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6 Jobs/26-009 VEGA -TVA - FLH Admin Area/01. Quotes/Proposals/"/>
    </mc:Choice>
  </mc:AlternateContent>
  <xr:revisionPtr revIDLastSave="88" documentId="8_{5895B253-1F6A-4291-8251-65880F478C55}" xr6:coauthVersionLast="47" xr6:coauthVersionMax="47" xr10:uidLastSave="{0D148A77-DAE7-411A-9ACB-96E258A6E531}"/>
  <bookViews>
    <workbookView xWindow="28680" yWindow="-120" windowWidth="29040" windowHeight="15720" activeTab="1" xr2:uid="{00000000-000D-0000-FFFF-FFFF00000000}"/>
  </bookViews>
  <sheets>
    <sheet name="Bid Form" sheetId="13" r:id="rId1"/>
    <sheet name="Updated SOV" sheetId="32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2" l="1"/>
  <c r="I32" i="32"/>
  <c r="R14" i="32"/>
  <c r="P14" i="32"/>
  <c r="M14" i="32"/>
  <c r="G14" i="32" s="1"/>
  <c r="H14" i="32" s="1"/>
  <c r="R19" i="32"/>
  <c r="P19" i="32"/>
  <c r="M19" i="32"/>
  <c r="G19" i="32" s="1"/>
  <c r="H19" i="32" s="1"/>
  <c r="R18" i="32"/>
  <c r="P18" i="32"/>
  <c r="M18" i="32"/>
  <c r="G18" i="32" s="1"/>
  <c r="H18" i="32" s="1"/>
  <c r="R17" i="32"/>
  <c r="P17" i="32"/>
  <c r="M17" i="32"/>
  <c r="G17" i="32" s="1"/>
  <c r="H17" i="32" s="1"/>
  <c r="R20" i="32"/>
  <c r="P20" i="32"/>
  <c r="M20" i="32"/>
  <c r="G20" i="32" s="1"/>
  <c r="H20" i="32" s="1"/>
  <c r="R16" i="32"/>
  <c r="P16" i="32"/>
  <c r="M16" i="32"/>
  <c r="G16" i="32" s="1"/>
  <c r="H16" i="32" s="1"/>
  <c r="R15" i="32"/>
  <c r="P15" i="32"/>
  <c r="M15" i="32"/>
  <c r="G15" i="32" s="1"/>
  <c r="H15" i="32" s="1"/>
  <c r="R13" i="32"/>
  <c r="P13" i="32"/>
  <c r="M13" i="32"/>
  <c r="G13" i="32" s="1"/>
  <c r="H13" i="32" s="1"/>
  <c r="R22" i="32"/>
  <c r="P22" i="32"/>
  <c r="M22" i="32"/>
  <c r="G22" i="32" s="1"/>
  <c r="H22" i="32" s="1"/>
  <c r="R21" i="32"/>
  <c r="P21" i="32"/>
  <c r="M21" i="32"/>
  <c r="G21" i="32" s="1"/>
  <c r="H21" i="32" s="1"/>
  <c r="R23" i="32"/>
  <c r="P23" i="32"/>
  <c r="M23" i="32"/>
  <c r="G23" i="32" s="1"/>
  <c r="H23" i="32" s="1"/>
  <c r="M27" i="32"/>
  <c r="L29" i="32"/>
  <c r="L28" i="32"/>
  <c r="I14" i="32" l="1"/>
  <c r="J14" i="32" s="1"/>
  <c r="I17" i="32"/>
  <c r="J17" i="32" s="1"/>
  <c r="I18" i="32"/>
  <c r="J18" i="32" s="1"/>
  <c r="I19" i="32"/>
  <c r="J19" i="32" s="1"/>
  <c r="I20" i="32"/>
  <c r="J20" i="32" s="1"/>
  <c r="I15" i="32"/>
  <c r="J15" i="32" s="1"/>
  <c r="I16" i="32"/>
  <c r="J16" i="32" s="1"/>
  <c r="I13" i="32"/>
  <c r="J13" i="32" s="1"/>
  <c r="I21" i="32"/>
  <c r="J21" i="32" s="1"/>
  <c r="I22" i="32"/>
  <c r="J22" i="32" s="1"/>
  <c r="I23" i="32"/>
  <c r="J23" i="32" s="1"/>
  <c r="L30" i="32"/>
  <c r="P30" i="32" s="1"/>
  <c r="P29" i="32"/>
  <c r="H15" i="13"/>
  <c r="H14" i="13"/>
  <c r="I9" i="13"/>
  <c r="A26" i="32"/>
  <c r="R24" i="32"/>
  <c r="P24" i="32"/>
  <c r="M24" i="32"/>
  <c r="G24" i="32" s="1"/>
  <c r="H24" i="32" s="1"/>
  <c r="P31" i="32"/>
  <c r="M31" i="32"/>
  <c r="H31" i="32"/>
  <c r="J31" i="32" s="1"/>
  <c r="H30" i="32"/>
  <c r="J30" i="32" s="1"/>
  <c r="H29" i="32"/>
  <c r="J29" i="32" s="1"/>
  <c r="P28" i="32"/>
  <c r="H28" i="32"/>
  <c r="J28" i="32" s="1"/>
  <c r="M26" i="32"/>
  <c r="R25" i="32"/>
  <c r="P25" i="32"/>
  <c r="R12" i="32"/>
  <c r="P12" i="32"/>
  <c r="M12" i="32"/>
  <c r="G12" i="32" s="1"/>
  <c r="H12" i="32" s="1"/>
  <c r="A1" i="32"/>
  <c r="H26" i="32" l="1"/>
  <c r="J26" i="32" s="1"/>
  <c r="P26" i="32"/>
  <c r="I24" i="32"/>
  <c r="J24" i="32" s="1"/>
  <c r="M30" i="32"/>
  <c r="N1" i="32"/>
  <c r="O2" i="32" s="1"/>
  <c r="O3" i="32" s="1"/>
  <c r="O4" i="32" s="1"/>
  <c r="M29" i="32"/>
  <c r="I12" i="32"/>
  <c r="J12" i="32" s="1"/>
  <c r="M28" i="32"/>
  <c r="P27" i="32" l="1"/>
  <c r="R11" i="32" s="1"/>
  <c r="H27" i="32"/>
  <c r="J27" i="32" l="1"/>
  <c r="J32" i="32" s="1"/>
  <c r="J24" i="13" s="1"/>
  <c r="Q7" i="32"/>
  <c r="I11" i="13"/>
  <c r="T11" i="32" l="1"/>
  <c r="S11" i="32"/>
</calcChain>
</file>

<file path=xl/sharedStrings.xml><?xml version="1.0" encoding="utf-8"?>
<sst xmlns="http://schemas.openxmlformats.org/spreadsheetml/2006/main" count="285" uniqueCount="212">
  <si>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</si>
  <si>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</si>
  <si>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</si>
  <si>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</si>
  <si>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</si>
  <si>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</si>
  <si>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</si>
  <si>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</si>
  <si>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</si>
  <si>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</si>
  <si>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</si>
  <si>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</si>
  <si>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</si>
  <si>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</si>
  <si>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</si>
  <si>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</si>
  <si>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</si>
  <si>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</si>
  <si>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</si>
  <si>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</si>
  <si>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</si>
  <si>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</si>
  <si>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</si>
  <si>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</si>
  <si>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</si>
  <si>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</si>
  <si>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</si>
  <si>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</si>
  <si>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</si>
  <si>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</si>
  <si>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</si>
  <si>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</si>
  <si>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</si>
  <si>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</si>
  <si>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</si>
  <si>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</si>
  <si>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</si>
  <si>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</si>
  <si>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</si>
  <si>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</si>
  <si>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</si>
  <si>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</si>
  <si>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</si>
  <si>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</si>
  <si>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</si>
  <si>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</si>
  <si>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</si>
  <si>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</si>
  <si>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</si>
  <si>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</si>
  <si>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</si>
  <si>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</si>
  <si>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</si>
  <si>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</si>
  <si>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</si>
  <si>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</si>
  <si>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</si>
  <si>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</si>
  <si>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</si>
  <si>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</si>
  <si>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</si>
  <si>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</si>
  <si>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</si>
  <si>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</si>
  <si>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</si>
  <si>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</si>
  <si>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</si>
  <si>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</si>
  <si>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</si>
  <si>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</si>
  <si>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</si>
  <si>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</si>
  <si>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</si>
  <si>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</si>
  <si>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</si>
  <si>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</si>
  <si>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</si>
  <si>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</si>
  <si>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</si>
  <si>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</si>
  <si>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</si>
  <si>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</si>
  <si>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</si>
  <si>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</si>
  <si>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</si>
  <si>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</si>
  <si>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</si>
  <si>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</si>
  <si>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</si>
  <si>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</si>
  <si>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</si>
  <si>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</si>
  <si>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</si>
  <si>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</si>
  <si>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</si>
  <si>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</si>
  <si>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</si>
  <si>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</si>
  <si>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</si>
  <si>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</si>
  <si>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</si>
  <si>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</si>
  <si>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</si>
  <si>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</si>
  <si>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</si>
  <si>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</si>
  <si>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</si>
  <si>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</si>
  <si>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</si>
  <si>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</si>
  <si>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</si>
  <si>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</si>
  <si>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</si>
  <si>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</si>
  <si>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</si>
  <si>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</si>
  <si>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</si>
  <si>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</si>
  <si>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</si>
  <si>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</si>
  <si>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</si>
  <si>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</si>
  <si>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</si>
  <si>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</si>
  <si>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</si>
  <si>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</si>
  <si>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</si>
  <si>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</si>
  <si>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</si>
  <si>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</si>
  <si>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</si>
  <si>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</si>
  <si>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</si>
  <si>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</si>
  <si>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</si>
  <si>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</si>
  <si>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</si>
  <si>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</si>
  <si>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</si>
  <si>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</si>
  <si>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</si>
  <si>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</si>
  <si>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</si>
  <si>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</si>
  <si>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</si>
  <si>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</si>
  <si>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</si>
  <si>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</si>
  <si>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</si>
  <si>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</si>
  <si>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</si>
  <si>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</si>
  <si>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</si>
  <si>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</si>
  <si>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</si>
  <si>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</si>
  <si>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</si>
  <si>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</si>
  <si>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</si>
  <si>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</si>
  <si>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</si>
  <si>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</si>
  <si>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</si>
  <si>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</si>
  <si>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</si>
  <si>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</si>
  <si>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</si>
  <si>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</si>
  <si>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</si>
  <si>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</si>
  <si>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</si>
  <si>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</si>
  <si>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</si>
  <si>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</si>
  <si>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</si>
  <si>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</si>
  <si>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</si>
  <si>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</si>
  <si>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</si>
  <si>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</si>
  <si>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</si>
  <si>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</si>
  <si>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Installation based on fastening shades to aluminum window system. Any change in mount substrate or location is subject to surcharge.</t>
  </si>
  <si>
    <t>Shade Installation(Per Panel)</t>
  </si>
  <si>
    <t>Estimate: Manual Roller Shades</t>
  </si>
  <si>
    <t xml:space="preserve">Loudon, TN </t>
  </si>
  <si>
    <t>Standard Clutch Controls with Spring Assist for Larger Shades</t>
  </si>
  <si>
    <t>TVA - FLH Admin area</t>
  </si>
  <si>
    <t>PH: 423-240-2197</t>
  </si>
  <si>
    <t>423-240-2197</t>
  </si>
  <si>
    <t>Sales Tax, Freight and Installation included</t>
  </si>
  <si>
    <t xml:space="preserve">Note: Take down and disposal of existing included. </t>
  </si>
  <si>
    <t xml:space="preserve">Take Down &amp; Disposal of existing Verticals </t>
  </si>
  <si>
    <t>Fascia Color: Anodized AL</t>
  </si>
  <si>
    <t xml:space="preserve">Manual Draper Flexshade with Fascia </t>
  </si>
  <si>
    <t xml:space="preserve">Fabric #1: SW Infinity 2,  1%   Color: PG4 Stone              </t>
  </si>
  <si>
    <t>Fabric: SW Infinity 2,  1%   Color: PG4 Stone</t>
  </si>
  <si>
    <t xml:space="preserve">Draper, Inc. manual Flexshade w/Fascia </t>
  </si>
  <si>
    <t>RM1-1</t>
  </si>
  <si>
    <t>RM2-1a</t>
  </si>
  <si>
    <t>RM2-1b</t>
  </si>
  <si>
    <t>RM3-1a</t>
  </si>
  <si>
    <t>RM3-1b</t>
  </si>
  <si>
    <t>RM3-1c</t>
  </si>
  <si>
    <t>RM4-1a</t>
  </si>
  <si>
    <t>RM4-1b</t>
  </si>
  <si>
    <t>RM4-1c</t>
  </si>
  <si>
    <t>RM4-2a</t>
  </si>
  <si>
    <t>RM4-2b</t>
  </si>
  <si>
    <t>RM4-2c</t>
  </si>
  <si>
    <t>RM4-3</t>
  </si>
  <si>
    <t>25-836 (26-009) Updated 1/8/2026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</si>
</sst>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8"/>
      <name val="Garamond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44" fontId="5" fillId="5" borderId="18" xfId="1" applyFont="1" applyFill="1" applyBorder="1" applyAlignment="1">
      <alignment horizontal="center"/>
    </xf>
    <xf numFmtId="44" fontId="5" fillId="5" borderId="11" xfId="1" applyFont="1" applyFill="1" applyBorder="1" applyAlignment="1">
      <alignment horizontal="center"/>
    </xf>
    <xf numFmtId="44" fontId="5" fillId="5" borderId="10" xfId="1" applyFont="1" applyFill="1" applyBorder="1" applyAlignment="1">
      <alignment horizontal="center"/>
    </xf>
    <xf numFmtId="44" fontId="5" fillId="5" borderId="12" xfId="1" applyFont="1" applyFill="1" applyBorder="1"/>
    <xf numFmtId="0" fontId="0" fillId="5" borderId="11" xfId="0" applyFill="1" applyBorder="1" applyAlignment="1">
      <alignment horizontal="center"/>
    </xf>
    <xf numFmtId="44" fontId="5" fillId="5" borderId="11" xfId="1" applyFont="1" applyFill="1" applyBorder="1" applyAlignment="1">
      <alignment horizontal="right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topLeftCell="A6" zoomScale="110" zoomScaleNormal="110" workbookViewId="0">
      <selection activeCell="D24" sqref="D24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35</v>
      </c>
      <c r="I9" s="86" t="str">
        <f>'Updated SOV'!F1</f>
        <v>25-836 (26-009) Updated 1/8/2026</v>
      </c>
      <c r="J9" s="86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36</v>
      </c>
      <c r="H11" s="7" t="s">
        <v>20</v>
      </c>
      <c r="I11" s="87">
        <f ca="1">TODAY()</f>
        <v>46030</v>
      </c>
    </row>
    <row r="12" spans="2:15">
      <c r="B12" s="1"/>
      <c r="H12" s="7"/>
    </row>
    <row r="13" spans="2:15">
      <c r="B13" s="1" t="s">
        <v>2</v>
      </c>
      <c r="D13" s="86" t="s">
        <v>51</v>
      </c>
      <c r="H13" s="7" t="s">
        <v>1</v>
      </c>
    </row>
    <row r="14" spans="2:15">
      <c r="B14" s="1"/>
      <c r="D14" s="2" t="s">
        <v>18</v>
      </c>
      <c r="H14" s="2" t="str">
        <f>'Updated SOV'!F3</f>
        <v>TVA - FLH Admin area</v>
      </c>
    </row>
    <row r="15" spans="2:15">
      <c r="B15" s="1"/>
      <c r="D15" s="2" t="s">
        <v>19</v>
      </c>
      <c r="H15" s="4" t="str">
        <f>'Updated SOV'!F4</f>
        <v xml:space="preserve">Loudon, TN </v>
      </c>
    </row>
    <row r="16" spans="2:15">
      <c r="B16" s="1"/>
    </row>
    <row r="17" spans="1:10">
      <c r="B17" s="7" t="s">
        <v>3</v>
      </c>
      <c r="D17" s="86" t="s">
        <v>174</v>
      </c>
      <c r="H17" s="1" t="s">
        <v>15</v>
      </c>
    </row>
    <row r="18" spans="1:10">
      <c r="D18" s="86" t="s">
        <v>188</v>
      </c>
      <c r="H18" s="2" t="s">
        <v>37</v>
      </c>
    </row>
    <row r="19" spans="1:10" ht="15.75" thickBot="1">
      <c r="B19" s="14"/>
      <c r="C19" s="14"/>
      <c r="D19" s="126" t="s">
        <v>177</v>
      </c>
      <c r="E19" s="14"/>
      <c r="F19" s="14"/>
      <c r="G19" s="14"/>
      <c r="H19" s="14"/>
      <c r="I19" s="126"/>
      <c r="J19" s="14"/>
    </row>
    <row r="20" spans="1:10" ht="15.75" thickTop="1">
      <c r="B20" s="5"/>
      <c r="C20" s="5"/>
      <c r="D20" s="5"/>
      <c r="E20" s="5"/>
      <c r="F20" s="5"/>
      <c r="G20" s="5"/>
      <c r="H20" s="6"/>
      <c r="I20" s="5"/>
    </row>
    <row r="21" spans="1:10" ht="15" customHeight="1">
      <c r="B21" s="134" t="s">
        <v>184</v>
      </c>
      <c r="C21" s="134"/>
      <c r="D21" s="134"/>
      <c r="E21" s="134"/>
      <c r="F21" s="134"/>
      <c r="G21" s="134"/>
      <c r="H21" s="134"/>
      <c r="I21" s="134"/>
      <c r="J21" s="130"/>
    </row>
    <row r="22" spans="1:10">
      <c r="B22" s="130"/>
      <c r="C22" s="130"/>
      <c r="D22" s="130"/>
      <c r="E22" s="130"/>
      <c r="F22" s="130"/>
      <c r="G22" s="130"/>
      <c r="H22" s="130"/>
      <c r="I22" s="130"/>
      <c r="J22" s="130"/>
    </row>
    <row r="23" spans="1:10">
      <c r="B23" s="9" t="s">
        <v>4</v>
      </c>
      <c r="C23" s="8"/>
      <c r="E23" s="8"/>
      <c r="F23" s="8"/>
      <c r="H23" s="6"/>
      <c r="I23" s="5"/>
      <c r="J23" s="125" t="s">
        <v>14</v>
      </c>
    </row>
    <row r="24" spans="1:10">
      <c r="B24" s="8">
        <v>13</v>
      </c>
      <c r="C24" s="8" t="s">
        <v>5</v>
      </c>
      <c r="D24" s="88" t="s">
        <v>197</v>
      </c>
      <c r="E24" s="8"/>
      <c r="F24" s="8"/>
      <c r="G24" s="8"/>
      <c r="I24" s="20"/>
      <c r="J24" s="99">
        <f>'Updated SOV'!J32</f>
        <v>15995</v>
      </c>
    </row>
    <row r="25" spans="1:10">
      <c r="D25" s="88" t="s">
        <v>193</v>
      </c>
      <c r="E25" s="8"/>
      <c r="F25" s="8"/>
      <c r="G25" s="8"/>
      <c r="I25" s="20"/>
      <c r="J25" s="21"/>
    </row>
    <row r="26" spans="1:10">
      <c r="D26" s="86" t="s">
        <v>196</v>
      </c>
      <c r="E26" s="8"/>
      <c r="F26" s="8"/>
      <c r="G26" s="8"/>
      <c r="I26" s="20"/>
      <c r="J26" s="21"/>
    </row>
    <row r="27" spans="1:10">
      <c r="D27" s="133" t="s">
        <v>186</v>
      </c>
      <c r="E27" s="133"/>
      <c r="F27" s="133"/>
      <c r="G27" s="133"/>
      <c r="H27" s="133"/>
      <c r="I27" s="133"/>
      <c r="J27" s="21"/>
    </row>
    <row r="28" spans="1:10">
      <c r="D28" s="88" t="s">
        <v>190</v>
      </c>
      <c r="E28" s="8"/>
      <c r="F28" s="8"/>
      <c r="G28" s="8"/>
      <c r="H28" s="6"/>
      <c r="I28" s="5"/>
    </row>
    <row r="29" spans="1:10">
      <c r="D29" s="88" t="s">
        <v>191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86"/>
      <c r="B31" s="88" t="s">
        <v>48</v>
      </c>
      <c r="C31" s="128"/>
      <c r="D31" s="86"/>
      <c r="E31" s="128"/>
      <c r="F31" s="128"/>
      <c r="G31" s="128"/>
      <c r="H31" s="129"/>
      <c r="I31" s="5"/>
      <c r="J31" s="86"/>
    </row>
    <row r="32" spans="1:10">
      <c r="B32" s="119" t="s">
        <v>7</v>
      </c>
      <c r="C32" s="131" t="s">
        <v>182</v>
      </c>
      <c r="D32" s="132"/>
      <c r="E32" s="132"/>
      <c r="F32" s="132"/>
      <c r="G32" s="132"/>
      <c r="H32" s="132"/>
      <c r="I32" s="132"/>
      <c r="J32" s="132"/>
    </row>
    <row r="33" spans="1:21">
      <c r="B33" s="118"/>
      <c r="C33" s="132"/>
      <c r="D33" s="132"/>
      <c r="E33" s="132"/>
      <c r="F33" s="132"/>
      <c r="G33" s="132"/>
      <c r="H33" s="132"/>
      <c r="I33" s="132"/>
      <c r="J33" s="132"/>
    </row>
    <row r="34" spans="1:21">
      <c r="B34" s="119" t="s">
        <v>9</v>
      </c>
      <c r="C34" s="131" t="s">
        <v>173</v>
      </c>
      <c r="D34" s="131"/>
      <c r="E34" s="131"/>
      <c r="F34" s="131"/>
      <c r="G34" s="131"/>
      <c r="H34" s="131"/>
      <c r="I34" s="131"/>
      <c r="J34" s="131"/>
    </row>
    <row r="35" spans="1:21" ht="15.75" thickBot="1">
      <c r="B35" s="16"/>
      <c r="C35" s="15"/>
      <c r="D35" s="16"/>
      <c r="E35" s="15"/>
      <c r="F35" s="15"/>
      <c r="G35" s="15"/>
      <c r="H35" s="17"/>
      <c r="I35" s="18"/>
      <c r="J35" s="14"/>
    </row>
    <row r="36" spans="1:21" ht="15" customHeight="1" thickTop="1">
      <c r="A36" s="11"/>
      <c r="B36" s="1" t="s">
        <v>50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  <c r="M37" s="12"/>
      <c r="N37" s="132"/>
      <c r="O37" s="132"/>
      <c r="P37" s="132"/>
      <c r="Q37" s="132"/>
      <c r="R37" s="132"/>
      <c r="S37" s="132"/>
      <c r="T37" s="132"/>
      <c r="U37" s="132"/>
    </row>
    <row r="38" spans="1:21" ht="15" customHeight="1">
      <c r="A38" s="13"/>
      <c r="B38" s="12"/>
      <c r="C38" s="88" t="s">
        <v>179</v>
      </c>
      <c r="K38" s="2"/>
      <c r="L38" s="2"/>
    </row>
    <row r="39" spans="1:21" ht="15" customHeight="1">
      <c r="A39" s="13"/>
      <c r="B39" s="12" t="s">
        <v>9</v>
      </c>
      <c r="C39" s="131" t="s">
        <v>181</v>
      </c>
      <c r="D39" s="132"/>
      <c r="E39" s="132"/>
      <c r="F39" s="132"/>
      <c r="G39" s="132"/>
      <c r="H39" s="132"/>
      <c r="I39" s="132"/>
      <c r="J39" s="132"/>
      <c r="K39" s="2"/>
      <c r="L39" s="2"/>
    </row>
    <row r="40" spans="1:21" ht="15" customHeight="1">
      <c r="A40" s="13"/>
      <c r="B40" s="12" t="s">
        <v>10</v>
      </c>
      <c r="C40" s="135" t="s">
        <v>21</v>
      </c>
      <c r="D40" s="132"/>
      <c r="E40" s="132"/>
      <c r="F40" s="132"/>
      <c r="G40" s="132"/>
      <c r="H40" s="132"/>
      <c r="I40" s="132"/>
      <c r="J40" s="132"/>
      <c r="K40" s="2"/>
      <c r="L40" s="2"/>
    </row>
    <row r="41" spans="1:21" ht="15" customHeight="1">
      <c r="A41" s="13"/>
      <c r="B41" s="12"/>
      <c r="C41" s="132"/>
      <c r="D41" s="132"/>
      <c r="E41" s="132"/>
      <c r="F41" s="132"/>
      <c r="G41" s="132"/>
      <c r="H41" s="132"/>
      <c r="I41" s="132"/>
      <c r="J41" s="132"/>
      <c r="K41" s="2"/>
      <c r="L41" s="2"/>
    </row>
    <row r="42" spans="1:21" ht="15" customHeight="1">
      <c r="A42" s="13"/>
      <c r="B42" s="12" t="s">
        <v>11</v>
      </c>
      <c r="C42" s="136" t="s">
        <v>180</v>
      </c>
      <c r="D42" s="137"/>
      <c r="E42" s="137"/>
      <c r="F42" s="137"/>
      <c r="G42" s="137"/>
      <c r="H42" s="137"/>
      <c r="I42" s="137"/>
      <c r="J42" s="137"/>
      <c r="K42" s="2"/>
      <c r="L42" s="2"/>
    </row>
    <row r="43" spans="1:21" ht="15" customHeight="1">
      <c r="A43" s="13"/>
      <c r="B43" s="12"/>
      <c r="C43" s="137"/>
      <c r="D43" s="137"/>
      <c r="E43" s="137"/>
      <c r="F43" s="137"/>
      <c r="G43" s="137"/>
      <c r="H43" s="137"/>
      <c r="I43" s="137"/>
      <c r="J43" s="137"/>
      <c r="K43" s="2"/>
      <c r="L43" s="2"/>
    </row>
    <row r="44" spans="1:21">
      <c r="A44" s="13"/>
      <c r="B44" s="12" t="s">
        <v>16</v>
      </c>
      <c r="C44" s="131" t="s">
        <v>52</v>
      </c>
      <c r="D44" s="132"/>
      <c r="E44" s="132"/>
      <c r="F44" s="132"/>
      <c r="G44" s="132"/>
      <c r="H44" s="132"/>
      <c r="I44" s="132"/>
      <c r="J44" s="132"/>
      <c r="K44" s="2"/>
      <c r="L44" s="2"/>
    </row>
    <row r="45" spans="1:21">
      <c r="A45" s="13"/>
      <c r="B45" s="12"/>
      <c r="C45" s="132"/>
      <c r="D45" s="132"/>
      <c r="E45" s="132"/>
      <c r="F45" s="132"/>
      <c r="G45" s="132"/>
      <c r="H45" s="132"/>
      <c r="I45" s="132"/>
      <c r="J45" s="132"/>
      <c r="K45" s="2"/>
      <c r="L45" s="2"/>
    </row>
    <row r="46" spans="1:21">
      <c r="A46" s="13"/>
      <c r="B46" s="12"/>
      <c r="K46" s="2"/>
      <c r="L46" s="2"/>
    </row>
    <row r="47" spans="1:2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8" t="s">
        <v>176</v>
      </c>
      <c r="K49" s="2"/>
      <c r="L49" s="2"/>
    </row>
    <row r="50" spans="1:12" ht="15" customHeight="1">
      <c r="A50" s="13"/>
      <c r="B50" s="1" t="s">
        <v>51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</sheetData>
  <mergeCells count="9">
    <mergeCell ref="C44:J45"/>
    <mergeCell ref="D27:I27"/>
    <mergeCell ref="B21:I21"/>
    <mergeCell ref="N37:U37"/>
    <mergeCell ref="C40:J41"/>
    <mergeCell ref="C42:J43"/>
    <mergeCell ref="C39:J39"/>
    <mergeCell ref="C32:J33"/>
    <mergeCell ref="C34:J34"/>
  </mergeCells>
  <hyperlinks>
    <hyperlink ref="D19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sheetPr>
    <tabColor rgb="FFFFFF00"/>
  </sheetPr>
  <dimension ref="A1:T204"/>
  <sheetViews>
    <sheetView tabSelected="1" topLeftCell="A18" zoomScale="90" zoomScaleNormal="90" workbookViewId="0">
      <selection activeCell="F4" sqref="F4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8">
        <f ca="1">TODAY()</f>
        <v>46030</v>
      </c>
      <c r="B1" s="138"/>
      <c r="C1" s="138"/>
      <c r="D1" s="138"/>
      <c r="E1" s="23" t="s">
        <v>17</v>
      </c>
      <c r="F1" s="24" t="s">
        <v>211</v>
      </c>
      <c r="G1"/>
      <c r="M1" s="26" t="s">
        <v>26</v>
      </c>
      <c r="N1" s="58">
        <f>SUM(P12:P25)</f>
        <v>5755.55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27</v>
      </c>
      <c r="N2" s="59">
        <v>0.45</v>
      </c>
      <c r="O2" s="29">
        <f>SUM(N1/(1-N2))</f>
        <v>10464.64</v>
      </c>
      <c r="R2" s="72"/>
    </row>
    <row r="3" spans="1:20" s="31" customFormat="1" ht="25.15" customHeight="1" thickBot="1">
      <c r="A3" s="30" t="s">
        <v>51</v>
      </c>
      <c r="B3" s="30"/>
      <c r="C3" s="30"/>
      <c r="D3" s="23"/>
      <c r="E3" s="23" t="s">
        <v>1</v>
      </c>
      <c r="F3" s="24" t="s">
        <v>187</v>
      </c>
      <c r="G3" s="30"/>
      <c r="H3" s="23"/>
      <c r="I3" s="23"/>
      <c r="M3" s="26" t="s">
        <v>23</v>
      </c>
      <c r="N3" s="59">
        <v>9.5000000000000001E-2</v>
      </c>
      <c r="O3" s="32">
        <f>SUM(O2*N3)</f>
        <v>994.14</v>
      </c>
    </row>
    <row r="4" spans="1:20" s="31" customFormat="1" ht="25.15" customHeight="1" thickTop="1">
      <c r="A4" s="30" t="s">
        <v>18</v>
      </c>
      <c r="B4" s="23"/>
      <c r="C4" s="23"/>
      <c r="D4" s="23"/>
      <c r="E4" s="23"/>
      <c r="F4" s="24" t="s">
        <v>185</v>
      </c>
      <c r="G4" s="30"/>
      <c r="H4" s="23"/>
      <c r="I4" s="23"/>
      <c r="M4" s="27"/>
      <c r="N4" s="27"/>
      <c r="O4" s="33">
        <f>SUM(O2:O3)</f>
        <v>11458.78</v>
      </c>
    </row>
    <row r="5" spans="1:20" s="31" customFormat="1" ht="25.15" customHeight="1">
      <c r="A5" s="30" t="s">
        <v>19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189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175</v>
      </c>
      <c r="G7" s="23"/>
      <c r="H7" s="23"/>
      <c r="I7" s="23"/>
      <c r="P7" s="73" t="s">
        <v>45</v>
      </c>
      <c r="Q7" s="72">
        <f>SUM(H12:H31)</f>
        <v>14885.62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4" t="s">
        <v>46</v>
      </c>
      <c r="R9" s="75"/>
      <c r="S9" s="75"/>
      <c r="T9" s="76"/>
    </row>
    <row r="10" spans="1:20" s="42" customFormat="1" ht="14.45" customHeight="1">
      <c r="A10" s="38"/>
      <c r="B10" s="38"/>
      <c r="C10" s="38"/>
      <c r="D10" s="38"/>
      <c r="E10" s="38"/>
      <c r="F10" s="38" t="s">
        <v>28</v>
      </c>
      <c r="G10" s="39" t="s">
        <v>29</v>
      </c>
      <c r="H10" s="39" t="s">
        <v>30</v>
      </c>
      <c r="I10" s="94" t="s">
        <v>31</v>
      </c>
      <c r="J10" s="39" t="s">
        <v>29</v>
      </c>
      <c r="K10" s="40"/>
      <c r="L10"/>
      <c r="M10" s="41">
        <v>0.52</v>
      </c>
      <c r="Q10" s="77"/>
      <c r="R10" s="46" t="s">
        <v>42</v>
      </c>
      <c r="S10" s="46" t="s">
        <v>43</v>
      </c>
      <c r="T10" s="78" t="s">
        <v>44</v>
      </c>
    </row>
    <row r="11" spans="1:20" s="42" customFormat="1" ht="24.95" customHeight="1" thickBot="1">
      <c r="A11" s="84" t="s">
        <v>0</v>
      </c>
      <c r="B11" s="84" t="s">
        <v>49</v>
      </c>
      <c r="C11" s="84" t="s">
        <v>38</v>
      </c>
      <c r="D11" s="85" t="s">
        <v>39</v>
      </c>
      <c r="E11" s="85" t="s">
        <v>32</v>
      </c>
      <c r="F11" s="84" t="s">
        <v>33</v>
      </c>
      <c r="G11" s="84" t="s">
        <v>5</v>
      </c>
      <c r="H11" s="84" t="s">
        <v>6</v>
      </c>
      <c r="I11" s="95">
        <v>9.2499999999999999E-2</v>
      </c>
      <c r="J11" s="84" t="s">
        <v>6</v>
      </c>
      <c r="K11" s="40"/>
      <c r="L11" t="s">
        <v>25</v>
      </c>
      <c r="M11" t="s">
        <v>24</v>
      </c>
      <c r="P11" s="42" t="s">
        <v>41</v>
      </c>
      <c r="Q11" s="79"/>
      <c r="R11" s="80">
        <f>SUM(P12:P31)</f>
        <v>7675.35</v>
      </c>
      <c r="S11" s="80">
        <f>SUM(Q7-R11)</f>
        <v>7210.27</v>
      </c>
      <c r="T11" s="83">
        <f>SUM(Q7-R11)/Q7</f>
        <v>0.48</v>
      </c>
    </row>
    <row r="12" spans="1:20" s="46" customFormat="1" ht="30" customHeight="1" thickTop="1">
      <c r="A12" s="57">
        <v>1</v>
      </c>
      <c r="B12" s="57" t="s">
        <v>198</v>
      </c>
      <c r="C12" s="57">
        <v>76.5</v>
      </c>
      <c r="D12" s="57">
        <v>76.75</v>
      </c>
      <c r="E12" s="127" t="s">
        <v>194</v>
      </c>
      <c r="F12" s="127" t="s">
        <v>195</v>
      </c>
      <c r="G12" s="81">
        <f t="shared" ref="G12:G24" si="0">ROUNDUP(M12,0)</f>
        <v>781</v>
      </c>
      <c r="H12" s="81">
        <f t="shared" ref="H12:H26" si="1">G12*A12</f>
        <v>781</v>
      </c>
      <c r="I12" s="81">
        <f t="shared" ref="I12" si="2">SUM(H12*$I$11)</f>
        <v>72.239999999999995</v>
      </c>
      <c r="J12" s="81">
        <f t="shared" ref="J12" si="3">SUM(H12:I12)</f>
        <v>853.24</v>
      </c>
      <c r="K12" s="44"/>
      <c r="L12" s="45">
        <v>374.59</v>
      </c>
      <c r="M12" s="60">
        <f t="shared" ref="M12:M24" si="4">SUM(L12/(1-$M$10))</f>
        <v>780.4</v>
      </c>
      <c r="P12" s="64">
        <f t="shared" ref="P12:P25" si="5">L12*A12</f>
        <v>374.59</v>
      </c>
      <c r="R12" s="82">
        <f t="shared" ref="R12:R25" si="6">SUM(((C12*D12)/144)*A12)</f>
        <v>40.770000000000003</v>
      </c>
      <c r="S12" s="46" t="s">
        <v>47</v>
      </c>
    </row>
    <row r="13" spans="1:20" s="46" customFormat="1" ht="30" customHeight="1">
      <c r="A13" s="57">
        <v>1</v>
      </c>
      <c r="B13" s="57" t="s">
        <v>199</v>
      </c>
      <c r="C13" s="57">
        <v>95.75</v>
      </c>
      <c r="D13" s="57">
        <v>76.75</v>
      </c>
      <c r="E13" s="127" t="s">
        <v>194</v>
      </c>
      <c r="F13" s="127" t="s">
        <v>195</v>
      </c>
      <c r="G13" s="81">
        <f t="shared" ref="G13:G20" si="7">ROUNDUP(M13,0)</f>
        <v>1015</v>
      </c>
      <c r="H13" s="81">
        <f t="shared" ref="H13:H20" si="8">G13*A13</f>
        <v>1015</v>
      </c>
      <c r="I13" s="81">
        <f t="shared" ref="I13:I20" si="9">SUM(H13*$I$11)</f>
        <v>93.89</v>
      </c>
      <c r="J13" s="81">
        <f t="shared" ref="J13:J20" si="10">SUM(H13:I13)</f>
        <v>1108.8900000000001</v>
      </c>
      <c r="K13" s="44"/>
      <c r="L13" s="45">
        <v>487.12</v>
      </c>
      <c r="M13" s="60">
        <f t="shared" ref="M13:M20" si="11">SUM(L13/(1-$M$10))</f>
        <v>1014.83</v>
      </c>
      <c r="P13" s="64">
        <f t="shared" ref="P13:P20" si="12">L13*A13</f>
        <v>487.12</v>
      </c>
      <c r="R13" s="82">
        <f t="shared" ref="R13:R20" si="13">SUM(((C13*D13)/144)*A13)</f>
        <v>51.03</v>
      </c>
      <c r="S13" s="46" t="s">
        <v>47</v>
      </c>
    </row>
    <row r="14" spans="1:20" s="46" customFormat="1" ht="30" customHeight="1">
      <c r="A14" s="57">
        <v>1</v>
      </c>
      <c r="B14" s="57" t="s">
        <v>200</v>
      </c>
      <c r="C14" s="57">
        <v>95.75</v>
      </c>
      <c r="D14" s="57">
        <v>76.75</v>
      </c>
      <c r="E14" s="127" t="s">
        <v>194</v>
      </c>
      <c r="F14" s="127" t="s">
        <v>195</v>
      </c>
      <c r="G14" s="81">
        <f t="shared" ref="G14" si="14">ROUNDUP(M14,0)</f>
        <v>1015</v>
      </c>
      <c r="H14" s="81">
        <f t="shared" ref="H14" si="15">G14*A14</f>
        <v>1015</v>
      </c>
      <c r="I14" s="81">
        <f t="shared" ref="I14" si="16">SUM(H14*$I$11)</f>
        <v>93.89</v>
      </c>
      <c r="J14" s="81">
        <f t="shared" ref="J14" si="17">SUM(H14:I14)</f>
        <v>1108.8900000000001</v>
      </c>
      <c r="K14" s="44"/>
      <c r="L14" s="45">
        <v>487.12</v>
      </c>
      <c r="M14" s="60">
        <f t="shared" ref="M14" si="18">SUM(L14/(1-$M$10))</f>
        <v>1014.83</v>
      </c>
      <c r="P14" s="64">
        <f t="shared" ref="P14" si="19">L14*A14</f>
        <v>487.12</v>
      </c>
      <c r="R14" s="82">
        <f t="shared" ref="R14" si="20">SUM(((C14*D14)/144)*A14)</f>
        <v>51.03</v>
      </c>
      <c r="S14" s="46" t="s">
        <v>47</v>
      </c>
    </row>
    <row r="15" spans="1:20" s="46" customFormat="1" ht="30" customHeight="1">
      <c r="A15" s="57">
        <v>1</v>
      </c>
      <c r="B15" s="57" t="s">
        <v>201</v>
      </c>
      <c r="C15" s="57">
        <v>48.75</v>
      </c>
      <c r="D15" s="57">
        <v>76.75</v>
      </c>
      <c r="E15" s="127" t="s">
        <v>194</v>
      </c>
      <c r="F15" s="127" t="s">
        <v>195</v>
      </c>
      <c r="G15" s="81">
        <f t="shared" si="7"/>
        <v>531</v>
      </c>
      <c r="H15" s="81">
        <f t="shared" si="8"/>
        <v>531</v>
      </c>
      <c r="I15" s="81">
        <f t="shared" si="9"/>
        <v>49.12</v>
      </c>
      <c r="J15" s="81">
        <f t="shared" si="10"/>
        <v>580.12</v>
      </c>
      <c r="K15" s="44"/>
      <c r="L15" s="45">
        <v>254.88</v>
      </c>
      <c r="M15" s="60">
        <f t="shared" si="11"/>
        <v>531</v>
      </c>
      <c r="P15" s="64">
        <f t="shared" si="12"/>
        <v>254.88</v>
      </c>
      <c r="R15" s="82">
        <f t="shared" si="13"/>
        <v>25.98</v>
      </c>
      <c r="S15" s="46" t="s">
        <v>47</v>
      </c>
    </row>
    <row r="16" spans="1:20" s="46" customFormat="1" ht="30" customHeight="1">
      <c r="A16" s="57">
        <v>1</v>
      </c>
      <c r="B16" s="57" t="s">
        <v>202</v>
      </c>
      <c r="C16" s="57">
        <v>95.25</v>
      </c>
      <c r="D16" s="57">
        <v>76.75</v>
      </c>
      <c r="E16" s="127" t="s">
        <v>194</v>
      </c>
      <c r="F16" s="127" t="s">
        <v>195</v>
      </c>
      <c r="G16" s="81">
        <f t="shared" si="7"/>
        <v>1015</v>
      </c>
      <c r="H16" s="81">
        <f t="shared" si="8"/>
        <v>1015</v>
      </c>
      <c r="I16" s="81">
        <f t="shared" si="9"/>
        <v>93.89</v>
      </c>
      <c r="J16" s="81">
        <f t="shared" si="10"/>
        <v>1108.8900000000001</v>
      </c>
      <c r="K16" s="44"/>
      <c r="L16" s="45">
        <v>487.12</v>
      </c>
      <c r="M16" s="60">
        <f t="shared" si="11"/>
        <v>1014.83</v>
      </c>
      <c r="P16" s="64">
        <f t="shared" si="12"/>
        <v>487.12</v>
      </c>
      <c r="R16" s="82">
        <f t="shared" si="13"/>
        <v>50.77</v>
      </c>
      <c r="S16" s="46" t="s">
        <v>47</v>
      </c>
    </row>
    <row r="17" spans="1:19" s="46" customFormat="1" ht="30" customHeight="1">
      <c r="A17" s="57">
        <v>1</v>
      </c>
      <c r="B17" s="57" t="s">
        <v>203</v>
      </c>
      <c r="C17" s="57">
        <v>96.25</v>
      </c>
      <c r="D17" s="57">
        <v>76.75</v>
      </c>
      <c r="E17" s="127" t="s">
        <v>194</v>
      </c>
      <c r="F17" s="127" t="s">
        <v>195</v>
      </c>
      <c r="G17" s="81">
        <f t="shared" ref="G17:G19" si="21">ROUNDUP(M17,0)</f>
        <v>1015</v>
      </c>
      <c r="H17" s="81">
        <f t="shared" ref="H17:H19" si="22">G17*A17</f>
        <v>1015</v>
      </c>
      <c r="I17" s="81">
        <f t="shared" ref="I17:I19" si="23">SUM(H17*$I$11)</f>
        <v>93.89</v>
      </c>
      <c r="J17" s="81">
        <f t="shared" ref="J17:J19" si="24">SUM(H17:I17)</f>
        <v>1108.8900000000001</v>
      </c>
      <c r="K17" s="44"/>
      <c r="L17" s="45">
        <v>487.12</v>
      </c>
      <c r="M17" s="60">
        <f t="shared" ref="M17:M19" si="25">SUM(L17/(1-$M$10))</f>
        <v>1014.83</v>
      </c>
      <c r="P17" s="64">
        <f t="shared" ref="P17:P19" si="26">L17*A17</f>
        <v>487.12</v>
      </c>
      <c r="R17" s="82">
        <f t="shared" ref="R17:R19" si="27">SUM(((C17*D17)/144)*A17)</f>
        <v>51.3</v>
      </c>
      <c r="S17" s="46" t="s">
        <v>47</v>
      </c>
    </row>
    <row r="18" spans="1:19" s="46" customFormat="1" ht="30" customHeight="1">
      <c r="A18" s="57">
        <v>1</v>
      </c>
      <c r="B18" s="57" t="s">
        <v>204</v>
      </c>
      <c r="C18" s="57">
        <v>95.25</v>
      </c>
      <c r="D18" s="57">
        <v>76.75</v>
      </c>
      <c r="E18" s="127" t="s">
        <v>194</v>
      </c>
      <c r="F18" s="127" t="s">
        <v>195</v>
      </c>
      <c r="G18" s="81">
        <f t="shared" si="21"/>
        <v>1015</v>
      </c>
      <c r="H18" s="81">
        <f t="shared" si="22"/>
        <v>1015</v>
      </c>
      <c r="I18" s="81">
        <f t="shared" si="23"/>
        <v>93.89</v>
      </c>
      <c r="J18" s="81">
        <f t="shared" si="24"/>
        <v>1108.8900000000001</v>
      </c>
      <c r="K18" s="44"/>
      <c r="L18" s="45">
        <v>487.12</v>
      </c>
      <c r="M18" s="60">
        <f t="shared" si="25"/>
        <v>1014.83</v>
      </c>
      <c r="P18" s="64">
        <f t="shared" si="26"/>
        <v>487.12</v>
      </c>
      <c r="R18" s="82">
        <f t="shared" si="27"/>
        <v>50.77</v>
      </c>
      <c r="S18" s="46" t="s">
        <v>47</v>
      </c>
    </row>
    <row r="19" spans="1:19" s="46" customFormat="1" ht="30" customHeight="1">
      <c r="A19" s="57">
        <v>1</v>
      </c>
      <c r="B19" s="57" t="s">
        <v>205</v>
      </c>
      <c r="C19" s="57">
        <v>47.125</v>
      </c>
      <c r="D19" s="57">
        <v>76.75</v>
      </c>
      <c r="E19" s="127" t="s">
        <v>194</v>
      </c>
      <c r="F19" s="127" t="s">
        <v>195</v>
      </c>
      <c r="G19" s="81">
        <f t="shared" si="21"/>
        <v>531</v>
      </c>
      <c r="H19" s="81">
        <f t="shared" si="22"/>
        <v>531</v>
      </c>
      <c r="I19" s="81">
        <f t="shared" si="23"/>
        <v>49.12</v>
      </c>
      <c r="J19" s="81">
        <f t="shared" si="24"/>
        <v>580.12</v>
      </c>
      <c r="K19" s="44"/>
      <c r="L19" s="45">
        <v>254.88</v>
      </c>
      <c r="M19" s="60">
        <f t="shared" si="25"/>
        <v>531</v>
      </c>
      <c r="P19" s="64">
        <f t="shared" si="26"/>
        <v>254.88</v>
      </c>
      <c r="R19" s="82">
        <f t="shared" si="27"/>
        <v>25.12</v>
      </c>
      <c r="S19" s="46" t="s">
        <v>47</v>
      </c>
    </row>
    <row r="20" spans="1:19" s="46" customFormat="1" ht="30" customHeight="1">
      <c r="A20" s="57">
        <v>1</v>
      </c>
      <c r="B20" s="57" t="s">
        <v>206</v>
      </c>
      <c r="C20" s="57">
        <v>94.5</v>
      </c>
      <c r="D20" s="57">
        <v>76.75</v>
      </c>
      <c r="E20" s="127" t="s">
        <v>194</v>
      </c>
      <c r="F20" s="127" t="s">
        <v>195</v>
      </c>
      <c r="G20" s="81">
        <f t="shared" si="7"/>
        <v>1015</v>
      </c>
      <c r="H20" s="81">
        <f t="shared" si="8"/>
        <v>1015</v>
      </c>
      <c r="I20" s="81">
        <f t="shared" si="9"/>
        <v>93.89</v>
      </c>
      <c r="J20" s="81">
        <f t="shared" si="10"/>
        <v>1108.8900000000001</v>
      </c>
      <c r="K20" s="44"/>
      <c r="L20" s="45">
        <v>487.12</v>
      </c>
      <c r="M20" s="60">
        <f t="shared" si="11"/>
        <v>1014.83</v>
      </c>
      <c r="P20" s="64">
        <f t="shared" si="12"/>
        <v>487.12</v>
      </c>
      <c r="R20" s="82">
        <f t="shared" si="13"/>
        <v>50.37</v>
      </c>
      <c r="S20" s="46" t="s">
        <v>47</v>
      </c>
    </row>
    <row r="21" spans="1:19" s="46" customFormat="1" ht="30" customHeight="1">
      <c r="A21" s="57">
        <v>1</v>
      </c>
      <c r="B21" s="57" t="s">
        <v>207</v>
      </c>
      <c r="C21" s="57">
        <v>90</v>
      </c>
      <c r="D21" s="57">
        <v>76.75</v>
      </c>
      <c r="E21" s="127" t="s">
        <v>194</v>
      </c>
      <c r="F21" s="127" t="s">
        <v>195</v>
      </c>
      <c r="G21" s="81">
        <f t="shared" si="0"/>
        <v>1015</v>
      </c>
      <c r="H21" s="81">
        <f t="shared" si="1"/>
        <v>1015</v>
      </c>
      <c r="I21" s="81">
        <f t="shared" ref="I21:I22" si="28">SUM(H21*$I$11)</f>
        <v>93.89</v>
      </c>
      <c r="J21" s="81">
        <f t="shared" ref="J21:J22" si="29">SUM(H21:I21)</f>
        <v>1108.8900000000001</v>
      </c>
      <c r="K21" s="44"/>
      <c r="L21" s="45">
        <v>487.12</v>
      </c>
      <c r="M21" s="60">
        <f t="shared" si="4"/>
        <v>1014.83</v>
      </c>
      <c r="P21" s="64">
        <f t="shared" si="5"/>
        <v>487.12</v>
      </c>
      <c r="R21" s="82">
        <f t="shared" si="6"/>
        <v>47.97</v>
      </c>
      <c r="S21" s="46" t="s">
        <v>47</v>
      </c>
    </row>
    <row r="22" spans="1:19" s="46" customFormat="1" ht="30" customHeight="1">
      <c r="A22" s="57">
        <v>1</v>
      </c>
      <c r="B22" s="57" t="s">
        <v>208</v>
      </c>
      <c r="C22" s="57">
        <v>92.625</v>
      </c>
      <c r="D22" s="57">
        <v>76.75</v>
      </c>
      <c r="E22" s="127" t="s">
        <v>194</v>
      </c>
      <c r="F22" s="127" t="s">
        <v>195</v>
      </c>
      <c r="G22" s="81">
        <f t="shared" ref="G22" si="30">ROUNDUP(M22,0)</f>
        <v>1015</v>
      </c>
      <c r="H22" s="81">
        <f t="shared" ref="H22" si="31">G22*A22</f>
        <v>1015</v>
      </c>
      <c r="I22" s="81">
        <f t="shared" si="28"/>
        <v>93.89</v>
      </c>
      <c r="J22" s="81">
        <f t="shared" si="29"/>
        <v>1108.8900000000001</v>
      </c>
      <c r="K22" s="44"/>
      <c r="L22" s="45">
        <v>487.12</v>
      </c>
      <c r="M22" s="60">
        <f t="shared" ref="M22" si="32">SUM(L22/(1-$M$10))</f>
        <v>1014.83</v>
      </c>
      <c r="P22" s="64">
        <f t="shared" ref="P22" si="33">L22*A22</f>
        <v>487.12</v>
      </c>
      <c r="R22" s="82">
        <f t="shared" ref="R22" si="34">SUM(((C22*D22)/144)*A22)</f>
        <v>49.37</v>
      </c>
      <c r="S22" s="46" t="s">
        <v>47</v>
      </c>
    </row>
    <row r="23" spans="1:19" s="46" customFormat="1" ht="30" customHeight="1">
      <c r="A23" s="57">
        <v>1</v>
      </c>
      <c r="B23" s="57" t="s">
        <v>209</v>
      </c>
      <c r="C23" s="57">
        <v>93.25</v>
      </c>
      <c r="D23" s="57">
        <v>76.75</v>
      </c>
      <c r="E23" s="127" t="s">
        <v>194</v>
      </c>
      <c r="F23" s="127" t="s">
        <v>195</v>
      </c>
      <c r="G23" s="81">
        <f t="shared" ref="G23" si="35">ROUNDUP(M23,0)</f>
        <v>1015</v>
      </c>
      <c r="H23" s="81">
        <f t="shared" ref="H23" si="36">G23*A23</f>
        <v>1015</v>
      </c>
      <c r="I23" s="81">
        <f t="shared" ref="I23" si="37">SUM(H23*$I$11)</f>
        <v>93.89</v>
      </c>
      <c r="J23" s="81">
        <f t="shared" ref="J23" si="38">SUM(H23:I23)</f>
        <v>1108.8900000000001</v>
      </c>
      <c r="K23" s="44"/>
      <c r="L23" s="45">
        <v>487.12</v>
      </c>
      <c r="M23" s="60">
        <f t="shared" ref="M23" si="39">SUM(L23/(1-$M$10))</f>
        <v>1014.83</v>
      </c>
      <c r="P23" s="64">
        <f t="shared" ref="P23" si="40">L23*A23</f>
        <v>487.12</v>
      </c>
      <c r="R23" s="82">
        <f t="shared" ref="R23" si="41">SUM(((C23*D23)/144)*A23)</f>
        <v>49.7</v>
      </c>
      <c r="S23" s="46" t="s">
        <v>47</v>
      </c>
    </row>
    <row r="24" spans="1:19" s="46" customFormat="1" ht="30" customHeight="1">
      <c r="A24" s="57">
        <v>1</v>
      </c>
      <c r="B24" s="57" t="s">
        <v>210</v>
      </c>
      <c r="C24" s="57">
        <v>87.75</v>
      </c>
      <c r="D24" s="57">
        <v>76.75</v>
      </c>
      <c r="E24" s="127" t="s">
        <v>194</v>
      </c>
      <c r="F24" s="127" t="s">
        <v>195</v>
      </c>
      <c r="G24" s="81">
        <f t="shared" si="0"/>
        <v>1015</v>
      </c>
      <c r="H24" s="81">
        <f t="shared" si="1"/>
        <v>1015</v>
      </c>
      <c r="I24" s="81">
        <f t="shared" ref="I24" si="42">SUM(H24*$I$11)</f>
        <v>93.89</v>
      </c>
      <c r="J24" s="81">
        <f t="shared" ref="J24" si="43">SUM(H24:I24)</f>
        <v>1108.8900000000001</v>
      </c>
      <c r="K24" s="44"/>
      <c r="L24" s="45">
        <v>487.12</v>
      </c>
      <c r="M24" s="60">
        <f t="shared" si="4"/>
        <v>1014.83</v>
      </c>
      <c r="P24" s="64">
        <f t="shared" si="5"/>
        <v>487.12</v>
      </c>
      <c r="R24" s="82">
        <f t="shared" si="6"/>
        <v>46.77</v>
      </c>
      <c r="S24" s="46" t="s">
        <v>47</v>
      </c>
    </row>
    <row r="25" spans="1:19" s="46" customFormat="1" ht="30" customHeight="1" thickBot="1">
      <c r="A25" s="122"/>
      <c r="B25" s="122"/>
      <c r="C25" s="122"/>
      <c r="D25" s="122"/>
      <c r="E25" s="123"/>
      <c r="F25" s="123"/>
      <c r="G25" s="124"/>
      <c r="H25" s="124"/>
      <c r="I25" s="124"/>
      <c r="J25" s="124"/>
      <c r="K25" s="44"/>
      <c r="L25" s="45"/>
      <c r="M25" s="60"/>
      <c r="O25" s="62"/>
      <c r="P25" s="64">
        <f t="shared" si="5"/>
        <v>0</v>
      </c>
      <c r="R25" s="82">
        <f t="shared" si="6"/>
        <v>0</v>
      </c>
    </row>
    <row r="26" spans="1:19" s="46" customFormat="1" ht="30" customHeight="1">
      <c r="A26" s="145">
        <f>SUM(A12:A25)</f>
        <v>13</v>
      </c>
      <c r="B26" s="120"/>
      <c r="C26" s="120"/>
      <c r="D26" s="120"/>
      <c r="E26" s="43" t="s">
        <v>183</v>
      </c>
      <c r="F26" s="43"/>
      <c r="G26" s="142">
        <v>50</v>
      </c>
      <c r="H26" s="146">
        <f t="shared" si="1"/>
        <v>650</v>
      </c>
      <c r="I26" s="142"/>
      <c r="J26" s="142">
        <f t="shared" ref="J26" si="44">SUM(H26:I26)</f>
        <v>650</v>
      </c>
      <c r="K26" s="44"/>
      <c r="L26" s="45">
        <v>35</v>
      </c>
      <c r="M26" s="60">
        <f>SUM(L26/(1-$N$26))</f>
        <v>46.67</v>
      </c>
      <c r="N26" s="41">
        <v>0.25</v>
      </c>
      <c r="O26" s="61"/>
      <c r="P26" s="64">
        <f>L26*A26</f>
        <v>455</v>
      </c>
      <c r="Q26" s="71"/>
      <c r="R26" s="90" t="s">
        <v>55</v>
      </c>
    </row>
    <row r="27" spans="1:19" s="46" customFormat="1" ht="30" customHeight="1">
      <c r="A27" s="57">
        <v>12</v>
      </c>
      <c r="B27" s="120"/>
      <c r="C27" s="120"/>
      <c r="D27" s="120"/>
      <c r="E27" s="43" t="s">
        <v>192</v>
      </c>
      <c r="F27" s="43"/>
      <c r="G27" s="81">
        <v>15</v>
      </c>
      <c r="H27" s="121">
        <f t="shared" ref="H27" si="45">G27*A27</f>
        <v>180</v>
      </c>
      <c r="I27" s="81"/>
      <c r="J27" s="81">
        <f t="shared" ref="J27" si="46">SUM(H27:I27)</f>
        <v>180</v>
      </c>
      <c r="K27" s="44"/>
      <c r="L27" s="45">
        <v>10</v>
      </c>
      <c r="M27" s="60">
        <f>SUM(L27/(1-$N$26))</f>
        <v>13.33</v>
      </c>
      <c r="N27" s="41">
        <v>0.25</v>
      </c>
      <c r="O27" s="61"/>
      <c r="P27" s="64">
        <f>L27*A27</f>
        <v>120</v>
      </c>
      <c r="Q27" s="71"/>
      <c r="R27" s="90" t="s">
        <v>55</v>
      </c>
    </row>
    <row r="28" spans="1:19" s="46" customFormat="1" ht="30" customHeight="1">
      <c r="A28" s="56">
        <v>1</v>
      </c>
      <c r="B28" s="67"/>
      <c r="C28" s="67"/>
      <c r="D28" s="67"/>
      <c r="E28" s="63" t="s">
        <v>34</v>
      </c>
      <c r="F28" s="63"/>
      <c r="G28" s="81">
        <v>135</v>
      </c>
      <c r="H28" s="69">
        <f>SUM(G28*A28)</f>
        <v>135</v>
      </c>
      <c r="I28" s="68"/>
      <c r="J28" s="70">
        <f>SUM(H28:I28)</f>
        <v>135</v>
      </c>
      <c r="K28" s="44"/>
      <c r="L28" s="45">
        <f>2*50</f>
        <v>100</v>
      </c>
      <c r="M28" s="60">
        <f>SUM(L28/(1-$N$26))</f>
        <v>133.33000000000001</v>
      </c>
      <c r="P28" s="64">
        <f t="shared" ref="P28:P31" si="47">L28*A28</f>
        <v>100</v>
      </c>
      <c r="R28" s="90" t="s">
        <v>56</v>
      </c>
    </row>
    <row r="29" spans="1:19" s="46" customFormat="1" ht="30" customHeight="1">
      <c r="A29" s="67">
        <v>1</v>
      </c>
      <c r="B29" s="67"/>
      <c r="C29" s="67"/>
      <c r="D29" s="67"/>
      <c r="E29" s="63" t="s">
        <v>178</v>
      </c>
      <c r="F29" s="63"/>
      <c r="G29" s="81">
        <v>500</v>
      </c>
      <c r="H29" s="69">
        <f>SUM(G29*A29)</f>
        <v>500</v>
      </c>
      <c r="I29" s="68"/>
      <c r="J29" s="70">
        <f>SUM(H29:I29)</f>
        <v>500</v>
      </c>
      <c r="K29" s="44"/>
      <c r="L29" s="45">
        <f>((0.67*220)+(50*4))</f>
        <v>347.4</v>
      </c>
      <c r="M29" s="60">
        <f t="shared" ref="M29:M31" si="48">SUM(L29/(1-$N$26))</f>
        <v>463.2</v>
      </c>
      <c r="O29" s="47"/>
      <c r="P29" s="64">
        <f t="shared" si="47"/>
        <v>347.4</v>
      </c>
      <c r="Q29" s="48"/>
      <c r="R29" s="62" t="s">
        <v>53</v>
      </c>
    </row>
    <row r="30" spans="1:19" s="46" customFormat="1" ht="30" customHeight="1">
      <c r="A30" s="67">
        <v>1</v>
      </c>
      <c r="B30" s="67"/>
      <c r="C30" s="67"/>
      <c r="D30" s="67"/>
      <c r="E30" s="63" t="s">
        <v>54</v>
      </c>
      <c r="F30" s="63"/>
      <c r="G30" s="81">
        <v>750</v>
      </c>
      <c r="H30" s="69">
        <f>SUM(G30*A30)</f>
        <v>750</v>
      </c>
      <c r="I30" s="68"/>
      <c r="J30" s="70">
        <f>SUM(H30:I30)</f>
        <v>750</v>
      </c>
      <c r="K30" s="44"/>
      <c r="L30" s="45">
        <f>((0.67*220)+(50*5))</f>
        <v>397.4</v>
      </c>
      <c r="M30" s="60">
        <f t="shared" si="48"/>
        <v>529.87</v>
      </c>
      <c r="O30" s="47"/>
      <c r="P30" s="64">
        <f t="shared" si="47"/>
        <v>397.4</v>
      </c>
      <c r="Q30" s="48"/>
      <c r="R30" s="62" t="s">
        <v>53</v>
      </c>
    </row>
    <row r="31" spans="1:19" s="46" customFormat="1" ht="30" customHeight="1" thickBot="1">
      <c r="A31" s="65">
        <v>1</v>
      </c>
      <c r="B31" s="65"/>
      <c r="C31" s="65"/>
      <c r="D31" s="65"/>
      <c r="E31" s="66" t="s">
        <v>40</v>
      </c>
      <c r="F31" s="66"/>
      <c r="G31" s="141">
        <v>677.62</v>
      </c>
      <c r="H31" s="142">
        <f t="shared" ref="H31" si="49">G31*A31</f>
        <v>677.62</v>
      </c>
      <c r="I31" s="143"/>
      <c r="J31" s="144">
        <f>SUM(H31:I31)</f>
        <v>677.62</v>
      </c>
      <c r="K31" s="44"/>
      <c r="L31" s="45">
        <v>500</v>
      </c>
      <c r="M31" s="60">
        <f t="shared" si="48"/>
        <v>666.67</v>
      </c>
      <c r="O31" s="47"/>
      <c r="P31" s="64">
        <f t="shared" si="47"/>
        <v>500</v>
      </c>
      <c r="Q31" s="48"/>
      <c r="R31" s="62" t="s">
        <v>53</v>
      </c>
    </row>
    <row r="32" spans="1:19" ht="40.15" customHeight="1" thickTop="1">
      <c r="A32" s="49"/>
      <c r="B32" s="50"/>
      <c r="C32" s="50"/>
      <c r="D32" s="50"/>
      <c r="E32" s="50"/>
      <c r="F32" s="50"/>
      <c r="G32" s="89"/>
      <c r="H32" s="51">
        <f>SUM(H12:H31)</f>
        <v>14885.62</v>
      </c>
      <c r="I32" s="51">
        <f>SUM(I12:I31)</f>
        <v>1109.3800000000001</v>
      </c>
      <c r="J32" s="52">
        <f>SUM(J12:J31)</f>
        <v>15995</v>
      </c>
      <c r="K32" s="10"/>
      <c r="L32" s="46"/>
      <c r="M32" s="46"/>
      <c r="N32" s="46"/>
      <c r="O32" s="47"/>
      <c r="P32" s="46"/>
      <c r="Q32" s="46"/>
      <c r="R32" s="46"/>
      <c r="S32" s="46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s="46" customFormat="1" ht="24.95" customHeight="1">
      <c r="A34" s="35"/>
      <c r="B34"/>
      <c r="C34"/>
      <c r="D34"/>
      <c r="E34" s="27"/>
      <c r="F34"/>
      <c r="G34"/>
      <c r="H34"/>
      <c r="I34" s="29"/>
      <c r="J34" s="44"/>
      <c r="K34" s="27"/>
    </row>
    <row r="35" spans="1:11" s="46" customFormat="1" ht="24.95" customHeight="1">
      <c r="A35" s="91" t="s">
        <v>57</v>
      </c>
      <c r="E35" s="27"/>
      <c r="I35" s="29"/>
      <c r="J35" s="44"/>
      <c r="K35" s="27"/>
    </row>
    <row r="36" spans="1:11" s="46" customFormat="1" ht="24.95" customHeight="1">
      <c r="A36" s="91" t="s">
        <v>58</v>
      </c>
      <c r="E36" s="27"/>
      <c r="I36" s="29"/>
      <c r="J36" s="44"/>
      <c r="K36" s="53"/>
    </row>
    <row r="37" spans="1:11" ht="24.95" customHeight="1">
      <c r="A37" s="96" t="s">
        <v>59</v>
      </c>
      <c r="B37" s="97"/>
      <c r="C37" s="97"/>
      <c r="D37" s="97"/>
      <c r="E37" s="98"/>
      <c r="F37" s="97"/>
      <c r="G37" s="46"/>
      <c r="H37" s="46"/>
      <c r="I37" s="29"/>
      <c r="J37" s="44"/>
      <c r="K37" s="10"/>
    </row>
    <row r="38" spans="1:11" ht="24.95" customHeight="1">
      <c r="A38" s="27"/>
      <c r="B38" s="46"/>
      <c r="C38" s="46"/>
      <c r="D38" s="46"/>
      <c r="E38" s="27"/>
      <c r="F38" s="46"/>
      <c r="G38" s="46"/>
      <c r="H38" s="46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/>
      <c r="G39"/>
      <c r="H39"/>
      <c r="I39" s="29"/>
      <c r="J39" s="44"/>
      <c r="K39" s="10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s="46" customFormat="1" ht="24.95" customHeight="1">
      <c r="A44" s="36"/>
      <c r="B44" s="36"/>
      <c r="C44" s="36"/>
      <c r="D44" s="27"/>
      <c r="E44" s="27"/>
      <c r="F44" s="27"/>
      <c r="G44" s="27"/>
      <c r="H44" s="27"/>
      <c r="I44" s="29"/>
      <c r="J44" s="44"/>
      <c r="K44" s="53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10"/>
    </row>
    <row r="48" spans="1:11" s="46" customFormat="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27"/>
    </row>
    <row r="49" spans="1:11" s="46" customFormat="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27"/>
    </row>
    <row r="50" spans="1:11" s="46" customFormat="1" ht="24.95" customHeight="1">
      <c r="A50" s="27"/>
      <c r="B50" s="27"/>
      <c r="C50" s="27"/>
      <c r="D50" s="27"/>
      <c r="E50" s="27"/>
      <c r="F50" s="27"/>
      <c r="G50" s="27"/>
      <c r="H50" s="27"/>
      <c r="I50" s="29"/>
      <c r="J50" s="44"/>
      <c r="K50" s="53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29"/>
      <c r="J51" s="44"/>
      <c r="K51" s="10"/>
    </row>
    <row r="52" spans="1:11" ht="24.95" customHeight="1">
      <c r="A52" s="27"/>
      <c r="B52" s="27"/>
      <c r="C52" s="27"/>
      <c r="D52" s="27"/>
      <c r="E52" s="27"/>
      <c r="F52" s="27"/>
      <c r="G52" s="27"/>
      <c r="H52" s="27"/>
      <c r="I52" s="29"/>
      <c r="J52" s="44"/>
      <c r="K52" s="10"/>
    </row>
    <row r="53" spans="1:11" ht="24.95" customHeight="1">
      <c r="A53" s="27"/>
      <c r="B53" s="27"/>
      <c r="C53" s="27"/>
      <c r="D53" s="27"/>
      <c r="E53" s="27"/>
      <c r="F53" s="27"/>
      <c r="G53" s="27"/>
      <c r="H53" s="27"/>
      <c r="I53" s="29"/>
      <c r="J53" s="44"/>
      <c r="K53" s="10"/>
    </row>
    <row r="54" spans="1:11" s="46" customFormat="1" ht="24.95" customHeight="1">
      <c r="A54" s="27"/>
      <c r="B54" s="27"/>
      <c r="C54" s="27"/>
      <c r="D54" s="27"/>
      <c r="E54" s="27"/>
      <c r="F54" s="27"/>
      <c r="G54" s="27"/>
      <c r="H54" s="27"/>
      <c r="I54" s="29"/>
      <c r="J54" s="44"/>
      <c r="K54" s="27"/>
    </row>
    <row r="55" spans="1:11" s="46" customFormat="1" ht="24.95" customHeight="1">
      <c r="A55" s="27"/>
      <c r="B55" s="27"/>
      <c r="C55" s="27"/>
      <c r="D55" s="27"/>
      <c r="E55" s="27"/>
      <c r="F55" s="27"/>
      <c r="G55" s="27"/>
      <c r="H55" s="27"/>
      <c r="I55" s="29"/>
      <c r="J55" s="44"/>
      <c r="K55" s="27"/>
    </row>
    <row r="56" spans="1:11" ht="24.95" customHeight="1">
      <c r="A56" s="27"/>
      <c r="B56" s="27"/>
      <c r="C56" s="27"/>
      <c r="D56" s="27"/>
      <c r="E56" s="27"/>
      <c r="F56" s="27"/>
      <c r="G56" s="27"/>
      <c r="H56" s="27"/>
      <c r="I56" s="29"/>
      <c r="J56" s="44"/>
      <c r="K56" s="10"/>
    </row>
    <row r="57" spans="1:11" ht="24.95" customHeight="1">
      <c r="A57" s="27"/>
      <c r="B57" s="27"/>
      <c r="C57" s="27"/>
      <c r="D57" s="27"/>
      <c r="E57" s="27"/>
      <c r="F57" s="27"/>
      <c r="G57" s="27"/>
      <c r="H57" s="27"/>
      <c r="I57" s="29"/>
      <c r="J57" s="44"/>
      <c r="K57" s="10"/>
    </row>
    <row r="58" spans="1:11" ht="24.95" customHeight="1">
      <c r="A58" s="36"/>
      <c r="B58" s="36"/>
      <c r="C58" s="36"/>
      <c r="D58" s="27"/>
      <c r="E58" s="27"/>
      <c r="F58" s="27"/>
      <c r="G58" s="27"/>
      <c r="H58" s="27"/>
      <c r="I58" s="29"/>
      <c r="J58" s="44"/>
      <c r="K58" s="10"/>
    </row>
    <row r="59" spans="1:11" ht="24.95" customHeight="1">
      <c r="A59" s="27"/>
      <c r="B59" s="27"/>
      <c r="C59" s="27"/>
      <c r="D59" s="27"/>
      <c r="E59" s="27"/>
      <c r="F59" s="27"/>
      <c r="G59" s="27"/>
      <c r="H59" s="27"/>
      <c r="I59" s="54"/>
      <c r="J59" s="55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 ht="20.100000000000001" customHeight="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 ht="20.100000000000001" customHeight="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 ht="20.100000000000001" customHeight="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 ht="20.100000000000001" customHeight="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 ht="20.100000000000001" customHeight="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 ht="20.100000000000001" customHeight="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 ht="20.100000000000001" customHeight="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 ht="20.100000000000001" customHeight="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F191" s="27"/>
      <c r="G191" s="27"/>
      <c r="H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F192" s="27"/>
      <c r="G192" s="27"/>
      <c r="H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F193" s="27"/>
      <c r="G193" s="27"/>
      <c r="H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F194" s="27"/>
      <c r="G194" s="27"/>
      <c r="H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F195" s="27"/>
      <c r="G195" s="27"/>
      <c r="H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F196" s="27"/>
      <c r="G196" s="27"/>
      <c r="H196" s="27"/>
      <c r="I196" s="27"/>
      <c r="J196" s="10"/>
      <c r="K196" s="10"/>
    </row>
    <row r="197" spans="1:11">
      <c r="A197" s="27"/>
      <c r="B197" s="27"/>
      <c r="C197" s="27"/>
      <c r="D197" s="27"/>
      <c r="E197" s="27"/>
      <c r="F197" s="27"/>
      <c r="G197" s="27"/>
      <c r="H197" s="27"/>
      <c r="I197" s="27"/>
      <c r="J197" s="10"/>
      <c r="K197" s="10"/>
    </row>
    <row r="198" spans="1:11">
      <c r="A198" s="27"/>
      <c r="B198" s="27"/>
      <c r="C198" s="27"/>
      <c r="D198" s="27"/>
      <c r="E198" s="27"/>
      <c r="F198" s="27"/>
      <c r="G198" s="27"/>
      <c r="H198" s="27"/>
      <c r="I198" s="27"/>
      <c r="J198" s="10"/>
      <c r="K198" s="10"/>
    </row>
    <row r="199" spans="1:11">
      <c r="A199" s="27"/>
      <c r="B199" s="27"/>
      <c r="C199" s="27"/>
      <c r="D199" s="27"/>
      <c r="E199" s="27"/>
      <c r="I199" s="27"/>
      <c r="J199" s="10"/>
      <c r="K199" s="10"/>
    </row>
    <row r="200" spans="1:11">
      <c r="A200" s="27"/>
      <c r="B200" s="27"/>
      <c r="C200" s="27"/>
      <c r="D200" s="27"/>
      <c r="E200" s="27"/>
      <c r="I200" s="27"/>
      <c r="J200" s="10"/>
      <c r="K200" s="10"/>
    </row>
    <row r="201" spans="1:11">
      <c r="A201" s="27"/>
      <c r="B201" s="27"/>
      <c r="C201" s="27"/>
      <c r="D201" s="27"/>
      <c r="E201" s="27"/>
      <c r="I201" s="27"/>
      <c r="J201" s="10"/>
      <c r="K201" s="10"/>
    </row>
    <row r="202" spans="1:11">
      <c r="A202" s="27"/>
      <c r="B202" s="27"/>
      <c r="C202" s="27"/>
      <c r="D202" s="27"/>
      <c r="E202" s="27"/>
      <c r="I202" s="27"/>
      <c r="J202" s="10"/>
      <c r="K202" s="10"/>
    </row>
    <row r="203" spans="1:11">
      <c r="A203" s="27"/>
      <c r="B203" s="27"/>
      <c r="C203" s="27"/>
      <c r="D203" s="27"/>
      <c r="E203" s="27"/>
      <c r="I203" s="27"/>
      <c r="J203" s="10"/>
      <c r="K203" s="10"/>
    </row>
    <row r="204" spans="1:11">
      <c r="A204" s="27"/>
      <c r="B204" s="27"/>
      <c r="C204" s="27"/>
      <c r="D204" s="27"/>
      <c r="E204" s="27"/>
      <c r="I204" s="27"/>
      <c r="J204" s="10"/>
    </row>
  </sheetData>
  <mergeCells count="1">
    <mergeCell ref="A1:D1"/>
  </mergeCells>
  <phoneticPr fontId="30" type="noConversion"/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60</v>
      </c>
      <c r="B1" s="86" t="s">
        <v>61</v>
      </c>
      <c r="D1" s="102" t="s">
        <v>62</v>
      </c>
      <c r="H1" s="102" t="s">
        <v>63</v>
      </c>
    </row>
    <row r="2" spans="1:11">
      <c r="A2" s="86" t="s">
        <v>64</v>
      </c>
      <c r="B2" s="86">
        <v>50</v>
      </c>
      <c r="D2" s="103">
        <v>20</v>
      </c>
    </row>
    <row r="3" spans="1:11">
      <c r="A3" s="86" t="s">
        <v>65</v>
      </c>
      <c r="B3">
        <v>40</v>
      </c>
      <c r="D3" s="104">
        <v>25</v>
      </c>
      <c r="I3" s="105" t="s">
        <v>66</v>
      </c>
      <c r="J3" s="105"/>
      <c r="K3" s="105" t="s">
        <v>24</v>
      </c>
    </row>
    <row r="4" spans="1:11">
      <c r="A4" s="86" t="s">
        <v>67</v>
      </c>
      <c r="B4">
        <v>25</v>
      </c>
      <c r="D4" s="104">
        <v>40</v>
      </c>
      <c r="I4" s="86" t="s">
        <v>68</v>
      </c>
      <c r="K4" s="106" t="s">
        <v>69</v>
      </c>
    </row>
    <row r="5" spans="1:11">
      <c r="A5" s="86" t="s">
        <v>70</v>
      </c>
      <c r="B5">
        <v>20</v>
      </c>
      <c r="D5" s="103" t="s">
        <v>71</v>
      </c>
      <c r="I5" s="86" t="s">
        <v>72</v>
      </c>
      <c r="K5" s="41">
        <v>0.4</v>
      </c>
    </row>
    <row r="6" spans="1:11">
      <c r="A6" s="86" t="s">
        <v>73</v>
      </c>
      <c r="B6">
        <v>10</v>
      </c>
      <c r="D6" s="104">
        <v>50</v>
      </c>
      <c r="I6" s="86" t="s">
        <v>74</v>
      </c>
      <c r="K6" s="41">
        <v>0.3</v>
      </c>
    </row>
    <row r="7" spans="1:11">
      <c r="A7" s="86" t="s">
        <v>75</v>
      </c>
      <c r="B7" s="86" t="s">
        <v>76</v>
      </c>
      <c r="D7" s="104">
        <v>80</v>
      </c>
      <c r="I7" s="86" t="s">
        <v>77</v>
      </c>
      <c r="K7" s="41">
        <v>0.25</v>
      </c>
    </row>
    <row r="8" spans="1:11">
      <c r="A8" s="86" t="s">
        <v>78</v>
      </c>
      <c r="B8" s="86">
        <v>20</v>
      </c>
      <c r="D8" s="103" t="s">
        <v>71</v>
      </c>
      <c r="I8" s="86" t="s">
        <v>79</v>
      </c>
      <c r="K8" s="106" t="s">
        <v>80</v>
      </c>
    </row>
    <row r="9" spans="1:11">
      <c r="A9" s="86" t="s">
        <v>81</v>
      </c>
      <c r="B9" s="86"/>
      <c r="D9" s="103">
        <v>75</v>
      </c>
      <c r="I9" s="86"/>
      <c r="K9" s="106"/>
    </row>
    <row r="10" spans="1:11">
      <c r="D10" s="104"/>
      <c r="I10" s="86" t="s">
        <v>82</v>
      </c>
      <c r="K10" s="41"/>
    </row>
    <row r="11" spans="1:11">
      <c r="A11" s="101" t="s">
        <v>83</v>
      </c>
      <c r="D11" s="104"/>
      <c r="K11" s="41"/>
    </row>
    <row r="12" spans="1:11">
      <c r="A12" s="86" t="s">
        <v>84</v>
      </c>
      <c r="D12" s="104"/>
      <c r="K12" s="41"/>
    </row>
    <row r="13" spans="1:11">
      <c r="A13" s="86" t="s">
        <v>85</v>
      </c>
      <c r="D13" s="104"/>
      <c r="K13" s="41"/>
    </row>
    <row r="14" spans="1:11">
      <c r="A14" s="86" t="s">
        <v>86</v>
      </c>
      <c r="D14" s="104"/>
      <c r="K14" s="41"/>
    </row>
    <row r="15" spans="1:11">
      <c r="A15" s="86" t="s">
        <v>87</v>
      </c>
      <c r="D15" s="104"/>
      <c r="K15" s="41"/>
    </row>
    <row r="16" spans="1:11">
      <c r="A16" s="86" t="s">
        <v>88</v>
      </c>
      <c r="D16" s="104"/>
    </row>
    <row r="17" spans="1:8">
      <c r="A17" s="86" t="s">
        <v>89</v>
      </c>
      <c r="D17" s="104"/>
    </row>
    <row r="18" spans="1:8">
      <c r="A18" s="86" t="s">
        <v>90</v>
      </c>
      <c r="D18" s="104"/>
    </row>
    <row r="19" spans="1:8">
      <c r="A19" s="86" t="s">
        <v>91</v>
      </c>
      <c r="D19" s="104"/>
    </row>
    <row r="20" spans="1:8">
      <c r="A20" s="86"/>
      <c r="D20" s="104"/>
    </row>
    <row r="21" spans="1:8">
      <c r="A21" s="86" t="s">
        <v>64</v>
      </c>
      <c r="D21" s="104"/>
    </row>
    <row r="22" spans="1:8">
      <c r="D22" s="104"/>
    </row>
    <row r="23" spans="1:8">
      <c r="A23" s="86" t="s">
        <v>92</v>
      </c>
      <c r="D23" s="104"/>
    </row>
    <row r="24" spans="1:8">
      <c r="D24" s="104"/>
    </row>
    <row r="25" spans="1:8">
      <c r="A25" s="101" t="s">
        <v>93</v>
      </c>
      <c r="D25" s="104"/>
    </row>
    <row r="26" spans="1:8">
      <c r="A26" s="107" t="s">
        <v>94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95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96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97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98</v>
      </c>
      <c r="B30" s="108"/>
      <c r="C30" s="108"/>
      <c r="D30" s="109"/>
      <c r="E30" s="108"/>
      <c r="F30" s="108"/>
      <c r="G30" s="108"/>
      <c r="H30" s="108"/>
    </row>
    <row r="31" spans="1:8">
      <c r="A31" s="139" t="s">
        <v>99</v>
      </c>
      <c r="B31" s="140"/>
      <c r="C31" s="140"/>
      <c r="D31" s="140"/>
      <c r="E31" s="140"/>
      <c r="F31" s="140"/>
      <c r="G31" s="140"/>
      <c r="H31" s="140"/>
    </row>
    <row r="32" spans="1:8">
      <c r="A32" s="139"/>
      <c r="B32" s="140"/>
      <c r="C32" s="140"/>
      <c r="D32" s="140"/>
      <c r="E32" s="140"/>
      <c r="F32" s="140"/>
      <c r="G32" s="140"/>
      <c r="H32" s="140"/>
    </row>
    <row r="33" spans="1:8">
      <c r="A33" s="139"/>
      <c r="B33" s="140"/>
      <c r="C33" s="140"/>
      <c r="D33" s="140"/>
      <c r="E33" s="140"/>
      <c r="F33" s="140"/>
      <c r="G33" s="140"/>
      <c r="H33" s="140"/>
    </row>
    <row r="34" spans="1:8">
      <c r="A34" s="139"/>
      <c r="B34" s="140"/>
      <c r="C34" s="140"/>
      <c r="D34" s="140"/>
      <c r="E34" s="140"/>
      <c r="F34" s="140"/>
      <c r="G34" s="140"/>
      <c r="H34" s="140"/>
    </row>
    <row r="35" spans="1:8">
      <c r="A35" s="140"/>
      <c r="B35" s="140"/>
      <c r="C35" s="140"/>
      <c r="D35" s="140"/>
      <c r="E35" s="140"/>
      <c r="F35" s="140"/>
      <c r="G35" s="140"/>
      <c r="H35" s="140"/>
    </row>
    <row r="36" spans="1:8">
      <c r="A36" s="140" t="s">
        <v>100</v>
      </c>
      <c r="B36" s="140"/>
      <c r="C36" s="140"/>
      <c r="D36" s="140"/>
      <c r="E36" s="140"/>
      <c r="F36" s="140"/>
      <c r="G36" s="140"/>
      <c r="H36" s="140"/>
    </row>
    <row r="37" spans="1:8">
      <c r="A37" s="140"/>
      <c r="B37" s="140"/>
      <c r="C37" s="140"/>
      <c r="D37" s="140"/>
      <c r="E37" s="140"/>
      <c r="F37" s="140"/>
      <c r="G37" s="140"/>
      <c r="H37" s="140"/>
    </row>
    <row r="38" spans="1:8">
      <c r="A38" s="140" t="s">
        <v>101</v>
      </c>
      <c r="B38" s="140"/>
      <c r="C38" s="140"/>
      <c r="D38" s="140"/>
      <c r="E38" s="140"/>
      <c r="F38" s="140"/>
      <c r="G38" s="140"/>
      <c r="H38" s="140"/>
    </row>
    <row r="39" spans="1:8">
      <c r="A39" s="140"/>
      <c r="B39" s="140"/>
      <c r="C39" s="140"/>
      <c r="D39" s="140"/>
      <c r="E39" s="140"/>
      <c r="F39" s="140"/>
      <c r="G39" s="140"/>
      <c r="H39" s="140"/>
    </row>
    <row r="40" spans="1:8">
      <c r="A40" s="140"/>
      <c r="B40" s="140"/>
      <c r="C40" s="140"/>
      <c r="D40" s="140"/>
      <c r="E40" s="140"/>
      <c r="F40" s="140"/>
      <c r="G40" s="140"/>
      <c r="H40" s="140"/>
    </row>
    <row r="41" spans="1:8">
      <c r="A41" s="140" t="s">
        <v>102</v>
      </c>
      <c r="B41" s="140"/>
      <c r="C41" s="140"/>
      <c r="D41" s="140"/>
      <c r="E41" s="140"/>
      <c r="F41" s="140"/>
      <c r="G41" s="140"/>
      <c r="H41" s="140"/>
    </row>
    <row r="42" spans="1:8">
      <c r="A42" s="140"/>
      <c r="B42" s="140"/>
      <c r="C42" s="140"/>
      <c r="D42" s="140"/>
      <c r="E42" s="140"/>
      <c r="F42" s="140"/>
      <c r="G42" s="140"/>
      <c r="H42" s="140"/>
    </row>
    <row r="43" spans="1:8">
      <c r="A43" s="140"/>
      <c r="B43" s="140"/>
      <c r="C43" s="140"/>
      <c r="D43" s="140"/>
      <c r="E43" s="140"/>
      <c r="F43" s="140"/>
      <c r="G43" s="140"/>
      <c r="H43" s="140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103</v>
      </c>
      <c r="C1" s="110" t="s">
        <v>104</v>
      </c>
      <c r="E1" s="110" t="s">
        <v>81</v>
      </c>
    </row>
    <row r="2" spans="1:5" ht="30">
      <c r="A2" s="92" t="s">
        <v>105</v>
      </c>
      <c r="C2" t="s">
        <v>106</v>
      </c>
      <c r="E2" s="92" t="s">
        <v>107</v>
      </c>
    </row>
    <row r="3" spans="1:5">
      <c r="A3" s="92"/>
    </row>
    <row r="4" spans="1:5" ht="30">
      <c r="A4" s="92" t="s">
        <v>108</v>
      </c>
      <c r="C4" s="92" t="s">
        <v>109</v>
      </c>
    </row>
    <row r="5" spans="1:5">
      <c r="A5" s="92"/>
    </row>
    <row r="6" spans="1:5" ht="30">
      <c r="A6" s="92" t="s">
        <v>110</v>
      </c>
    </row>
    <row r="7" spans="1:5" ht="45">
      <c r="A7" s="92"/>
      <c r="C7" s="92" t="s">
        <v>111</v>
      </c>
    </row>
    <row r="8" spans="1:5" ht="30">
      <c r="A8" s="92" t="s">
        <v>110</v>
      </c>
    </row>
    <row r="9" spans="1:5" ht="45">
      <c r="A9" s="92"/>
      <c r="C9" s="92" t="s">
        <v>112</v>
      </c>
    </row>
    <row r="10" spans="1:5" ht="30">
      <c r="A10" s="92" t="s">
        <v>108</v>
      </c>
    </row>
    <row r="11" spans="1:5" ht="30">
      <c r="A11" s="92"/>
      <c r="C11" s="92" t="s">
        <v>113</v>
      </c>
    </row>
    <row r="12" spans="1:5" ht="30">
      <c r="A12" s="92" t="s">
        <v>105</v>
      </c>
    </row>
    <row r="13" spans="1:5">
      <c r="A13" s="92"/>
    </row>
    <row r="14" spans="1:5" ht="30">
      <c r="A14" s="93" t="s">
        <v>114</v>
      </c>
      <c r="C14" s="92" t="s">
        <v>115</v>
      </c>
    </row>
    <row r="15" spans="1:5">
      <c r="A15" s="92"/>
    </row>
    <row r="16" spans="1:5" ht="30">
      <c r="A16" s="92"/>
      <c r="C16" s="92" t="s">
        <v>116</v>
      </c>
    </row>
    <row r="17" spans="1:3">
      <c r="A17" s="92"/>
    </row>
    <row r="18" spans="1:3" ht="30">
      <c r="A18" s="92"/>
      <c r="C18" s="92" t="s">
        <v>117</v>
      </c>
    </row>
    <row r="19" spans="1:3">
      <c r="A19" s="92"/>
    </row>
    <row r="20" spans="1:3" ht="60">
      <c r="A20" s="92"/>
      <c r="C20" s="92" t="s">
        <v>118</v>
      </c>
    </row>
    <row r="21" spans="1:3">
      <c r="A21" s="92"/>
    </row>
    <row r="22" spans="1:3" ht="45">
      <c r="A22" s="92"/>
      <c r="C22" s="92" t="s">
        <v>119</v>
      </c>
    </row>
    <row r="23" spans="1:3">
      <c r="A23" s="92"/>
    </row>
    <row r="24" spans="1:3" ht="30">
      <c r="A24" s="92"/>
      <c r="C24" s="92" t="s">
        <v>120</v>
      </c>
    </row>
    <row r="25" spans="1:3">
      <c r="A25" s="92"/>
    </row>
    <row r="26" spans="1:3">
      <c r="A26" s="92"/>
      <c r="C26" s="88" t="s">
        <v>121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122</v>
      </c>
      <c r="B1" s="112" t="s">
        <v>123</v>
      </c>
      <c r="C1" s="113" t="s">
        <v>124</v>
      </c>
      <c r="D1" s="114" t="s">
        <v>125</v>
      </c>
      <c r="E1" s="114" t="s">
        <v>126</v>
      </c>
      <c r="F1" s="114" t="s">
        <v>127</v>
      </c>
      <c r="G1" s="114" t="s">
        <v>128</v>
      </c>
      <c r="H1" s="114" t="s">
        <v>129</v>
      </c>
      <c r="I1" s="115" t="s">
        <v>130</v>
      </c>
    </row>
    <row r="2" spans="1:9" ht="19.5" thickBot="1">
      <c r="A2" s="111" t="s">
        <v>131</v>
      </c>
      <c r="C2" s="86" t="s">
        <v>132</v>
      </c>
      <c r="D2" s="86" t="s">
        <v>133</v>
      </c>
      <c r="E2" s="86" t="s">
        <v>134</v>
      </c>
      <c r="F2" s="86" t="s">
        <v>135</v>
      </c>
      <c r="G2" s="86" t="s">
        <v>136</v>
      </c>
      <c r="H2" s="86" t="s">
        <v>137</v>
      </c>
    </row>
    <row r="3" spans="1:9" ht="19.5" thickBot="1">
      <c r="A3" s="111" t="s">
        <v>138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</row>
    <row r="4" spans="1:9" ht="18.75">
      <c r="A4" s="116"/>
      <c r="B4" s="3" t="s">
        <v>146</v>
      </c>
      <c r="C4" s="3" t="s">
        <v>147</v>
      </c>
      <c r="D4" s="3" t="s">
        <v>148</v>
      </c>
      <c r="E4" s="86" t="s">
        <v>149</v>
      </c>
      <c r="F4" s="86" t="s">
        <v>150</v>
      </c>
      <c r="G4" s="3" t="s">
        <v>151</v>
      </c>
      <c r="H4" s="3" t="s">
        <v>152</v>
      </c>
    </row>
    <row r="5" spans="1:9" ht="18.75">
      <c r="A5" s="116"/>
      <c r="B5" s="3" t="s">
        <v>153</v>
      </c>
      <c r="C5" s="3"/>
      <c r="E5" s="117" t="s">
        <v>154</v>
      </c>
      <c r="F5" s="117" t="s">
        <v>155</v>
      </c>
      <c r="G5" s="3" t="s">
        <v>156</v>
      </c>
    </row>
    <row r="6" spans="1:9" ht="19.5" thickBot="1">
      <c r="A6" s="116"/>
    </row>
    <row r="7" spans="1:9" ht="19.5" thickBot="1">
      <c r="A7" s="111" t="s">
        <v>157</v>
      </c>
      <c r="E7" s="25">
        <v>159778</v>
      </c>
      <c r="F7" s="86" t="s">
        <v>158</v>
      </c>
      <c r="H7" s="25">
        <v>75143</v>
      </c>
    </row>
    <row r="8" spans="1:9" ht="19.5" thickBot="1">
      <c r="A8" s="111" t="s">
        <v>159</v>
      </c>
      <c r="C8" s="86" t="s">
        <v>160</v>
      </c>
      <c r="E8" s="86" t="s">
        <v>160</v>
      </c>
      <c r="F8" s="86" t="s">
        <v>160</v>
      </c>
      <c r="G8" s="86" t="s">
        <v>81</v>
      </c>
      <c r="H8" t="s">
        <v>161</v>
      </c>
      <c r="I8" t="s">
        <v>160</v>
      </c>
    </row>
    <row r="9" spans="1:9">
      <c r="C9" s="86" t="s">
        <v>162</v>
      </c>
      <c r="E9" s="86" t="s">
        <v>162</v>
      </c>
      <c r="F9" s="86" t="s">
        <v>162</v>
      </c>
      <c r="G9" s="86" t="s">
        <v>103</v>
      </c>
      <c r="H9" t="s">
        <v>163</v>
      </c>
      <c r="I9" t="s">
        <v>162</v>
      </c>
    </row>
    <row r="10" spans="1:9">
      <c r="C10" s="86" t="s">
        <v>164</v>
      </c>
      <c r="E10" s="86" t="s">
        <v>164</v>
      </c>
      <c r="F10" s="86" t="s">
        <v>164</v>
      </c>
      <c r="G10" s="86" t="s">
        <v>165</v>
      </c>
      <c r="H10" s="86" t="s">
        <v>170</v>
      </c>
      <c r="I10" t="s">
        <v>164</v>
      </c>
    </row>
    <row r="11" spans="1:9">
      <c r="C11" s="86" t="s">
        <v>166</v>
      </c>
      <c r="E11" s="86" t="s">
        <v>166</v>
      </c>
      <c r="F11" s="86" t="s">
        <v>166</v>
      </c>
      <c r="H11" s="86" t="s">
        <v>171</v>
      </c>
      <c r="I11" t="s">
        <v>166</v>
      </c>
    </row>
    <row r="12" spans="1:9">
      <c r="H12" s="86" t="s">
        <v>172</v>
      </c>
      <c r="I12" t="s">
        <v>167</v>
      </c>
    </row>
    <row r="13" spans="1:9">
      <c r="I13" t="s">
        <v>161</v>
      </c>
    </row>
    <row r="14" spans="1:9">
      <c r="I14" t="s">
        <v>168</v>
      </c>
    </row>
    <row r="15" spans="1:9">
      <c r="I15" t="s">
        <v>169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A5774F-A9AC-4B29-9367-87933DE26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BB385F-9D1C-4A47-BFC1-884504FAE9AA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Updated 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2025-11-07T13:52:06Z</cp:lastPrinted>
  <dcterms:created xsi:type="dcterms:W3CDTF">2000-08-02T17:16:16Z</dcterms:created>
  <dcterms:modified xsi:type="dcterms:W3CDTF">2026-01-08T20:21:18Z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