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36 VEGA -TVA - FLH Admin Area/01. Quotes/Proposals/"/>
    </mc:Choice>
  </mc:AlternateContent>
  <xr:revisionPtr revIDLastSave="52" documentId="13_ncr:1_{D90AC75E-0BA0-49A6-9596-1B9091F3EB8E}" xr6:coauthVersionLast="47" xr6:coauthVersionMax="47" xr10:uidLastSave="{82E57E88-44EE-45CE-B136-E27E3D33E062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32" l="1"/>
  <c r="L18" i="32"/>
  <c r="L17" i="32"/>
  <c r="L19" i="32" l="1"/>
  <c r="P18" i="32"/>
  <c r="H15" i="13"/>
  <c r="H14" i="13"/>
  <c r="I9" i="13"/>
  <c r="A15" i="32"/>
  <c r="P19" i="32"/>
  <c r="R13" i="32"/>
  <c r="P13" i="32"/>
  <c r="M13" i="32"/>
  <c r="G13" i="32" s="1"/>
  <c r="H13" i="32" s="1"/>
  <c r="P20" i="32"/>
  <c r="M20" i="32"/>
  <c r="H20" i="32"/>
  <c r="J20" i="32" s="1"/>
  <c r="H19" i="32"/>
  <c r="J19" i="32" s="1"/>
  <c r="H18" i="32"/>
  <c r="J18" i="32" s="1"/>
  <c r="P17" i="32"/>
  <c r="H17" i="32"/>
  <c r="J17" i="32" s="1"/>
  <c r="M15" i="32"/>
  <c r="R14" i="32"/>
  <c r="P14" i="32"/>
  <c r="R12" i="32"/>
  <c r="P12" i="32"/>
  <c r="M12" i="32"/>
  <c r="G12" i="32" s="1"/>
  <c r="H12" i="32" s="1"/>
  <c r="A1" i="32"/>
  <c r="H15" i="32" l="1"/>
  <c r="J15" i="32" s="1"/>
  <c r="P15" i="32"/>
  <c r="I13" i="32"/>
  <c r="J13" i="32" s="1"/>
  <c r="M19" i="32"/>
  <c r="N1" i="32"/>
  <c r="O2" i="32" s="1"/>
  <c r="O3" i="32" s="1"/>
  <c r="O4" i="32" s="1"/>
  <c r="M18" i="32"/>
  <c r="I12" i="32"/>
  <c r="J12" i="32" s="1"/>
  <c r="M17" i="32"/>
  <c r="P16" i="32" l="1"/>
  <c r="H16" i="32"/>
  <c r="R11" i="32"/>
  <c r="I21" i="32"/>
  <c r="J16" i="32" l="1"/>
  <c r="J21" i="32" s="1"/>
  <c r="J24" i="13" s="1"/>
  <c r="H21" i="32"/>
  <c r="Q7" i="32"/>
  <c r="I11" i="13"/>
  <c r="T11" i="32" l="1"/>
  <c r="S11" i="32"/>
</calcChain>
</file>

<file path=xl/sharedStrings.xml><?xml version="1.0" encoding="utf-8"?>
<sst xmlns="http://schemas.openxmlformats.org/spreadsheetml/2006/main" count="237" uniqueCount="199">
  <si>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</si>
  <si>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</si>
  <si>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</si>
  <si>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</si>
  <si>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</si>
  <si>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</si>
  <si>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</si>
  <si>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</si>
  <si>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</si>
  <si>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</si>
  <si>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</si>
  <si>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</si>
  <si>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</si>
  <si>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</si>
  <si>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</si>
  <si>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</si>
  <si>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</si>
  <si>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</si>
  <si>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</si>
  <si>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</si>
  <si>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</si>
  <si>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</si>
  <si>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</si>
  <si>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</si>
  <si>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</si>
  <si>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</si>
  <si>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</si>
  <si>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</si>
  <si>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</si>
  <si>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</si>
  <si>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</si>
  <si>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</si>
  <si>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</si>
  <si>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</si>
  <si>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</si>
  <si>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</si>
  <si>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</si>
  <si>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</si>
  <si>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</si>
  <si>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</si>
  <si>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</si>
  <si>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</si>
  <si>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</si>
  <si>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</si>
  <si>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</si>
  <si>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</si>
  <si>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</si>
  <si>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</si>
  <si>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</si>
  <si>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</si>
  <si>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</si>
  <si>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</si>
  <si>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</si>
  <si>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</si>
  <si>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</si>
  <si>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</si>
  <si>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</si>
  <si>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</si>
  <si>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</si>
  <si>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</si>
  <si>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</si>
  <si>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</si>
  <si>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</si>
  <si>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</si>
  <si>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</si>
  <si>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</si>
  <si>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</si>
  <si>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</si>
  <si>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</si>
  <si>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</si>
  <si>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</si>
  <si>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</si>
  <si>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</si>
  <si>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</si>
  <si>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</si>
  <si>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</si>
  <si>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</si>
  <si>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</si>
  <si>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</si>
  <si>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</si>
  <si>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</si>
  <si>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</si>
  <si>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</si>
  <si>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</si>
  <si>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</si>
  <si>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</si>
  <si>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</si>
  <si>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</si>
  <si>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</si>
  <si>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</si>
  <si>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</si>
  <si>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</si>
  <si>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</si>
  <si>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</si>
  <si>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</si>
  <si>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</si>
  <si>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</si>
  <si>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</si>
  <si>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</si>
  <si>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</si>
  <si>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</si>
  <si>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</si>
  <si>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</si>
  <si>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</si>
  <si>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</si>
  <si>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</si>
  <si>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</si>
  <si>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</si>
  <si>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</si>
  <si>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</si>
  <si>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</si>
  <si>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</si>
  <si>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</si>
  <si>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</si>
  <si>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</si>
  <si>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</si>
  <si>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</si>
  <si>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</si>
  <si>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</si>
  <si>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</si>
  <si>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</si>
  <si>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</si>
  <si>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</si>
  <si>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</si>
  <si>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</si>
  <si>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</si>
  <si>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</si>
  <si>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</si>
  <si>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</si>
  <si>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</si>
  <si>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</si>
  <si>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</si>
  <si>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</si>
  <si>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</si>
  <si>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</si>
  <si>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</si>
  <si>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</si>
  <si>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</si>
  <si>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</si>
  <si>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</si>
  <si>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</si>
  <si>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</si>
  <si>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</si>
  <si>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</si>
  <si>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</si>
  <si>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</si>
  <si>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</si>
  <si>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</si>
  <si>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</si>
  <si>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</si>
  <si>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</si>
  <si>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</si>
  <si>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</si>
  <si>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</si>
  <si>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</si>
  <si>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</si>
  <si>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</si>
  <si>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</si>
  <si>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</si>
  <si>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</si>
  <si>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</si>
  <si>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</si>
  <si>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</si>
  <si>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</si>
  <si>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</si>
  <si>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</si>
  <si>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</si>
  <si>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</si>
  <si>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</si>
  <si>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</si>
  <si>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</si>
  <si>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</si>
  <si>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</si>
  <si>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</si>
  <si>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</si>
  <si>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</si>
  <si>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</si>
  <si>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</si>
  <si>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</si>
  <si>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</si>
  <si>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</si>
  <si>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</si>
  <si>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 xml:space="preserve">Fabric #1: SW Infinity 2,  3%   Color: PG4 Stone              </t>
  </si>
  <si>
    <t>Installation based on fastening shades to aluminum window system. Any change in mount substrate or location is subject to surcharge.</t>
  </si>
  <si>
    <t>Shade Installation(Per Panel)</t>
  </si>
  <si>
    <t>Fabric: SW Infinity 2,  3% or 5%  Color: PG4 Stone</t>
  </si>
  <si>
    <t>Estimate: Manual Roller Shades</t>
  </si>
  <si>
    <t xml:space="preserve">Loudon, TN </t>
  </si>
  <si>
    <t>Manual Draper Flexshade with Fascia or surface headbox</t>
  </si>
  <si>
    <t>Draper, Inc. manual Flexshade w/Fascia or Surface Headbox</t>
  </si>
  <si>
    <t>Standard Clutch Controls with Spring Assist for Larger Shades</t>
  </si>
  <si>
    <t>TVA - FLH Admin area</t>
  </si>
  <si>
    <t>PH: 423-240-2197</t>
  </si>
  <si>
    <t>423-240-2197</t>
  </si>
  <si>
    <t>Sales Tax, Freight and Installation included</t>
  </si>
  <si>
    <t xml:space="preserve">Note: Take down and disposal of existing included. </t>
  </si>
  <si>
    <t xml:space="preserve">Take Down &amp; Disposal of existing Verticals </t>
  </si>
  <si>
    <t>Fascia Color: Anodized AL</t>
  </si>
  <si>
    <t>25-836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</si>
</sst>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7" t="str">
        <f>SOV!F1</f>
        <v>25-836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36</v>
      </c>
      <c r="H11" s="7" t="s">
        <v>20</v>
      </c>
      <c r="I11" s="88">
        <f ca="1">TODAY()</f>
        <v>46024</v>
      </c>
    </row>
    <row r="12" spans="2:15">
      <c r="B12" s="1"/>
      <c r="H12" s="7"/>
    </row>
    <row r="13" spans="2:15">
      <c r="B13" s="1" t="s">
        <v>2</v>
      </c>
      <c r="D13" s="87" t="s">
        <v>51</v>
      </c>
      <c r="H13" s="7" t="s">
        <v>1</v>
      </c>
    </row>
    <row r="14" spans="2:15">
      <c r="B14" s="1"/>
      <c r="D14" s="2" t="s">
        <v>18</v>
      </c>
      <c r="H14" s="2" t="str">
        <f>SOV!F3</f>
        <v>TVA - FLH Admin area</v>
      </c>
    </row>
    <row r="15" spans="2:15">
      <c r="B15" s="1"/>
      <c r="D15" s="2" t="s">
        <v>19</v>
      </c>
      <c r="H15" s="4" t="str">
        <f>SOV!F4</f>
        <v xml:space="preserve">Loudon, TN </v>
      </c>
    </row>
    <row r="16" spans="2:15">
      <c r="B16" s="1"/>
    </row>
    <row r="17" spans="1:10">
      <c r="B17" s="7" t="s">
        <v>3</v>
      </c>
      <c r="D17" s="87" t="s">
        <v>174</v>
      </c>
      <c r="H17" s="1" t="s">
        <v>15</v>
      </c>
    </row>
    <row r="18" spans="1:10">
      <c r="D18" s="87" t="s">
        <v>192</v>
      </c>
      <c r="H18" s="2" t="s">
        <v>37</v>
      </c>
    </row>
    <row r="19" spans="1:10" ht="15.75" thickBot="1">
      <c r="B19" s="14"/>
      <c r="C19" s="14"/>
      <c r="D19" s="128" t="s">
        <v>177</v>
      </c>
      <c r="E19" s="14"/>
      <c r="F19" s="14"/>
      <c r="G19" s="14"/>
      <c r="H19" s="14"/>
      <c r="I19" s="128"/>
      <c r="J19" s="14"/>
    </row>
    <row r="20" spans="1:10" ht="15.75" thickTop="1">
      <c r="B20" s="5"/>
      <c r="C20" s="5"/>
      <c r="D20" s="5"/>
      <c r="E20" s="5"/>
      <c r="F20" s="5"/>
      <c r="G20" s="5"/>
      <c r="H20" s="6"/>
      <c r="I20" s="5"/>
    </row>
    <row r="21" spans="1:10" ht="15" customHeight="1">
      <c r="B21" s="136" t="s">
        <v>186</v>
      </c>
      <c r="C21" s="136"/>
      <c r="D21" s="136"/>
      <c r="E21" s="136"/>
      <c r="F21" s="136"/>
      <c r="G21" s="136"/>
      <c r="H21" s="136"/>
      <c r="I21" s="136"/>
      <c r="J21" s="132"/>
    </row>
    <row r="22" spans="1:10">
      <c r="B22" s="132"/>
      <c r="C22" s="132"/>
      <c r="D22" s="132"/>
      <c r="E22" s="132"/>
      <c r="F22" s="132"/>
      <c r="G22" s="132"/>
      <c r="H22" s="132"/>
      <c r="I22" s="132"/>
      <c r="J22" s="132"/>
    </row>
    <row r="23" spans="1:10">
      <c r="B23" s="9" t="s">
        <v>4</v>
      </c>
      <c r="C23" s="8"/>
      <c r="E23" s="8"/>
      <c r="F23" s="8"/>
      <c r="H23" s="6"/>
      <c r="I23" s="5"/>
      <c r="J23" s="127" t="s">
        <v>14</v>
      </c>
    </row>
    <row r="24" spans="1:10">
      <c r="B24" s="8">
        <v>12</v>
      </c>
      <c r="C24" s="8" t="s">
        <v>5</v>
      </c>
      <c r="D24" s="89" t="s">
        <v>189</v>
      </c>
      <c r="E24" s="8"/>
      <c r="F24" s="8"/>
      <c r="G24" s="8"/>
      <c r="I24" s="20"/>
      <c r="J24" s="101">
        <f>SOV!J21</f>
        <v>15995</v>
      </c>
    </row>
    <row r="25" spans="1:10">
      <c r="D25" s="89" t="s">
        <v>197</v>
      </c>
      <c r="E25" s="8"/>
      <c r="F25" s="8"/>
      <c r="G25" s="8"/>
      <c r="I25" s="20"/>
      <c r="J25" s="21"/>
    </row>
    <row r="26" spans="1:10">
      <c r="D26" s="87" t="s">
        <v>185</v>
      </c>
      <c r="E26" s="8"/>
      <c r="F26" s="8"/>
      <c r="G26" s="8"/>
      <c r="I26" s="20"/>
      <c r="J26" s="21"/>
    </row>
    <row r="27" spans="1:10">
      <c r="D27" s="135" t="s">
        <v>190</v>
      </c>
      <c r="E27" s="135"/>
      <c r="F27" s="135"/>
      <c r="G27" s="135"/>
      <c r="H27" s="135"/>
      <c r="I27" s="135"/>
      <c r="J27" s="21"/>
    </row>
    <row r="28" spans="1:10">
      <c r="D28" s="89" t="s">
        <v>194</v>
      </c>
      <c r="E28" s="8"/>
      <c r="F28" s="8"/>
      <c r="G28" s="8"/>
      <c r="H28" s="6"/>
      <c r="I28" s="5"/>
    </row>
    <row r="29" spans="1:10">
      <c r="D29" s="89" t="s">
        <v>195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7"/>
      <c r="B31" s="89" t="s">
        <v>48</v>
      </c>
      <c r="C31" s="130"/>
      <c r="D31" s="87"/>
      <c r="E31" s="130"/>
      <c r="F31" s="130"/>
      <c r="G31" s="130"/>
      <c r="H31" s="131"/>
      <c r="I31" s="5"/>
      <c r="J31" s="87"/>
    </row>
    <row r="32" spans="1:10">
      <c r="B32" s="121" t="s">
        <v>7</v>
      </c>
      <c r="C32" s="133" t="s">
        <v>183</v>
      </c>
      <c r="D32" s="134"/>
      <c r="E32" s="134"/>
      <c r="F32" s="134"/>
      <c r="G32" s="134"/>
      <c r="H32" s="134"/>
      <c r="I32" s="134"/>
      <c r="J32" s="134"/>
    </row>
    <row r="33" spans="1:21">
      <c r="B33" s="120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21" t="s">
        <v>9</v>
      </c>
      <c r="C34" s="133" t="s">
        <v>173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50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9" t="s">
        <v>179</v>
      </c>
      <c r="K38" s="2"/>
      <c r="L38" s="2"/>
    </row>
    <row r="39" spans="1:21" ht="15" customHeight="1">
      <c r="A39" s="13"/>
      <c r="B39" s="12" t="s">
        <v>9</v>
      </c>
      <c r="C39" s="133" t="s">
        <v>181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21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180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16</v>
      </c>
      <c r="C44" s="133" t="s">
        <v>52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9" t="s">
        <v>176</v>
      </c>
      <c r="K49" s="2"/>
      <c r="L49" s="2"/>
    </row>
    <row r="50" spans="1:12" ht="15" customHeight="1">
      <c r="A50" s="13"/>
      <c r="B50" s="1" t="s">
        <v>51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7:I27"/>
    <mergeCell ref="B21:I21"/>
    <mergeCell ref="N37:U37"/>
    <mergeCell ref="C40:J41"/>
    <mergeCell ref="C42:J43"/>
    <mergeCell ref="C39:J39"/>
    <mergeCell ref="C32:J33"/>
    <mergeCell ref="C34:J34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sheetPr>
    <tabColor rgb="FFFFFF00"/>
  </sheetPr>
  <dimension ref="A1:T193"/>
  <sheetViews>
    <sheetView tabSelected="1" topLeftCell="A4" zoomScale="90" zoomScaleNormal="90" workbookViewId="0">
      <selection activeCell="E23" sqref="E2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46024</v>
      </c>
      <c r="B1" s="140"/>
      <c r="C1" s="140"/>
      <c r="D1" s="140"/>
      <c r="E1" s="23" t="s">
        <v>17</v>
      </c>
      <c r="F1" s="24" t="s">
        <v>198</v>
      </c>
      <c r="G1"/>
      <c r="M1" s="26" t="s">
        <v>26</v>
      </c>
      <c r="N1" s="59">
        <f>SUM(P12:P14)</f>
        <v>6985.8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60">
        <v>0.45</v>
      </c>
      <c r="O2" s="29">
        <f>SUM(N1/(1-N2))</f>
        <v>12701.45</v>
      </c>
      <c r="R2" s="73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191</v>
      </c>
      <c r="G3" s="30"/>
      <c r="H3" s="23"/>
      <c r="I3" s="23"/>
      <c r="M3" s="26" t="s">
        <v>23</v>
      </c>
      <c r="N3" s="60">
        <v>9.5000000000000001E-2</v>
      </c>
      <c r="O3" s="32">
        <f>SUM(O2*N3)</f>
        <v>1206.6400000000001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187</v>
      </c>
      <c r="G4" s="30"/>
      <c r="H4" s="23"/>
      <c r="I4" s="23"/>
      <c r="M4" s="27"/>
      <c r="N4" s="27"/>
      <c r="O4" s="33">
        <f>SUM(O2:O3)</f>
        <v>13908.09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193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175</v>
      </c>
      <c r="G7" s="23"/>
      <c r="H7" s="23"/>
      <c r="I7" s="23"/>
      <c r="P7" s="74" t="s">
        <v>45</v>
      </c>
      <c r="Q7" s="73">
        <f>SUM(H12:H20)</f>
        <v>14880.56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46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6" t="s">
        <v>31</v>
      </c>
      <c r="J10" s="39" t="s">
        <v>29</v>
      </c>
      <c r="K10" s="40"/>
      <c r="L10"/>
      <c r="M10" s="41">
        <v>0.42</v>
      </c>
      <c r="Q10" s="78"/>
      <c r="R10" s="46" t="s">
        <v>42</v>
      </c>
      <c r="S10" s="46" t="s">
        <v>43</v>
      </c>
      <c r="T10" s="79" t="s">
        <v>44</v>
      </c>
    </row>
    <row r="11" spans="1:20" s="42" customFormat="1" ht="24.95" customHeight="1" thickBot="1">
      <c r="A11" s="85" t="s">
        <v>0</v>
      </c>
      <c r="B11" s="85" t="s">
        <v>49</v>
      </c>
      <c r="C11" s="85" t="s">
        <v>38</v>
      </c>
      <c r="D11" s="86" t="s">
        <v>39</v>
      </c>
      <c r="E11" s="86" t="s">
        <v>32</v>
      </c>
      <c r="F11" s="85" t="s">
        <v>33</v>
      </c>
      <c r="G11" s="85" t="s">
        <v>5</v>
      </c>
      <c r="H11" s="85" t="s">
        <v>6</v>
      </c>
      <c r="I11" s="97">
        <v>9.2499999999999999E-2</v>
      </c>
      <c r="J11" s="85" t="s">
        <v>6</v>
      </c>
      <c r="K11" s="40"/>
      <c r="L11" t="s">
        <v>25</v>
      </c>
      <c r="M11" t="s">
        <v>24</v>
      </c>
      <c r="P11" s="42" t="s">
        <v>41</v>
      </c>
      <c r="Q11" s="80"/>
      <c r="R11" s="81">
        <f>SUM(P12:P20)</f>
        <v>8870.6</v>
      </c>
      <c r="S11" s="81">
        <f>SUM(Q7-R11)</f>
        <v>6009.96</v>
      </c>
      <c r="T11" s="84">
        <f>SUM(Q7-R11)/Q7</f>
        <v>0.4</v>
      </c>
    </row>
    <row r="12" spans="1:20" s="46" customFormat="1" ht="30" customHeight="1" thickTop="1">
      <c r="A12" s="57"/>
      <c r="B12" s="57"/>
      <c r="C12" s="57"/>
      <c r="D12" s="57"/>
      <c r="E12" s="129"/>
      <c r="F12" s="129"/>
      <c r="G12" s="82">
        <f t="shared" ref="G12:G13" si="0">ROUNDUP(M12,0)</f>
        <v>0</v>
      </c>
      <c r="H12" s="82">
        <f t="shared" ref="H12:H15" si="1">G12*A12</f>
        <v>0</v>
      </c>
      <c r="I12" s="82">
        <f t="shared" ref="I12" si="2">SUM(H12*$I$11)</f>
        <v>0</v>
      </c>
      <c r="J12" s="82">
        <f t="shared" ref="J12" si="3">SUM(H12:I12)</f>
        <v>0</v>
      </c>
      <c r="K12" s="44"/>
      <c r="L12" s="45"/>
      <c r="M12" s="61">
        <f t="shared" ref="M12:M13" si="4">SUM(L12/(1-$M$10))</f>
        <v>0</v>
      </c>
      <c r="P12" s="65">
        <f t="shared" ref="P12:P14" si="5">L12*A12</f>
        <v>0</v>
      </c>
      <c r="R12" s="83">
        <f t="shared" ref="R12:R14" si="6">SUM(((C12*D12)/144)*A12)</f>
        <v>0</v>
      </c>
      <c r="S12" s="46" t="s">
        <v>47</v>
      </c>
    </row>
    <row r="13" spans="1:20" s="46" customFormat="1" ht="30" customHeight="1">
      <c r="A13" s="57">
        <v>12</v>
      </c>
      <c r="B13" s="57"/>
      <c r="C13" s="57">
        <v>96</v>
      </c>
      <c r="D13" s="57">
        <v>96</v>
      </c>
      <c r="E13" s="129" t="s">
        <v>188</v>
      </c>
      <c r="F13" s="129" t="s">
        <v>182</v>
      </c>
      <c r="G13" s="82">
        <f t="shared" si="0"/>
        <v>1004</v>
      </c>
      <c r="H13" s="82">
        <f t="shared" si="1"/>
        <v>12048</v>
      </c>
      <c r="I13" s="82">
        <f t="shared" ref="I13" si="7">SUM(H13*$I$11)</f>
        <v>1114.44</v>
      </c>
      <c r="J13" s="82">
        <f t="shared" ref="J13" si="8">SUM(H13:I13)</f>
        <v>13162.44</v>
      </c>
      <c r="K13" s="44"/>
      <c r="L13" s="45">
        <v>582.15</v>
      </c>
      <c r="M13" s="61">
        <f t="shared" si="4"/>
        <v>1003.71</v>
      </c>
      <c r="P13" s="65">
        <f t="shared" si="5"/>
        <v>6985.8</v>
      </c>
      <c r="R13" s="83">
        <f t="shared" si="6"/>
        <v>768</v>
      </c>
      <c r="S13" s="46" t="s">
        <v>47</v>
      </c>
    </row>
    <row r="14" spans="1:20" s="46" customFormat="1" ht="30" customHeight="1" thickBot="1">
      <c r="A14" s="124"/>
      <c r="B14" s="124"/>
      <c r="C14" s="124"/>
      <c r="D14" s="124"/>
      <c r="E14" s="125"/>
      <c r="F14" s="125"/>
      <c r="G14" s="126"/>
      <c r="H14" s="126"/>
      <c r="I14" s="126"/>
      <c r="J14" s="126"/>
      <c r="K14" s="44"/>
      <c r="L14" s="45"/>
      <c r="M14" s="61"/>
      <c r="O14" s="63"/>
      <c r="P14" s="65">
        <f t="shared" si="5"/>
        <v>0</v>
      </c>
      <c r="R14" s="83">
        <f t="shared" si="6"/>
        <v>0</v>
      </c>
    </row>
    <row r="15" spans="1:20" s="46" customFormat="1" ht="30" customHeight="1">
      <c r="A15" s="57">
        <f>SUM(A12:A14)</f>
        <v>12</v>
      </c>
      <c r="B15" s="122"/>
      <c r="C15" s="122"/>
      <c r="D15" s="122"/>
      <c r="E15" s="43" t="s">
        <v>184</v>
      </c>
      <c r="F15" s="43"/>
      <c r="G15" s="82">
        <v>50</v>
      </c>
      <c r="H15" s="123">
        <f t="shared" si="1"/>
        <v>600</v>
      </c>
      <c r="I15" s="82"/>
      <c r="J15" s="82">
        <f t="shared" ref="J15" si="9">SUM(H15:I15)</f>
        <v>600</v>
      </c>
      <c r="K15" s="44"/>
      <c r="L15" s="45">
        <v>35</v>
      </c>
      <c r="M15" s="61">
        <f>SUM(L15/(1-$N$15))</f>
        <v>46.67</v>
      </c>
      <c r="N15" s="41">
        <v>0.25</v>
      </c>
      <c r="O15" s="62"/>
      <c r="P15" s="65">
        <f>L15*A15</f>
        <v>420</v>
      </c>
      <c r="Q15" s="72"/>
      <c r="R15" s="91" t="s">
        <v>55</v>
      </c>
    </row>
    <row r="16" spans="1:20" s="46" customFormat="1" ht="30" customHeight="1">
      <c r="A16" s="57">
        <v>12</v>
      </c>
      <c r="B16" s="122"/>
      <c r="C16" s="122"/>
      <c r="D16" s="122"/>
      <c r="E16" s="43" t="s">
        <v>196</v>
      </c>
      <c r="F16" s="43"/>
      <c r="G16" s="82">
        <v>15</v>
      </c>
      <c r="H16" s="123">
        <f t="shared" ref="H16" si="10">G16*A16</f>
        <v>180</v>
      </c>
      <c r="I16" s="82"/>
      <c r="J16" s="82">
        <f t="shared" ref="J16" si="11">SUM(H16:I16)</f>
        <v>180</v>
      </c>
      <c r="K16" s="44"/>
      <c r="L16" s="45">
        <v>10</v>
      </c>
      <c r="M16" s="61">
        <f>SUM(L16/(1-$N$15))</f>
        <v>13.33</v>
      </c>
      <c r="N16" s="41">
        <v>0.25</v>
      </c>
      <c r="O16" s="62"/>
      <c r="P16" s="65">
        <f>L16*A16</f>
        <v>120</v>
      </c>
      <c r="Q16" s="72"/>
      <c r="R16" s="91" t="s">
        <v>55</v>
      </c>
    </row>
    <row r="17" spans="1:19" s="46" customFormat="1" ht="30" customHeight="1">
      <c r="A17" s="56">
        <v>1</v>
      </c>
      <c r="B17" s="68"/>
      <c r="C17" s="68"/>
      <c r="D17" s="68"/>
      <c r="E17" s="64" t="s">
        <v>34</v>
      </c>
      <c r="F17" s="64"/>
      <c r="G17" s="82">
        <v>135</v>
      </c>
      <c r="H17" s="70">
        <f>SUM(G17*A17)</f>
        <v>135</v>
      </c>
      <c r="I17" s="69"/>
      <c r="J17" s="71">
        <f>SUM(H17:I17)</f>
        <v>135</v>
      </c>
      <c r="K17" s="44"/>
      <c r="L17" s="45">
        <f>2*50</f>
        <v>100</v>
      </c>
      <c r="M17" s="61">
        <f>SUM(L17/(1-$N$15))</f>
        <v>133.33000000000001</v>
      </c>
      <c r="P17" s="65">
        <f t="shared" ref="P17:P20" si="12">L17*A17</f>
        <v>100</v>
      </c>
      <c r="R17" s="91" t="s">
        <v>56</v>
      </c>
    </row>
    <row r="18" spans="1:19" s="46" customFormat="1" ht="30" customHeight="1">
      <c r="A18" s="68">
        <v>1</v>
      </c>
      <c r="B18" s="68"/>
      <c r="C18" s="68"/>
      <c r="D18" s="68"/>
      <c r="E18" s="64" t="s">
        <v>178</v>
      </c>
      <c r="F18" s="64"/>
      <c r="G18" s="82">
        <v>500</v>
      </c>
      <c r="H18" s="70">
        <f>SUM(G18*A18)</f>
        <v>500</v>
      </c>
      <c r="I18" s="69"/>
      <c r="J18" s="71">
        <f>SUM(H18:I18)</f>
        <v>500</v>
      </c>
      <c r="K18" s="44"/>
      <c r="L18" s="45">
        <f>((0.67*220)+(50*4))</f>
        <v>347.4</v>
      </c>
      <c r="M18" s="61">
        <f t="shared" ref="M18:M20" si="13">SUM(L18/(1-$N$15))</f>
        <v>463.2</v>
      </c>
      <c r="O18" s="47"/>
      <c r="P18" s="65">
        <f t="shared" si="12"/>
        <v>347.4</v>
      </c>
      <c r="Q18" s="48"/>
      <c r="R18" s="63" t="s">
        <v>53</v>
      </c>
    </row>
    <row r="19" spans="1:19" s="46" customFormat="1" ht="30" customHeight="1">
      <c r="A19" s="68">
        <v>1</v>
      </c>
      <c r="B19" s="68"/>
      <c r="C19" s="68"/>
      <c r="D19" s="68"/>
      <c r="E19" s="64" t="s">
        <v>54</v>
      </c>
      <c r="F19" s="64"/>
      <c r="G19" s="82">
        <v>750</v>
      </c>
      <c r="H19" s="70">
        <f>SUM(G19*A19)</f>
        <v>750</v>
      </c>
      <c r="I19" s="69"/>
      <c r="J19" s="71">
        <f>SUM(H19:I19)</f>
        <v>750</v>
      </c>
      <c r="K19" s="44"/>
      <c r="L19" s="45">
        <f>((0.67*220)+(50*5))</f>
        <v>397.4</v>
      </c>
      <c r="M19" s="61">
        <f t="shared" si="13"/>
        <v>529.87</v>
      </c>
      <c r="O19" s="47"/>
      <c r="P19" s="65">
        <f t="shared" si="12"/>
        <v>397.4</v>
      </c>
      <c r="Q19" s="48"/>
      <c r="R19" s="63" t="s">
        <v>53</v>
      </c>
    </row>
    <row r="20" spans="1:19" s="46" customFormat="1" ht="30" customHeight="1" thickBot="1">
      <c r="A20" s="66">
        <v>1</v>
      </c>
      <c r="B20" s="66"/>
      <c r="C20" s="66"/>
      <c r="D20" s="66"/>
      <c r="E20" s="67" t="s">
        <v>40</v>
      </c>
      <c r="F20" s="67"/>
      <c r="G20" s="92">
        <v>667.56</v>
      </c>
      <c r="H20" s="82">
        <f t="shared" ref="H20" si="14">G20*A20</f>
        <v>667.56</v>
      </c>
      <c r="I20" s="69"/>
      <c r="J20" s="58">
        <f>SUM(H20:I20)</f>
        <v>667.56</v>
      </c>
      <c r="K20" s="44"/>
      <c r="L20" s="45">
        <v>500</v>
      </c>
      <c r="M20" s="61">
        <f t="shared" si="13"/>
        <v>666.67</v>
      </c>
      <c r="O20" s="47"/>
      <c r="P20" s="65">
        <f t="shared" si="12"/>
        <v>500</v>
      </c>
      <c r="Q20" s="48"/>
      <c r="R20" s="63" t="s">
        <v>53</v>
      </c>
    </row>
    <row r="21" spans="1:19" ht="40.15" customHeight="1" thickTop="1">
      <c r="A21" s="49"/>
      <c r="B21" s="50"/>
      <c r="C21" s="50"/>
      <c r="D21" s="50"/>
      <c r="E21" s="50"/>
      <c r="F21" s="50"/>
      <c r="G21" s="90"/>
      <c r="H21" s="51">
        <f>SUM(H12:H20)</f>
        <v>14880.56</v>
      </c>
      <c r="I21" s="51">
        <f>SUM(I12:I20)</f>
        <v>1114.44</v>
      </c>
      <c r="J21" s="52">
        <f>SUM(J12:J20)</f>
        <v>15995</v>
      </c>
      <c r="K21" s="10"/>
      <c r="L21" s="46"/>
      <c r="M21" s="46"/>
      <c r="N21" s="46"/>
      <c r="O21" s="47"/>
      <c r="P21" s="46"/>
      <c r="Q21" s="46"/>
      <c r="R21" s="46"/>
      <c r="S21" s="46"/>
    </row>
    <row r="22" spans="1:19" s="46" customFormat="1" ht="24.95" customHeight="1">
      <c r="A22" s="27"/>
      <c r="B22" s="27"/>
      <c r="C22" s="27"/>
      <c r="D22" s="27"/>
      <c r="E22" s="27"/>
      <c r="F22" s="27"/>
      <c r="G22" s="27"/>
      <c r="H22" s="27"/>
      <c r="I22" s="29"/>
      <c r="J22" s="44"/>
      <c r="K22" s="27"/>
    </row>
    <row r="23" spans="1:19" s="46" customFormat="1" ht="24.95" customHeight="1">
      <c r="A23" s="35"/>
      <c r="B23"/>
      <c r="C23"/>
      <c r="D23"/>
      <c r="E23" s="27"/>
      <c r="F23"/>
      <c r="G23"/>
      <c r="H23"/>
      <c r="I23" s="29"/>
      <c r="J23" s="44"/>
      <c r="K23" s="27"/>
    </row>
    <row r="24" spans="1:19" s="46" customFormat="1" ht="24.95" customHeight="1">
      <c r="A24" s="93" t="s">
        <v>57</v>
      </c>
      <c r="E24" s="27"/>
      <c r="I24" s="29"/>
      <c r="J24" s="44"/>
      <c r="K24" s="27"/>
    </row>
    <row r="25" spans="1:19" s="46" customFormat="1" ht="24.95" customHeight="1">
      <c r="A25" s="93" t="s">
        <v>58</v>
      </c>
      <c r="E25" s="27"/>
      <c r="I25" s="29"/>
      <c r="J25" s="44"/>
      <c r="K25" s="53"/>
    </row>
    <row r="26" spans="1:19" ht="24.95" customHeight="1">
      <c r="A26" s="98" t="s">
        <v>59</v>
      </c>
      <c r="B26" s="99"/>
      <c r="C26" s="99"/>
      <c r="D26" s="99"/>
      <c r="E26" s="100"/>
      <c r="F26" s="99"/>
      <c r="G26" s="46"/>
      <c r="H26" s="46"/>
      <c r="I26" s="29"/>
      <c r="J26" s="44"/>
      <c r="K26" s="10"/>
    </row>
    <row r="27" spans="1:19" ht="24.95" customHeight="1">
      <c r="A27" s="27"/>
      <c r="B27" s="46"/>
      <c r="C27" s="46"/>
      <c r="D27" s="46"/>
      <c r="E27" s="27"/>
      <c r="F27" s="46"/>
      <c r="G27" s="46"/>
      <c r="H27" s="46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/>
      <c r="G28"/>
      <c r="H28"/>
      <c r="I28" s="29"/>
      <c r="J28" s="44"/>
      <c r="K28" s="10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36"/>
      <c r="B33" s="36"/>
      <c r="C33" s="36"/>
      <c r="D33" s="27"/>
      <c r="E33" s="27"/>
      <c r="F33" s="27"/>
      <c r="G33" s="27"/>
      <c r="H33" s="27"/>
      <c r="I33" s="29"/>
      <c r="J33" s="44"/>
      <c r="K33" s="53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53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36"/>
      <c r="B47" s="36"/>
      <c r="C47" s="36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54"/>
      <c r="J48" s="55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0">
      <c r="A193" s="27"/>
      <c r="B193" s="27"/>
      <c r="C193" s="27"/>
      <c r="D193" s="27"/>
      <c r="E193" s="27"/>
      <c r="I193" s="27"/>
      <c r="J193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60</v>
      </c>
      <c r="B1" s="87" t="s">
        <v>61</v>
      </c>
      <c r="D1" s="104" t="s">
        <v>62</v>
      </c>
      <c r="H1" s="104" t="s">
        <v>63</v>
      </c>
    </row>
    <row r="2" spans="1:11">
      <c r="A2" s="87" t="s">
        <v>64</v>
      </c>
      <c r="B2" s="87">
        <v>50</v>
      </c>
      <c r="D2" s="105">
        <v>20</v>
      </c>
    </row>
    <row r="3" spans="1:11">
      <c r="A3" s="87" t="s">
        <v>65</v>
      </c>
      <c r="B3">
        <v>40</v>
      </c>
      <c r="D3" s="106">
        <v>25</v>
      </c>
      <c r="I3" s="107" t="s">
        <v>66</v>
      </c>
      <c r="J3" s="107"/>
      <c r="K3" s="107" t="s">
        <v>24</v>
      </c>
    </row>
    <row r="4" spans="1:11">
      <c r="A4" s="87" t="s">
        <v>67</v>
      </c>
      <c r="B4">
        <v>25</v>
      </c>
      <c r="D4" s="106">
        <v>40</v>
      </c>
      <c r="I4" s="87" t="s">
        <v>68</v>
      </c>
      <c r="K4" s="108" t="s">
        <v>69</v>
      </c>
    </row>
    <row r="5" spans="1:11">
      <c r="A5" s="87" t="s">
        <v>70</v>
      </c>
      <c r="B5">
        <v>20</v>
      </c>
      <c r="D5" s="105" t="s">
        <v>71</v>
      </c>
      <c r="I5" s="87" t="s">
        <v>72</v>
      </c>
      <c r="K5" s="41">
        <v>0.4</v>
      </c>
    </row>
    <row r="6" spans="1:11">
      <c r="A6" s="87" t="s">
        <v>73</v>
      </c>
      <c r="B6">
        <v>10</v>
      </c>
      <c r="D6" s="106">
        <v>50</v>
      </c>
      <c r="I6" s="87" t="s">
        <v>74</v>
      </c>
      <c r="K6" s="41">
        <v>0.3</v>
      </c>
    </row>
    <row r="7" spans="1:11">
      <c r="A7" s="87" t="s">
        <v>75</v>
      </c>
      <c r="B7" s="87" t="s">
        <v>76</v>
      </c>
      <c r="D7" s="106">
        <v>80</v>
      </c>
      <c r="I7" s="87" t="s">
        <v>77</v>
      </c>
      <c r="K7" s="41">
        <v>0.25</v>
      </c>
    </row>
    <row r="8" spans="1:11">
      <c r="A8" s="87" t="s">
        <v>78</v>
      </c>
      <c r="B8" s="87">
        <v>20</v>
      </c>
      <c r="D8" s="105" t="s">
        <v>71</v>
      </c>
      <c r="I8" s="87" t="s">
        <v>79</v>
      </c>
      <c r="K8" s="108" t="s">
        <v>80</v>
      </c>
    </row>
    <row r="9" spans="1:11">
      <c r="A9" s="87" t="s">
        <v>81</v>
      </c>
      <c r="B9" s="87"/>
      <c r="D9" s="105">
        <v>75</v>
      </c>
      <c r="I9" s="87"/>
      <c r="K9" s="108"/>
    </row>
    <row r="10" spans="1:11">
      <c r="D10" s="106"/>
      <c r="I10" s="87" t="s">
        <v>82</v>
      </c>
      <c r="K10" s="41"/>
    </row>
    <row r="11" spans="1:11">
      <c r="A11" s="103" t="s">
        <v>83</v>
      </c>
      <c r="D11" s="106"/>
      <c r="K11" s="41"/>
    </row>
    <row r="12" spans="1:11">
      <c r="A12" s="87" t="s">
        <v>84</v>
      </c>
      <c r="D12" s="106"/>
      <c r="K12" s="41"/>
    </row>
    <row r="13" spans="1:11">
      <c r="A13" s="87" t="s">
        <v>85</v>
      </c>
      <c r="D13" s="106"/>
      <c r="K13" s="41"/>
    </row>
    <row r="14" spans="1:11">
      <c r="A14" s="87" t="s">
        <v>86</v>
      </c>
      <c r="D14" s="106"/>
      <c r="K14" s="41"/>
    </row>
    <row r="15" spans="1:11">
      <c r="A15" s="87" t="s">
        <v>87</v>
      </c>
      <c r="D15" s="106"/>
      <c r="K15" s="41"/>
    </row>
    <row r="16" spans="1:11">
      <c r="A16" s="87" t="s">
        <v>88</v>
      </c>
      <c r="D16" s="106"/>
    </row>
    <row r="17" spans="1:8">
      <c r="A17" s="87" t="s">
        <v>89</v>
      </c>
      <c r="D17" s="106"/>
    </row>
    <row r="18" spans="1:8">
      <c r="A18" s="87" t="s">
        <v>90</v>
      </c>
      <c r="D18" s="106"/>
    </row>
    <row r="19" spans="1:8">
      <c r="A19" s="87" t="s">
        <v>91</v>
      </c>
      <c r="D19" s="106"/>
    </row>
    <row r="20" spans="1:8">
      <c r="A20" s="87"/>
      <c r="D20" s="106"/>
    </row>
    <row r="21" spans="1:8">
      <c r="A21" s="87" t="s">
        <v>64</v>
      </c>
      <c r="D21" s="106"/>
    </row>
    <row r="22" spans="1:8">
      <c r="D22" s="106"/>
    </row>
    <row r="23" spans="1:8">
      <c r="A23" s="87" t="s">
        <v>92</v>
      </c>
      <c r="D23" s="106"/>
    </row>
    <row r="24" spans="1:8">
      <c r="D24" s="106"/>
    </row>
    <row r="25" spans="1:8">
      <c r="A25" s="103" t="s">
        <v>93</v>
      </c>
      <c r="D25" s="106"/>
    </row>
    <row r="26" spans="1:8">
      <c r="A26" s="109" t="s">
        <v>94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95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96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97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98</v>
      </c>
      <c r="B30" s="110"/>
      <c r="C30" s="110"/>
      <c r="D30" s="111"/>
      <c r="E30" s="110"/>
      <c r="F30" s="110"/>
      <c r="G30" s="110"/>
      <c r="H30" s="110"/>
    </row>
    <row r="31" spans="1:8">
      <c r="A31" s="141" t="s">
        <v>99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100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101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102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103</v>
      </c>
      <c r="C1" s="112" t="s">
        <v>104</v>
      </c>
      <c r="E1" s="112" t="s">
        <v>81</v>
      </c>
    </row>
    <row r="2" spans="1:5" ht="30">
      <c r="A2" s="94" t="s">
        <v>105</v>
      </c>
      <c r="C2" t="s">
        <v>106</v>
      </c>
      <c r="E2" s="94" t="s">
        <v>107</v>
      </c>
    </row>
    <row r="3" spans="1:5">
      <c r="A3" s="94"/>
    </row>
    <row r="4" spans="1:5" ht="30">
      <c r="A4" s="94" t="s">
        <v>108</v>
      </c>
      <c r="C4" s="94" t="s">
        <v>109</v>
      </c>
    </row>
    <row r="5" spans="1:5">
      <c r="A5" s="94"/>
    </row>
    <row r="6" spans="1:5" ht="30">
      <c r="A6" s="94" t="s">
        <v>110</v>
      </c>
    </row>
    <row r="7" spans="1:5" ht="45">
      <c r="A7" s="94"/>
      <c r="C7" s="94" t="s">
        <v>111</v>
      </c>
    </row>
    <row r="8" spans="1:5" ht="30">
      <c r="A8" s="94" t="s">
        <v>110</v>
      </c>
    </row>
    <row r="9" spans="1:5" ht="45">
      <c r="A9" s="94"/>
      <c r="C9" s="94" t="s">
        <v>112</v>
      </c>
    </row>
    <row r="10" spans="1:5" ht="30">
      <c r="A10" s="94" t="s">
        <v>108</v>
      </c>
    </row>
    <row r="11" spans="1:5" ht="30">
      <c r="A11" s="94"/>
      <c r="C11" s="94" t="s">
        <v>113</v>
      </c>
    </row>
    <row r="12" spans="1:5" ht="30">
      <c r="A12" s="94" t="s">
        <v>105</v>
      </c>
    </row>
    <row r="13" spans="1:5">
      <c r="A13" s="94"/>
    </row>
    <row r="14" spans="1:5" ht="30">
      <c r="A14" s="95" t="s">
        <v>114</v>
      </c>
      <c r="C14" s="94" t="s">
        <v>115</v>
      </c>
    </row>
    <row r="15" spans="1:5">
      <c r="A15" s="94"/>
    </row>
    <row r="16" spans="1:5" ht="30">
      <c r="A16" s="94"/>
      <c r="C16" s="94" t="s">
        <v>116</v>
      </c>
    </row>
    <row r="17" spans="1:3">
      <c r="A17" s="94"/>
    </row>
    <row r="18" spans="1:3" ht="30">
      <c r="A18" s="94"/>
      <c r="C18" s="94" t="s">
        <v>117</v>
      </c>
    </row>
    <row r="19" spans="1:3">
      <c r="A19" s="94"/>
    </row>
    <row r="20" spans="1:3" ht="60">
      <c r="A20" s="94"/>
      <c r="C20" s="94" t="s">
        <v>118</v>
      </c>
    </row>
    <row r="21" spans="1:3">
      <c r="A21" s="94"/>
    </row>
    <row r="22" spans="1:3" ht="45">
      <c r="A22" s="94"/>
      <c r="C22" s="94" t="s">
        <v>119</v>
      </c>
    </row>
    <row r="23" spans="1:3">
      <c r="A23" s="94"/>
    </row>
    <row r="24" spans="1:3" ht="30">
      <c r="A24" s="94"/>
      <c r="C24" s="94" t="s">
        <v>120</v>
      </c>
    </row>
    <row r="25" spans="1:3">
      <c r="A25" s="94"/>
    </row>
    <row r="26" spans="1:3">
      <c r="A26" s="94"/>
      <c r="C26" s="89" t="s">
        <v>121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122</v>
      </c>
      <c r="B1" s="114" t="s">
        <v>123</v>
      </c>
      <c r="C1" s="115" t="s">
        <v>124</v>
      </c>
      <c r="D1" s="116" t="s">
        <v>125</v>
      </c>
      <c r="E1" s="116" t="s">
        <v>126</v>
      </c>
      <c r="F1" s="116" t="s">
        <v>127</v>
      </c>
      <c r="G1" s="116" t="s">
        <v>128</v>
      </c>
      <c r="H1" s="116" t="s">
        <v>129</v>
      </c>
      <c r="I1" s="117" t="s">
        <v>130</v>
      </c>
    </row>
    <row r="2" spans="1:9" ht="19.5" thickBot="1">
      <c r="A2" s="113" t="s">
        <v>131</v>
      </c>
      <c r="C2" s="87" t="s">
        <v>132</v>
      </c>
      <c r="D2" s="87" t="s">
        <v>133</v>
      </c>
      <c r="E2" s="87" t="s">
        <v>134</v>
      </c>
      <c r="F2" s="87" t="s">
        <v>135</v>
      </c>
      <c r="G2" s="87" t="s">
        <v>136</v>
      </c>
      <c r="H2" s="87" t="s">
        <v>137</v>
      </c>
    </row>
    <row r="3" spans="1:9" ht="19.5" thickBot="1">
      <c r="A3" s="113" t="s">
        <v>138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9" ht="18.75">
      <c r="A4" s="118"/>
      <c r="B4" s="3" t="s">
        <v>146</v>
      </c>
      <c r="C4" s="3" t="s">
        <v>147</v>
      </c>
      <c r="D4" s="3" t="s">
        <v>148</v>
      </c>
      <c r="E4" s="87" t="s">
        <v>149</v>
      </c>
      <c r="F4" s="87" t="s">
        <v>150</v>
      </c>
      <c r="G4" s="3" t="s">
        <v>151</v>
      </c>
      <c r="H4" s="3" t="s">
        <v>152</v>
      </c>
    </row>
    <row r="5" spans="1:9" ht="18.75">
      <c r="A5" s="118"/>
      <c r="B5" s="3" t="s">
        <v>153</v>
      </c>
      <c r="C5" s="3"/>
      <c r="E5" s="119" t="s">
        <v>154</v>
      </c>
      <c r="F5" s="119" t="s">
        <v>155</v>
      </c>
      <c r="G5" s="3" t="s">
        <v>156</v>
      </c>
    </row>
    <row r="6" spans="1:9" ht="19.5" thickBot="1">
      <c r="A6" s="118"/>
    </row>
    <row r="7" spans="1:9" ht="19.5" thickBot="1">
      <c r="A7" s="113" t="s">
        <v>157</v>
      </c>
      <c r="E7" s="25">
        <v>159778</v>
      </c>
      <c r="F7" s="87" t="s">
        <v>158</v>
      </c>
      <c r="H7" s="25">
        <v>75143</v>
      </c>
    </row>
    <row r="8" spans="1:9" ht="19.5" thickBot="1">
      <c r="A8" s="113" t="s">
        <v>159</v>
      </c>
      <c r="C8" s="87" t="s">
        <v>160</v>
      </c>
      <c r="E8" s="87" t="s">
        <v>160</v>
      </c>
      <c r="F8" s="87" t="s">
        <v>160</v>
      </c>
      <c r="G8" s="87" t="s">
        <v>81</v>
      </c>
      <c r="H8" t="s">
        <v>161</v>
      </c>
      <c r="I8" t="s">
        <v>160</v>
      </c>
    </row>
    <row r="9" spans="1:9">
      <c r="C9" s="87" t="s">
        <v>162</v>
      </c>
      <c r="E9" s="87" t="s">
        <v>162</v>
      </c>
      <c r="F9" s="87" t="s">
        <v>162</v>
      </c>
      <c r="G9" s="87" t="s">
        <v>103</v>
      </c>
      <c r="H9" t="s">
        <v>163</v>
      </c>
      <c r="I9" t="s">
        <v>162</v>
      </c>
    </row>
    <row r="10" spans="1:9">
      <c r="C10" s="87" t="s">
        <v>164</v>
      </c>
      <c r="E10" s="87" t="s">
        <v>164</v>
      </c>
      <c r="F10" s="87" t="s">
        <v>164</v>
      </c>
      <c r="G10" s="87" t="s">
        <v>165</v>
      </c>
      <c r="H10" s="87" t="s">
        <v>170</v>
      </c>
      <c r="I10" t="s">
        <v>164</v>
      </c>
    </row>
    <row r="11" spans="1:9">
      <c r="C11" s="87" t="s">
        <v>166</v>
      </c>
      <c r="E11" s="87" t="s">
        <v>166</v>
      </c>
      <c r="F11" s="87" t="s">
        <v>166</v>
      </c>
      <c r="H11" s="87" t="s">
        <v>171</v>
      </c>
      <c r="I11" t="s">
        <v>166</v>
      </c>
    </row>
    <row r="12" spans="1:9">
      <c r="H12" s="87" t="s">
        <v>172</v>
      </c>
      <c r="I12" t="s">
        <v>167</v>
      </c>
    </row>
    <row r="13" spans="1:9">
      <c r="I13" t="s">
        <v>161</v>
      </c>
    </row>
    <row r="14" spans="1:9">
      <c r="I14" t="s">
        <v>168</v>
      </c>
    </row>
    <row r="15" spans="1:9">
      <c r="I15" t="s">
        <v>169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5774F-A9AC-4B29-9367-87933DE26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BB385F-9D1C-4A47-BFC1-884504FAE9AA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2025-11-07T13:52:06Z</cp:lastPrinted>
  <dcterms:created xsi:type="dcterms:W3CDTF">2000-08-02T17:16:16Z</dcterms:created>
  <dcterms:modified xsi:type="dcterms:W3CDTF">2026-01-02T20:56:37Z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