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ulpinc.sharepoint.com/sites/rwpshare/Shared Documents/General/2025 Jobs/25-106 1620 Riverfront Parkway-CFC/01. Quotes/Proposals/"/>
    </mc:Choice>
  </mc:AlternateContent>
  <xr:revisionPtr revIDLastSave="4" documentId="8_{291E6E5C-A23F-4BF0-B44A-7C017FABB217}" xr6:coauthVersionLast="47" xr6:coauthVersionMax="47" xr10:uidLastSave="{BCD880BD-F009-4A5E-9DF9-714FA37CD345}"/>
  <bookViews>
    <workbookView xWindow="-120" yWindow="-120" windowWidth="29040" windowHeight="15720" activeTab="3" xr2:uid="{00000000-000D-0000-FFFF-FFFF00000000}"/>
  </bookViews>
  <sheets>
    <sheet name="Bid Form" sheetId="13" r:id="rId1"/>
    <sheet name="REV 4 Original Contract Amount" sheetId="42" r:id="rId2"/>
    <sheet name="REV 4 &amp; CO1 Detailed match BMX " sheetId="43" r:id="rId3"/>
    <sheet name="CO2 updated SOV for BMX" sheetId="44" r:id="rId4"/>
    <sheet name="Glossary" sheetId="25" r:id="rId5"/>
    <sheet name="WT Description" sheetId="26" r:id="rId6"/>
    <sheet name="Products" sheetId="27" r:id="rId7"/>
  </sheets>
  <definedNames>
    <definedName name="_xlnm.Print_Area" localSheetId="0">'Bid Form'!$B$1:$J$65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9" i="44" l="1"/>
  <c r="P29" i="44"/>
  <c r="M29" i="44"/>
  <c r="G29" i="44" s="1"/>
  <c r="H29" i="44" s="1"/>
  <c r="R21" i="44"/>
  <c r="P21" i="44"/>
  <c r="M21" i="44"/>
  <c r="G21" i="44"/>
  <c r="H21" i="44" s="1"/>
  <c r="M31" i="44"/>
  <c r="G31" i="44" s="1"/>
  <c r="P59" i="44"/>
  <c r="M59" i="44"/>
  <c r="H59" i="44"/>
  <c r="J59" i="44" s="1"/>
  <c r="P54" i="44"/>
  <c r="M54" i="44"/>
  <c r="H54" i="44"/>
  <c r="J54" i="44" s="1"/>
  <c r="P66" i="44"/>
  <c r="M66" i="44"/>
  <c r="H66" i="44"/>
  <c r="J66" i="44" s="1"/>
  <c r="P61" i="44"/>
  <c r="M61" i="44"/>
  <c r="H61" i="44"/>
  <c r="J61" i="44" s="1"/>
  <c r="P50" i="44"/>
  <c r="M50" i="44"/>
  <c r="H50" i="44"/>
  <c r="J50" i="44" s="1"/>
  <c r="R31" i="44"/>
  <c r="P31" i="44"/>
  <c r="M28" i="44"/>
  <c r="G28" i="44" s="1"/>
  <c r="H28" i="44" s="1"/>
  <c r="R16" i="44"/>
  <c r="P16" i="44"/>
  <c r="M16" i="44"/>
  <c r="G16" i="44" s="1"/>
  <c r="H16" i="44" s="1"/>
  <c r="I29" i="44" l="1"/>
  <c r="J29" i="44" s="1"/>
  <c r="I21" i="44"/>
  <c r="J21" i="44" s="1"/>
  <c r="H31" i="44"/>
  <c r="I31" i="44" s="1"/>
  <c r="J31" i="44" s="1"/>
  <c r="I28" i="44"/>
  <c r="J28" i="44" s="1"/>
  <c r="I16" i="44"/>
  <c r="J16" i="44" s="1"/>
  <c r="P67" i="44" l="1"/>
  <c r="M67" i="44"/>
  <c r="H67" i="44"/>
  <c r="J67" i="44" s="1"/>
  <c r="P65" i="44"/>
  <c r="M65" i="44"/>
  <c r="H65" i="44"/>
  <c r="J65" i="44" s="1"/>
  <c r="P64" i="44"/>
  <c r="M64" i="44"/>
  <c r="H64" i="44"/>
  <c r="J64" i="44" s="1"/>
  <c r="P63" i="44"/>
  <c r="M63" i="44"/>
  <c r="H63" i="44"/>
  <c r="J63" i="44" s="1"/>
  <c r="P62" i="44"/>
  <c r="M62" i="44"/>
  <c r="H62" i="44"/>
  <c r="J62" i="44" s="1"/>
  <c r="P60" i="44"/>
  <c r="M60" i="44"/>
  <c r="H60" i="44"/>
  <c r="J60" i="44" s="1"/>
  <c r="P58" i="44"/>
  <c r="M58" i="44"/>
  <c r="H58" i="44"/>
  <c r="J58" i="44" s="1"/>
  <c r="P57" i="44"/>
  <c r="M57" i="44"/>
  <c r="H57" i="44"/>
  <c r="J57" i="44" s="1"/>
  <c r="P56" i="44"/>
  <c r="M56" i="44"/>
  <c r="H56" i="44"/>
  <c r="J56" i="44" s="1"/>
  <c r="P55" i="44"/>
  <c r="M55" i="44"/>
  <c r="H55" i="44"/>
  <c r="J55" i="44" s="1"/>
  <c r="L53" i="44"/>
  <c r="P53" i="44" s="1"/>
  <c r="H53" i="44"/>
  <c r="J53" i="44" s="1"/>
  <c r="L52" i="44"/>
  <c r="P52" i="44" s="1"/>
  <c r="H52" i="44"/>
  <c r="J52" i="44" s="1"/>
  <c r="P51" i="44"/>
  <c r="M51" i="44"/>
  <c r="H51" i="44"/>
  <c r="J51" i="44" s="1"/>
  <c r="P49" i="44"/>
  <c r="M49" i="44"/>
  <c r="H49" i="44"/>
  <c r="J49" i="44" s="1"/>
  <c r="P48" i="44"/>
  <c r="M48" i="44"/>
  <c r="H48" i="44"/>
  <c r="J48" i="44" s="1"/>
  <c r="P47" i="44"/>
  <c r="M47" i="44"/>
  <c r="H47" i="44"/>
  <c r="J47" i="44" s="1"/>
  <c r="P46" i="44"/>
  <c r="M46" i="44"/>
  <c r="H46" i="44"/>
  <c r="J46" i="44" s="1"/>
  <c r="P45" i="44"/>
  <c r="M45" i="44"/>
  <c r="H45" i="44"/>
  <c r="J45" i="44" s="1"/>
  <c r="P44" i="44"/>
  <c r="M44" i="44"/>
  <c r="H44" i="44"/>
  <c r="J44" i="44" s="1"/>
  <c r="P43" i="44"/>
  <c r="M43" i="44"/>
  <c r="H43" i="44"/>
  <c r="J43" i="44" s="1"/>
  <c r="P42" i="44"/>
  <c r="M42" i="44"/>
  <c r="H42" i="44"/>
  <c r="J42" i="44" s="1"/>
  <c r="R41" i="44"/>
  <c r="P41" i="44"/>
  <c r="N1" i="44" s="1"/>
  <c r="O2" i="44" s="1"/>
  <c r="R40" i="44"/>
  <c r="P40" i="44"/>
  <c r="M40" i="44"/>
  <c r="G40" i="44" s="1"/>
  <c r="H40" i="44" s="1"/>
  <c r="R39" i="44"/>
  <c r="P39" i="44"/>
  <c r="M39" i="44"/>
  <c r="G39" i="44"/>
  <c r="H39" i="44" s="1"/>
  <c r="R38" i="44"/>
  <c r="P38" i="44"/>
  <c r="M38" i="44"/>
  <c r="G38" i="44" s="1"/>
  <c r="H38" i="44" s="1"/>
  <c r="R37" i="44"/>
  <c r="P37" i="44"/>
  <c r="M37" i="44"/>
  <c r="G37" i="44" s="1"/>
  <c r="H37" i="44" s="1"/>
  <c r="R36" i="44"/>
  <c r="P36" i="44"/>
  <c r="M36" i="44"/>
  <c r="G36" i="44" s="1"/>
  <c r="H36" i="44" s="1"/>
  <c r="I36" i="44" s="1"/>
  <c r="R35" i="44"/>
  <c r="P35" i="44"/>
  <c r="M35" i="44"/>
  <c r="G35" i="44" s="1"/>
  <c r="H35" i="44" s="1"/>
  <c r="R34" i="44"/>
  <c r="P34" i="44"/>
  <c r="M34" i="44"/>
  <c r="G34" i="44" s="1"/>
  <c r="H34" i="44" s="1"/>
  <c r="R33" i="44"/>
  <c r="P33" i="44"/>
  <c r="M33" i="44"/>
  <c r="G33" i="44" s="1"/>
  <c r="H33" i="44" s="1"/>
  <c r="R32" i="44"/>
  <c r="P32" i="44"/>
  <c r="M32" i="44"/>
  <c r="G32" i="44" s="1"/>
  <c r="H32" i="44" s="1"/>
  <c r="R30" i="44"/>
  <c r="P30" i="44"/>
  <c r="M30" i="44"/>
  <c r="G30" i="44" s="1"/>
  <c r="H30" i="44" s="1"/>
  <c r="R28" i="44"/>
  <c r="P28" i="44"/>
  <c r="R27" i="44"/>
  <c r="P27" i="44"/>
  <c r="M27" i="44"/>
  <c r="G27" i="44" s="1"/>
  <c r="H27" i="44" s="1"/>
  <c r="R26" i="44"/>
  <c r="P26" i="44"/>
  <c r="M26" i="44"/>
  <c r="G26" i="44" s="1"/>
  <c r="H26" i="44" s="1"/>
  <c r="R25" i="44"/>
  <c r="P25" i="44"/>
  <c r="M25" i="44"/>
  <c r="G25" i="44" s="1"/>
  <c r="H25" i="44" s="1"/>
  <c r="R24" i="44"/>
  <c r="P24" i="44"/>
  <c r="M24" i="44"/>
  <c r="G24" i="44" s="1"/>
  <c r="H24" i="44" s="1"/>
  <c r="I24" i="44" s="1"/>
  <c r="R23" i="44"/>
  <c r="P23" i="44"/>
  <c r="M23" i="44"/>
  <c r="G23" i="44" s="1"/>
  <c r="H23" i="44" s="1"/>
  <c r="R22" i="44"/>
  <c r="P22" i="44"/>
  <c r="M22" i="44"/>
  <c r="G22" i="44" s="1"/>
  <c r="H22" i="44" s="1"/>
  <c r="R20" i="44"/>
  <c r="P20" i="44"/>
  <c r="M20" i="44"/>
  <c r="G20" i="44" s="1"/>
  <c r="H20" i="44" s="1"/>
  <c r="R19" i="44"/>
  <c r="P19" i="44"/>
  <c r="M19" i="44"/>
  <c r="G19" i="44" s="1"/>
  <c r="H19" i="44" s="1"/>
  <c r="R18" i="44"/>
  <c r="P18" i="44"/>
  <c r="M18" i="44"/>
  <c r="G18" i="44" s="1"/>
  <c r="H18" i="44" s="1"/>
  <c r="I18" i="44"/>
  <c r="J18" i="44" s="1"/>
  <c r="R17" i="44"/>
  <c r="P17" i="44"/>
  <c r="M17" i="44"/>
  <c r="G17" i="44" s="1"/>
  <c r="H17" i="44" s="1"/>
  <c r="R15" i="44"/>
  <c r="P15" i="44"/>
  <c r="M15" i="44"/>
  <c r="G15" i="44" s="1"/>
  <c r="H15" i="44" s="1"/>
  <c r="R14" i="44"/>
  <c r="P14" i="44"/>
  <c r="M14" i="44"/>
  <c r="G14" i="44" s="1"/>
  <c r="H14" i="44" s="1"/>
  <c r="R13" i="44"/>
  <c r="P13" i="44"/>
  <c r="M13" i="44"/>
  <c r="G13" i="44" s="1"/>
  <c r="H13" i="44" s="1"/>
  <c r="R12" i="44"/>
  <c r="P12" i="44"/>
  <c r="M12" i="44"/>
  <c r="G12" i="44" s="1"/>
  <c r="H12" i="44" s="1"/>
  <c r="A1" i="44"/>
  <c r="P63" i="43"/>
  <c r="M63" i="43"/>
  <c r="H63" i="43"/>
  <c r="J63" i="43" s="1"/>
  <c r="P65" i="43"/>
  <c r="M65" i="43"/>
  <c r="H65" i="43"/>
  <c r="J65" i="43" s="1"/>
  <c r="P64" i="43"/>
  <c r="M64" i="43"/>
  <c r="H64" i="43"/>
  <c r="J64" i="43" s="1"/>
  <c r="P66" i="43"/>
  <c r="M66" i="43"/>
  <c r="H66" i="43"/>
  <c r="J66" i="43" s="1"/>
  <c r="P62" i="43"/>
  <c r="M62" i="43"/>
  <c r="H62" i="43"/>
  <c r="J62" i="43" s="1"/>
  <c r="P59" i="43"/>
  <c r="H59" i="43"/>
  <c r="J59" i="43" s="1"/>
  <c r="P58" i="43"/>
  <c r="H58" i="43"/>
  <c r="J58" i="43" s="1"/>
  <c r="P60" i="43"/>
  <c r="H60" i="43"/>
  <c r="J60" i="43" s="1"/>
  <c r="P61" i="43"/>
  <c r="M28" i="43"/>
  <c r="G28" i="43" s="1"/>
  <c r="M14" i="43"/>
  <c r="M15" i="43"/>
  <c r="M16" i="43"/>
  <c r="M17" i="43"/>
  <c r="M18" i="43"/>
  <c r="G18" i="43" s="1"/>
  <c r="M19" i="43"/>
  <c r="G19" i="43" s="1"/>
  <c r="M20" i="43"/>
  <c r="M13" i="43"/>
  <c r="G13" i="43" s="1"/>
  <c r="M12" i="43"/>
  <c r="G12" i="43" s="1"/>
  <c r="R30" i="43"/>
  <c r="P30" i="43"/>
  <c r="M30" i="43"/>
  <c r="G30" i="43" s="1"/>
  <c r="L56" i="43"/>
  <c r="M56" i="43" s="1"/>
  <c r="L57" i="43"/>
  <c r="M57" i="43" s="1"/>
  <c r="P53" i="43"/>
  <c r="M53" i="43"/>
  <c r="H53" i="43"/>
  <c r="J53" i="43" s="1"/>
  <c r="P51" i="43"/>
  <c r="M51" i="43"/>
  <c r="H51" i="43"/>
  <c r="J51" i="43" s="1"/>
  <c r="R26" i="43"/>
  <c r="P26" i="43"/>
  <c r="M26" i="43"/>
  <c r="G26" i="43" s="1"/>
  <c r="H26" i="43" s="1"/>
  <c r="P50" i="43"/>
  <c r="M50" i="43"/>
  <c r="H50" i="43"/>
  <c r="J50" i="43" s="1"/>
  <c r="P47" i="43"/>
  <c r="M47" i="43"/>
  <c r="H47" i="43"/>
  <c r="J47" i="43" s="1"/>
  <c r="P45" i="43"/>
  <c r="M45" i="43"/>
  <c r="H45" i="43"/>
  <c r="J45" i="43" s="1"/>
  <c r="P46" i="43"/>
  <c r="M46" i="43"/>
  <c r="H46" i="43"/>
  <c r="J46" i="43" s="1"/>
  <c r="P48" i="43"/>
  <c r="M48" i="43"/>
  <c r="H48" i="43"/>
  <c r="J48" i="43" s="1"/>
  <c r="R42" i="43"/>
  <c r="P42" i="43"/>
  <c r="M42" i="43"/>
  <c r="G42" i="43" s="1"/>
  <c r="H42" i="43" s="1"/>
  <c r="R41" i="43"/>
  <c r="P41" i="43"/>
  <c r="M41" i="43"/>
  <c r="R39" i="43"/>
  <c r="P39" i="43"/>
  <c r="M39" i="43"/>
  <c r="R38" i="43"/>
  <c r="P38" i="43"/>
  <c r="M38" i="43"/>
  <c r="G38" i="43" s="1"/>
  <c r="R37" i="43"/>
  <c r="P37" i="43"/>
  <c r="M37" i="43"/>
  <c r="G37" i="43" s="1"/>
  <c r="P67" i="43"/>
  <c r="M67" i="43"/>
  <c r="H67" i="43"/>
  <c r="J67" i="43" s="1"/>
  <c r="H61" i="43"/>
  <c r="J61" i="43" s="1"/>
  <c r="H57" i="43"/>
  <c r="J57" i="43" s="1"/>
  <c r="H56" i="43"/>
  <c r="J56" i="43" s="1"/>
  <c r="P55" i="43"/>
  <c r="M55" i="43"/>
  <c r="H55" i="43"/>
  <c r="J55" i="43" s="1"/>
  <c r="P54" i="43"/>
  <c r="M54" i="43"/>
  <c r="H54" i="43"/>
  <c r="J54" i="43" s="1"/>
  <c r="P52" i="43"/>
  <c r="M52" i="43"/>
  <c r="H52" i="43"/>
  <c r="J52" i="43" s="1"/>
  <c r="P49" i="43"/>
  <c r="M49" i="43"/>
  <c r="H49" i="43"/>
  <c r="J49" i="43" s="1"/>
  <c r="P44" i="43"/>
  <c r="M44" i="43"/>
  <c r="H44" i="43"/>
  <c r="J44" i="43" s="1"/>
  <c r="R43" i="43"/>
  <c r="P43" i="43"/>
  <c r="N1" i="43" s="1"/>
  <c r="O2" i="43" s="1"/>
  <c r="O3" i="43" s="1"/>
  <c r="O4" i="43" s="1"/>
  <c r="R40" i="43"/>
  <c r="P40" i="43"/>
  <c r="M40" i="43"/>
  <c r="R36" i="43"/>
  <c r="P36" i="43"/>
  <c r="M36" i="43"/>
  <c r="G36" i="43" s="1"/>
  <c r="R35" i="43"/>
  <c r="P35" i="43"/>
  <c r="M35" i="43"/>
  <c r="G35" i="43" s="1"/>
  <c r="R34" i="43"/>
  <c r="P34" i="43"/>
  <c r="M34" i="43"/>
  <c r="G34" i="43" s="1"/>
  <c r="R33" i="43"/>
  <c r="P33" i="43"/>
  <c r="M33" i="43"/>
  <c r="R32" i="43"/>
  <c r="P32" i="43"/>
  <c r="M32" i="43"/>
  <c r="G32" i="43" s="1"/>
  <c r="R31" i="43"/>
  <c r="P31" i="43"/>
  <c r="M31" i="43"/>
  <c r="G31" i="43" s="1"/>
  <c r="R29" i="43"/>
  <c r="P29" i="43"/>
  <c r="M29" i="43"/>
  <c r="R28" i="43"/>
  <c r="P28" i="43"/>
  <c r="R27" i="43"/>
  <c r="P27" i="43"/>
  <c r="M27" i="43"/>
  <c r="G27" i="43" s="1"/>
  <c r="R25" i="43"/>
  <c r="P25" i="43"/>
  <c r="M25" i="43"/>
  <c r="G25" i="43" s="1"/>
  <c r="R24" i="43"/>
  <c r="P24" i="43"/>
  <c r="M24" i="43"/>
  <c r="G24" i="43" s="1"/>
  <c r="R23" i="43"/>
  <c r="P23" i="43"/>
  <c r="M23" i="43"/>
  <c r="G23" i="43" s="1"/>
  <c r="R22" i="43"/>
  <c r="P22" i="43"/>
  <c r="M22" i="43"/>
  <c r="G22" i="43" s="1"/>
  <c r="R21" i="43"/>
  <c r="P21" i="43"/>
  <c r="M21" i="43"/>
  <c r="G21" i="43" s="1"/>
  <c r="R20" i="43"/>
  <c r="P20" i="43"/>
  <c r="R19" i="43"/>
  <c r="P19" i="43"/>
  <c r="R18" i="43"/>
  <c r="P18" i="43"/>
  <c r="R17" i="43"/>
  <c r="P17" i="43"/>
  <c r="R16" i="43"/>
  <c r="P16" i="43"/>
  <c r="R15" i="43"/>
  <c r="P15" i="43"/>
  <c r="R14" i="43"/>
  <c r="P14" i="43"/>
  <c r="R13" i="43"/>
  <c r="P13" i="43"/>
  <c r="R12" i="43"/>
  <c r="P12" i="43"/>
  <c r="A1" i="43"/>
  <c r="I42" i="42"/>
  <c r="I9" i="13"/>
  <c r="L38" i="42"/>
  <c r="P38" i="42" s="1"/>
  <c r="H38" i="42"/>
  <c r="J38" i="42" s="1"/>
  <c r="H39" i="42"/>
  <c r="J39" i="42" s="1"/>
  <c r="L39" i="42"/>
  <c r="M39" i="42" s="1"/>
  <c r="P41" i="42"/>
  <c r="M41" i="42"/>
  <c r="H41" i="42"/>
  <c r="J41" i="42" s="1"/>
  <c r="L40" i="42"/>
  <c r="P40" i="42" s="1"/>
  <c r="H40" i="42"/>
  <c r="J40" i="42" s="1"/>
  <c r="P37" i="42"/>
  <c r="M37" i="42"/>
  <c r="H37" i="42"/>
  <c r="J37" i="42" s="1"/>
  <c r="P36" i="42"/>
  <c r="M36" i="42"/>
  <c r="H36" i="42"/>
  <c r="J36" i="42" s="1"/>
  <c r="P35" i="42"/>
  <c r="M35" i="42"/>
  <c r="H35" i="42"/>
  <c r="J35" i="42" s="1"/>
  <c r="P34" i="42"/>
  <c r="M34" i="42"/>
  <c r="H34" i="42"/>
  <c r="J34" i="42" s="1"/>
  <c r="R33" i="42"/>
  <c r="P33" i="42"/>
  <c r="N1" i="42" s="1"/>
  <c r="O2" i="42" s="1"/>
  <c r="R32" i="42"/>
  <c r="P32" i="42"/>
  <c r="M32" i="42"/>
  <c r="G32" i="42" s="1"/>
  <c r="H32" i="42" s="1"/>
  <c r="R31" i="42"/>
  <c r="P31" i="42"/>
  <c r="M31" i="42"/>
  <c r="G31" i="42" s="1"/>
  <c r="H31" i="42" s="1"/>
  <c r="R30" i="42"/>
  <c r="P30" i="42"/>
  <c r="M30" i="42"/>
  <c r="G30" i="42" s="1"/>
  <c r="H30" i="42" s="1"/>
  <c r="R29" i="42"/>
  <c r="P29" i="42"/>
  <c r="M29" i="42"/>
  <c r="G29" i="42" s="1"/>
  <c r="H29" i="42" s="1"/>
  <c r="R28" i="42"/>
  <c r="P28" i="42"/>
  <c r="M28" i="42"/>
  <c r="G28" i="42" s="1"/>
  <c r="H28" i="42" s="1"/>
  <c r="R27" i="42"/>
  <c r="P27" i="42"/>
  <c r="M27" i="42"/>
  <c r="G27" i="42" s="1"/>
  <c r="H27" i="42" s="1"/>
  <c r="R26" i="42"/>
  <c r="P26" i="42"/>
  <c r="M26" i="42"/>
  <c r="G26" i="42" s="1"/>
  <c r="H26" i="42" s="1"/>
  <c r="R25" i="42"/>
  <c r="P25" i="42"/>
  <c r="M25" i="42"/>
  <c r="G25" i="42" s="1"/>
  <c r="H25" i="42" s="1"/>
  <c r="R24" i="42"/>
  <c r="P24" i="42"/>
  <c r="M24" i="42"/>
  <c r="G24" i="42" s="1"/>
  <c r="H24" i="42" s="1"/>
  <c r="R23" i="42"/>
  <c r="P23" i="42"/>
  <c r="M23" i="42"/>
  <c r="G23" i="42"/>
  <c r="H23" i="42" s="1"/>
  <c r="R22" i="42"/>
  <c r="P22" i="42"/>
  <c r="M22" i="42"/>
  <c r="G22" i="42" s="1"/>
  <c r="H22" i="42" s="1"/>
  <c r="R21" i="42"/>
  <c r="P21" i="42"/>
  <c r="M21" i="42"/>
  <c r="G21" i="42" s="1"/>
  <c r="H21" i="42" s="1"/>
  <c r="R20" i="42"/>
  <c r="P20" i="42"/>
  <c r="M20" i="42"/>
  <c r="G20" i="42" s="1"/>
  <c r="H20" i="42" s="1"/>
  <c r="R19" i="42"/>
  <c r="P19" i="42"/>
  <c r="M19" i="42"/>
  <c r="G19" i="42" s="1"/>
  <c r="H19" i="42" s="1"/>
  <c r="R18" i="42"/>
  <c r="P18" i="42"/>
  <c r="M18" i="42"/>
  <c r="G18" i="42" s="1"/>
  <c r="H18" i="42" s="1"/>
  <c r="R17" i="42"/>
  <c r="P17" i="42"/>
  <c r="M17" i="42"/>
  <c r="G17" i="42" s="1"/>
  <c r="H17" i="42" s="1"/>
  <c r="R16" i="42"/>
  <c r="P16" i="42"/>
  <c r="M16" i="42"/>
  <c r="G16" i="42" s="1"/>
  <c r="H16" i="42" s="1"/>
  <c r="R15" i="42"/>
  <c r="P15" i="42"/>
  <c r="M15" i="42"/>
  <c r="G15" i="42" s="1"/>
  <c r="H15" i="42" s="1"/>
  <c r="R14" i="42"/>
  <c r="P14" i="42"/>
  <c r="M14" i="42"/>
  <c r="G14" i="42" s="1"/>
  <c r="H14" i="42" s="1"/>
  <c r="R13" i="42"/>
  <c r="P13" i="42"/>
  <c r="M13" i="42"/>
  <c r="G13" i="42" s="1"/>
  <c r="H13" i="42" s="1"/>
  <c r="R12" i="42"/>
  <c r="P12" i="42"/>
  <c r="M12" i="42"/>
  <c r="G12" i="42" s="1"/>
  <c r="H12" i="42" s="1"/>
  <c r="A1" i="42"/>
  <c r="H15" i="13"/>
  <c r="H14" i="13"/>
  <c r="J24" i="44" l="1"/>
  <c r="J36" i="44"/>
  <c r="R11" i="44"/>
  <c r="I20" i="44"/>
  <c r="J20" i="44" s="1"/>
  <c r="I38" i="44"/>
  <c r="J38" i="44" s="1"/>
  <c r="I15" i="44"/>
  <c r="J15" i="44" s="1"/>
  <c r="I26" i="44"/>
  <c r="J26" i="44" s="1"/>
  <c r="I17" i="44"/>
  <c r="J17" i="44" s="1"/>
  <c r="I35" i="44"/>
  <c r="J35" i="44" s="1"/>
  <c r="H68" i="44"/>
  <c r="I12" i="44"/>
  <c r="Q7" i="44"/>
  <c r="I23" i="44"/>
  <c r="J23" i="44" s="1"/>
  <c r="I33" i="44"/>
  <c r="J33" i="44" s="1"/>
  <c r="I30" i="44"/>
  <c r="J30" i="44" s="1"/>
  <c r="I40" i="44"/>
  <c r="J40" i="44" s="1"/>
  <c r="I13" i="44"/>
  <c r="J13" i="44" s="1"/>
  <c r="I34" i="44"/>
  <c r="J34" i="44" s="1"/>
  <c r="I39" i="44"/>
  <c r="J39" i="44" s="1"/>
  <c r="O3" i="44"/>
  <c r="O4" i="44" s="1"/>
  <c r="I22" i="44"/>
  <c r="J22" i="44" s="1"/>
  <c r="I27" i="44"/>
  <c r="J27" i="44" s="1"/>
  <c r="I32" i="44"/>
  <c r="J32" i="44" s="1"/>
  <c r="I14" i="44"/>
  <c r="J14" i="44" s="1"/>
  <c r="I19" i="44"/>
  <c r="J19" i="44" s="1"/>
  <c r="I37" i="44"/>
  <c r="J37" i="44" s="1"/>
  <c r="I25" i="44"/>
  <c r="J25" i="44" s="1"/>
  <c r="M53" i="44"/>
  <c r="M52" i="44"/>
  <c r="M58" i="43"/>
  <c r="M59" i="43"/>
  <c r="M60" i="43"/>
  <c r="G20" i="43"/>
  <c r="H20" i="43" s="1"/>
  <c r="I20" i="43" s="1"/>
  <c r="J20" i="43" s="1"/>
  <c r="G41" i="43"/>
  <c r="H41" i="43" s="1"/>
  <c r="I41" i="43" s="1"/>
  <c r="J41" i="43" s="1"/>
  <c r="G29" i="43"/>
  <c r="H29" i="43" s="1"/>
  <c r="I29" i="43" s="1"/>
  <c r="J29" i="43" s="1"/>
  <c r="G17" i="43"/>
  <c r="H17" i="43" s="1"/>
  <c r="I17" i="43" s="1"/>
  <c r="J17" i="43" s="1"/>
  <c r="G40" i="43"/>
  <c r="H40" i="43" s="1"/>
  <c r="I40" i="43" s="1"/>
  <c r="J40" i="43" s="1"/>
  <c r="G16" i="43"/>
  <c r="H16" i="43" s="1"/>
  <c r="I16" i="43" s="1"/>
  <c r="J16" i="43" s="1"/>
  <c r="H28" i="43"/>
  <c r="I28" i="43" s="1"/>
  <c r="J28" i="43" s="1"/>
  <c r="G39" i="43"/>
  <c r="H39" i="43" s="1"/>
  <c r="I39" i="43" s="1"/>
  <c r="J39" i="43" s="1"/>
  <c r="G15" i="43"/>
  <c r="H15" i="43" s="1"/>
  <c r="I15" i="43" s="1"/>
  <c r="J15" i="43" s="1"/>
  <c r="H19" i="43"/>
  <c r="I19" i="43" s="1"/>
  <c r="J19" i="43" s="1"/>
  <c r="H30" i="43"/>
  <c r="I30" i="43" s="1"/>
  <c r="J30" i="43" s="1"/>
  <c r="G33" i="43"/>
  <c r="H33" i="43" s="1"/>
  <c r="I33" i="43" s="1"/>
  <c r="J33" i="43" s="1"/>
  <c r="H32" i="43"/>
  <c r="I32" i="43" s="1"/>
  <c r="J32" i="43" s="1"/>
  <c r="G14" i="43"/>
  <c r="H14" i="43" s="1"/>
  <c r="I14" i="43" s="1"/>
  <c r="J14" i="43" s="1"/>
  <c r="H23" i="43"/>
  <c r="I23" i="43" s="1"/>
  <c r="J23" i="43" s="1"/>
  <c r="H18" i="43"/>
  <c r="I18" i="43" s="1"/>
  <c r="J18" i="43" s="1"/>
  <c r="H37" i="43"/>
  <c r="I37" i="43" s="1"/>
  <c r="J37" i="43" s="1"/>
  <c r="H24" i="43"/>
  <c r="I24" i="43" s="1"/>
  <c r="J24" i="43" s="1"/>
  <c r="H34" i="43"/>
  <c r="I34" i="43" s="1"/>
  <c r="J34" i="43" s="1"/>
  <c r="H38" i="43"/>
  <c r="I38" i="43" s="1"/>
  <c r="J38" i="43" s="1"/>
  <c r="H25" i="43"/>
  <c r="I25" i="43" s="1"/>
  <c r="J25" i="43" s="1"/>
  <c r="H35" i="43"/>
  <c r="I35" i="43" s="1"/>
  <c r="J35" i="43" s="1"/>
  <c r="H13" i="43"/>
  <c r="I13" i="43" s="1"/>
  <c r="J13" i="43" s="1"/>
  <c r="H21" i="43"/>
  <c r="I21" i="43" s="1"/>
  <c r="H31" i="43"/>
  <c r="I31" i="43" s="1"/>
  <c r="J31" i="43" s="1"/>
  <c r="H22" i="43"/>
  <c r="I22" i="43" s="1"/>
  <c r="J22" i="43" s="1"/>
  <c r="H36" i="43"/>
  <c r="I36" i="43" s="1"/>
  <c r="J36" i="43" s="1"/>
  <c r="H12" i="43"/>
  <c r="I12" i="43" s="1"/>
  <c r="H27" i="43"/>
  <c r="I26" i="43"/>
  <c r="J26" i="43" s="1"/>
  <c r="I42" i="43"/>
  <c r="J42" i="43" s="1"/>
  <c r="P57" i="43"/>
  <c r="P56" i="43"/>
  <c r="M61" i="43"/>
  <c r="P39" i="42"/>
  <c r="R11" i="42" s="1"/>
  <c r="M40" i="42"/>
  <c r="M38" i="42"/>
  <c r="I17" i="42"/>
  <c r="J17" i="42" s="1"/>
  <c r="I14" i="42"/>
  <c r="J14" i="42" s="1"/>
  <c r="I30" i="42"/>
  <c r="J30" i="42" s="1"/>
  <c r="I24" i="42"/>
  <c r="J24" i="42" s="1"/>
  <c r="I18" i="42"/>
  <c r="J18" i="42" s="1"/>
  <c r="I25" i="42"/>
  <c r="J25" i="42" s="1"/>
  <c r="H42" i="42"/>
  <c r="Q7" i="42"/>
  <c r="I12" i="42"/>
  <c r="J12" i="42" s="1"/>
  <c r="I22" i="42"/>
  <c r="J22" i="42" s="1"/>
  <c r="I20" i="42"/>
  <c r="J20" i="42"/>
  <c r="I27" i="42"/>
  <c r="J27" i="42" s="1"/>
  <c r="I15" i="42"/>
  <c r="J15" i="42" s="1"/>
  <c r="I26" i="42"/>
  <c r="J26" i="42" s="1"/>
  <c r="I21" i="42"/>
  <c r="J21" i="42" s="1"/>
  <c r="I31" i="42"/>
  <c r="J31" i="42" s="1"/>
  <c r="I29" i="42"/>
  <c r="J29" i="42"/>
  <c r="I32" i="42"/>
  <c r="J32" i="42" s="1"/>
  <c r="I19" i="42"/>
  <c r="J19" i="42" s="1"/>
  <c r="I23" i="42"/>
  <c r="J23" i="42" s="1"/>
  <c r="I13" i="42"/>
  <c r="J13" i="42" s="1"/>
  <c r="I16" i="42"/>
  <c r="J16" i="42" s="1"/>
  <c r="I28" i="42"/>
  <c r="J28" i="42" s="1"/>
  <c r="O3" i="42"/>
  <c r="O4" i="42" s="1"/>
  <c r="T11" i="44" l="1"/>
  <c r="S11" i="44"/>
  <c r="I68" i="44"/>
  <c r="J12" i="44"/>
  <c r="J68" i="44" s="1"/>
  <c r="J12" i="43"/>
  <c r="J21" i="43"/>
  <c r="H68" i="43"/>
  <c r="I27" i="43"/>
  <c r="J27" i="43" s="1"/>
  <c r="Q7" i="43"/>
  <c r="R11" i="43"/>
  <c r="J42" i="42"/>
  <c r="S11" i="42"/>
  <c r="T11" i="42"/>
  <c r="I68" i="43" l="1"/>
  <c r="J68" i="43"/>
  <c r="T11" i="43"/>
  <c r="S11" i="43"/>
  <c r="I11" i="13"/>
</calcChain>
</file>

<file path=xl/sharedStrings.xml><?xml version="1.0" encoding="utf-8"?>
<sst xmlns="http://schemas.openxmlformats.org/spreadsheetml/2006/main" count="651" uniqueCount="265">
  <si>
    <t>Qty</t>
  </si>
  <si>
    <t>Project:</t>
  </si>
  <si>
    <t>From:</t>
  </si>
  <si>
    <t>Prepared by:</t>
  </si>
  <si>
    <t>Description</t>
  </si>
  <si>
    <t>Each</t>
  </si>
  <si>
    <t>Total</t>
  </si>
  <si>
    <t>1.</t>
  </si>
  <si>
    <t xml:space="preserve">Above prices are subject to increase unless confirmed by purchase order within </t>
  </si>
  <si>
    <t>2.</t>
  </si>
  <si>
    <t>3.</t>
  </si>
  <si>
    <t>4.</t>
  </si>
  <si>
    <t>Sincerely,</t>
  </si>
  <si>
    <t xml:space="preserve">Attn: </t>
  </si>
  <si>
    <t>FX: 865-675-5572</t>
  </si>
  <si>
    <t>Specification:</t>
  </si>
  <si>
    <t>Quote #</t>
  </si>
  <si>
    <t>5900 Weisbrook Lane</t>
  </si>
  <si>
    <t>Knoxville, TN 37909</t>
  </si>
  <si>
    <t>Date:</t>
  </si>
  <si>
    <t>Quotation</t>
  </si>
  <si>
    <t>Tax:</t>
  </si>
  <si>
    <t>Margin</t>
  </si>
  <si>
    <t>Cost</t>
  </si>
  <si>
    <t>Cost:</t>
  </si>
  <si>
    <t>Gross Margin:</t>
  </si>
  <si>
    <t>Style #</t>
  </si>
  <si>
    <t>Price</t>
  </si>
  <si>
    <t>Extended</t>
  </si>
  <si>
    <t>Tax</t>
  </si>
  <si>
    <t>Product</t>
  </si>
  <si>
    <t>Fabric/Color</t>
  </si>
  <si>
    <t>Quote #:</t>
  </si>
  <si>
    <t>Estimator</t>
  </si>
  <si>
    <t>Width</t>
  </si>
  <si>
    <t>Height</t>
  </si>
  <si>
    <t>Freight Budget</t>
  </si>
  <si>
    <t>Ext Cost</t>
  </si>
  <si>
    <t>Total Cost Budget</t>
  </si>
  <si>
    <t>Net Profit</t>
  </si>
  <si>
    <t>Net Margin</t>
  </si>
  <si>
    <t>Total Revenue</t>
  </si>
  <si>
    <t>Projections</t>
  </si>
  <si>
    <t>Notes:</t>
  </si>
  <si>
    <t>Location</t>
  </si>
  <si>
    <t>Terms &amp; Conditions:</t>
  </si>
  <si>
    <t>Read Window Products, LLC</t>
  </si>
  <si>
    <t>In the event of tax exempt status, a resale certificate must be included with the Purchase Order / Contract.</t>
  </si>
  <si>
    <t>-</t>
  </si>
  <si>
    <t>Minimum cost $12.50 ea for in house install, $25 each for subcontractor installed</t>
  </si>
  <si>
    <t>In house: # of hours X's $25/hr. Minimum $350 per day subcontractor measure</t>
  </si>
  <si>
    <t>*** Remember to include lodging in trip estimates, if required</t>
  </si>
  <si>
    <t>*** Edit product / service descriptions as needed. Pricing will self populate once you enter Cost in Column L</t>
  </si>
  <si>
    <t>*** Please update Sales Tax Rate to the specific State &amp; County for which the project is located</t>
  </si>
  <si>
    <t>Installation Time (based on 2 man crew)</t>
  </si>
  <si>
    <t># per Day</t>
  </si>
  <si>
    <t>Budget Install Labor Rates (cost)</t>
  </si>
  <si>
    <t>Gross Product &amp; Install Margin Structure</t>
  </si>
  <si>
    <t>Horizontal Louver Blinds</t>
  </si>
  <si>
    <t>Single Manual Roller Shades w/Fascia</t>
  </si>
  <si>
    <t>Product &amp; Install Value</t>
  </si>
  <si>
    <t>Dual Manual Roller Shades 2/Fascia</t>
  </si>
  <si>
    <t>&lt; $5,000</t>
  </si>
  <si>
    <t>No Bid</t>
  </si>
  <si>
    <t>Recessed Pocket</t>
  </si>
  <si>
    <t>$3/ft</t>
  </si>
  <si>
    <t>$5,000 - $10,000</t>
  </si>
  <si>
    <t>Single Motorized Shade Band w/Fascia</t>
  </si>
  <si>
    <t>$10,000 - $15,000</t>
  </si>
  <si>
    <t>Dual Motorized Shade w/Fascia</t>
  </si>
  <si>
    <t>ask David</t>
  </si>
  <si>
    <t>$15,000 - $25,000</t>
  </si>
  <si>
    <t>Cubicle Curtains w/ Tracks</t>
  </si>
  <si>
    <t>&gt;$25,000</t>
  </si>
  <si>
    <t>ask David or Wes</t>
  </si>
  <si>
    <t>Shutters</t>
  </si>
  <si>
    <t>*** Above to be used as guide on product &amp; required install for all manually operated product (NOT MOTORIZED)</t>
  </si>
  <si>
    <t>Product Descriptions:</t>
  </si>
  <si>
    <t>Single Manual Clutch Rolle Shade w/ Fascia</t>
  </si>
  <si>
    <t>Dual Manual Clutch Roller Shade w/ Fascia</t>
  </si>
  <si>
    <t>Single Motorized Roller Shade w/ Fascia</t>
  </si>
  <si>
    <t>Dual Motorized Roller Shade w/ Fascia</t>
  </si>
  <si>
    <t>120v Motorized Operation</t>
  </si>
  <si>
    <t>Battery Powered Operation</t>
  </si>
  <si>
    <t>120v Wall Switch Control</t>
  </si>
  <si>
    <t>Low Voltage Wall Switch Control</t>
  </si>
  <si>
    <t>2" Faux Wood Horizontal Louver Blinds</t>
  </si>
  <si>
    <t>Miscellaneous Notes to be included on Bids:</t>
  </si>
  <si>
    <t>*** Recessed mount roller shades will required continuous &amp; level wood blocking. Blocking to be provided by OTHERS.</t>
  </si>
  <si>
    <t>*** Motorized roller shades will required 120v power. All electrical (line voltage &amp; low voltage) to be provided by OTHERS.</t>
  </si>
  <si>
    <t>*** Trip charges included for budgetary purposes only and are subject to change upon issue of construction schedule.</t>
  </si>
  <si>
    <t>*** Extra materials NOT included in above pricing.</t>
  </si>
  <si>
    <t>*** Installation based on fastening shades to aluminum window system. Any change in mount substrate or location is subject to surcharge.</t>
  </si>
  <si>
    <t>Motorized roller shades will require 120v power via J-box within 5' of each motor location, as well as Cat 5 data bus be run in parallel between each motor to create shade network. All electrical hardwiring, labor, materials &amp; CONNECTIONS are to be provided by others. RWP to supply electrical controllers &amp; wall switches, but installation, wiring &amp; connections of these components are to be provided by the Electrical Contractor as RWP is not licensed for this type of work.</t>
  </si>
  <si>
    <t>Low voltage wall switch control provided in above scope. System will be capable of individual &amp; group shade control.</t>
  </si>
  <si>
    <t>Ceiling mount wood blocking is to be provided by others at WT-1. Product quoted per spec. Plans &amp; Wall Section details do not show a recessed pocket, but it will be required by OTHERS to hide electrical &amp; mount hardware.</t>
  </si>
  <si>
    <t xml:space="preserve">5% Extra Materials are NOT included in above quote. Window treatments are Custom ordered and 5% / 2 additional working units of each size supplied is not a cost effective or feasible approach. </t>
  </si>
  <si>
    <t>Blinds</t>
  </si>
  <si>
    <t>Roller Shades</t>
  </si>
  <si>
    <t>Custom 2" Vinyl Blinds, Standard Valance, Standard Controls (Cord Lift - Cord Tilt)</t>
  </si>
  <si>
    <t>Custom Motorized Roller Shade w/ Fascia</t>
  </si>
  <si>
    <t>Custom FR Rated Plantation Shutters, 3.5" Louvers,  LFrame, Std Tilt, Outside Mount</t>
  </si>
  <si>
    <t>Custom Ultravue 2" Faux Wood Blinds, Standard Options and Controls</t>
  </si>
  <si>
    <t>Custom Single Roller Shades w/ Fascia, Manual Bead Chain Clutch Operated Control</t>
  </si>
  <si>
    <t>Custom Timber Ultravue 2" Faux Wood Blinds, Std Valance w/ Magnets, Standard Controls, Inside Mount</t>
  </si>
  <si>
    <t>Custom Dual Roller Shades w/ Fascia, Manual Bead Chain Clutch Operated Control Front Fabric: Fury Sheer / TBD Back Fabric: Linen Light Blackout 0% / TBD Fascia: TBD</t>
  </si>
  <si>
    <t>Custom Roller Shade w/ Front/Back Fascia, Light 
Blocking Side/Bottom Channels, Manual Clutch
Operation, Inside Mount Fabric: Avila Twilight 0% / TBD</t>
  </si>
  <si>
    <t>Custom Roller Shade w/ Fascia, Light Blocking Side.Bottom Channels, Manual Clutch Operation, Inside Mount</t>
  </si>
  <si>
    <t>Custom 1" Aluminum Horizontal Louver Blinds.  Manual Cord Lift &amp; Wand Tilt Control.</t>
  </si>
  <si>
    <t>Custom Roller Shade w/ Fascia, Light Blocking Side/Bottom Channels, Manual Clutch Operation, Outside Mount</t>
  </si>
  <si>
    <t>Custom Sheer Roller Shade, Manual Clutch  Operation, Inside Mount</t>
  </si>
  <si>
    <t>Custom Hunter Douglas Dual Roller Shades w/ Fascia, Light Blocking Side/Sill Channels, 110v Motorized Operation</t>
  </si>
  <si>
    <t>Custom Dual Coupled Roller Shade, Recess Mount, RS485 Motorized Operation, Third Party Control Light Blocking Side Channels for Above Custom 10 x 5.125 Steel Pocket for Zigbee to Digital Motor Interface for aboveAbove</t>
  </si>
  <si>
    <t>Custom Dual Roller Shade w/ Fascia, Side and Sill Channels Manual Bead Chain Clutch Control Custom FR Rated PVC Plantation Shutter, 2.5" Louvers, Std Tilt Control, Inside Mount</t>
  </si>
  <si>
    <t>Custom Blackout Roller Shade, Battery Powered Motorized Operation, Wall Switch Control, Outside Mount</t>
  </si>
  <si>
    <t>I/O AC Motorized Flexshade Roller Shades w/ Wall Clip - Closure Panel</t>
  </si>
  <si>
    <t>Manufacturer</t>
  </si>
  <si>
    <t>Caco</t>
  </si>
  <si>
    <t>Draper</t>
  </si>
  <si>
    <t>Levolor</t>
  </si>
  <si>
    <t>Lutron</t>
  </si>
  <si>
    <t>Mecho</t>
  </si>
  <si>
    <t>Norman</t>
  </si>
  <si>
    <t>Spring Window Fashions</t>
  </si>
  <si>
    <t>Hunter Douglas</t>
  </si>
  <si>
    <t>Sales Rep</t>
  </si>
  <si>
    <t>Ross Rhodes</t>
  </si>
  <si>
    <t>Mark Gleeson</t>
  </si>
  <si>
    <t>Jason Lee</t>
  </si>
  <si>
    <t>Cherie Simmons</t>
  </si>
  <si>
    <t>Mark Atwood</t>
  </si>
  <si>
    <t>Eric Lake</t>
  </si>
  <si>
    <t>Contact Info.</t>
  </si>
  <si>
    <t>debbie@cacoinc.com</t>
  </si>
  <si>
    <t>rrhodes@draperinc.om</t>
  </si>
  <si>
    <t>commercial.quotes@levolor.com</t>
  </si>
  <si>
    <t>jnlee@lutron.com</t>
  </si>
  <si>
    <t>cherie.simmons@mechoshade.com</t>
  </si>
  <si>
    <t>marka@normanusa.com</t>
  </si>
  <si>
    <t>eric.lake@springwindowfashions.com</t>
  </si>
  <si>
    <t>carolyn@cacoinc.com</t>
  </si>
  <si>
    <t>www.draperonline.com</t>
  </si>
  <si>
    <t>mark.gleeson@levolor.com</t>
  </si>
  <si>
    <t>484-264-3798</t>
  </si>
  <si>
    <t>718-729-2020</t>
  </si>
  <si>
    <t>www.normanusa.com</t>
  </si>
  <si>
    <t>contractquotes@springswindowfashions.com</t>
  </si>
  <si>
    <t>conley@cacoinc.com</t>
  </si>
  <si>
    <t>www.lutron.com</t>
  </si>
  <si>
    <t>www.mechoshade.cm</t>
  </si>
  <si>
    <t>contractsales@normanusa.com</t>
  </si>
  <si>
    <t>Acct #</t>
  </si>
  <si>
    <t>M82568</t>
  </si>
  <si>
    <t>Products</t>
  </si>
  <si>
    <t>Manual Single Roller Shades</t>
  </si>
  <si>
    <t>Metal Blinds</t>
  </si>
  <si>
    <t>Manual Dual Roller Shades</t>
  </si>
  <si>
    <t>Vinyl Blinds</t>
  </si>
  <si>
    <t>Motorized Single Roller Shades</t>
  </si>
  <si>
    <t>Shades</t>
  </si>
  <si>
    <t>Motorized Dual Roller Shades</t>
  </si>
  <si>
    <t>2" Faux Wood Blinds</t>
  </si>
  <si>
    <t>Composite (EverWood)Blinds</t>
  </si>
  <si>
    <t>Hardwood Blinds</t>
  </si>
  <si>
    <t>Graber Lake Forest Faux Wood Blinds</t>
  </si>
  <si>
    <t>Manual Roller Shades</t>
  </si>
  <si>
    <t>Dual Manual Roller Shades</t>
  </si>
  <si>
    <t xml:space="preserve">David Storm </t>
  </si>
  <si>
    <t>dstorm@readwindow.com</t>
  </si>
  <si>
    <t>865-770-5812</t>
  </si>
  <si>
    <t>PH: 865-770-5812</t>
  </si>
  <si>
    <t xml:space="preserve">Payment Terms: 100% Prepayment for orders total less than $5K and 50% deposit for orders more than $5K. Balance due of Completed Production and/or Services Rendered. </t>
  </si>
  <si>
    <t>Install Trip Charge Budget                                                                           (Mileage, Time)</t>
  </si>
  <si>
    <t>Measure Trip Charge Budget                                                                           (Mileage, Time)</t>
  </si>
  <si>
    <t>Programing Fee</t>
  </si>
  <si>
    <t xml:space="preserve">Motorized roller shades will require 120v power via J-box or plug in outlet within 5' to 10' of each motor location.  All electrical hardwiring, labor, materials &amp; CONNECTIONS are to be provided by others. RWP to supply wall switches, but installation, wiring &amp; connections of these components are to be provided by the Electrical Contractor as RWP is not licensed for this type of work. For Low Voltage Power will be needed for the Power panel and all LV wiring provided by others. </t>
  </si>
  <si>
    <t xml:space="preserve">1620 Riverfront Parkway-CFC </t>
  </si>
  <si>
    <t xml:space="preserve">Chattanooga TN </t>
  </si>
  <si>
    <t xml:space="preserve">Fabric: SW 4900 1%   Color: TBD </t>
  </si>
  <si>
    <t>Total w/Tax</t>
  </si>
  <si>
    <t>Included Above</t>
  </si>
  <si>
    <t xml:space="preserve">Draper Motorized Shades </t>
  </si>
  <si>
    <t xml:space="preserve">SW 4900 1%   Color: TBD </t>
  </si>
  <si>
    <t>160 (80+80)</t>
  </si>
  <si>
    <t>204 (81.5+41+81.5)</t>
  </si>
  <si>
    <t xml:space="preserve">Draper Manual Shades </t>
  </si>
  <si>
    <t>3rd, 4th &amp; 5th Floors</t>
  </si>
  <si>
    <t>Recessed Headbox</t>
  </si>
  <si>
    <t xml:space="preserve">Install Motorized Shade </t>
  </si>
  <si>
    <t xml:space="preserve">Install Manual Shade </t>
  </si>
  <si>
    <t>Install Recessed Headbox</t>
  </si>
  <si>
    <t>Motor Controls &amp; Switches</t>
  </si>
  <si>
    <t xml:space="preserve">Sales Tax, Freight and Installation included </t>
  </si>
  <si>
    <t xml:space="preserve">Fascia Color: TBD </t>
  </si>
  <si>
    <t xml:space="preserve">Standard Clutch Continuous Chain Loop Controls </t>
  </si>
  <si>
    <t xml:space="preserve">Draper Flexshade Manual Shades with Fascia </t>
  </si>
  <si>
    <r>
      <t>Delivery approximately</t>
    </r>
    <r>
      <rPr>
        <b/>
        <sz val="11"/>
        <rFont val="Garamond"/>
        <family val="1"/>
      </rPr>
      <t xml:space="preserve"> 6 to 8 weeks </t>
    </r>
    <r>
      <rPr>
        <sz val="11"/>
        <rFont val="Garamond"/>
        <family val="1"/>
      </rPr>
      <t>from receipt of purchase order &amp; all field measurements</t>
    </r>
  </si>
  <si>
    <t>2nd Floor</t>
  </si>
  <si>
    <t>6th Floor</t>
  </si>
  <si>
    <t xml:space="preserve">Estimate For: Manual Shades for 2nd, 3rd, 4th &amp; 5th Floors (2nd Floor Quoted Recessed) </t>
  </si>
  <si>
    <t xml:space="preserve">Draper Manual Shades with Fascia </t>
  </si>
  <si>
    <t>Measure</t>
  </si>
  <si>
    <t xml:space="preserve">Draper Flexshade Motorized &amp; Manual Shades with Recessed Headbox </t>
  </si>
  <si>
    <t xml:space="preserve">Wirelss Wall Switch Included  </t>
  </si>
  <si>
    <t xml:space="preserve">Note: All Electrical or any LV wiring to be done by others </t>
  </si>
  <si>
    <t>30 days of the above date.</t>
  </si>
  <si>
    <t>Total Add w/Tax</t>
  </si>
  <si>
    <t xml:space="preserve">Estimate For: Motorized Shades on the 6th Floor </t>
  </si>
  <si>
    <t>New Total Contract Amount</t>
  </si>
  <si>
    <t>Estimate For: Updated pricing with Cost increase for materials and labor for above base order</t>
  </si>
  <si>
    <t xml:space="preserve">Updated pricing for Motorized and Manual shades for base bid </t>
  </si>
  <si>
    <t>25-106 REV4 price increase only</t>
  </si>
  <si>
    <t>25-106 REV4 &amp; CO1</t>
  </si>
  <si>
    <t>SW 2500 1%   Color: Oyster/Pearl Grey</t>
  </si>
  <si>
    <t>Bedrooms - SW 7500 0%   Color: Mist                                     Living RM's SW 2500 1%   Color: Oyster/Pearl Grey</t>
  </si>
  <si>
    <t>3rd Floor Shades (34 Shades)</t>
  </si>
  <si>
    <t>4th Floor Shades (34 Shades)</t>
  </si>
  <si>
    <t>5th Floor Shades(34 Shades)</t>
  </si>
  <si>
    <t>3rd Floor Credit for 11 Shades</t>
  </si>
  <si>
    <t>4th Floor Credit for 11 Shades</t>
  </si>
  <si>
    <t>5th Floor Credit for 11 Shades</t>
  </si>
  <si>
    <t>Install Manual Shade 3rd Floor</t>
  </si>
  <si>
    <t>Install Manual Shade 4th Floor</t>
  </si>
  <si>
    <t>Install Manual Shade 5th Floor</t>
  </si>
  <si>
    <t>Install Motorized Shades 6th Floor</t>
  </si>
  <si>
    <t xml:space="preserve">Credit for Install Labor 3rd,4th, &amp;5th Floors </t>
  </si>
  <si>
    <t xml:space="preserve">Draper Manual Shades Credit </t>
  </si>
  <si>
    <t>Install Recessed Headbox 2nd Floor</t>
  </si>
  <si>
    <t>Measure Fee</t>
  </si>
  <si>
    <t>Recessed Headbox Motorized 6th FL and Manual 2nd FL (36)</t>
  </si>
  <si>
    <t xml:space="preserve">Recessed Headbox for 6th Floor Manual (8) </t>
  </si>
  <si>
    <t>Wireless Wall Switches</t>
  </si>
  <si>
    <t>Recessed Headbox for 6th Floor Manual Credit (QTY 4)     (6-28 Corridor B) (Includes add of surface headbox)</t>
  </si>
  <si>
    <t>Recessed Headbox Motorized 6th FL Credit (QTY 6) (Rooms 6-22 &amp; 6-10) (Includes add of surface headbox)</t>
  </si>
  <si>
    <t>Install Manual Shades 6th FL &amp; 2nd FL (This included Credits and Adds from Change Order 1)</t>
  </si>
  <si>
    <t>Install Recessed Headbox 6th Fl Motorized (QTY 9)</t>
  </si>
  <si>
    <t>Install Recessed Headbox 6th Fl Motorized Credit (QTY 6) (Rooms 6-22 &amp; 6-10)</t>
  </si>
  <si>
    <t>Motorized Programing Fee</t>
  </si>
  <si>
    <t>Install Recessed Headbox 6th FL Manual Credit (QTY 4) (6-28 Corridor B)</t>
  </si>
  <si>
    <t>Install Recessed Headbox 6th FL Manual (QTY 8)</t>
  </si>
  <si>
    <t xml:space="preserve">2nd FL Freight </t>
  </si>
  <si>
    <t xml:space="preserve">3rd FL Freight </t>
  </si>
  <si>
    <t xml:space="preserve">4th FL Freight </t>
  </si>
  <si>
    <t xml:space="preserve">5th FL Freight </t>
  </si>
  <si>
    <t xml:space="preserve">6th FL Freight </t>
  </si>
  <si>
    <t xml:space="preserve">2nd FL Install Trip Charge Budget                                                                           </t>
  </si>
  <si>
    <t xml:space="preserve">3rd FL Install Trip Charge Budget                                                                           </t>
  </si>
  <si>
    <t xml:space="preserve">4th FL Install Trip Charge Budget                                                                            </t>
  </si>
  <si>
    <t xml:space="preserve">5th FL Install Trip Charge Budget                                                                           </t>
  </si>
  <si>
    <t xml:space="preserve">6th FL Install Trip Charge Budget                                                                           </t>
  </si>
  <si>
    <t xml:space="preserve">6-24 </t>
  </si>
  <si>
    <t>Install 5" Closure in open areas with no shades</t>
  </si>
  <si>
    <t xml:space="preserve">5" Closure (147" Stock Lengths) </t>
  </si>
  <si>
    <t>2nd FL Freight Shades</t>
  </si>
  <si>
    <t>6th FL Freight Shades</t>
  </si>
  <si>
    <t xml:space="preserve">2nd FL Install Trip Charge Budget Shades                                                                        </t>
  </si>
  <si>
    <t xml:space="preserve">2nd FL Install Trip Charge Budget Headboxes                                                                    </t>
  </si>
  <si>
    <t xml:space="preserve">6th FL Install Trip Charge Budget Shades                                                                        </t>
  </si>
  <si>
    <t xml:space="preserve">6th FL Install Trip Charge Budget Headboxes                                                                         </t>
  </si>
  <si>
    <t>2nd FL Freight Headboxes &amp; 5" Closure</t>
  </si>
  <si>
    <t>6th FL Freight Headboxes</t>
  </si>
  <si>
    <t>Install Motorized Shades 6th Floor &amp; RM 6-24</t>
  </si>
  <si>
    <t>Recessed Headbox Motorized 6th FL (9)</t>
  </si>
  <si>
    <t>Recessed Headbox Manual 2nd FL (27)</t>
  </si>
  <si>
    <t>25-106 CO2 Updated SOV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</si>
</sst>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mm/dd/yy;@"/>
    <numFmt numFmtId="165" formatCode="&quot;$&quot;#,##0.00"/>
    <numFmt numFmtId="166" formatCode="[$-F800]dddd\,\ mmmm\ dd\,\ yyyy"/>
  </numFmts>
  <fonts count="33">
    <font>
      <sz val="11"/>
      <name val="Garamond"/>
    </font>
    <font>
      <sz val="11"/>
      <name val="Garamond"/>
      <family val="1"/>
    </font>
    <font>
      <b/>
      <sz val="11"/>
      <name val="Garamond"/>
      <family val="1"/>
    </font>
    <font>
      <sz val="11"/>
      <name val="Garamond"/>
      <family val="1"/>
    </font>
    <font>
      <u/>
      <sz val="11"/>
      <color indexed="12"/>
      <name val="Garamond"/>
      <family val="1"/>
    </font>
    <font>
      <sz val="10"/>
      <name val="Arial"/>
      <family val="2"/>
    </font>
    <font>
      <sz val="11"/>
      <name val="Arial"/>
      <family val="2"/>
    </font>
    <font>
      <b/>
      <sz val="10"/>
      <name val="Arial"/>
      <family val="2"/>
    </font>
    <font>
      <sz val="11"/>
      <name val="Garamond"/>
      <family val="1"/>
    </font>
    <font>
      <sz val="11"/>
      <name val="Garamond"/>
      <family val="1"/>
    </font>
    <font>
      <sz val="14"/>
      <name val="Arial"/>
      <family val="2"/>
    </font>
    <font>
      <sz val="16"/>
      <name val="Arial"/>
      <family val="2"/>
    </font>
    <font>
      <b/>
      <sz val="16"/>
      <name val="Arial"/>
      <family val="2"/>
    </font>
    <font>
      <b/>
      <sz val="12"/>
      <name val="Arial"/>
      <family val="2"/>
    </font>
    <font>
      <b/>
      <sz val="11"/>
      <name val="Arial"/>
      <family val="2"/>
    </font>
    <font>
      <b/>
      <sz val="9"/>
      <name val="Arial"/>
      <family val="2"/>
    </font>
    <font>
      <b/>
      <sz val="8"/>
      <name val="Arial"/>
      <family val="2"/>
    </font>
    <font>
      <sz val="9"/>
      <name val="Arial"/>
      <family val="2"/>
    </font>
    <font>
      <b/>
      <i/>
      <sz val="10"/>
      <name val="Arial"/>
      <family val="2"/>
    </font>
    <font>
      <b/>
      <sz val="10"/>
      <color indexed="8"/>
      <name val="Arial"/>
      <family val="2"/>
    </font>
    <font>
      <b/>
      <sz val="9"/>
      <color rgb="FFFF0000"/>
      <name val="Arial"/>
      <family val="2"/>
    </font>
    <font>
      <sz val="9"/>
      <color rgb="FFFF0000"/>
      <name val="Arial"/>
      <family val="2"/>
    </font>
    <font>
      <b/>
      <sz val="12"/>
      <color rgb="FFFF0000"/>
      <name val="Arial"/>
      <family val="2"/>
    </font>
    <font>
      <b/>
      <u/>
      <sz val="11"/>
      <name val="Garamond"/>
      <family val="1"/>
    </font>
    <font>
      <u/>
      <sz val="11"/>
      <name val="Garamond"/>
      <family val="1"/>
    </font>
    <font>
      <sz val="11"/>
      <name val="Estrangelo Edessa"/>
      <family val="4"/>
    </font>
    <font>
      <sz val="10"/>
      <name val="Garamond"/>
      <family val="1"/>
    </font>
    <font>
      <b/>
      <u/>
      <sz val="11"/>
      <color theme="1"/>
      <name val="Calibri"/>
      <family val="2"/>
      <scheme val="minor"/>
    </font>
    <font>
      <b/>
      <sz val="14"/>
      <name val="Garamond"/>
      <family val="1"/>
    </font>
    <font>
      <sz val="12"/>
      <name val="Garamond"/>
      <family val="1"/>
    </font>
    <font>
      <b/>
      <sz val="11"/>
      <color rgb="FFFF0000"/>
      <name val="Garamond"/>
      <family val="1"/>
    </font>
    <font>
      <b/>
      <sz val="11"/>
      <color rgb="FF7030A0"/>
      <name val="Garamond"/>
      <family val="1"/>
    </font>
    <font>
      <b/>
      <sz val="9"/>
      <color rgb="FF7030A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22">
    <border>
      <left/>
      <right/>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9" fontId="9" fillId="0" borderId="0" applyFont="0" applyFill="0" applyBorder="0" applyAlignment="0" applyProtection="0"/>
  </cellStyleXfs>
  <cellXfs count="200">
    <xf numFmtId="0" fontId="0" fillId="0" borderId="0" xfId="0"/>
    <xf numFmtId="0" fontId="2" fillId="0" borderId="0" xfId="0" applyFont="1"/>
    <xf numFmtId="0" fontId="3" fillId="0" borderId="0" xfId="0" applyFont="1"/>
    <xf numFmtId="0" fontId="4" fillId="0" borderId="0" xfId="5" applyAlignment="1" applyProtection="1"/>
    <xf numFmtId="0" fontId="3" fillId="0" borderId="0" xfId="0" applyFont="1" applyAlignment="1">
      <alignment horizontal="left"/>
    </xf>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xf>
    <xf numFmtId="0" fontId="6" fillId="0" borderId="0" xfId="0" applyFont="1" applyAlignment="1">
      <alignment horizontal="center"/>
    </xf>
    <xf numFmtId="0" fontId="3" fillId="0" borderId="0" xfId="0" quotePrefix="1" applyFont="1" applyAlignment="1">
      <alignment horizontal="center"/>
    </xf>
    <xf numFmtId="0" fontId="6" fillId="0" borderId="0" xfId="0" applyFont="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left"/>
    </xf>
    <xf numFmtId="9" fontId="2" fillId="0" borderId="2" xfId="0" applyNumberFormat="1" applyFont="1" applyBorder="1" applyAlignment="1">
      <alignment horizontal="center"/>
    </xf>
    <xf numFmtId="0" fontId="2" fillId="0" borderId="2" xfId="0" applyFont="1" applyBorder="1" applyAlignment="1">
      <alignment horizontal="center"/>
    </xf>
    <xf numFmtId="164" fontId="3" fillId="0" borderId="0" xfId="0" quotePrefix="1" applyNumberFormat="1" applyFont="1" applyAlignment="1">
      <alignment horizontal="center"/>
    </xf>
    <xf numFmtId="44" fontId="3" fillId="0" borderId="0" xfId="1" applyFont="1" applyBorder="1" applyAlignment="1">
      <alignment horizontal="center"/>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center"/>
    </xf>
    <xf numFmtId="0" fontId="10" fillId="0" borderId="0" xfId="0" applyFont="1" applyAlignment="1">
      <alignment horizontal="center"/>
    </xf>
    <xf numFmtId="44" fontId="5" fillId="0" borderId="0" xfId="3" applyFont="1" applyFill="1" applyBorder="1" applyAlignment="1">
      <alignment horizontal="center"/>
    </xf>
    <xf numFmtId="0" fontId="11" fillId="0" borderId="0" xfId="0" applyFont="1" applyAlignment="1">
      <alignment horizontal="left"/>
    </xf>
    <xf numFmtId="0" fontId="11" fillId="0" borderId="0" xfId="0" applyFont="1"/>
    <xf numFmtId="44" fontId="5" fillId="0" borderId="2" xfId="0" applyNumberFormat="1" applyFont="1" applyBorder="1" applyAlignment="1">
      <alignment horizontal="center"/>
    </xf>
    <xf numFmtId="44" fontId="5" fillId="0" borderId="0" xfId="0" applyNumberFormat="1" applyFont="1" applyAlignment="1">
      <alignment horizontal="center"/>
    </xf>
    <xf numFmtId="0" fontId="10" fillId="0" borderId="0" xfId="0" applyFont="1" applyAlignment="1">
      <alignment horizontal="left"/>
    </xf>
    <xf numFmtId="0" fontId="7" fillId="0" borderId="0" xfId="0" applyFont="1" applyAlignment="1">
      <alignment horizontal="left"/>
    </xf>
    <xf numFmtId="0" fontId="15" fillId="3" borderId="10" xfId="0" applyFont="1" applyFill="1" applyBorder="1" applyAlignment="1">
      <alignment horizontal="center"/>
    </xf>
    <xf numFmtId="44" fontId="15" fillId="3" borderId="10" xfId="3" applyFont="1" applyFill="1" applyBorder="1" applyAlignment="1">
      <alignment horizontal="center"/>
    </xf>
    <xf numFmtId="0" fontId="15" fillId="0" borderId="0" xfId="0" applyFont="1" applyAlignment="1">
      <alignment horizontal="center"/>
    </xf>
    <xf numFmtId="9" fontId="0" fillId="0" borderId="0" xfId="6" applyFont="1"/>
    <xf numFmtId="0" fontId="15" fillId="0" borderId="0" xfId="0" applyFont="1"/>
    <xf numFmtId="0" fontId="5" fillId="0" borderId="11" xfId="0" applyFont="1" applyBorder="1" applyAlignment="1">
      <alignment horizontal="center" wrapText="1"/>
    </xf>
    <xf numFmtId="44" fontId="5" fillId="0" borderId="0" xfId="3" applyFont="1" applyFill="1" applyBorder="1"/>
    <xf numFmtId="0" fontId="0" fillId="2" borderId="0" xfId="0" applyFill="1"/>
    <xf numFmtId="0" fontId="17" fillId="0" borderId="0" xfId="0" applyFont="1"/>
    <xf numFmtId="6" fontId="17" fillId="0" borderId="0" xfId="0" applyNumberFormat="1" applyFont="1"/>
    <xf numFmtId="44" fontId="17" fillId="0" borderId="0" xfId="0" applyNumberFormat="1" applyFont="1"/>
    <xf numFmtId="44" fontId="15" fillId="0" borderId="0" xfId="0" applyNumberFormat="1" applyFont="1"/>
    <xf numFmtId="0" fontId="5" fillId="0" borderId="14" xfId="0" applyFont="1" applyBorder="1" applyAlignment="1">
      <alignment horizontal="center"/>
    </xf>
    <xf numFmtId="165" fontId="15" fillId="0" borderId="14" xfId="0" applyNumberFormat="1" applyFont="1" applyBorder="1" applyAlignment="1">
      <alignment horizontal="center"/>
    </xf>
    <xf numFmtId="165" fontId="7" fillId="0" borderId="15" xfId="3" applyNumberFormat="1" applyFont="1" applyFill="1" applyBorder="1"/>
    <xf numFmtId="0" fontId="5" fillId="0" borderId="0" xfId="0" applyFont="1"/>
    <xf numFmtId="44" fontId="19" fillId="0" borderId="0" xfId="0" applyNumberFormat="1" applyFont="1"/>
    <xf numFmtId="0" fontId="7" fillId="0" borderId="0" xfId="0" applyFont="1" applyAlignment="1">
      <alignment horizontal="center"/>
    </xf>
    <xf numFmtId="44" fontId="5" fillId="0" borderId="0" xfId="0" applyNumberFormat="1" applyFont="1"/>
    <xf numFmtId="0" fontId="0" fillId="0" borderId="10" xfId="0" applyBorder="1" applyAlignment="1">
      <alignment horizontal="center"/>
    </xf>
    <xf numFmtId="44" fontId="5" fillId="0" borderId="12" xfId="1" applyFont="1" applyFill="1" applyBorder="1"/>
    <xf numFmtId="44" fontId="5" fillId="2" borderId="0" xfId="3" applyFont="1" applyFill="1" applyBorder="1" applyAlignment="1">
      <alignment horizontal="right"/>
    </xf>
    <xf numFmtId="10" fontId="5" fillId="2" borderId="0" xfId="6" applyNumberFormat="1" applyFont="1" applyFill="1" applyBorder="1" applyAlignment="1">
      <alignment horizontal="right"/>
    </xf>
    <xf numFmtId="2" fontId="0" fillId="0" borderId="0" xfId="0" applyNumberFormat="1"/>
    <xf numFmtId="0" fontId="20" fillId="0" borderId="0" xfId="0" applyFont="1"/>
    <xf numFmtId="44" fontId="20" fillId="0" borderId="0" xfId="0" applyNumberFormat="1" applyFont="1"/>
    <xf numFmtId="0" fontId="5" fillId="0" borderId="10" xfId="0" applyFont="1" applyBorder="1" applyAlignment="1">
      <alignment horizontal="center" wrapText="1"/>
    </xf>
    <xf numFmtId="44" fontId="17" fillId="0" borderId="0" xfId="1" applyFont="1" applyFill="1"/>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0" xfId="0" applyFont="1" applyBorder="1" applyAlignment="1">
      <alignment horizontal="center"/>
    </xf>
    <xf numFmtId="44" fontId="5" fillId="0" borderId="10" xfId="1" applyFont="1" applyFill="1" applyBorder="1" applyAlignment="1">
      <alignment horizontal="center"/>
    </xf>
    <xf numFmtId="44" fontId="5" fillId="0" borderId="10" xfId="3" applyFont="1" applyFill="1" applyBorder="1" applyAlignment="1">
      <alignment horizontal="center"/>
    </xf>
    <xf numFmtId="44" fontId="5" fillId="0" borderId="10" xfId="1" applyFont="1" applyFill="1" applyBorder="1"/>
    <xf numFmtId="44" fontId="5" fillId="0" borderId="10" xfId="1" applyFont="1" applyFill="1" applyBorder="1" applyAlignment="1">
      <alignment horizontal="right"/>
    </xf>
    <xf numFmtId="44" fontId="0" fillId="0" borderId="0" xfId="0" applyNumberFormat="1"/>
    <xf numFmtId="0" fontId="3" fillId="0" borderId="0" xfId="0" applyFont="1" applyAlignment="1">
      <alignment horizontal="right"/>
    </xf>
    <xf numFmtId="0" fontId="2" fillId="0" borderId="4" xfId="0" applyFont="1" applyBorder="1"/>
    <xf numFmtId="0" fontId="0" fillId="0" borderId="17" xfId="0" applyBorder="1"/>
    <xf numFmtId="0" fontId="0" fillId="0" borderId="5" xfId="0" applyBorder="1"/>
    <xf numFmtId="0" fontId="17" fillId="0" borderId="3" xfId="0" applyFont="1" applyBorder="1"/>
    <xf numFmtId="0" fontId="17" fillId="0" borderId="6" xfId="0" applyFont="1" applyBorder="1"/>
    <xf numFmtId="44" fontId="17" fillId="0" borderId="7" xfId="0" applyNumberFormat="1" applyFont="1" applyBorder="1"/>
    <xf numFmtId="44" fontId="17" fillId="0" borderId="9" xfId="0" applyNumberFormat="1" applyFont="1" applyBorder="1"/>
    <xf numFmtId="44" fontId="5" fillId="0" borderId="11" xfId="1" applyFont="1" applyFill="1" applyBorder="1" applyAlignment="1">
      <alignment horizontal="center"/>
    </xf>
    <xf numFmtId="2" fontId="17" fillId="0" borderId="0" xfId="0" applyNumberFormat="1" applyFont="1"/>
    <xf numFmtId="9" fontId="21" fillId="0" borderId="8" xfId="6" applyFont="1" applyFill="1" applyBorder="1" applyAlignment="1">
      <alignment horizontal="center"/>
    </xf>
    <xf numFmtId="0" fontId="15" fillId="3" borderId="18" xfId="0" applyFont="1" applyFill="1" applyBorder="1" applyAlignment="1">
      <alignment horizontal="center"/>
    </xf>
    <xf numFmtId="0" fontId="16" fillId="3" borderId="18" xfId="0" applyFont="1" applyFill="1" applyBorder="1" applyAlignment="1">
      <alignment horizontal="center"/>
    </xf>
    <xf numFmtId="0" fontId="1" fillId="0" borderId="0" xfId="0" applyFont="1"/>
    <xf numFmtId="14" fontId="3" fillId="0" borderId="0" xfId="0" quotePrefix="1" applyNumberFormat="1" applyFont="1" applyAlignment="1">
      <alignment horizontal="center"/>
    </xf>
    <xf numFmtId="0" fontId="1" fillId="0" borderId="0" xfId="0" applyFont="1" applyAlignment="1">
      <alignment horizontal="left"/>
    </xf>
    <xf numFmtId="0" fontId="5" fillId="0" borderId="1" xfId="0" applyFont="1" applyBorder="1" applyAlignment="1">
      <alignment horizontal="center"/>
    </xf>
    <xf numFmtId="0" fontId="21" fillId="0" borderId="0" xfId="0" applyFont="1"/>
    <xf numFmtId="0" fontId="1" fillId="0" borderId="0" xfId="0" quotePrefix="1" applyFont="1" applyAlignment="1">
      <alignment horizontal="center"/>
    </xf>
    <xf numFmtId="44" fontId="5" fillId="0" borderId="18" xfId="1" applyFont="1" applyFill="1" applyBorder="1" applyAlignment="1">
      <alignment horizontal="center"/>
    </xf>
    <xf numFmtId="0" fontId="0" fillId="0" borderId="0" xfId="0" applyAlignment="1">
      <alignment wrapText="1"/>
    </xf>
    <xf numFmtId="0" fontId="1" fillId="0" borderId="0" xfId="0" applyFont="1" applyAlignment="1">
      <alignment wrapText="1"/>
    </xf>
    <xf numFmtId="44" fontId="15" fillId="4" borderId="10" xfId="3" applyFont="1" applyFill="1" applyBorder="1" applyAlignment="1">
      <alignment horizontal="center"/>
    </xf>
    <xf numFmtId="10" fontId="15" fillId="4" borderId="18" xfId="6" applyNumberFormat="1" applyFont="1" applyFill="1" applyBorder="1" applyAlignment="1">
      <alignment horizontal="center"/>
    </xf>
    <xf numFmtId="0" fontId="17" fillId="4" borderId="0" xfId="0" applyFont="1" applyFill="1"/>
    <xf numFmtId="0" fontId="5" fillId="4" borderId="0" xfId="0" applyFont="1" applyFill="1" applyAlignment="1">
      <alignment horizontal="center"/>
    </xf>
    <xf numFmtId="0" fontId="4" fillId="0" borderId="0" xfId="5" applyFill="1" applyBorder="1" applyAlignment="1" applyProtection="1">
      <alignment horizontal="left"/>
    </xf>
    <xf numFmtId="0" fontId="2" fillId="0" borderId="1" xfId="0" applyFont="1" applyBorder="1"/>
    <xf numFmtId="44" fontId="23" fillId="0" borderId="0" xfId="1" applyFont="1"/>
    <xf numFmtId="44" fontId="1" fillId="0" borderId="0" xfId="1" applyFont="1"/>
    <xf numFmtId="44" fontId="0" fillId="0" borderId="0" xfId="1" applyFont="1"/>
    <xf numFmtId="0" fontId="24" fillId="0" borderId="0" xfId="0" applyFont="1"/>
    <xf numFmtId="9" fontId="1" fillId="0" borderId="0" xfId="6" applyFont="1"/>
    <xf numFmtId="0" fontId="25" fillId="0" borderId="0" xfId="0" applyFont="1" applyAlignment="1">
      <alignment horizontal="left"/>
    </xf>
    <xf numFmtId="0" fontId="26" fillId="0" borderId="0" xfId="0" applyFont="1"/>
    <xf numFmtId="44" fontId="26" fillId="0" borderId="0" xfId="1" applyFont="1"/>
    <xf numFmtId="0" fontId="27" fillId="0" borderId="0" xfId="0" applyFont="1"/>
    <xf numFmtId="0" fontId="28" fillId="0" borderId="19" xfId="0" applyFont="1" applyBorder="1"/>
    <xf numFmtId="0" fontId="29" fillId="0" borderId="20" xfId="0" applyFont="1" applyBorder="1"/>
    <xf numFmtId="0" fontId="29" fillId="0" borderId="10" xfId="0" applyFont="1" applyBorder="1"/>
    <xf numFmtId="0" fontId="1" fillId="0" borderId="10" xfId="0" applyFont="1" applyBorder="1"/>
    <xf numFmtId="0" fontId="1" fillId="0" borderId="11" xfId="0" applyFont="1" applyBorder="1"/>
    <xf numFmtId="0" fontId="28" fillId="0" borderId="0" xfId="0" applyFont="1"/>
    <xf numFmtId="0" fontId="4" fillId="0" borderId="0" xfId="5" applyFill="1" applyBorder="1" applyAlignment="1" applyProtection="1"/>
    <xf numFmtId="0" fontId="4" fillId="0" borderId="2" xfId="5" applyBorder="1" applyAlignment="1" applyProtection="1"/>
    <xf numFmtId="0" fontId="0" fillId="0" borderId="12" xfId="0" applyBorder="1" applyAlignment="1">
      <alignment horizontal="center"/>
    </xf>
    <xf numFmtId="0" fontId="5" fillId="0" borderId="12" xfId="0" applyFont="1" applyBorder="1" applyAlignment="1">
      <alignment horizontal="center" wrapText="1"/>
    </xf>
    <xf numFmtId="44" fontId="5" fillId="0" borderId="12" xfId="1" applyFont="1" applyFill="1" applyBorder="1" applyAlignment="1">
      <alignment horizontal="center"/>
    </xf>
    <xf numFmtId="6" fontId="5" fillId="0" borderId="0" xfId="3" applyNumberFormat="1" applyFont="1" applyFill="1" applyBorder="1"/>
    <xf numFmtId="8" fontId="5" fillId="0" borderId="0" xfId="3" applyNumberFormat="1" applyFont="1" applyFill="1" applyBorder="1"/>
    <xf numFmtId="9" fontId="2" fillId="0" borderId="9" xfId="0" applyNumberFormat="1" applyFont="1" applyBorder="1" applyAlignment="1">
      <alignment horizontal="center"/>
    </xf>
    <xf numFmtId="44" fontId="7" fillId="0" borderId="14" xfId="0" applyNumberFormat="1" applyFont="1" applyBorder="1" applyAlignment="1">
      <alignment horizontal="center"/>
    </xf>
    <xf numFmtId="49" fontId="0" fillId="0" borderId="10" xfId="0" applyNumberFormat="1" applyBorder="1" applyAlignment="1">
      <alignment horizontal="center"/>
    </xf>
    <xf numFmtId="13" fontId="0" fillId="0" borderId="10" xfId="0" applyNumberFormat="1" applyBorder="1" applyAlignment="1">
      <alignment horizontal="center"/>
    </xf>
    <xf numFmtId="9" fontId="3" fillId="0" borderId="0" xfId="0" applyNumberFormat="1" applyFont="1" applyAlignment="1">
      <alignment horizontal="right"/>
    </xf>
    <xf numFmtId="44" fontId="1" fillId="0" borderId="0" xfId="1" applyFont="1" applyFill="1" applyBorder="1" applyAlignment="1">
      <alignment horizontal="center"/>
    </xf>
    <xf numFmtId="0" fontId="1" fillId="0" borderId="0" xfId="0" applyFont="1" applyAlignment="1">
      <alignment horizontal="center"/>
    </xf>
    <xf numFmtId="1" fontId="1" fillId="0" borderId="0" xfId="0" applyNumberFormat="1" applyFont="1" applyAlignment="1">
      <alignment horizontal="left" indent="2"/>
    </xf>
    <xf numFmtId="49" fontId="1" fillId="0" borderId="10" xfId="0" applyNumberFormat="1" applyFont="1" applyBorder="1" applyAlignment="1">
      <alignment horizontal="center"/>
    </xf>
    <xf numFmtId="166" fontId="10"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8" fillId="0" borderId="13" xfId="0" applyFont="1" applyBorder="1" applyAlignment="1">
      <alignment horizontal="center"/>
    </xf>
    <xf numFmtId="0" fontId="22" fillId="0" borderId="0" xfId="0" applyFont="1" applyAlignment="1">
      <alignment horizontal="center"/>
    </xf>
    <xf numFmtId="0" fontId="17" fillId="0" borderId="0" xfId="0" applyFont="1" applyAlignment="1">
      <alignment horizontal="center"/>
    </xf>
    <xf numFmtId="0" fontId="22" fillId="4" borderId="0" xfId="0" applyFont="1" applyFill="1" applyAlignment="1">
      <alignment horizontal="center"/>
    </xf>
    <xf numFmtId="0" fontId="17" fillId="4" borderId="0" xfId="0" applyFont="1" applyFill="1" applyAlignment="1">
      <alignment horizontal="center"/>
    </xf>
    <xf numFmtId="0" fontId="0" fillId="5" borderId="10" xfId="0" applyFill="1" applyBorder="1" applyAlignment="1">
      <alignment horizontal="center"/>
    </xf>
    <xf numFmtId="49" fontId="1" fillId="5" borderId="10" xfId="0" applyNumberFormat="1" applyFont="1" applyFill="1" applyBorder="1" applyAlignment="1">
      <alignment horizontal="center"/>
    </xf>
    <xf numFmtId="0" fontId="5" fillId="5" borderId="10" xfId="0" applyFont="1" applyFill="1" applyBorder="1" applyAlignment="1">
      <alignment horizontal="center" wrapText="1"/>
    </xf>
    <xf numFmtId="0" fontId="5" fillId="5" borderId="11" xfId="0" applyFont="1" applyFill="1" applyBorder="1" applyAlignment="1">
      <alignment horizontal="center" wrapText="1"/>
    </xf>
    <xf numFmtId="44" fontId="5" fillId="5" borderId="11" xfId="1" applyFont="1" applyFill="1" applyBorder="1" applyAlignment="1">
      <alignment horizontal="center"/>
    </xf>
    <xf numFmtId="44" fontId="5" fillId="5" borderId="10" xfId="1" applyFont="1" applyFill="1" applyBorder="1" applyAlignment="1">
      <alignment horizontal="center"/>
    </xf>
    <xf numFmtId="49" fontId="0" fillId="5" borderId="10" xfId="0" applyNumberFormat="1" applyFill="1" applyBorder="1" applyAlignment="1">
      <alignment horizontal="center"/>
    </xf>
    <xf numFmtId="13" fontId="0" fillId="5" borderId="10" xfId="0" applyNumberFormat="1" applyFill="1" applyBorder="1" applyAlignment="1">
      <alignment horizontal="center"/>
    </xf>
    <xf numFmtId="0" fontId="5" fillId="5" borderId="10" xfId="0" applyFont="1" applyFill="1" applyBorder="1" applyAlignment="1">
      <alignment horizontal="center"/>
    </xf>
    <xf numFmtId="44" fontId="5" fillId="5" borderId="10" xfId="1" applyFont="1" applyFill="1" applyBorder="1" applyAlignment="1">
      <alignment horizontal="right"/>
    </xf>
    <xf numFmtId="44" fontId="2" fillId="0" borderId="0" xfId="0" applyNumberFormat="1" applyFont="1" applyAlignment="1">
      <alignment horizontal="center"/>
    </xf>
    <xf numFmtId="0" fontId="2" fillId="0" borderId="9" xfId="0" applyFont="1" applyBorder="1" applyAlignment="1">
      <alignment horizontal="center"/>
    </xf>
    <xf numFmtId="0" fontId="3" fillId="0" borderId="9" xfId="0" applyFont="1" applyBorder="1"/>
    <xf numFmtId="0" fontId="2" fillId="2" borderId="0" xfId="0" applyFont="1" applyFill="1" applyAlignment="1">
      <alignment horizontal="center"/>
    </xf>
    <xf numFmtId="9" fontId="2" fillId="2" borderId="0" xfId="0" applyNumberFormat="1" applyFont="1" applyFill="1" applyAlignment="1">
      <alignment horizontal="center"/>
    </xf>
    <xf numFmtId="9" fontId="2" fillId="2" borderId="9" xfId="0" applyNumberFormat="1" applyFont="1" applyFill="1" applyBorder="1" applyAlignment="1">
      <alignment horizontal="center"/>
    </xf>
    <xf numFmtId="44" fontId="2" fillId="2" borderId="0" xfId="0" applyNumberFormat="1" applyFont="1" applyFill="1" applyAlignment="1">
      <alignment horizontal="center"/>
    </xf>
    <xf numFmtId="0" fontId="0" fillId="6" borderId="10" xfId="0" applyFill="1" applyBorder="1" applyAlignment="1">
      <alignment horizontal="center"/>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44" fontId="5" fillId="6" borderId="11" xfId="1" applyFont="1" applyFill="1" applyBorder="1" applyAlignment="1">
      <alignment horizontal="center"/>
    </xf>
    <xf numFmtId="44" fontId="5" fillId="6" borderId="10" xfId="1" applyFont="1" applyFill="1" applyBorder="1" applyAlignment="1">
      <alignment horizontal="center"/>
    </xf>
    <xf numFmtId="49" fontId="1" fillId="6" borderId="10" xfId="0" applyNumberFormat="1" applyFont="1" applyFill="1" applyBorder="1" applyAlignment="1">
      <alignment horizontal="center"/>
    </xf>
    <xf numFmtId="13" fontId="0" fillId="6" borderId="10" xfId="0" applyNumberFormat="1" applyFill="1" applyBorder="1" applyAlignment="1">
      <alignment horizontal="center"/>
    </xf>
    <xf numFmtId="0" fontId="5" fillId="6" borderId="10" xfId="0" applyFont="1" applyFill="1" applyBorder="1" applyAlignment="1">
      <alignment horizontal="center"/>
    </xf>
    <xf numFmtId="44" fontId="5" fillId="6" borderId="10" xfId="1" applyFont="1" applyFill="1" applyBorder="1" applyAlignment="1">
      <alignment horizontal="right"/>
    </xf>
    <xf numFmtId="49" fontId="0" fillId="6" borderId="10" xfId="0" applyNumberFormat="1" applyFill="1" applyBorder="1" applyAlignment="1">
      <alignment horizontal="center"/>
    </xf>
    <xf numFmtId="9" fontId="20" fillId="0" borderId="0" xfId="0" applyNumberFormat="1" applyFont="1"/>
    <xf numFmtId="2" fontId="30" fillId="0" borderId="0" xfId="0" applyNumberFormat="1" applyFont="1"/>
    <xf numFmtId="0" fontId="0" fillId="2" borderId="10" xfId="0" applyFill="1" applyBorder="1" applyAlignment="1">
      <alignment horizontal="center"/>
    </xf>
    <xf numFmtId="0" fontId="5" fillId="2" borderId="10" xfId="0" applyFont="1" applyFill="1" applyBorder="1" applyAlignment="1">
      <alignment horizontal="center"/>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44" fontId="5" fillId="2" borderId="11" xfId="1" applyFont="1" applyFill="1" applyBorder="1" applyAlignment="1">
      <alignment horizontal="center"/>
    </xf>
    <xf numFmtId="44" fontId="5" fillId="2" borderId="10" xfId="1" applyFont="1" applyFill="1" applyBorder="1" applyAlignment="1">
      <alignment horizontal="right"/>
    </xf>
    <xf numFmtId="44" fontId="5" fillId="2" borderId="10" xfId="1" applyFont="1" applyFill="1" applyBorder="1" applyAlignment="1">
      <alignment horizontal="center"/>
    </xf>
    <xf numFmtId="0" fontId="5" fillId="0" borderId="18" xfId="0" applyFont="1" applyBorder="1" applyAlignment="1">
      <alignment horizontal="center" wrapText="1"/>
    </xf>
    <xf numFmtId="44" fontId="5" fillId="0" borderId="21" xfId="1" applyFont="1" applyFill="1" applyBorder="1" applyAlignment="1">
      <alignment horizontal="center"/>
    </xf>
    <xf numFmtId="165" fontId="20" fillId="0" borderId="19" xfId="0" applyNumberFormat="1" applyFont="1" applyBorder="1" applyAlignment="1">
      <alignment horizontal="center"/>
    </xf>
    <xf numFmtId="0" fontId="0" fillId="7" borderId="10" xfId="0" applyFill="1" applyBorder="1" applyAlignment="1">
      <alignment horizontal="center"/>
    </xf>
    <xf numFmtId="49" fontId="1" fillId="7" borderId="10" xfId="0" applyNumberFormat="1" applyFont="1" applyFill="1" applyBorder="1" applyAlignment="1">
      <alignment horizontal="center"/>
    </xf>
    <xf numFmtId="0" fontId="5" fillId="7" borderId="10" xfId="0" applyFont="1" applyFill="1" applyBorder="1" applyAlignment="1">
      <alignment horizontal="center" wrapText="1"/>
    </xf>
    <xf numFmtId="0" fontId="5" fillId="7" borderId="11" xfId="0" applyFont="1" applyFill="1" applyBorder="1" applyAlignment="1">
      <alignment horizontal="center" wrapText="1"/>
    </xf>
    <xf numFmtId="44" fontId="5" fillId="7" borderId="11" xfId="1" applyFont="1" applyFill="1" applyBorder="1" applyAlignment="1">
      <alignment horizontal="center"/>
    </xf>
    <xf numFmtId="44" fontId="5" fillId="7" borderId="10" xfId="1" applyFont="1" applyFill="1" applyBorder="1" applyAlignment="1">
      <alignment horizontal="center"/>
    </xf>
    <xf numFmtId="44" fontId="5" fillId="7" borderId="0" xfId="3" applyFont="1" applyFill="1" applyBorder="1"/>
    <xf numFmtId="0" fontId="0" fillId="7" borderId="0" xfId="0" applyFill="1"/>
    <xf numFmtId="49" fontId="0" fillId="7" borderId="10" xfId="0" applyNumberFormat="1" applyFill="1" applyBorder="1" applyAlignment="1">
      <alignment horizontal="center"/>
    </xf>
    <xf numFmtId="13" fontId="0" fillId="7" borderId="10" xfId="0" applyNumberFormat="1" applyFill="1" applyBorder="1" applyAlignment="1">
      <alignment horizontal="center"/>
    </xf>
    <xf numFmtId="2" fontId="0" fillId="7" borderId="0" xfId="0" applyNumberFormat="1" applyFill="1"/>
    <xf numFmtId="0" fontId="5" fillId="7" borderId="10" xfId="0" applyFont="1" applyFill="1" applyBorder="1" applyAlignment="1">
      <alignment horizontal="center"/>
    </xf>
    <xf numFmtId="44" fontId="5" fillId="7" borderId="10" xfId="1" applyFont="1" applyFill="1" applyBorder="1" applyAlignment="1">
      <alignment horizontal="right"/>
    </xf>
    <xf numFmtId="6" fontId="5" fillId="7" borderId="0" xfId="3" applyNumberFormat="1" applyFont="1" applyFill="1" applyBorder="1"/>
    <xf numFmtId="2" fontId="1" fillId="7" borderId="0" xfId="0" applyNumberFormat="1" applyFont="1" applyFill="1"/>
    <xf numFmtId="2" fontId="31" fillId="7" borderId="0" xfId="0" applyNumberFormat="1" applyFont="1" applyFill="1"/>
    <xf numFmtId="9" fontId="32" fillId="0" borderId="0" xfId="0" applyNumberFormat="1" applyFont="1"/>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wrapText="1"/>
    </xf>
    <xf numFmtId="166" fontId="10" fillId="0" borderId="0" xfId="0" applyNumberFormat="1" applyFont="1" applyAlignment="1">
      <alignment horizontal="center"/>
    </xf>
    <xf numFmtId="0" fontId="25" fillId="0" borderId="0" xfId="0" applyFont="1" applyAlignment="1">
      <alignment horizontal="left" wrapText="1"/>
    </xf>
    <xf numFmtId="0" fontId="25" fillId="0" borderId="0" xfId="0" applyFont="1" applyAlignment="1">
      <alignment wrapText="1"/>
    </xf>
    <xf numFmtId="165" fontId="20" fillId="7" borderId="19" xfId="0" applyNumberFormat="1" applyFont="1" applyFill="1" applyBorder="1" applyAlignment="1">
      <alignment horizontal="center"/>
    </xf>
  </cellXfs>
  <cellStyles count="8">
    <cellStyle name="Currency" xfId="1" builtinId="4"/>
    <cellStyle name="Currency 2" xfId="2" xr:uid="{00000000-0005-0000-0000-000001000000}"/>
    <cellStyle name="Currency 3" xfId="3" xr:uid="{00000000-0005-0000-0000-000002000000}"/>
    <cellStyle name="Currency 4" xfId="4" xr:uid="{00000000-0005-0000-0000-000003000000}"/>
    <cellStyle name="Hyperlink" xfId="5" builtinId="8"/>
    <cellStyle name="Normal" xfId="0" builtinId="0"/>
    <cellStyle name="Percent" xfId="6"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179281</xdr:colOff>
      <xdr:row>0</xdr:row>
      <xdr:rowOff>34637</xdr:rowOff>
    </xdr:from>
    <xdr:to>
      <xdr:col>3</xdr:col>
      <xdr:colOff>484909</xdr:colOff>
      <xdr:row>8</xdr:row>
      <xdr:rowOff>34637</xdr:rowOff>
    </xdr:to>
    <xdr:pic>
      <xdr:nvPicPr>
        <xdr:cNvPr id="17616" name="Picture 10">
          <a:extLst>
            <a:ext uri="{FF2B5EF4-FFF2-40B4-BE49-F238E27FC236}">
              <a16:creationId xmlns:a16="http://schemas.microsoft.com/office/drawing/2014/main" id="{6758DEAC-3238-4773-92C5-6ED19D35C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22" y="34637"/>
          <a:ext cx="1517901"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8166037B-1201-4677-8A4F-3743B27FA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7938" y="1755775"/>
          <a:ext cx="814387"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99EB5729-2ED9-4E80-8675-D560ADC75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0864" y="87086"/>
          <a:ext cx="790575"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E4E630C6-FA69-494C-9C68-F9E4B74212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173609" y="0"/>
          <a:ext cx="2296431" cy="236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6F7105A-14D0-466A-B3C1-6E19F45DD1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39914" y="1064985"/>
          <a:ext cx="714375" cy="44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0E69BCBA-109E-4CA9-85A9-4602F2033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9763"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A99A4801-6254-4264-8C44-158A17982E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52689"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98496D2C-4737-40F4-9763-01456880A1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672084" y="0"/>
          <a:ext cx="2385331"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9E3AAC6F-189E-453E-9612-B705829BEB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71739"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EDE290CB-2589-4565-98FC-36F1E0E85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3"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0DA79842-232E-43FF-B318-0E6EE7D812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52739"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646432B1-B4AD-44EA-AEE3-3A2CC8FF37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1072134"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8DA21E85-8019-4818-BB22-C37DB29DB1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71789"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storm@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storm@readwindow.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storm@readwindow.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raperonline.com/" TargetMode="External"/><Relationship Id="rId13" Type="http://schemas.openxmlformats.org/officeDocument/2006/relationships/hyperlink" Target="mailto:eric.lake@springwindowfashions.com" TargetMode="External"/><Relationship Id="rId3" Type="http://schemas.openxmlformats.org/officeDocument/2006/relationships/hyperlink" Target="mailto:conley@cacoinc.com" TargetMode="External"/><Relationship Id="rId7" Type="http://schemas.openxmlformats.org/officeDocument/2006/relationships/hyperlink" Target="mailto:rrhodes@draperinc.om" TargetMode="External"/><Relationship Id="rId12" Type="http://schemas.openxmlformats.org/officeDocument/2006/relationships/hyperlink" Target="http://www.normanusa.com/" TargetMode="External"/><Relationship Id="rId17" Type="http://schemas.openxmlformats.org/officeDocument/2006/relationships/printerSettings" Target="../printerSettings/printerSettings7.bin"/><Relationship Id="rId2" Type="http://schemas.openxmlformats.org/officeDocument/2006/relationships/hyperlink" Target="mailto:carolyn@cacoinc.com" TargetMode="External"/><Relationship Id="rId16" Type="http://schemas.openxmlformats.org/officeDocument/2006/relationships/hyperlink" Target="mailto:contractsales@normanusa.com" TargetMode="External"/><Relationship Id="rId1" Type="http://schemas.openxmlformats.org/officeDocument/2006/relationships/hyperlink" Target="mailto:debbie@cacoinc.com" TargetMode="External"/><Relationship Id="rId6" Type="http://schemas.openxmlformats.org/officeDocument/2006/relationships/hyperlink" Target="mailto:jnlee@lutron.com" TargetMode="External"/><Relationship Id="rId11" Type="http://schemas.openxmlformats.org/officeDocument/2006/relationships/hyperlink" Target="http://www.mechoshade.cm/" TargetMode="External"/><Relationship Id="rId5" Type="http://schemas.openxmlformats.org/officeDocument/2006/relationships/hyperlink" Target="mailto:mark.gleeson@levolor.com" TargetMode="External"/><Relationship Id="rId15" Type="http://schemas.openxmlformats.org/officeDocument/2006/relationships/hyperlink" Target="mailto:marka@normanusa.com" TargetMode="External"/><Relationship Id="rId10" Type="http://schemas.openxmlformats.org/officeDocument/2006/relationships/hyperlink" Target="mailto:cherie.simmons@mechoshade.com" TargetMode="External"/><Relationship Id="rId4" Type="http://schemas.openxmlformats.org/officeDocument/2006/relationships/hyperlink" Target="mailto:commercial.quotes@levolor.com" TargetMode="External"/><Relationship Id="rId9" Type="http://schemas.openxmlformats.org/officeDocument/2006/relationships/hyperlink" Target="http://www.lutron.com/" TargetMode="External"/><Relationship Id="rId14" Type="http://schemas.openxmlformats.org/officeDocument/2006/relationships/hyperlink" Target="mailto:contractquotes@springswindowfash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72"/>
  <sheetViews>
    <sheetView topLeftCell="A25" zoomScale="110" zoomScaleNormal="110" workbookViewId="0">
      <selection activeCell="H7" sqref="H7"/>
    </sheetView>
  </sheetViews>
  <sheetFormatPr defaultRowHeight="15"/>
  <cols>
    <col min="1" max="1" width="11.28515625" style="2" customWidth="1"/>
    <col min="2" max="7" width="9.140625" style="2" customWidth="1"/>
    <col min="8" max="8" width="10.5703125" style="2" customWidth="1"/>
    <col min="9" max="9" width="14.85546875" style="2" customWidth="1"/>
    <col min="10" max="10" width="20.7109375" style="2" customWidth="1"/>
    <col min="12" max="12" width="9.7109375" bestFit="1" customWidth="1"/>
  </cols>
  <sheetData>
    <row r="7" spans="2:15">
      <c r="H7" s="7"/>
      <c r="I7" s="17"/>
    </row>
    <row r="8" spans="2:15">
      <c r="H8" s="7"/>
      <c r="L8" s="2"/>
      <c r="M8" s="2"/>
      <c r="N8" s="2"/>
      <c r="O8" s="2"/>
    </row>
    <row r="9" spans="2:15">
      <c r="B9" s="1" t="s">
        <v>20</v>
      </c>
      <c r="H9" s="7" t="s">
        <v>32</v>
      </c>
      <c r="I9" s="81" t="str">
        <f>'REV 4 Original Contract Amount'!F1</f>
        <v>25-106 REV4 price increase only</v>
      </c>
      <c r="J9" s="81"/>
      <c r="L9" s="2"/>
      <c r="M9" s="2"/>
      <c r="N9" s="2"/>
      <c r="O9" s="2"/>
    </row>
    <row r="10" spans="2:15">
      <c r="L10" s="2"/>
      <c r="M10" s="2"/>
      <c r="N10" s="3"/>
      <c r="O10" s="2"/>
    </row>
    <row r="11" spans="2:15">
      <c r="B11" s="1" t="s">
        <v>13</v>
      </c>
      <c r="D11" s="2" t="s">
        <v>33</v>
      </c>
      <c r="H11" s="7" t="s">
        <v>19</v>
      </c>
      <c r="I11" s="82">
        <f ca="1">TODAY()</f>
        <v>46023</v>
      </c>
    </row>
    <row r="12" spans="2:15">
      <c r="B12" s="1"/>
      <c r="H12" s="7"/>
    </row>
    <row r="13" spans="2:15">
      <c r="B13" s="1" t="s">
        <v>2</v>
      </c>
      <c r="D13" s="81" t="s">
        <v>46</v>
      </c>
      <c r="H13" s="7" t="s">
        <v>1</v>
      </c>
    </row>
    <row r="14" spans="2:15">
      <c r="B14" s="1"/>
      <c r="D14" s="2" t="s">
        <v>17</v>
      </c>
      <c r="H14" s="2" t="e">
        <f>#REF!</f>
        <v>#REF!</v>
      </c>
    </row>
    <row r="15" spans="2:15">
      <c r="B15" s="1"/>
      <c r="D15" s="2" t="s">
        <v>18</v>
      </c>
      <c r="H15" s="4" t="e">
        <f>#REF!</f>
        <v>#REF!</v>
      </c>
    </row>
    <row r="16" spans="2:15">
      <c r="B16" s="1"/>
    </row>
    <row r="17" spans="2:10">
      <c r="B17" s="7" t="s">
        <v>3</v>
      </c>
      <c r="D17" s="81" t="s">
        <v>167</v>
      </c>
      <c r="H17" s="1" t="s">
        <v>15</v>
      </c>
    </row>
    <row r="18" spans="2:10">
      <c r="D18" s="81" t="s">
        <v>170</v>
      </c>
      <c r="H18" s="81"/>
    </row>
    <row r="19" spans="2:10">
      <c r="D19" s="2" t="s">
        <v>14</v>
      </c>
    </row>
    <row r="20" spans="2:10" ht="15.75" thickBot="1">
      <c r="B20" s="12"/>
      <c r="C20" s="12"/>
      <c r="D20" s="112" t="s">
        <v>168</v>
      </c>
      <c r="E20" s="12"/>
      <c r="F20" s="12"/>
      <c r="G20" s="12"/>
      <c r="H20" s="12"/>
      <c r="I20" s="112"/>
      <c r="J20" s="12"/>
    </row>
    <row r="21" spans="2:10" ht="15.75" thickTop="1">
      <c r="B21" s="5"/>
      <c r="C21" s="5"/>
      <c r="D21" s="5"/>
      <c r="E21" s="5"/>
      <c r="F21" s="5"/>
      <c r="G21" s="5"/>
      <c r="H21" s="6"/>
      <c r="I21" s="5"/>
    </row>
    <row r="22" spans="2:10">
      <c r="B22" s="7" t="s">
        <v>207</v>
      </c>
      <c r="C22" s="8"/>
      <c r="D22" s="7"/>
      <c r="E22" s="8"/>
      <c r="F22" s="8"/>
      <c r="G22" s="8"/>
      <c r="H22" s="6"/>
      <c r="I22" s="5"/>
    </row>
    <row r="23" spans="2:10" ht="15.75" thickBot="1">
      <c r="B23" s="7" t="s">
        <v>4</v>
      </c>
      <c r="C23" s="8"/>
      <c r="E23" s="8"/>
      <c r="F23" s="8"/>
      <c r="H23" s="6"/>
      <c r="I23" s="5"/>
      <c r="J23" s="118" t="s">
        <v>179</v>
      </c>
    </row>
    <row r="24" spans="2:10">
      <c r="B24" s="8">
        <v>16</v>
      </c>
      <c r="C24" s="8"/>
      <c r="D24" s="83" t="s">
        <v>202</v>
      </c>
      <c r="E24" s="8"/>
      <c r="F24" s="8"/>
      <c r="G24" s="8"/>
      <c r="I24" s="122"/>
      <c r="J24" s="123">
        <v>199690</v>
      </c>
    </row>
    <row r="25" spans="2:10">
      <c r="D25" s="81" t="s">
        <v>178</v>
      </c>
      <c r="E25" s="8"/>
      <c r="F25" s="8"/>
      <c r="G25" s="8"/>
      <c r="I25" s="122"/>
      <c r="J25" s="18"/>
    </row>
    <row r="26" spans="2:10">
      <c r="D26" s="81" t="s">
        <v>203</v>
      </c>
      <c r="E26" s="8"/>
      <c r="F26" s="8"/>
      <c r="G26" s="8"/>
      <c r="I26" s="122"/>
      <c r="J26" s="18"/>
    </row>
    <row r="27" spans="2:10">
      <c r="D27" s="83" t="s">
        <v>192</v>
      </c>
      <c r="E27" s="8"/>
      <c r="F27" s="8"/>
      <c r="G27" s="8"/>
      <c r="H27" s="6"/>
      <c r="I27" s="5"/>
      <c r="J27" s="18"/>
    </row>
    <row r="28" spans="2:10">
      <c r="D28" s="83" t="s">
        <v>204</v>
      </c>
      <c r="E28" s="8"/>
      <c r="F28" s="8"/>
      <c r="G28" s="8"/>
      <c r="H28" s="6"/>
      <c r="I28" s="5"/>
      <c r="J28" s="18"/>
    </row>
    <row r="29" spans="2:10">
      <c r="B29" s="5"/>
      <c r="C29" s="5"/>
      <c r="D29" s="5"/>
      <c r="E29" s="5"/>
      <c r="F29" s="5"/>
      <c r="G29" s="5"/>
      <c r="H29" s="6"/>
      <c r="I29" s="5"/>
    </row>
    <row r="30" spans="2:10">
      <c r="B30" s="7" t="s">
        <v>199</v>
      </c>
      <c r="C30" s="8"/>
      <c r="D30" s="7"/>
      <c r="E30" s="8"/>
      <c r="F30" s="8"/>
      <c r="G30" s="8"/>
      <c r="H30" s="6"/>
      <c r="I30" s="5"/>
    </row>
    <row r="31" spans="2:10" ht="15.75" thickBot="1">
      <c r="B31" s="7" t="s">
        <v>4</v>
      </c>
      <c r="C31" s="8"/>
      <c r="E31" s="8"/>
      <c r="F31" s="8"/>
      <c r="H31" s="6"/>
      <c r="I31" s="5"/>
      <c r="J31" s="118" t="s">
        <v>179</v>
      </c>
    </row>
    <row r="32" spans="2:10">
      <c r="B32" s="8">
        <v>193</v>
      </c>
      <c r="C32" s="8"/>
      <c r="D32" s="83" t="s">
        <v>195</v>
      </c>
      <c r="E32" s="8"/>
      <c r="F32" s="8"/>
      <c r="G32" s="8"/>
      <c r="I32" s="122"/>
      <c r="J32" s="6" t="s">
        <v>180</v>
      </c>
    </row>
    <row r="33" spans="1:10">
      <c r="D33" s="81" t="s">
        <v>178</v>
      </c>
      <c r="E33" s="8"/>
      <c r="F33" s="8"/>
      <c r="G33" s="8"/>
      <c r="I33" s="122"/>
      <c r="J33" s="18"/>
    </row>
    <row r="34" spans="1:10">
      <c r="D34" s="81" t="s">
        <v>193</v>
      </c>
      <c r="E34" s="8"/>
      <c r="F34" s="8"/>
      <c r="G34" s="8"/>
      <c r="I34" s="122"/>
      <c r="J34" s="18"/>
    </row>
    <row r="35" spans="1:10">
      <c r="D35" s="81" t="s">
        <v>194</v>
      </c>
      <c r="E35" s="8"/>
      <c r="F35" s="8"/>
      <c r="G35" s="8"/>
      <c r="I35" s="122"/>
      <c r="J35" s="18"/>
    </row>
    <row r="36" spans="1:10">
      <c r="D36" s="83" t="s">
        <v>192</v>
      </c>
      <c r="E36" s="8"/>
      <c r="F36" s="8"/>
      <c r="G36" s="8"/>
      <c r="H36" s="6"/>
      <c r="I36" s="5"/>
      <c r="J36" s="18"/>
    </row>
    <row r="37" spans="1:10" ht="15.75" thickBot="1">
      <c r="B37" s="146"/>
      <c r="C37" s="146"/>
      <c r="D37" s="146"/>
      <c r="E37" s="146"/>
      <c r="F37" s="146"/>
      <c r="G37" s="146"/>
      <c r="H37" s="118"/>
      <c r="I37" s="146"/>
      <c r="J37" s="147"/>
    </row>
    <row r="38" spans="1:10">
      <c r="D38" s="81"/>
      <c r="E38" s="8"/>
      <c r="F38" s="8"/>
      <c r="G38" s="8"/>
      <c r="I38" s="122"/>
      <c r="J38" s="18"/>
    </row>
    <row r="39" spans="1:10">
      <c r="B39" s="7" t="s">
        <v>209</v>
      </c>
      <c r="C39" s="8"/>
      <c r="D39" s="7"/>
      <c r="E39" s="8"/>
      <c r="F39" s="8"/>
      <c r="G39" s="8"/>
      <c r="H39" s="6"/>
      <c r="I39" s="5"/>
    </row>
    <row r="40" spans="1:10" ht="15.75" thickBot="1">
      <c r="B40" s="7" t="s">
        <v>4</v>
      </c>
      <c r="C40" s="8"/>
      <c r="E40" s="8"/>
      <c r="F40" s="8"/>
      <c r="H40" s="6"/>
      <c r="I40" s="5"/>
      <c r="J40" s="118" t="s">
        <v>206</v>
      </c>
    </row>
    <row r="41" spans="1:10">
      <c r="B41" s="8">
        <v>209</v>
      </c>
      <c r="C41" s="8"/>
      <c r="D41" s="83" t="s">
        <v>210</v>
      </c>
      <c r="E41" s="8"/>
      <c r="F41" s="8"/>
      <c r="G41" s="8"/>
      <c r="I41" s="122"/>
      <c r="J41" s="145">
        <v>7830</v>
      </c>
    </row>
    <row r="42" spans="1:10">
      <c r="D42" s="81"/>
      <c r="E42" s="8"/>
      <c r="F42" s="8"/>
      <c r="G42" s="8"/>
      <c r="I42" s="122"/>
      <c r="J42" s="18"/>
    </row>
    <row r="43" spans="1:10" ht="15.75" thickBot="1">
      <c r="B43" s="5"/>
      <c r="C43" s="5"/>
      <c r="D43" s="5"/>
      <c r="E43" s="5"/>
      <c r="F43" s="5"/>
      <c r="G43" s="148"/>
      <c r="H43" s="149"/>
      <c r="I43" s="148"/>
      <c r="J43" s="150" t="s">
        <v>179</v>
      </c>
    </row>
    <row r="44" spans="1:10">
      <c r="B44" s="5"/>
      <c r="C44" s="5"/>
      <c r="D44" s="5"/>
      <c r="E44" s="5"/>
      <c r="F44" s="5"/>
      <c r="G44" s="148"/>
      <c r="H44" s="149" t="s">
        <v>208</v>
      </c>
      <c r="I44" s="148"/>
      <c r="J44" s="151">
        <v>207520</v>
      </c>
    </row>
    <row r="45" spans="1:10">
      <c r="A45" s="81"/>
      <c r="B45" s="83" t="s">
        <v>43</v>
      </c>
      <c r="C45" s="124"/>
      <c r="D45" s="81"/>
      <c r="E45" s="124"/>
      <c r="F45" s="124"/>
      <c r="G45" s="124"/>
      <c r="H45" s="125"/>
      <c r="I45" s="5"/>
      <c r="J45" s="81"/>
    </row>
    <row r="46" spans="1:10" ht="15.75" customHeight="1">
      <c r="A46" s="81"/>
      <c r="B46" s="86" t="s">
        <v>7</v>
      </c>
      <c r="C46" s="191" t="s">
        <v>175</v>
      </c>
      <c r="D46" s="192"/>
      <c r="E46" s="192"/>
      <c r="F46" s="192"/>
      <c r="G46" s="192"/>
      <c r="H46" s="192"/>
      <c r="I46" s="192"/>
      <c r="J46" s="192"/>
    </row>
    <row r="47" spans="1:10" ht="0.75" customHeight="1">
      <c r="A47" s="81"/>
      <c r="B47" s="86"/>
      <c r="C47" s="191"/>
      <c r="D47" s="192"/>
      <c r="E47" s="192"/>
      <c r="F47" s="192"/>
      <c r="G47" s="192"/>
      <c r="H47" s="192"/>
      <c r="I47" s="192"/>
      <c r="J47" s="192"/>
    </row>
    <row r="48" spans="1:10">
      <c r="A48" s="81"/>
      <c r="B48" s="86"/>
      <c r="C48" s="191"/>
      <c r="D48" s="192"/>
      <c r="E48" s="192"/>
      <c r="F48" s="192"/>
      <c r="G48" s="192"/>
      <c r="H48" s="192"/>
      <c r="I48" s="192"/>
      <c r="J48" s="192"/>
    </row>
    <row r="49" spans="1:21">
      <c r="A49" s="81"/>
      <c r="B49" s="86"/>
      <c r="C49" s="191"/>
      <c r="D49" s="192"/>
      <c r="E49" s="192"/>
      <c r="F49" s="192"/>
      <c r="G49" s="192"/>
      <c r="H49" s="192"/>
      <c r="I49" s="192"/>
      <c r="J49" s="192"/>
    </row>
    <row r="50" spans="1:21">
      <c r="A50" s="81"/>
      <c r="B50" s="86"/>
      <c r="C50" s="191"/>
      <c r="D50" s="192"/>
      <c r="E50" s="192"/>
      <c r="F50" s="192"/>
      <c r="G50" s="192"/>
      <c r="H50" s="192"/>
      <c r="I50" s="192"/>
      <c r="J50" s="192"/>
    </row>
    <row r="51" spans="1:21">
      <c r="A51" s="81"/>
      <c r="B51" s="124"/>
      <c r="C51" s="192"/>
      <c r="D51" s="192"/>
      <c r="E51" s="192"/>
      <c r="F51" s="192"/>
      <c r="G51" s="192"/>
      <c r="H51" s="192"/>
      <c r="I51" s="192"/>
      <c r="J51" s="192"/>
    </row>
    <row r="52" spans="1:21" ht="15.75" thickBot="1">
      <c r="B52" s="14"/>
      <c r="C52" s="13"/>
      <c r="D52" s="14"/>
      <c r="E52" s="13"/>
      <c r="F52" s="13"/>
      <c r="G52" s="13"/>
      <c r="H52" s="15"/>
      <c r="I52" s="16"/>
      <c r="J52" s="12"/>
    </row>
    <row r="53" spans="1:21" ht="15" customHeight="1" thickTop="1">
      <c r="A53" s="9"/>
      <c r="B53" s="1" t="s">
        <v>45</v>
      </c>
      <c r="K53" s="2"/>
      <c r="L53" s="2"/>
    </row>
    <row r="54" spans="1:21" ht="15" customHeight="1">
      <c r="A54" s="11"/>
      <c r="B54" s="10" t="s">
        <v>7</v>
      </c>
      <c r="C54" s="4" t="s">
        <v>8</v>
      </c>
      <c r="K54" s="2"/>
      <c r="L54" s="2"/>
      <c r="M54" s="10"/>
      <c r="N54" s="192"/>
      <c r="O54" s="192"/>
      <c r="P54" s="192"/>
      <c r="Q54" s="192"/>
      <c r="R54" s="192"/>
      <c r="S54" s="192"/>
      <c r="T54" s="192"/>
      <c r="U54" s="192"/>
    </row>
    <row r="55" spans="1:21" ht="15" customHeight="1">
      <c r="A55" s="11"/>
      <c r="B55" s="10"/>
      <c r="C55" s="83" t="s">
        <v>205</v>
      </c>
      <c r="K55" s="2"/>
      <c r="L55" s="2"/>
    </row>
    <row r="56" spans="1:21" ht="15" customHeight="1">
      <c r="A56" s="11"/>
      <c r="B56" s="10" t="s">
        <v>9</v>
      </c>
      <c r="C56" s="195" t="s">
        <v>196</v>
      </c>
      <c r="D56" s="192"/>
      <c r="E56" s="192"/>
      <c r="F56" s="192"/>
      <c r="G56" s="192"/>
      <c r="H56" s="192"/>
      <c r="I56" s="192"/>
      <c r="J56" s="192"/>
      <c r="K56" s="2"/>
      <c r="L56" s="2"/>
    </row>
    <row r="57" spans="1:21" ht="15" customHeight="1">
      <c r="A57" s="11"/>
      <c r="B57" s="86" t="s">
        <v>10</v>
      </c>
      <c r="C57" s="193" t="s">
        <v>171</v>
      </c>
      <c r="D57" s="193"/>
      <c r="E57" s="193"/>
      <c r="F57" s="193"/>
      <c r="G57" s="193"/>
      <c r="H57" s="193"/>
      <c r="I57" s="193"/>
      <c r="J57" s="193"/>
      <c r="K57" s="2"/>
      <c r="L57" s="2"/>
    </row>
    <row r="58" spans="1:21" ht="15" customHeight="1">
      <c r="A58" s="11"/>
      <c r="B58" s="10"/>
      <c r="C58" s="193"/>
      <c r="D58" s="193"/>
      <c r="E58" s="193"/>
      <c r="F58" s="193"/>
      <c r="G58" s="193"/>
      <c r="H58" s="193"/>
      <c r="I58" s="193"/>
      <c r="J58" s="193"/>
      <c r="K58" s="2"/>
      <c r="L58" s="2"/>
    </row>
    <row r="59" spans="1:21">
      <c r="A59" s="11"/>
      <c r="B59" s="86" t="s">
        <v>11</v>
      </c>
      <c r="C59" s="193" t="s">
        <v>47</v>
      </c>
      <c r="D59" s="194"/>
      <c r="E59" s="194"/>
      <c r="F59" s="194"/>
      <c r="G59" s="194"/>
      <c r="H59" s="194"/>
      <c r="I59" s="194"/>
      <c r="J59" s="194"/>
      <c r="K59" s="2"/>
      <c r="L59" s="2"/>
    </row>
    <row r="60" spans="1:21">
      <c r="A60" s="11"/>
      <c r="B60" s="10"/>
      <c r="C60" s="194"/>
      <c r="D60" s="194"/>
      <c r="E60" s="194"/>
      <c r="F60" s="194"/>
      <c r="G60" s="194"/>
      <c r="H60" s="194"/>
      <c r="I60" s="194"/>
      <c r="J60" s="194"/>
      <c r="K60" s="2"/>
      <c r="L60" s="2"/>
    </row>
    <row r="61" spans="1:21">
      <c r="A61" s="11"/>
      <c r="B61" s="4" t="s">
        <v>12</v>
      </c>
      <c r="K61" s="2"/>
      <c r="L61" s="2"/>
    </row>
    <row r="62" spans="1:21" ht="15" customHeight="1">
      <c r="A62" s="11"/>
      <c r="B62" s="8"/>
      <c r="K62" s="2"/>
      <c r="L62" s="2"/>
    </row>
    <row r="63" spans="1:21" ht="15" customHeight="1">
      <c r="A63" s="11"/>
      <c r="B63" s="83" t="s">
        <v>167</v>
      </c>
      <c r="K63" s="2"/>
      <c r="L63" s="2"/>
    </row>
    <row r="64" spans="1:21" ht="15" customHeight="1">
      <c r="A64" s="11"/>
      <c r="B64" s="1" t="s">
        <v>46</v>
      </c>
      <c r="K64" s="2"/>
      <c r="L64" s="2"/>
    </row>
    <row r="65" spans="1:12" ht="15" customHeight="1">
      <c r="A65" s="11"/>
      <c r="K65" s="2"/>
      <c r="L65" s="2"/>
    </row>
    <row r="66" spans="1:12" ht="15" customHeight="1">
      <c r="A66" s="11"/>
      <c r="B66" s="10"/>
      <c r="K66" s="2"/>
      <c r="L66" s="2"/>
    </row>
    <row r="67" spans="1:12" ht="15" customHeight="1">
      <c r="A67" s="11"/>
      <c r="K67" s="2"/>
      <c r="L67" s="2"/>
    </row>
    <row r="68" spans="1:12" ht="15" customHeight="1">
      <c r="A68" s="11"/>
      <c r="K68" s="2"/>
      <c r="L68" s="2"/>
    </row>
    <row r="69" spans="1:12" ht="15" customHeight="1">
      <c r="A69" s="11"/>
      <c r="B69" s="10"/>
      <c r="K69" s="2"/>
      <c r="L69" s="2"/>
    </row>
    <row r="70" spans="1:12" ht="15" customHeight="1">
      <c r="A70" s="11"/>
      <c r="K70" s="2"/>
      <c r="L70" s="2"/>
    </row>
    <row r="71" spans="1:12" ht="15" customHeight="1">
      <c r="A71" s="11"/>
      <c r="K71" s="2"/>
      <c r="L71" s="2"/>
    </row>
    <row r="72" spans="1:12" ht="15" customHeight="1">
      <c r="A72" s="11"/>
      <c r="B72" s="10"/>
      <c r="K72" s="2"/>
      <c r="L72" s="2"/>
    </row>
  </sheetData>
  <mergeCells count="5">
    <mergeCell ref="C46:J51"/>
    <mergeCell ref="C59:J60"/>
    <mergeCell ref="N54:U54"/>
    <mergeCell ref="C57:J58"/>
    <mergeCell ref="C56:J56"/>
  </mergeCells>
  <hyperlinks>
    <hyperlink ref="D20" r:id="rId1" xr:uid="{E0AECD7B-7F09-495F-A4D4-19E4CD2F8FA4}"/>
  </hyperlinks>
  <pageMargins left="0.7" right="0.7" top="0.75" bottom="0.75" header="0.3" footer="0.3"/>
  <pageSetup scale="9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9EA-5572-48FF-AFF7-FD92AEEB354D}">
  <dimension ref="A1:T214"/>
  <sheetViews>
    <sheetView topLeftCell="A33" zoomScale="80" zoomScaleNormal="80" workbookViewId="0">
      <selection activeCell="E54" sqref="E54"/>
    </sheetView>
  </sheetViews>
  <sheetFormatPr defaultColWidth="9.42578125" defaultRowHeight="15"/>
  <cols>
    <col min="1" max="1" width="5.5703125" style="21" customWidth="1"/>
    <col min="2" max="2" width="22.42578125" style="21" customWidth="1"/>
    <col min="3" max="3" width="19.7109375" style="21" customWidth="1"/>
    <col min="4" max="4" width="10.5703125" style="21" customWidth="1"/>
    <col min="5" max="5" width="50.5703125" style="21" customWidth="1"/>
    <col min="6" max="6" width="48.140625" style="21" customWidth="1"/>
    <col min="7" max="9" width="13.42578125" style="21" customWidth="1"/>
    <col min="10" max="10" width="16.85546875" customWidth="1"/>
    <col min="11" max="11" width="12.85546875" customWidth="1"/>
    <col min="14" max="14" width="12" customWidth="1"/>
    <col min="15" max="15" width="12.140625" customWidth="1"/>
    <col min="16" max="16" width="13"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96">
        <f ca="1">TODAY()</f>
        <v>46023</v>
      </c>
      <c r="B1" s="196"/>
      <c r="C1" s="196"/>
      <c r="D1" s="196"/>
      <c r="E1" s="19" t="s">
        <v>16</v>
      </c>
      <c r="F1" s="20" t="s">
        <v>211</v>
      </c>
      <c r="G1"/>
      <c r="M1" s="22" t="s">
        <v>24</v>
      </c>
      <c r="N1" s="53">
        <f>SUM(P33:P33)</f>
        <v>0</v>
      </c>
      <c r="O1" s="23"/>
      <c r="R1" s="2"/>
    </row>
    <row r="2" spans="1:20" ht="16.350000000000001"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SUM(H12:H41)</f>
        <v>195574.61</v>
      </c>
    </row>
    <row r="8" spans="1:20" ht="18" customHeight="1" thickBot="1">
      <c r="A8" s="24"/>
      <c r="D8" s="128"/>
      <c r="F8" s="30"/>
      <c r="G8" s="31"/>
    </row>
    <row r="9" spans="1:20" ht="30" customHeight="1">
      <c r="A9" s="129"/>
      <c r="B9" s="129"/>
      <c r="C9" s="129"/>
      <c r="D9" s="24"/>
      <c r="E9" s="24"/>
      <c r="Q9" s="69" t="s">
        <v>42</v>
      </c>
      <c r="R9" s="70"/>
      <c r="S9" s="70"/>
      <c r="T9" s="71"/>
    </row>
    <row r="10" spans="1:20" s="36" customFormat="1" ht="14.45" customHeight="1">
      <c r="A10" s="32"/>
      <c r="B10" s="32"/>
      <c r="C10" s="32"/>
      <c r="D10" s="32"/>
      <c r="E10" s="32"/>
      <c r="F10" s="32" t="s">
        <v>26</v>
      </c>
      <c r="G10" s="33" t="s">
        <v>27</v>
      </c>
      <c r="H10" s="33" t="s">
        <v>28</v>
      </c>
      <c r="I10" s="90" t="s">
        <v>29</v>
      </c>
      <c r="J10" s="33" t="s">
        <v>27</v>
      </c>
      <c r="K10" s="34"/>
      <c r="L10"/>
      <c r="M10" s="35">
        <v>0.43</v>
      </c>
      <c r="Q10" s="72"/>
      <c r="R10" s="40" t="s">
        <v>38</v>
      </c>
      <c r="S10" s="40" t="s">
        <v>39</v>
      </c>
      <c r="T10" s="73" t="s">
        <v>40</v>
      </c>
    </row>
    <row r="11" spans="1:20" s="36" customFormat="1" ht="24.9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SUM(P12:P41)</f>
        <v>122178.19</v>
      </c>
      <c r="S11" s="75">
        <f>SUM(Q7-R11)</f>
        <v>73396.42</v>
      </c>
      <c r="T11" s="78">
        <f>SUM(Q7-R11)/Q7</f>
        <v>0.38</v>
      </c>
    </row>
    <row r="12" spans="1:20" s="40" customFormat="1" ht="30" customHeight="1" thickTop="1">
      <c r="A12" s="51">
        <v>2</v>
      </c>
      <c r="B12" s="126" t="s">
        <v>198</v>
      </c>
      <c r="C12" s="51">
        <v>35</v>
      </c>
      <c r="D12" s="51">
        <v>132</v>
      </c>
      <c r="E12" s="58" t="s">
        <v>181</v>
      </c>
      <c r="F12" s="37" t="s">
        <v>182</v>
      </c>
      <c r="G12" s="76">
        <f t="shared" ref="G12:G32" si="0">ROUNDUP(M12,0)</f>
        <v>1015</v>
      </c>
      <c r="H12" s="63">
        <f t="shared" ref="H12:H32" si="1">G12*A12</f>
        <v>2030</v>
      </c>
      <c r="I12" s="63">
        <f t="shared" ref="I12:I18" si="2">SUM(H12*$I$11)</f>
        <v>187.78</v>
      </c>
      <c r="J12" s="63">
        <f t="shared" ref="J12:J18" si="3">SUM(H12:I12)</f>
        <v>2217.7800000000002</v>
      </c>
      <c r="K12" s="38"/>
      <c r="L12" s="39">
        <v>578</v>
      </c>
      <c r="M12" s="55">
        <f t="shared" ref="M12:M18" si="4">SUM(L12/(1-$M$10))</f>
        <v>1014.04</v>
      </c>
      <c r="P12" s="59">
        <f t="shared" ref="P12:P41" si="5">L12*A12</f>
        <v>1156</v>
      </c>
      <c r="R12" s="77">
        <f t="shared" ref="R12:R33" si="6">SUM(((C12*D12)/144)*A12)</f>
        <v>64.17</v>
      </c>
    </row>
    <row r="13" spans="1:20" s="40" customFormat="1" ht="30" customHeight="1">
      <c r="A13" s="51">
        <v>1</v>
      </c>
      <c r="B13" s="126" t="s">
        <v>198</v>
      </c>
      <c r="C13" s="51">
        <v>36</v>
      </c>
      <c r="D13" s="51">
        <v>120</v>
      </c>
      <c r="E13" s="58" t="s">
        <v>181</v>
      </c>
      <c r="F13" s="37" t="s">
        <v>182</v>
      </c>
      <c r="G13" s="76">
        <f t="shared" si="0"/>
        <v>1001</v>
      </c>
      <c r="H13" s="63">
        <f t="shared" si="1"/>
        <v>1001</v>
      </c>
      <c r="I13" s="63">
        <f t="shared" si="2"/>
        <v>92.59</v>
      </c>
      <c r="J13" s="63">
        <f t="shared" si="3"/>
        <v>1093.5899999999999</v>
      </c>
      <c r="K13" s="38"/>
      <c r="L13" s="39">
        <v>570.03</v>
      </c>
      <c r="M13" s="55">
        <f t="shared" si="4"/>
        <v>1000.05</v>
      </c>
      <c r="P13" s="59">
        <f t="shared" si="5"/>
        <v>570.03</v>
      </c>
      <c r="R13" s="77">
        <f t="shared" si="6"/>
        <v>30</v>
      </c>
    </row>
    <row r="14" spans="1:20" s="40" customFormat="1" ht="30" customHeight="1">
      <c r="A14" s="51">
        <v>1</v>
      </c>
      <c r="B14" s="126" t="s">
        <v>198</v>
      </c>
      <c r="C14" s="51">
        <v>39</v>
      </c>
      <c r="D14" s="51">
        <v>132</v>
      </c>
      <c r="E14" s="58" t="s">
        <v>181</v>
      </c>
      <c r="F14" s="37" t="s">
        <v>182</v>
      </c>
      <c r="G14" s="76">
        <f t="shared" si="0"/>
        <v>1015</v>
      </c>
      <c r="H14" s="63">
        <f t="shared" si="1"/>
        <v>1015</v>
      </c>
      <c r="I14" s="63">
        <f t="shared" si="2"/>
        <v>93.89</v>
      </c>
      <c r="J14" s="63">
        <f t="shared" si="3"/>
        <v>1108.8900000000001</v>
      </c>
      <c r="K14" s="38"/>
      <c r="L14" s="39">
        <v>578</v>
      </c>
      <c r="M14" s="55">
        <f t="shared" si="4"/>
        <v>1014.04</v>
      </c>
      <c r="P14" s="59">
        <f t="shared" si="5"/>
        <v>578</v>
      </c>
      <c r="R14" s="77">
        <f t="shared" si="6"/>
        <v>35.75</v>
      </c>
    </row>
    <row r="15" spans="1:20" s="40" customFormat="1" ht="30" customHeight="1">
      <c r="A15" s="51">
        <v>2</v>
      </c>
      <c r="B15" s="126" t="s">
        <v>198</v>
      </c>
      <c r="C15" s="51">
        <v>74</v>
      </c>
      <c r="D15" s="51">
        <v>132</v>
      </c>
      <c r="E15" s="58" t="s">
        <v>181</v>
      </c>
      <c r="F15" s="37" t="s">
        <v>182</v>
      </c>
      <c r="G15" s="76">
        <f t="shared" si="0"/>
        <v>1358</v>
      </c>
      <c r="H15" s="63">
        <f t="shared" si="1"/>
        <v>2716</v>
      </c>
      <c r="I15" s="63">
        <f t="shared" si="2"/>
        <v>251.23</v>
      </c>
      <c r="J15" s="63">
        <f t="shared" si="3"/>
        <v>2967.23</v>
      </c>
      <c r="K15" s="38"/>
      <c r="L15" s="39">
        <v>774.03</v>
      </c>
      <c r="M15" s="55">
        <f t="shared" si="4"/>
        <v>1357.95</v>
      </c>
      <c r="P15" s="59">
        <f t="shared" si="5"/>
        <v>1548.06</v>
      </c>
      <c r="R15" s="77">
        <f t="shared" si="6"/>
        <v>135.66999999999999</v>
      </c>
    </row>
    <row r="16" spans="1:20" s="40" customFormat="1" ht="30" customHeight="1">
      <c r="A16" s="51">
        <v>5</v>
      </c>
      <c r="B16" s="126" t="s">
        <v>198</v>
      </c>
      <c r="C16" s="51">
        <v>108</v>
      </c>
      <c r="D16" s="51">
        <v>120</v>
      </c>
      <c r="E16" s="58" t="s">
        <v>181</v>
      </c>
      <c r="F16" s="37" t="s">
        <v>182</v>
      </c>
      <c r="G16" s="76">
        <f t="shared" si="0"/>
        <v>1660</v>
      </c>
      <c r="H16" s="63">
        <f t="shared" si="1"/>
        <v>8300</v>
      </c>
      <c r="I16" s="63">
        <f t="shared" si="2"/>
        <v>767.75</v>
      </c>
      <c r="J16" s="63">
        <f t="shared" si="3"/>
        <v>9067.75</v>
      </c>
      <c r="K16" s="38"/>
      <c r="L16" s="39">
        <v>945.72</v>
      </c>
      <c r="M16" s="55">
        <f t="shared" si="4"/>
        <v>1659.16</v>
      </c>
      <c r="P16" s="59">
        <f t="shared" si="5"/>
        <v>4728.6000000000004</v>
      </c>
      <c r="R16" s="77">
        <f t="shared" si="6"/>
        <v>450</v>
      </c>
    </row>
    <row r="17" spans="1:18" s="40" customFormat="1" ht="30" customHeight="1">
      <c r="A17" s="51">
        <v>2</v>
      </c>
      <c r="B17" s="126" t="s">
        <v>198</v>
      </c>
      <c r="C17" s="51">
        <v>112</v>
      </c>
      <c r="D17" s="51">
        <v>132</v>
      </c>
      <c r="E17" s="58" t="s">
        <v>181</v>
      </c>
      <c r="F17" s="37" t="s">
        <v>182</v>
      </c>
      <c r="G17" s="76">
        <f t="shared" si="0"/>
        <v>1744</v>
      </c>
      <c r="H17" s="63">
        <f t="shared" si="1"/>
        <v>3488</v>
      </c>
      <c r="I17" s="63">
        <f t="shared" si="2"/>
        <v>322.64</v>
      </c>
      <c r="J17" s="63">
        <f t="shared" si="3"/>
        <v>3810.64</v>
      </c>
      <c r="K17" s="38"/>
      <c r="L17" s="39">
        <v>993.64</v>
      </c>
      <c r="M17" s="55">
        <f t="shared" si="4"/>
        <v>1743.23</v>
      </c>
      <c r="P17" s="59">
        <f t="shared" si="5"/>
        <v>1987.28</v>
      </c>
      <c r="R17" s="77">
        <f t="shared" si="6"/>
        <v>205.33</v>
      </c>
    </row>
    <row r="18" spans="1:18" s="40" customFormat="1" ht="30" customHeight="1">
      <c r="A18" s="51">
        <v>1</v>
      </c>
      <c r="B18" s="126" t="s">
        <v>198</v>
      </c>
      <c r="C18" s="51">
        <v>114</v>
      </c>
      <c r="D18" s="51">
        <v>132</v>
      </c>
      <c r="E18" s="58" t="s">
        <v>181</v>
      </c>
      <c r="F18" s="37" t="s">
        <v>182</v>
      </c>
      <c r="G18" s="76">
        <f t="shared" si="0"/>
        <v>1744</v>
      </c>
      <c r="H18" s="63">
        <f t="shared" si="1"/>
        <v>1744</v>
      </c>
      <c r="I18" s="63">
        <f t="shared" si="2"/>
        <v>161.32</v>
      </c>
      <c r="J18" s="63">
        <f t="shared" si="3"/>
        <v>1905.32</v>
      </c>
      <c r="K18" s="38"/>
      <c r="L18" s="39">
        <v>993.64</v>
      </c>
      <c r="M18" s="55">
        <f t="shared" si="4"/>
        <v>1743.23</v>
      </c>
      <c r="P18" s="59">
        <f t="shared" si="5"/>
        <v>993.64</v>
      </c>
      <c r="R18" s="77">
        <f t="shared" si="6"/>
        <v>104.5</v>
      </c>
    </row>
    <row r="19" spans="1:18" s="40" customFormat="1" ht="30" customHeight="1">
      <c r="A19" s="51">
        <v>1</v>
      </c>
      <c r="B19" s="126" t="s">
        <v>198</v>
      </c>
      <c r="C19" s="51" t="s">
        <v>183</v>
      </c>
      <c r="D19" s="51">
        <v>120</v>
      </c>
      <c r="E19" s="58" t="s">
        <v>181</v>
      </c>
      <c r="F19" s="37" t="s">
        <v>182</v>
      </c>
      <c r="G19" s="76">
        <f t="shared" si="0"/>
        <v>1822</v>
      </c>
      <c r="H19" s="63">
        <f t="shared" si="1"/>
        <v>1822</v>
      </c>
      <c r="I19" s="63">
        <f t="shared" ref="I19:I21" si="7">SUM(H19*$I$11)</f>
        <v>168.54</v>
      </c>
      <c r="J19" s="63">
        <f t="shared" ref="J19:J21" si="8">SUM(H19:I19)</f>
        <v>1990.54</v>
      </c>
      <c r="K19" s="38"/>
      <c r="L19" s="39">
        <v>1038.46</v>
      </c>
      <c r="M19" s="55">
        <f t="shared" ref="M19:M32" si="9">SUM(L19/(1-$M$10))</f>
        <v>1821.86</v>
      </c>
      <c r="P19" s="59">
        <f t="shared" si="5"/>
        <v>1038.46</v>
      </c>
      <c r="R19" s="77" t="e">
        <f t="shared" si="6"/>
        <v>#VALUE!</v>
      </c>
    </row>
    <row r="20" spans="1:18" s="40" customFormat="1" ht="30" customHeight="1">
      <c r="A20" s="51">
        <v>1</v>
      </c>
      <c r="B20" s="126" t="s">
        <v>198</v>
      </c>
      <c r="C20" s="51" t="s">
        <v>184</v>
      </c>
      <c r="D20" s="51">
        <v>132</v>
      </c>
      <c r="E20" s="58" t="s">
        <v>181</v>
      </c>
      <c r="F20" s="37" t="s">
        <v>182</v>
      </c>
      <c r="G20" s="76">
        <f t="shared" si="0"/>
        <v>2215</v>
      </c>
      <c r="H20" s="63">
        <f t="shared" si="1"/>
        <v>2215</v>
      </c>
      <c r="I20" s="63">
        <f t="shared" si="7"/>
        <v>204.89</v>
      </c>
      <c r="J20" s="63">
        <f t="shared" si="8"/>
        <v>2419.89</v>
      </c>
      <c r="K20" s="38"/>
      <c r="L20" s="39">
        <v>1262.1199999999999</v>
      </c>
      <c r="M20" s="55">
        <f t="shared" si="9"/>
        <v>2214.25</v>
      </c>
      <c r="P20" s="59">
        <f t="shared" si="5"/>
        <v>1262.1199999999999</v>
      </c>
      <c r="R20" s="77" t="e">
        <f t="shared" si="6"/>
        <v>#VALUE!</v>
      </c>
    </row>
    <row r="21" spans="1:18" s="40" customFormat="1" ht="30" customHeight="1">
      <c r="A21" s="51">
        <v>1</v>
      </c>
      <c r="B21" s="120"/>
      <c r="C21" s="51"/>
      <c r="D21" s="121"/>
      <c r="E21" s="58" t="s">
        <v>191</v>
      </c>
      <c r="F21" s="37"/>
      <c r="G21" s="76">
        <f t="shared" si="0"/>
        <v>7674</v>
      </c>
      <c r="H21" s="63">
        <f t="shared" si="1"/>
        <v>7674</v>
      </c>
      <c r="I21" s="63">
        <f t="shared" si="7"/>
        <v>709.85</v>
      </c>
      <c r="J21" s="63">
        <f t="shared" si="8"/>
        <v>8383.85</v>
      </c>
      <c r="K21" s="38"/>
      <c r="L21" s="39">
        <v>4374</v>
      </c>
      <c r="M21" s="55">
        <f t="shared" si="9"/>
        <v>7673.68</v>
      </c>
      <c r="P21" s="59">
        <f t="shared" si="5"/>
        <v>4374</v>
      </c>
      <c r="R21" s="77">
        <f t="shared" si="6"/>
        <v>0</v>
      </c>
    </row>
    <row r="22" spans="1:18" s="40" customFormat="1" ht="30" customHeight="1">
      <c r="A22" s="51">
        <v>1</v>
      </c>
      <c r="B22" s="120"/>
      <c r="C22" s="51"/>
      <c r="D22" s="121"/>
      <c r="E22" s="58" t="s">
        <v>187</v>
      </c>
      <c r="F22" s="37"/>
      <c r="G22" s="76">
        <f t="shared" si="0"/>
        <v>19151</v>
      </c>
      <c r="H22" s="63">
        <f t="shared" si="1"/>
        <v>19151</v>
      </c>
      <c r="I22" s="63">
        <f t="shared" ref="I22:I32" si="10">SUM(H22*$I$11)</f>
        <v>1771.47</v>
      </c>
      <c r="J22" s="63">
        <f t="shared" ref="J22:J32" si="11">SUM(H22:I22)</f>
        <v>20922.47</v>
      </c>
      <c r="K22" s="38"/>
      <c r="L22" s="39">
        <v>10915.56</v>
      </c>
      <c r="M22" s="55">
        <f t="shared" si="9"/>
        <v>19150.11</v>
      </c>
      <c r="P22" s="59">
        <f t="shared" si="5"/>
        <v>10915.56</v>
      </c>
      <c r="R22" s="77">
        <f t="shared" si="6"/>
        <v>0</v>
      </c>
    </row>
    <row r="23" spans="1:18" s="40" customFormat="1" ht="30" customHeight="1">
      <c r="A23" s="51">
        <v>5</v>
      </c>
      <c r="B23" s="126" t="s">
        <v>197</v>
      </c>
      <c r="C23" s="51">
        <v>28</v>
      </c>
      <c r="D23" s="51">
        <v>132</v>
      </c>
      <c r="E23" s="58" t="s">
        <v>185</v>
      </c>
      <c r="F23" s="37" t="s">
        <v>182</v>
      </c>
      <c r="G23" s="76">
        <f>ROUNDUP(M23,0)</f>
        <v>239</v>
      </c>
      <c r="H23" s="63">
        <f>G23*A23</f>
        <v>1195</v>
      </c>
      <c r="I23" s="63">
        <f t="shared" si="10"/>
        <v>110.54</v>
      </c>
      <c r="J23" s="63">
        <f t="shared" si="11"/>
        <v>1305.54</v>
      </c>
      <c r="K23" s="38"/>
      <c r="L23" s="39">
        <v>135.96</v>
      </c>
      <c r="M23" s="55">
        <f t="shared" si="9"/>
        <v>238.53</v>
      </c>
      <c r="P23" s="59">
        <f>L23*A23</f>
        <v>679.8</v>
      </c>
      <c r="R23" s="77">
        <f>SUM(((C23*D23)/144)*A23)</f>
        <v>128.33000000000001</v>
      </c>
    </row>
    <row r="24" spans="1:18" s="40" customFormat="1" ht="30" customHeight="1">
      <c r="A24" s="51">
        <v>10</v>
      </c>
      <c r="B24" s="126" t="s">
        <v>197</v>
      </c>
      <c r="C24" s="51">
        <v>60</v>
      </c>
      <c r="D24" s="51">
        <v>132</v>
      </c>
      <c r="E24" s="58" t="s">
        <v>185</v>
      </c>
      <c r="F24" s="37" t="s">
        <v>182</v>
      </c>
      <c r="G24" s="76">
        <f>ROUNDUP(M24,0)</f>
        <v>424</v>
      </c>
      <c r="H24" s="63">
        <f>G24*A24</f>
        <v>4240</v>
      </c>
      <c r="I24" s="63">
        <f>SUM(H24*$I$11)</f>
        <v>392.2</v>
      </c>
      <c r="J24" s="63">
        <f>SUM(H24:I24)</f>
        <v>4632.2</v>
      </c>
      <c r="K24" s="38"/>
      <c r="L24" s="39">
        <v>241.17</v>
      </c>
      <c r="M24" s="55">
        <f>SUM(L24/(1-$M$10))</f>
        <v>423.11</v>
      </c>
      <c r="P24" s="59">
        <f>L24*A24</f>
        <v>2411.6999999999998</v>
      </c>
      <c r="R24" s="77">
        <f>SUM(((C24*D24)/144)*A24)</f>
        <v>550</v>
      </c>
    </row>
    <row r="25" spans="1:18" s="40" customFormat="1" ht="30" customHeight="1">
      <c r="A25" s="51">
        <v>5</v>
      </c>
      <c r="B25" s="126" t="s">
        <v>197</v>
      </c>
      <c r="C25" s="51">
        <v>86</v>
      </c>
      <c r="D25" s="51">
        <v>132</v>
      </c>
      <c r="E25" s="58" t="s">
        <v>185</v>
      </c>
      <c r="F25" s="37" t="s">
        <v>182</v>
      </c>
      <c r="G25" s="76">
        <f>ROUNDUP(M25,0)</f>
        <v>654</v>
      </c>
      <c r="H25" s="63">
        <f>G25*A25</f>
        <v>3270</v>
      </c>
      <c r="I25" s="63">
        <f>SUM(H25*$I$11)</f>
        <v>302.48</v>
      </c>
      <c r="J25" s="63">
        <f>SUM(H25:I25)</f>
        <v>3572.48</v>
      </c>
      <c r="K25" s="38"/>
      <c r="L25" s="39">
        <v>372.66</v>
      </c>
      <c r="M25" s="55">
        <f>SUM(L25/(1-$M$10))</f>
        <v>653.79</v>
      </c>
      <c r="P25" s="59">
        <f>L25*A25</f>
        <v>1863.3</v>
      </c>
      <c r="R25" s="77">
        <f>SUM(((C25*D25)/144)*A25)</f>
        <v>394.17</v>
      </c>
    </row>
    <row r="26" spans="1:18" s="40" customFormat="1" ht="30" customHeight="1">
      <c r="A26" s="51">
        <v>38</v>
      </c>
      <c r="B26" s="126" t="s">
        <v>197</v>
      </c>
      <c r="C26" s="51">
        <v>60</v>
      </c>
      <c r="D26" s="51">
        <v>132</v>
      </c>
      <c r="E26" s="58" t="s">
        <v>185</v>
      </c>
      <c r="F26" s="37" t="s">
        <v>182</v>
      </c>
      <c r="G26" s="76">
        <f>ROUNDUP(M26,0)</f>
        <v>424</v>
      </c>
      <c r="H26" s="63">
        <f>G26*A26</f>
        <v>16112</v>
      </c>
      <c r="I26" s="63">
        <f>SUM(H26*$I$11)</f>
        <v>1490.36</v>
      </c>
      <c r="J26" s="63">
        <f>SUM(H26:I26)</f>
        <v>17602.36</v>
      </c>
      <c r="K26" s="38"/>
      <c r="L26" s="39">
        <v>241.17</v>
      </c>
      <c r="M26" s="55">
        <f>SUM(L26/(1-$M$10))</f>
        <v>423.11</v>
      </c>
      <c r="P26" s="59">
        <f>L26*A26</f>
        <v>9164.4599999999991</v>
      </c>
      <c r="R26" s="77">
        <f>SUM(((C26*D26)/144)*A26)</f>
        <v>2090</v>
      </c>
    </row>
    <row r="27" spans="1:18" s="40" customFormat="1" ht="30" customHeight="1">
      <c r="A27" s="51">
        <v>3</v>
      </c>
      <c r="B27" s="126" t="s">
        <v>186</v>
      </c>
      <c r="C27" s="51">
        <v>24</v>
      </c>
      <c r="D27" s="51">
        <v>96</v>
      </c>
      <c r="E27" s="58" t="s">
        <v>185</v>
      </c>
      <c r="F27" s="37" t="s">
        <v>182</v>
      </c>
      <c r="G27" s="76">
        <f t="shared" si="0"/>
        <v>200</v>
      </c>
      <c r="H27" s="63">
        <f t="shared" si="1"/>
        <v>600</v>
      </c>
      <c r="I27" s="63">
        <f t="shared" si="10"/>
        <v>55.5</v>
      </c>
      <c r="J27" s="63">
        <f t="shared" si="11"/>
        <v>655.5</v>
      </c>
      <c r="K27" s="38"/>
      <c r="L27" s="39">
        <v>113.45</v>
      </c>
      <c r="M27" s="55">
        <f t="shared" si="9"/>
        <v>199.04</v>
      </c>
      <c r="P27" s="59">
        <f t="shared" si="5"/>
        <v>340.35</v>
      </c>
      <c r="R27" s="77">
        <f t="shared" si="6"/>
        <v>48</v>
      </c>
    </row>
    <row r="28" spans="1:18" s="40" customFormat="1" ht="30" customHeight="1">
      <c r="A28" s="51">
        <v>36</v>
      </c>
      <c r="B28" s="126" t="s">
        <v>186</v>
      </c>
      <c r="C28" s="51">
        <v>36</v>
      </c>
      <c r="D28" s="51">
        <v>96</v>
      </c>
      <c r="E28" s="58" t="s">
        <v>185</v>
      </c>
      <c r="F28" s="37" t="s">
        <v>182</v>
      </c>
      <c r="G28" s="76">
        <f t="shared" si="0"/>
        <v>235</v>
      </c>
      <c r="H28" s="63">
        <f t="shared" si="1"/>
        <v>8460</v>
      </c>
      <c r="I28" s="63">
        <f t="shared" si="10"/>
        <v>782.55</v>
      </c>
      <c r="J28" s="63">
        <f t="shared" si="11"/>
        <v>9242.5499999999993</v>
      </c>
      <c r="K28" s="38"/>
      <c r="L28" s="39">
        <v>133.4</v>
      </c>
      <c r="M28" s="55">
        <f t="shared" si="9"/>
        <v>234.04</v>
      </c>
      <c r="P28" s="59">
        <f t="shared" si="5"/>
        <v>4802.3999999999996</v>
      </c>
      <c r="R28" s="77">
        <f t="shared" si="6"/>
        <v>864</v>
      </c>
    </row>
    <row r="29" spans="1:18" s="40" customFormat="1" ht="30" customHeight="1">
      <c r="A29" s="51">
        <v>39</v>
      </c>
      <c r="B29" s="126" t="s">
        <v>186</v>
      </c>
      <c r="C29" s="51">
        <v>54</v>
      </c>
      <c r="D29" s="51">
        <v>90</v>
      </c>
      <c r="E29" s="58" t="s">
        <v>185</v>
      </c>
      <c r="F29" s="37" t="s">
        <v>182</v>
      </c>
      <c r="G29" s="76">
        <f t="shared" si="0"/>
        <v>291</v>
      </c>
      <c r="H29" s="63">
        <f t="shared" si="1"/>
        <v>11349</v>
      </c>
      <c r="I29" s="63">
        <f t="shared" si="10"/>
        <v>1049.78</v>
      </c>
      <c r="J29" s="63">
        <f t="shared" si="11"/>
        <v>12398.78</v>
      </c>
      <c r="K29" s="38"/>
      <c r="L29" s="39">
        <v>165.33</v>
      </c>
      <c r="M29" s="55">
        <f t="shared" si="9"/>
        <v>290.05</v>
      </c>
      <c r="P29" s="59">
        <f t="shared" si="5"/>
        <v>6447.87</v>
      </c>
      <c r="R29" s="77">
        <f t="shared" si="6"/>
        <v>1316.25</v>
      </c>
    </row>
    <row r="30" spans="1:18" s="40" customFormat="1" ht="30" customHeight="1">
      <c r="A30" s="51">
        <v>6</v>
      </c>
      <c r="B30" s="126" t="s">
        <v>186</v>
      </c>
      <c r="C30" s="51">
        <v>60</v>
      </c>
      <c r="D30" s="51">
        <v>96</v>
      </c>
      <c r="E30" s="58" t="s">
        <v>185</v>
      </c>
      <c r="F30" s="37" t="s">
        <v>182</v>
      </c>
      <c r="G30" s="76">
        <f t="shared" si="0"/>
        <v>309</v>
      </c>
      <c r="H30" s="63">
        <f t="shared" si="1"/>
        <v>1854</v>
      </c>
      <c r="I30" s="63">
        <f t="shared" si="10"/>
        <v>171.5</v>
      </c>
      <c r="J30" s="63">
        <f t="shared" si="11"/>
        <v>2025.5</v>
      </c>
      <c r="K30" s="38"/>
      <c r="L30" s="39">
        <v>176.09</v>
      </c>
      <c r="M30" s="55">
        <f t="shared" si="9"/>
        <v>308.93</v>
      </c>
      <c r="P30" s="59">
        <f t="shared" si="5"/>
        <v>1056.54</v>
      </c>
      <c r="R30" s="77">
        <f t="shared" si="6"/>
        <v>240</v>
      </c>
    </row>
    <row r="31" spans="1:18" s="40" customFormat="1" ht="30" customHeight="1">
      <c r="A31" s="51">
        <v>9</v>
      </c>
      <c r="B31" s="126" t="s">
        <v>186</v>
      </c>
      <c r="C31" s="51">
        <v>96</v>
      </c>
      <c r="D31" s="51">
        <v>90</v>
      </c>
      <c r="E31" s="58" t="s">
        <v>185</v>
      </c>
      <c r="F31" s="37" t="s">
        <v>182</v>
      </c>
      <c r="G31" s="76">
        <f t="shared" si="0"/>
        <v>489</v>
      </c>
      <c r="H31" s="63">
        <f t="shared" si="1"/>
        <v>4401</v>
      </c>
      <c r="I31" s="63">
        <f t="shared" si="10"/>
        <v>407.09</v>
      </c>
      <c r="J31" s="63">
        <f t="shared" si="11"/>
        <v>4808.09</v>
      </c>
      <c r="K31" s="38"/>
      <c r="L31" s="39">
        <v>278.66000000000003</v>
      </c>
      <c r="M31" s="55">
        <f t="shared" si="9"/>
        <v>488.88</v>
      </c>
      <c r="P31" s="59">
        <f t="shared" si="5"/>
        <v>2507.94</v>
      </c>
      <c r="R31" s="77">
        <f t="shared" si="6"/>
        <v>540</v>
      </c>
    </row>
    <row r="32" spans="1:18" s="40" customFormat="1" ht="30" customHeight="1">
      <c r="A32" s="51">
        <v>42</v>
      </c>
      <c r="B32" s="126" t="s">
        <v>186</v>
      </c>
      <c r="C32" s="51">
        <v>108</v>
      </c>
      <c r="D32" s="51">
        <v>90</v>
      </c>
      <c r="E32" s="58" t="s">
        <v>185</v>
      </c>
      <c r="F32" s="37" t="s">
        <v>182</v>
      </c>
      <c r="G32" s="76">
        <f t="shared" si="0"/>
        <v>631</v>
      </c>
      <c r="H32" s="63">
        <f t="shared" si="1"/>
        <v>26502</v>
      </c>
      <c r="I32" s="63">
        <f t="shared" si="10"/>
        <v>2451.44</v>
      </c>
      <c r="J32" s="63">
        <f t="shared" si="11"/>
        <v>28953.439999999999</v>
      </c>
      <c r="K32" s="38"/>
      <c r="L32" s="39">
        <v>359.54</v>
      </c>
      <c r="M32" s="55">
        <f t="shared" si="9"/>
        <v>630.77</v>
      </c>
      <c r="P32" s="59">
        <f t="shared" si="5"/>
        <v>15100.68</v>
      </c>
      <c r="R32" s="77">
        <f t="shared" si="6"/>
        <v>2835</v>
      </c>
    </row>
    <row r="33" spans="1:19" s="40" customFormat="1" ht="30" customHeight="1" thickBot="1">
      <c r="A33" s="113"/>
      <c r="B33" s="113"/>
      <c r="C33" s="113"/>
      <c r="D33" s="113"/>
      <c r="E33" s="114"/>
      <c r="F33" s="114"/>
      <c r="G33" s="115"/>
      <c r="H33" s="115"/>
      <c r="I33" s="115"/>
      <c r="J33" s="115"/>
      <c r="K33" s="38"/>
      <c r="L33" s="39"/>
      <c r="M33" s="55"/>
      <c r="O33" s="57"/>
      <c r="P33" s="59">
        <f t="shared" si="5"/>
        <v>0</v>
      </c>
      <c r="R33" s="77">
        <f t="shared" si="6"/>
        <v>0</v>
      </c>
    </row>
    <row r="34" spans="1:19" s="40" customFormat="1" ht="30" customHeight="1">
      <c r="A34" s="51">
        <v>16</v>
      </c>
      <c r="B34" s="62"/>
      <c r="C34" s="62"/>
      <c r="D34" s="62"/>
      <c r="E34" s="58" t="s">
        <v>188</v>
      </c>
      <c r="F34" s="37"/>
      <c r="G34" s="76">
        <v>75</v>
      </c>
      <c r="H34" s="66">
        <f>G34*A34</f>
        <v>1200</v>
      </c>
      <c r="I34" s="63"/>
      <c r="J34" s="63">
        <f t="shared" ref="J34" si="12">SUM(H34:I34)</f>
        <v>1200</v>
      </c>
      <c r="K34" s="116"/>
      <c r="L34" s="39">
        <v>50</v>
      </c>
      <c r="M34" s="55">
        <f>SUM(L34/(1-$N$34))</f>
        <v>66.67</v>
      </c>
      <c r="N34" s="35">
        <v>0.25</v>
      </c>
      <c r="O34" s="56"/>
      <c r="P34" s="59">
        <f t="shared" si="5"/>
        <v>800</v>
      </c>
      <c r="Q34" s="42"/>
      <c r="R34" s="85" t="s">
        <v>49</v>
      </c>
    </row>
    <row r="35" spans="1:19" s="40" customFormat="1" ht="30" customHeight="1">
      <c r="A35" s="51">
        <v>193</v>
      </c>
      <c r="B35" s="62"/>
      <c r="C35" s="62"/>
      <c r="D35" s="62"/>
      <c r="E35" s="58" t="s">
        <v>189</v>
      </c>
      <c r="F35" s="37"/>
      <c r="G35" s="76">
        <v>50</v>
      </c>
      <c r="H35" s="66">
        <f>G35*A35</f>
        <v>9650</v>
      </c>
      <c r="I35" s="63"/>
      <c r="J35" s="63">
        <f t="shared" ref="J35:J36" si="13">SUM(H35:I35)</f>
        <v>9650</v>
      </c>
      <c r="K35" s="116"/>
      <c r="L35" s="39">
        <v>35</v>
      </c>
      <c r="M35" s="55">
        <f>SUM(L35/(1-$N$34))</f>
        <v>46.67</v>
      </c>
      <c r="N35" s="35">
        <v>0.25</v>
      </c>
      <c r="O35" s="56"/>
      <c r="P35" s="59">
        <f t="shared" si="5"/>
        <v>6755</v>
      </c>
      <c r="Q35" s="42"/>
      <c r="R35" s="85" t="s">
        <v>49</v>
      </c>
    </row>
    <row r="36" spans="1:19" s="40" customFormat="1" ht="30" customHeight="1">
      <c r="A36" s="51">
        <v>55</v>
      </c>
      <c r="B36" s="62"/>
      <c r="C36" s="62"/>
      <c r="D36" s="62"/>
      <c r="E36" s="58" t="s">
        <v>190</v>
      </c>
      <c r="F36" s="37"/>
      <c r="G36" s="76">
        <v>100</v>
      </c>
      <c r="H36" s="66">
        <f>G36*A36</f>
        <v>5500</v>
      </c>
      <c r="I36" s="63"/>
      <c r="J36" s="63">
        <f t="shared" si="13"/>
        <v>5500</v>
      </c>
      <c r="K36" s="116"/>
      <c r="L36" s="39">
        <v>75</v>
      </c>
      <c r="M36" s="55">
        <f>SUM(L36/(1-$N$34))</f>
        <v>100</v>
      </c>
      <c r="N36" s="35">
        <v>0.25</v>
      </c>
      <c r="O36" s="56"/>
      <c r="P36" s="59">
        <f t="shared" si="5"/>
        <v>4125</v>
      </c>
      <c r="Q36" s="42"/>
      <c r="R36" s="85" t="s">
        <v>49</v>
      </c>
    </row>
    <row r="37" spans="1:19" s="40" customFormat="1" ht="30" customHeight="1">
      <c r="A37" s="51">
        <v>1</v>
      </c>
      <c r="B37" s="62"/>
      <c r="C37" s="62"/>
      <c r="D37" s="62"/>
      <c r="E37" s="58" t="s">
        <v>174</v>
      </c>
      <c r="F37" s="58"/>
      <c r="G37" s="76">
        <v>1500</v>
      </c>
      <c r="H37" s="64">
        <f>SUM(G37*A37)</f>
        <v>1500</v>
      </c>
      <c r="I37" s="63"/>
      <c r="J37" s="65">
        <f>SUM(H37:I37)</f>
        <v>1500</v>
      </c>
      <c r="K37" s="38"/>
      <c r="L37" s="39">
        <v>1000</v>
      </c>
      <c r="M37" s="55">
        <f>SUM(L37/(1-$N$34))</f>
        <v>1333.33</v>
      </c>
      <c r="P37" s="59">
        <f t="shared" si="5"/>
        <v>1000</v>
      </c>
      <c r="R37" s="85" t="s">
        <v>50</v>
      </c>
    </row>
    <row r="38" spans="1:19" s="40" customFormat="1" ht="30" customHeight="1">
      <c r="A38" s="62">
        <v>1</v>
      </c>
      <c r="B38" s="62"/>
      <c r="C38" s="62"/>
      <c r="D38" s="62"/>
      <c r="E38" s="58" t="s">
        <v>201</v>
      </c>
      <c r="F38" s="58"/>
      <c r="G38" s="76">
        <v>650</v>
      </c>
      <c r="H38" s="64">
        <f>SUM(G38*A38)</f>
        <v>650</v>
      </c>
      <c r="I38" s="63"/>
      <c r="J38" s="65">
        <f>SUM(H38:I38)</f>
        <v>650</v>
      </c>
      <c r="K38" s="38"/>
      <c r="L38" s="39">
        <f>50*10</f>
        <v>500</v>
      </c>
      <c r="M38" s="55">
        <f t="shared" ref="M38" si="14">SUM(L38/(1-$N$42))</f>
        <v>500</v>
      </c>
      <c r="P38" s="59">
        <f t="shared" si="5"/>
        <v>500</v>
      </c>
      <c r="Q38" s="42"/>
      <c r="R38" s="85" t="s">
        <v>48</v>
      </c>
    </row>
    <row r="39" spans="1:19" s="40" customFormat="1" ht="30" customHeight="1">
      <c r="A39" s="62">
        <v>1</v>
      </c>
      <c r="B39" s="62"/>
      <c r="C39" s="62"/>
      <c r="D39" s="62"/>
      <c r="E39" s="58" t="s">
        <v>173</v>
      </c>
      <c r="F39" s="58"/>
      <c r="G39" s="76">
        <v>750</v>
      </c>
      <c r="H39" s="64">
        <f>SUM(G39*A39)</f>
        <v>750</v>
      </c>
      <c r="I39" s="63"/>
      <c r="J39" s="65">
        <f>SUM(H39:I39)</f>
        <v>750</v>
      </c>
      <c r="K39" s="38"/>
      <c r="L39" s="39">
        <f>((0.67*220)+(50*4))</f>
        <v>347.4</v>
      </c>
      <c r="M39" s="55">
        <f t="shared" ref="M39:M41" si="15">SUM(L39/(1-$N$34))</f>
        <v>463.2</v>
      </c>
      <c r="P39" s="59">
        <f t="shared" si="5"/>
        <v>347.4</v>
      </c>
      <c r="Q39" s="42"/>
      <c r="R39" s="85" t="s">
        <v>48</v>
      </c>
    </row>
    <row r="40" spans="1:19" s="40" customFormat="1" ht="30" customHeight="1">
      <c r="A40" s="62">
        <v>1</v>
      </c>
      <c r="B40" s="62"/>
      <c r="C40" s="62"/>
      <c r="D40" s="62"/>
      <c r="E40" s="58" t="s">
        <v>172</v>
      </c>
      <c r="F40" s="58"/>
      <c r="G40" s="76">
        <v>33850</v>
      </c>
      <c r="H40" s="64">
        <f>SUM(G40*A40)</f>
        <v>33850</v>
      </c>
      <c r="I40" s="63"/>
      <c r="J40" s="65">
        <f>SUM(H40:I40)</f>
        <v>33850</v>
      </c>
      <c r="K40" s="38"/>
      <c r="L40" s="39">
        <f>((0.67*220*5*2)+(35*4*5)+(65*4*20)+(225*4*20))</f>
        <v>25374</v>
      </c>
      <c r="M40" s="55">
        <f t="shared" si="15"/>
        <v>33832</v>
      </c>
      <c r="O40" s="41"/>
      <c r="P40" s="59">
        <f t="shared" si="5"/>
        <v>25374</v>
      </c>
      <c r="Q40" s="43"/>
      <c r="R40" s="57" t="s">
        <v>48</v>
      </c>
    </row>
    <row r="41" spans="1:19" s="40" customFormat="1" ht="30" customHeight="1" thickBot="1">
      <c r="A41" s="60">
        <v>1</v>
      </c>
      <c r="B41" s="60"/>
      <c r="C41" s="60"/>
      <c r="D41" s="60"/>
      <c r="E41" s="61" t="s">
        <v>36</v>
      </c>
      <c r="F41" s="61"/>
      <c r="G41" s="87">
        <v>13335.61</v>
      </c>
      <c r="H41" s="76">
        <f>G41*A41</f>
        <v>13335.61</v>
      </c>
      <c r="I41" s="63"/>
      <c r="J41" s="52">
        <f>SUM(H41:I41)</f>
        <v>13335.61</v>
      </c>
      <c r="K41" s="117"/>
      <c r="L41" s="39">
        <v>9750</v>
      </c>
      <c r="M41" s="55">
        <f t="shared" si="15"/>
        <v>13000</v>
      </c>
      <c r="O41" s="41"/>
      <c r="P41" s="59">
        <f t="shared" si="5"/>
        <v>9750</v>
      </c>
      <c r="Q41" s="43"/>
      <c r="R41" s="57" t="s">
        <v>48</v>
      </c>
    </row>
    <row r="42" spans="1:19" ht="40.15" customHeight="1" thickTop="1">
      <c r="A42" s="130"/>
      <c r="B42" s="44"/>
      <c r="C42" s="44"/>
      <c r="D42" s="44"/>
      <c r="E42" s="44"/>
      <c r="F42" s="44"/>
      <c r="G42" s="84"/>
      <c r="H42" s="119">
        <f>SUM(H12:H41)</f>
        <v>195574.61</v>
      </c>
      <c r="I42" s="45">
        <f>SUM(I12:I32)</f>
        <v>11945.39</v>
      </c>
      <c r="J42" s="46">
        <f>SUM(J12:J41)</f>
        <v>207520</v>
      </c>
      <c r="K42" s="47"/>
      <c r="L42" s="40"/>
      <c r="M42" s="40"/>
      <c r="N42" s="40"/>
      <c r="O42" s="41"/>
      <c r="P42" s="40"/>
      <c r="Q42" s="40"/>
      <c r="R42" s="40"/>
      <c r="S42" s="40"/>
    </row>
    <row r="43" spans="1:19" s="40" customFormat="1" ht="24.95" customHeight="1">
      <c r="A43" s="23"/>
      <c r="B43" s="23"/>
      <c r="C43" s="23"/>
      <c r="D43" s="23"/>
      <c r="E43" s="23"/>
      <c r="F43" s="23"/>
      <c r="G43" s="23"/>
      <c r="H43" s="23"/>
      <c r="I43" s="25"/>
      <c r="J43" s="38"/>
      <c r="K43" s="23"/>
    </row>
    <row r="44" spans="1:19" s="40" customFormat="1" ht="24.95" customHeight="1">
      <c r="A44" s="128"/>
      <c r="B44" s="21"/>
      <c r="C44" s="21"/>
      <c r="D44" s="21"/>
      <c r="E44" s="23"/>
      <c r="F44"/>
      <c r="G44"/>
      <c r="H44"/>
      <c r="I44" s="25"/>
      <c r="J44" s="38"/>
      <c r="K44" s="23"/>
    </row>
    <row r="45" spans="1:19" s="40" customFormat="1" ht="24.95" customHeight="1">
      <c r="A45" s="131" t="s">
        <v>51</v>
      </c>
      <c r="B45" s="132"/>
      <c r="C45" s="132"/>
      <c r="D45" s="132"/>
      <c r="E45" s="23"/>
      <c r="I45" s="25"/>
      <c r="J45" s="38"/>
      <c r="K45" s="23"/>
    </row>
    <row r="46" spans="1:19" s="40" customFormat="1" ht="24.95" customHeight="1">
      <c r="A46" s="131" t="s">
        <v>52</v>
      </c>
      <c r="B46" s="132"/>
      <c r="C46" s="132"/>
      <c r="D46" s="132"/>
      <c r="E46" s="23"/>
      <c r="I46" s="25"/>
      <c r="J46" s="38"/>
      <c r="K46" s="48"/>
    </row>
    <row r="47" spans="1:19" ht="24.95" customHeight="1">
      <c r="A47" s="133" t="s">
        <v>53</v>
      </c>
      <c r="B47" s="134"/>
      <c r="C47" s="134"/>
      <c r="D47" s="134"/>
      <c r="E47" s="93"/>
      <c r="F47" s="92"/>
      <c r="G47" s="40"/>
      <c r="H47" s="40"/>
      <c r="I47" s="25"/>
      <c r="J47" s="38"/>
      <c r="K47" s="47"/>
    </row>
    <row r="48" spans="1:19" ht="24.95" customHeight="1">
      <c r="A48" s="23"/>
      <c r="B48" s="132"/>
      <c r="C48" s="132"/>
      <c r="D48" s="132"/>
      <c r="E48" s="23"/>
      <c r="F48" s="40"/>
      <c r="G48" s="40"/>
      <c r="H48" s="40"/>
      <c r="I48" s="25"/>
      <c r="J48" s="38"/>
      <c r="K48" s="47"/>
    </row>
    <row r="49" spans="1:11" ht="24.95" customHeight="1">
      <c r="A49" s="23"/>
      <c r="B49" s="23"/>
      <c r="C49" s="23"/>
      <c r="D49" s="23"/>
      <c r="E49" s="23"/>
      <c r="F49"/>
      <c r="G49"/>
      <c r="H49"/>
      <c r="I49" s="25"/>
      <c r="J49" s="38"/>
      <c r="K49" s="47"/>
    </row>
    <row r="50" spans="1:11" s="40" customFormat="1" ht="24.95" customHeight="1">
      <c r="A50" s="23"/>
      <c r="B50" s="23"/>
      <c r="C50" s="23"/>
      <c r="D50" s="23"/>
      <c r="E50" s="23"/>
      <c r="F50" s="23"/>
      <c r="G50" s="23"/>
      <c r="H50" s="23"/>
      <c r="I50" s="25"/>
      <c r="J50" s="38"/>
      <c r="K50" s="23"/>
    </row>
    <row r="51" spans="1:11" s="40" customFormat="1" ht="24.95" customHeight="1">
      <c r="A51" s="23"/>
      <c r="B51" s="23"/>
      <c r="C51" s="23"/>
      <c r="D51" s="23"/>
      <c r="E51" s="23"/>
      <c r="F51" s="23"/>
      <c r="G51" s="23"/>
      <c r="H51" s="23"/>
      <c r="I51" s="25"/>
      <c r="J51" s="38"/>
      <c r="K51" s="23"/>
    </row>
    <row r="52" spans="1:11" ht="24.95" customHeight="1">
      <c r="A52" s="23"/>
      <c r="B52" s="23"/>
      <c r="C52" s="23"/>
      <c r="D52" s="23"/>
      <c r="E52" s="23"/>
      <c r="F52" s="23"/>
      <c r="G52" s="23"/>
      <c r="H52" s="23"/>
      <c r="I52" s="25"/>
      <c r="J52" s="38"/>
      <c r="K52" s="47"/>
    </row>
    <row r="53" spans="1:11" ht="24.95" customHeight="1">
      <c r="A53" s="23"/>
      <c r="B53" s="23"/>
      <c r="C53" s="23"/>
      <c r="D53" s="23"/>
      <c r="E53" s="23"/>
      <c r="F53" s="23"/>
      <c r="G53" s="23"/>
      <c r="H53" s="23"/>
      <c r="I53" s="25"/>
      <c r="J53" s="38"/>
      <c r="K53" s="47"/>
    </row>
    <row r="54" spans="1:11" s="40" customFormat="1" ht="24.95" customHeight="1">
      <c r="A54" s="49"/>
      <c r="B54" s="49"/>
      <c r="C54" s="49"/>
      <c r="D54" s="23"/>
      <c r="E54" s="23"/>
      <c r="F54" s="23"/>
      <c r="G54" s="23"/>
      <c r="H54" s="23"/>
      <c r="I54" s="25"/>
      <c r="J54" s="38"/>
      <c r="K54" s="48"/>
    </row>
    <row r="55" spans="1:11" ht="24.95" customHeight="1">
      <c r="A55" s="23"/>
      <c r="B55" s="23"/>
      <c r="C55" s="23"/>
      <c r="D55" s="23"/>
      <c r="E55" s="23"/>
      <c r="F55" s="23"/>
      <c r="G55" s="23"/>
      <c r="H55" s="23"/>
      <c r="I55" s="25"/>
      <c r="J55" s="38"/>
      <c r="K55" s="47"/>
    </row>
    <row r="56" spans="1:11" ht="24.95" customHeight="1">
      <c r="A56" s="23"/>
      <c r="B56" s="23"/>
      <c r="C56" s="23"/>
      <c r="D56" s="23"/>
      <c r="E56" s="23"/>
      <c r="F56" s="23"/>
      <c r="G56" s="23"/>
      <c r="H56" s="23"/>
      <c r="I56" s="25"/>
      <c r="J56" s="38"/>
      <c r="K56" s="47"/>
    </row>
    <row r="57" spans="1:11" ht="24.95" customHeight="1">
      <c r="A57" s="23"/>
      <c r="B57" s="23"/>
      <c r="C57" s="23"/>
      <c r="D57" s="23"/>
      <c r="E57" s="23"/>
      <c r="F57" s="23"/>
      <c r="G57" s="23"/>
      <c r="H57" s="23"/>
      <c r="I57" s="25"/>
      <c r="J57" s="38"/>
      <c r="K57" s="47"/>
    </row>
    <row r="58" spans="1:11" s="40" customFormat="1" ht="24.95" customHeight="1">
      <c r="A58" s="23"/>
      <c r="B58" s="23"/>
      <c r="C58" s="23"/>
      <c r="D58" s="23"/>
      <c r="E58" s="23"/>
      <c r="F58" s="23"/>
      <c r="G58" s="23"/>
      <c r="H58" s="23"/>
      <c r="I58" s="25"/>
      <c r="J58" s="38"/>
      <c r="K58" s="23"/>
    </row>
    <row r="59" spans="1:11" s="40" customFormat="1" ht="24.95" customHeight="1">
      <c r="A59" s="23"/>
      <c r="B59" s="23"/>
      <c r="C59" s="23"/>
      <c r="D59" s="23"/>
      <c r="E59" s="23"/>
      <c r="F59" s="23"/>
      <c r="G59" s="23"/>
      <c r="H59" s="23"/>
      <c r="I59" s="25"/>
      <c r="J59" s="38"/>
      <c r="K59" s="23"/>
    </row>
    <row r="60" spans="1:11" s="40" customFormat="1" ht="24.95" customHeight="1">
      <c r="A60" s="23"/>
      <c r="B60" s="23"/>
      <c r="C60" s="23"/>
      <c r="D60" s="23"/>
      <c r="E60" s="23"/>
      <c r="F60" s="23"/>
      <c r="G60" s="23"/>
      <c r="H60" s="23"/>
      <c r="I60" s="25"/>
      <c r="J60" s="38"/>
      <c r="K60" s="48"/>
    </row>
    <row r="61" spans="1:11" ht="24.95" customHeight="1">
      <c r="A61" s="23"/>
      <c r="B61" s="23"/>
      <c r="C61" s="23"/>
      <c r="D61" s="23"/>
      <c r="E61" s="23"/>
      <c r="F61" s="23"/>
      <c r="G61" s="23"/>
      <c r="H61" s="23"/>
      <c r="I61" s="25"/>
      <c r="J61" s="38"/>
      <c r="K61" s="47"/>
    </row>
    <row r="62" spans="1:11" ht="24.95" customHeight="1">
      <c r="A62" s="23"/>
      <c r="B62" s="23"/>
      <c r="C62" s="23"/>
      <c r="D62" s="23"/>
      <c r="E62" s="23"/>
      <c r="F62" s="23"/>
      <c r="G62" s="23"/>
      <c r="H62" s="23"/>
      <c r="I62" s="25"/>
      <c r="J62" s="38"/>
      <c r="K62" s="47"/>
    </row>
    <row r="63" spans="1:11" ht="24.95" customHeight="1">
      <c r="A63" s="23"/>
      <c r="B63" s="23"/>
      <c r="C63" s="23"/>
      <c r="D63" s="23"/>
      <c r="E63" s="23"/>
      <c r="F63" s="23"/>
      <c r="G63" s="23"/>
      <c r="H63" s="23"/>
      <c r="I63" s="25"/>
      <c r="J63" s="38"/>
      <c r="K63" s="47"/>
    </row>
    <row r="64" spans="1:11" s="40" customFormat="1" ht="24.95" customHeight="1">
      <c r="A64" s="23"/>
      <c r="B64" s="23"/>
      <c r="C64" s="23"/>
      <c r="D64" s="23"/>
      <c r="E64" s="23"/>
      <c r="F64" s="23"/>
      <c r="G64" s="23"/>
      <c r="H64" s="23"/>
      <c r="I64" s="25"/>
      <c r="J64" s="38"/>
      <c r="K64" s="23"/>
    </row>
    <row r="65" spans="1:11" s="40" customFormat="1" ht="24.95" customHeight="1">
      <c r="A65" s="23"/>
      <c r="B65" s="23"/>
      <c r="C65" s="23"/>
      <c r="D65" s="23"/>
      <c r="E65" s="23"/>
      <c r="F65" s="23"/>
      <c r="G65" s="23"/>
      <c r="H65" s="23"/>
      <c r="I65" s="25"/>
      <c r="J65" s="38"/>
      <c r="K65" s="23"/>
    </row>
    <row r="66" spans="1:11" ht="24.95" customHeight="1">
      <c r="A66" s="23"/>
      <c r="B66" s="23"/>
      <c r="C66" s="23"/>
      <c r="D66" s="23"/>
      <c r="E66" s="23"/>
      <c r="F66" s="23"/>
      <c r="G66" s="23"/>
      <c r="H66" s="23"/>
      <c r="I66" s="25"/>
      <c r="J66" s="38"/>
      <c r="K66" s="47"/>
    </row>
    <row r="67" spans="1:11" ht="24.95" customHeight="1">
      <c r="A67" s="23"/>
      <c r="B67" s="23"/>
      <c r="C67" s="23"/>
      <c r="D67" s="23"/>
      <c r="E67" s="23"/>
      <c r="F67" s="23"/>
      <c r="G67" s="23"/>
      <c r="H67" s="23"/>
      <c r="I67" s="25"/>
      <c r="J67" s="38"/>
      <c r="K67" s="47"/>
    </row>
    <row r="68" spans="1:11" ht="24.95" customHeight="1">
      <c r="A68" s="49"/>
      <c r="B68" s="49"/>
      <c r="C68" s="49"/>
      <c r="D68" s="23"/>
      <c r="E68" s="23"/>
      <c r="F68" s="23"/>
      <c r="G68" s="23"/>
      <c r="H68" s="23"/>
      <c r="I68" s="25"/>
      <c r="J68" s="38"/>
      <c r="K68" s="47"/>
    </row>
    <row r="69" spans="1:11" ht="24.95" customHeight="1">
      <c r="A69" s="23"/>
      <c r="B69" s="23"/>
      <c r="C69" s="23"/>
      <c r="D69" s="23"/>
      <c r="E69" s="23"/>
      <c r="F69" s="23"/>
      <c r="G69" s="23"/>
      <c r="H69" s="23"/>
      <c r="I69" s="49"/>
      <c r="J69" s="50"/>
      <c r="K69" s="47"/>
    </row>
    <row r="70" spans="1:11" ht="20.100000000000001" customHeight="1">
      <c r="A70" s="23"/>
      <c r="B70" s="23"/>
      <c r="C70" s="23"/>
      <c r="D70" s="23"/>
      <c r="E70" s="23"/>
      <c r="F70" s="23"/>
      <c r="G70" s="23"/>
      <c r="H70" s="23"/>
      <c r="I70" s="23"/>
      <c r="J70" s="47"/>
      <c r="K70" s="47"/>
    </row>
    <row r="71" spans="1:11" ht="20.100000000000001" customHeight="1">
      <c r="A71" s="23"/>
      <c r="B71" s="23"/>
      <c r="C71" s="23"/>
      <c r="D71" s="23"/>
      <c r="E71" s="23"/>
      <c r="F71" s="23"/>
      <c r="G71" s="23"/>
      <c r="H71" s="23"/>
      <c r="I71" s="23"/>
      <c r="J71" s="47"/>
      <c r="K71" s="47"/>
    </row>
    <row r="72" spans="1:11" ht="20.100000000000001" customHeight="1">
      <c r="A72" s="23"/>
      <c r="B72" s="23"/>
      <c r="C72" s="23"/>
      <c r="D72" s="23"/>
      <c r="E72" s="23"/>
      <c r="F72" s="23"/>
      <c r="G72" s="23"/>
      <c r="H72" s="23"/>
      <c r="I72" s="23"/>
      <c r="J72" s="47"/>
      <c r="K72" s="47"/>
    </row>
    <row r="73" spans="1:11" ht="20.100000000000001" customHeight="1">
      <c r="A73" s="23"/>
      <c r="B73" s="23"/>
      <c r="C73" s="23"/>
      <c r="D73" s="23"/>
      <c r="E73" s="23"/>
      <c r="F73" s="23"/>
      <c r="G73" s="23"/>
      <c r="H73" s="23"/>
      <c r="I73" s="23"/>
      <c r="J73" s="47"/>
      <c r="K73" s="47"/>
    </row>
    <row r="74" spans="1:11" ht="20.100000000000001" customHeight="1">
      <c r="A74" s="23"/>
      <c r="B74" s="23"/>
      <c r="C74" s="23"/>
      <c r="D74" s="23"/>
      <c r="E74" s="23"/>
      <c r="F74" s="23"/>
      <c r="G74" s="23"/>
      <c r="H74" s="23"/>
      <c r="I74" s="23"/>
      <c r="J74" s="47"/>
      <c r="K74" s="47"/>
    </row>
    <row r="75" spans="1:11" ht="20.100000000000001" customHeight="1">
      <c r="A75" s="23"/>
      <c r="B75" s="23"/>
      <c r="C75" s="23"/>
      <c r="D75" s="23"/>
      <c r="E75" s="23"/>
      <c r="F75" s="23"/>
      <c r="G75" s="23"/>
      <c r="H75" s="23"/>
      <c r="I75" s="23"/>
      <c r="J75" s="47"/>
      <c r="K75" s="47"/>
    </row>
    <row r="76" spans="1:11" ht="20.100000000000001" customHeight="1">
      <c r="A76" s="23"/>
      <c r="B76" s="23"/>
      <c r="C76" s="23"/>
      <c r="D76" s="23"/>
      <c r="E76" s="23"/>
      <c r="F76" s="23"/>
      <c r="G76" s="23"/>
      <c r="H76" s="23"/>
      <c r="I76" s="23"/>
      <c r="J76" s="47"/>
      <c r="K76" s="47"/>
    </row>
    <row r="77" spans="1:11" ht="20.100000000000001" customHeight="1">
      <c r="A77" s="23"/>
      <c r="B77" s="23"/>
      <c r="C77" s="23"/>
      <c r="D77" s="23"/>
      <c r="E77" s="23"/>
      <c r="F77" s="23"/>
      <c r="G77" s="23"/>
      <c r="H77" s="23"/>
      <c r="I77" s="23"/>
      <c r="J77" s="47"/>
      <c r="K77" s="47"/>
    </row>
    <row r="78" spans="1:11" ht="20.100000000000001" customHeight="1">
      <c r="A78" s="23"/>
      <c r="B78" s="23"/>
      <c r="C78" s="23"/>
      <c r="D78" s="23"/>
      <c r="E78" s="23"/>
      <c r="F78" s="23"/>
      <c r="G78" s="23"/>
      <c r="H78" s="23"/>
      <c r="I78" s="23"/>
      <c r="J78" s="47"/>
      <c r="K78" s="47"/>
    </row>
    <row r="79" spans="1:11" ht="20.100000000000001" customHeight="1">
      <c r="A79" s="23"/>
      <c r="B79" s="23"/>
      <c r="C79" s="23"/>
      <c r="D79" s="23"/>
      <c r="E79" s="23"/>
      <c r="F79" s="23"/>
      <c r="G79" s="23"/>
      <c r="H79" s="23"/>
      <c r="I79" s="23"/>
      <c r="J79" s="47"/>
      <c r="K79" s="47"/>
    </row>
    <row r="80" spans="1:11" ht="20.100000000000001" customHeight="1">
      <c r="A80" s="23"/>
      <c r="B80" s="23"/>
      <c r="C80" s="23"/>
      <c r="D80" s="23"/>
      <c r="E80" s="23"/>
      <c r="F80" s="23"/>
      <c r="G80" s="23"/>
      <c r="H80" s="23"/>
      <c r="I80" s="23"/>
      <c r="J80" s="47"/>
      <c r="K80" s="47"/>
    </row>
    <row r="81" spans="1:11" ht="20.100000000000001" customHeight="1">
      <c r="A81" s="23"/>
      <c r="B81" s="23"/>
      <c r="C81" s="23"/>
      <c r="D81" s="23"/>
      <c r="E81" s="23"/>
      <c r="F81" s="23"/>
      <c r="G81" s="23"/>
      <c r="H81" s="23"/>
      <c r="I81" s="23"/>
      <c r="J81" s="47"/>
      <c r="K81" s="47"/>
    </row>
    <row r="82" spans="1:11" ht="20.100000000000001" customHeight="1">
      <c r="A82" s="23"/>
      <c r="B82" s="23"/>
      <c r="C82" s="23"/>
      <c r="D82" s="23"/>
      <c r="E82" s="23"/>
      <c r="F82" s="23"/>
      <c r="G82" s="23"/>
      <c r="H82" s="23"/>
      <c r="I82" s="23"/>
      <c r="J82" s="47"/>
      <c r="K82" s="47"/>
    </row>
    <row r="83" spans="1:11" ht="20.100000000000001" customHeight="1">
      <c r="A83" s="23"/>
      <c r="B83" s="23"/>
      <c r="C83" s="23"/>
      <c r="D83" s="23"/>
      <c r="E83" s="23"/>
      <c r="F83" s="23"/>
      <c r="G83" s="23"/>
      <c r="H83" s="23"/>
      <c r="I83" s="23"/>
      <c r="J83" s="47"/>
      <c r="K83" s="47"/>
    </row>
    <row r="84" spans="1:11" ht="20.100000000000001" customHeight="1">
      <c r="A84" s="23"/>
      <c r="B84" s="23"/>
      <c r="C84" s="23"/>
      <c r="D84" s="23"/>
      <c r="E84" s="23"/>
      <c r="F84" s="23"/>
      <c r="G84" s="23"/>
      <c r="H84" s="23"/>
      <c r="I84" s="23"/>
      <c r="J84" s="47"/>
      <c r="K84" s="47"/>
    </row>
    <row r="85" spans="1:11" ht="20.100000000000001" customHeight="1">
      <c r="A85" s="23"/>
      <c r="B85" s="23"/>
      <c r="C85" s="23"/>
      <c r="D85" s="23"/>
      <c r="E85" s="23"/>
      <c r="F85" s="23"/>
      <c r="G85" s="23"/>
      <c r="H85" s="23"/>
      <c r="I85" s="23"/>
      <c r="J85" s="47"/>
      <c r="K85" s="47"/>
    </row>
    <row r="86" spans="1:11" ht="20.100000000000001" customHeight="1">
      <c r="A86" s="23"/>
      <c r="B86" s="23"/>
      <c r="C86" s="23"/>
      <c r="D86" s="23"/>
      <c r="E86" s="23"/>
      <c r="F86" s="23"/>
      <c r="G86" s="23"/>
      <c r="H86" s="23"/>
      <c r="I86" s="23"/>
      <c r="J86" s="47"/>
      <c r="K86" s="47"/>
    </row>
    <row r="87" spans="1:11" ht="20.100000000000001" customHeight="1">
      <c r="A87" s="23"/>
      <c r="B87" s="23"/>
      <c r="C87" s="23"/>
      <c r="D87" s="23"/>
      <c r="E87" s="23"/>
      <c r="F87" s="23"/>
      <c r="G87" s="23"/>
      <c r="H87" s="23"/>
      <c r="I87" s="23"/>
      <c r="J87" s="47"/>
      <c r="K87" s="47"/>
    </row>
    <row r="88" spans="1:11" ht="20.100000000000001" customHeight="1">
      <c r="A88" s="23"/>
      <c r="B88" s="23"/>
      <c r="C88" s="23"/>
      <c r="D88" s="23"/>
      <c r="E88" s="23"/>
      <c r="F88" s="23"/>
      <c r="G88" s="23"/>
      <c r="H88" s="23"/>
      <c r="I88" s="23"/>
      <c r="J88" s="47"/>
      <c r="K88" s="47"/>
    </row>
    <row r="89" spans="1:11" ht="20.100000000000001" customHeight="1">
      <c r="A89" s="23"/>
      <c r="B89" s="23"/>
      <c r="C89" s="23"/>
      <c r="D89" s="23"/>
      <c r="E89" s="23"/>
      <c r="F89" s="23"/>
      <c r="G89" s="23"/>
      <c r="H89" s="23"/>
      <c r="I89" s="23"/>
      <c r="J89" s="47"/>
      <c r="K89" s="47"/>
    </row>
    <row r="90" spans="1:11" ht="20.100000000000001" customHeight="1">
      <c r="A90" s="23"/>
      <c r="B90" s="23"/>
      <c r="C90" s="23"/>
      <c r="D90" s="23"/>
      <c r="E90" s="23"/>
      <c r="F90" s="23"/>
      <c r="G90" s="23"/>
      <c r="H90" s="23"/>
      <c r="I90" s="23"/>
      <c r="J90" s="47"/>
      <c r="K90" s="47"/>
    </row>
    <row r="91" spans="1:11" ht="20.100000000000001" customHeight="1">
      <c r="A91" s="23"/>
      <c r="B91" s="23"/>
      <c r="C91" s="23"/>
      <c r="D91" s="23"/>
      <c r="E91" s="23"/>
      <c r="F91" s="23"/>
      <c r="G91" s="23"/>
      <c r="H91" s="23"/>
      <c r="I91" s="23"/>
      <c r="J91" s="47"/>
      <c r="K91" s="47"/>
    </row>
    <row r="92" spans="1:11" ht="20.100000000000001" customHeight="1">
      <c r="A92" s="23"/>
      <c r="B92" s="23"/>
      <c r="C92" s="23"/>
      <c r="D92" s="23"/>
      <c r="E92" s="23"/>
      <c r="F92" s="23"/>
      <c r="G92" s="23"/>
      <c r="H92" s="23"/>
      <c r="I92" s="23"/>
      <c r="J92" s="47"/>
      <c r="K92" s="47"/>
    </row>
    <row r="93" spans="1:11" ht="20.100000000000001" customHeight="1">
      <c r="A93" s="23"/>
      <c r="B93" s="23"/>
      <c r="C93" s="23"/>
      <c r="D93" s="23"/>
      <c r="E93" s="23"/>
      <c r="F93" s="23"/>
      <c r="G93" s="23"/>
      <c r="H93" s="23"/>
      <c r="I93" s="23"/>
      <c r="J93" s="47"/>
      <c r="K93" s="47"/>
    </row>
    <row r="94" spans="1:11" ht="20.100000000000001" customHeight="1">
      <c r="A94" s="23"/>
      <c r="B94" s="23"/>
      <c r="C94" s="23"/>
      <c r="D94" s="23"/>
      <c r="E94" s="23"/>
      <c r="F94" s="23"/>
      <c r="G94" s="23"/>
      <c r="H94" s="23"/>
      <c r="I94" s="23"/>
      <c r="J94" s="47"/>
      <c r="K94" s="47"/>
    </row>
    <row r="95" spans="1:11" ht="20.100000000000001" customHeight="1">
      <c r="A95" s="23"/>
      <c r="B95" s="23"/>
      <c r="C95" s="23"/>
      <c r="D95" s="23"/>
      <c r="E95" s="23"/>
      <c r="F95" s="23"/>
      <c r="G95" s="23"/>
      <c r="H95" s="23"/>
      <c r="I95" s="23"/>
      <c r="J95" s="47"/>
      <c r="K95" s="47"/>
    </row>
    <row r="96" spans="1:11" ht="20.100000000000001" customHeight="1">
      <c r="A96" s="23"/>
      <c r="B96" s="23"/>
      <c r="C96" s="23"/>
      <c r="D96" s="23"/>
      <c r="E96" s="23"/>
      <c r="F96" s="23"/>
      <c r="G96" s="23"/>
      <c r="H96" s="23"/>
      <c r="I96" s="23"/>
      <c r="J96" s="47"/>
      <c r="K96" s="47"/>
    </row>
    <row r="97" spans="1:11" ht="20.100000000000001" customHeight="1">
      <c r="A97" s="23"/>
      <c r="B97" s="23"/>
      <c r="C97" s="23"/>
      <c r="D97" s="23"/>
      <c r="E97" s="23"/>
      <c r="F97" s="23"/>
      <c r="G97" s="23"/>
      <c r="H97" s="23"/>
      <c r="I97" s="23"/>
      <c r="J97" s="47"/>
      <c r="K97" s="47"/>
    </row>
    <row r="98" spans="1:11" ht="20.100000000000001" customHeight="1">
      <c r="A98" s="23"/>
      <c r="B98" s="23"/>
      <c r="C98" s="23"/>
      <c r="D98" s="23"/>
      <c r="E98" s="23"/>
      <c r="F98" s="23"/>
      <c r="G98" s="23"/>
      <c r="H98" s="23"/>
      <c r="I98" s="23"/>
      <c r="J98" s="47"/>
      <c r="K98" s="47"/>
    </row>
    <row r="99" spans="1:11" ht="20.100000000000001" customHeight="1">
      <c r="A99" s="23"/>
      <c r="B99" s="23"/>
      <c r="C99" s="23"/>
      <c r="D99" s="23"/>
      <c r="E99" s="23"/>
      <c r="F99" s="23"/>
      <c r="G99" s="23"/>
      <c r="H99" s="23"/>
      <c r="I99" s="23"/>
      <c r="J99" s="47"/>
      <c r="K99" s="47"/>
    </row>
    <row r="100" spans="1:11" ht="20.100000000000001" customHeight="1">
      <c r="A100" s="23"/>
      <c r="B100" s="23"/>
      <c r="C100" s="23"/>
      <c r="D100" s="23"/>
      <c r="E100" s="23"/>
      <c r="F100" s="23"/>
      <c r="G100" s="23"/>
      <c r="H100" s="23"/>
      <c r="I100" s="23"/>
      <c r="J100" s="47"/>
      <c r="K100" s="47"/>
    </row>
    <row r="101" spans="1:11" ht="20.100000000000001" customHeight="1">
      <c r="A101" s="23"/>
      <c r="B101" s="23"/>
      <c r="C101" s="23"/>
      <c r="D101" s="23"/>
      <c r="E101" s="23"/>
      <c r="F101" s="23"/>
      <c r="G101" s="23"/>
      <c r="H101" s="23"/>
      <c r="I101" s="23"/>
      <c r="J101" s="47"/>
      <c r="K101" s="47"/>
    </row>
    <row r="102" spans="1:11" ht="20.100000000000001" customHeight="1">
      <c r="A102" s="23"/>
      <c r="B102" s="23"/>
      <c r="C102" s="23"/>
      <c r="D102" s="23"/>
      <c r="E102" s="23"/>
      <c r="F102" s="23"/>
      <c r="G102" s="23"/>
      <c r="H102" s="23"/>
      <c r="I102" s="23"/>
      <c r="J102" s="47"/>
      <c r="K102" s="47"/>
    </row>
    <row r="103" spans="1:11" ht="20.100000000000001" customHeight="1">
      <c r="A103" s="23"/>
      <c r="B103" s="23"/>
      <c r="C103" s="23"/>
      <c r="D103" s="23"/>
      <c r="E103" s="23"/>
      <c r="F103" s="23"/>
      <c r="G103" s="23"/>
      <c r="H103" s="23"/>
      <c r="I103" s="23"/>
      <c r="J103" s="47"/>
      <c r="K103" s="47"/>
    </row>
    <row r="104" spans="1:11" ht="20.100000000000001" customHeight="1">
      <c r="A104" s="23"/>
      <c r="B104" s="23"/>
      <c r="C104" s="23"/>
      <c r="D104" s="23"/>
      <c r="E104" s="23"/>
      <c r="F104" s="23"/>
      <c r="G104" s="23"/>
      <c r="H104" s="23"/>
      <c r="I104" s="23"/>
      <c r="J104" s="47"/>
      <c r="K104" s="47"/>
    </row>
    <row r="105" spans="1:11" ht="20.100000000000001" customHeight="1">
      <c r="A105" s="23"/>
      <c r="B105" s="23"/>
      <c r="C105" s="23"/>
      <c r="D105" s="23"/>
      <c r="E105" s="23"/>
      <c r="F105" s="23"/>
      <c r="G105" s="23"/>
      <c r="H105" s="23"/>
      <c r="I105" s="23"/>
      <c r="J105" s="47"/>
      <c r="K105" s="47"/>
    </row>
    <row r="106" spans="1:11" ht="20.100000000000001" customHeight="1">
      <c r="A106" s="23"/>
      <c r="B106" s="23"/>
      <c r="C106" s="23"/>
      <c r="D106" s="23"/>
      <c r="E106" s="23"/>
      <c r="F106" s="23"/>
      <c r="G106" s="23"/>
      <c r="H106" s="23"/>
      <c r="I106" s="23"/>
      <c r="J106" s="47"/>
      <c r="K106" s="47"/>
    </row>
    <row r="107" spans="1:11" ht="20.100000000000001" customHeight="1">
      <c r="A107" s="23"/>
      <c r="B107" s="23"/>
      <c r="C107" s="23"/>
      <c r="D107" s="23"/>
      <c r="E107" s="23"/>
      <c r="F107" s="23"/>
      <c r="G107" s="23"/>
      <c r="H107" s="23"/>
      <c r="I107" s="23"/>
      <c r="J107" s="47"/>
      <c r="K107" s="47"/>
    </row>
    <row r="108" spans="1:11" ht="20.100000000000001" customHeight="1">
      <c r="A108" s="23"/>
      <c r="B108" s="23"/>
      <c r="C108" s="23"/>
      <c r="D108" s="23"/>
      <c r="E108" s="23"/>
      <c r="F108" s="23"/>
      <c r="G108" s="23"/>
      <c r="H108" s="23"/>
      <c r="I108" s="23"/>
      <c r="J108" s="47"/>
      <c r="K108" s="47"/>
    </row>
    <row r="109" spans="1:11">
      <c r="A109" s="23"/>
      <c r="B109" s="23"/>
      <c r="C109" s="23"/>
      <c r="D109" s="23"/>
      <c r="E109" s="23"/>
      <c r="F109" s="23"/>
      <c r="G109" s="23"/>
      <c r="H109" s="23"/>
      <c r="I109" s="23"/>
      <c r="J109" s="47"/>
      <c r="K109" s="47"/>
    </row>
    <row r="110" spans="1:11">
      <c r="A110" s="23"/>
      <c r="B110" s="23"/>
      <c r="C110" s="23"/>
      <c r="D110" s="23"/>
      <c r="E110" s="23"/>
      <c r="F110" s="23"/>
      <c r="G110" s="23"/>
      <c r="H110" s="23"/>
      <c r="I110" s="23"/>
      <c r="J110" s="47"/>
      <c r="K110" s="47"/>
    </row>
    <row r="111" spans="1:11">
      <c r="A111" s="23"/>
      <c r="B111" s="23"/>
      <c r="C111" s="23"/>
      <c r="D111" s="23"/>
      <c r="E111" s="23"/>
      <c r="F111" s="23"/>
      <c r="G111" s="23"/>
      <c r="H111" s="23"/>
      <c r="I111" s="23"/>
      <c r="J111" s="47"/>
      <c r="K111" s="47"/>
    </row>
    <row r="112" spans="1:11">
      <c r="A112" s="23"/>
      <c r="B112" s="23"/>
      <c r="C112" s="23"/>
      <c r="D112" s="23"/>
      <c r="E112" s="23"/>
      <c r="F112" s="23"/>
      <c r="G112" s="23"/>
      <c r="H112" s="23"/>
      <c r="I112" s="23"/>
      <c r="J112" s="47"/>
      <c r="K112" s="47"/>
    </row>
    <row r="113" spans="1:11">
      <c r="A113" s="23"/>
      <c r="B113" s="23"/>
      <c r="C113" s="23"/>
      <c r="D113" s="23"/>
      <c r="E113" s="23"/>
      <c r="F113" s="23"/>
      <c r="G113" s="23"/>
      <c r="H113" s="23"/>
      <c r="I113" s="23"/>
      <c r="J113" s="47"/>
      <c r="K113" s="47"/>
    </row>
    <row r="114" spans="1:11">
      <c r="A114" s="23"/>
      <c r="B114" s="23"/>
      <c r="C114" s="23"/>
      <c r="D114" s="23"/>
      <c r="E114" s="23"/>
      <c r="F114" s="23"/>
      <c r="G114" s="23"/>
      <c r="H114" s="23"/>
      <c r="I114" s="23"/>
      <c r="J114" s="47"/>
      <c r="K114" s="47"/>
    </row>
    <row r="115" spans="1:11">
      <c r="A115" s="23"/>
      <c r="B115" s="23"/>
      <c r="C115" s="23"/>
      <c r="D115" s="23"/>
      <c r="E115" s="23"/>
      <c r="F115" s="23"/>
      <c r="G115" s="23"/>
      <c r="H115" s="23"/>
      <c r="I115" s="23"/>
      <c r="J115" s="47"/>
      <c r="K115" s="47"/>
    </row>
    <row r="116" spans="1:11">
      <c r="A116" s="23"/>
      <c r="B116" s="23"/>
      <c r="C116" s="23"/>
      <c r="D116" s="23"/>
      <c r="E116" s="23"/>
      <c r="F116" s="23"/>
      <c r="G116" s="23"/>
      <c r="H116" s="23"/>
      <c r="I116" s="23"/>
      <c r="J116" s="47"/>
      <c r="K116" s="47"/>
    </row>
    <row r="117" spans="1:1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I209" s="23"/>
      <c r="J209" s="47"/>
      <c r="K209" s="47"/>
    </row>
    <row r="210" spans="1:11">
      <c r="A210" s="23"/>
      <c r="B210" s="23"/>
      <c r="C210" s="23"/>
      <c r="D210" s="23"/>
      <c r="E210" s="23"/>
      <c r="I210" s="23"/>
      <c r="J210" s="47"/>
      <c r="K210" s="47"/>
    </row>
    <row r="211" spans="1:11">
      <c r="A211" s="23"/>
      <c r="B211" s="23"/>
      <c r="C211" s="23"/>
      <c r="D211" s="23"/>
      <c r="E211" s="23"/>
      <c r="I211" s="23"/>
      <c r="J211" s="47"/>
      <c r="K211" s="47"/>
    </row>
    <row r="212" spans="1:11">
      <c r="A212" s="23"/>
      <c r="B212" s="23"/>
      <c r="C212" s="23"/>
      <c r="D212" s="23"/>
      <c r="E212" s="23"/>
      <c r="I212" s="23"/>
      <c r="J212" s="47"/>
      <c r="K212" s="47"/>
    </row>
    <row r="213" spans="1:11">
      <c r="A213" s="23"/>
      <c r="B213" s="23"/>
      <c r="C213" s="23"/>
      <c r="D213" s="23"/>
      <c r="E213" s="23"/>
      <c r="I213" s="23"/>
      <c r="J213" s="47"/>
      <c r="K213" s="47"/>
    </row>
    <row r="214" spans="1:11">
      <c r="A214" s="23"/>
      <c r="B214" s="23"/>
      <c r="C214" s="23"/>
      <c r="D214" s="23"/>
      <c r="E214" s="23"/>
      <c r="I214" s="23"/>
      <c r="J214" s="47"/>
    </row>
  </sheetData>
  <mergeCells count="1">
    <mergeCell ref="A1:D1"/>
  </mergeCells>
  <hyperlinks>
    <hyperlink ref="F7" r:id="rId1" xr:uid="{46E17848-AB1F-4DE7-9E67-90F58367E376}"/>
  </hyperlinks>
  <pageMargins left="0.7" right="0.7" top="0.75" bottom="0.75" header="0.3" footer="0.3"/>
  <pageSetup paperSize="256"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D3060-7EEA-40F7-A0F4-11EEA3C488F2}">
  <dimension ref="A1:T240"/>
  <sheetViews>
    <sheetView topLeftCell="A18" zoomScale="90" zoomScaleNormal="90" workbookViewId="0">
      <selection activeCell="J72" sqref="J72"/>
    </sheetView>
  </sheetViews>
  <sheetFormatPr defaultColWidth="9.42578125" defaultRowHeight="15"/>
  <cols>
    <col min="1" max="1" width="5.5703125" style="21" customWidth="1"/>
    <col min="2" max="2" width="28.42578125" style="21" customWidth="1"/>
    <col min="3" max="3" width="19.7109375" style="21" customWidth="1"/>
    <col min="4" max="4" width="10.5703125" style="21" customWidth="1"/>
    <col min="5" max="5" width="50.5703125" style="21" customWidth="1"/>
    <col min="6" max="6" width="48.140625" style="21" customWidth="1"/>
    <col min="7" max="9" width="13.42578125" style="21" customWidth="1"/>
    <col min="10" max="10" width="16.85546875" customWidth="1"/>
    <col min="11" max="11" width="12.85546875" customWidth="1"/>
    <col min="14" max="14" width="12" customWidth="1"/>
    <col min="15" max="15" width="12.140625" customWidth="1"/>
    <col min="16" max="16" width="13"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96">
        <f ca="1">TODAY()</f>
        <v>46023</v>
      </c>
      <c r="B1" s="196"/>
      <c r="C1" s="196"/>
      <c r="D1" s="196"/>
      <c r="E1" s="19" t="s">
        <v>16</v>
      </c>
      <c r="F1" s="20" t="s">
        <v>212</v>
      </c>
      <c r="G1"/>
      <c r="M1" s="22" t="s">
        <v>24</v>
      </c>
      <c r="N1" s="53">
        <f>SUM(P43:P43)</f>
        <v>0</v>
      </c>
      <c r="O1" s="23"/>
      <c r="R1" s="2"/>
    </row>
    <row r="2" spans="1:20" ht="16.350000000000001"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SUM(H12:H67)</f>
        <v>216194.37</v>
      </c>
    </row>
    <row r="8" spans="1:20" ht="18" customHeight="1" thickBot="1">
      <c r="A8" s="24"/>
      <c r="D8" s="128"/>
      <c r="F8" s="30"/>
      <c r="G8" s="31"/>
    </row>
    <row r="9" spans="1:20" ht="30" customHeight="1">
      <c r="A9" s="129"/>
      <c r="B9" s="129"/>
      <c r="C9" s="129"/>
      <c r="D9" s="24"/>
      <c r="E9" s="24"/>
      <c r="Q9" s="69" t="s">
        <v>42</v>
      </c>
      <c r="R9" s="70"/>
      <c r="S9" s="70"/>
      <c r="T9" s="71"/>
    </row>
    <row r="10" spans="1:20" s="36" customFormat="1" ht="14.45" customHeight="1">
      <c r="A10" s="32"/>
      <c r="B10" s="32"/>
      <c r="C10" s="32"/>
      <c r="D10" s="32"/>
      <c r="E10" s="32"/>
      <c r="F10" s="32" t="s">
        <v>26</v>
      </c>
      <c r="G10" s="33" t="s">
        <v>27</v>
      </c>
      <c r="H10" s="33" t="s">
        <v>28</v>
      </c>
      <c r="I10" s="90" t="s">
        <v>29</v>
      </c>
      <c r="J10" s="33" t="s">
        <v>27</v>
      </c>
      <c r="K10" s="34"/>
      <c r="L10"/>
      <c r="M10" s="35">
        <v>0.45</v>
      </c>
      <c r="N10" s="162">
        <v>0.53</v>
      </c>
      <c r="Q10" s="72"/>
      <c r="R10" s="40" t="s">
        <v>38</v>
      </c>
      <c r="S10" s="40" t="s">
        <v>39</v>
      </c>
      <c r="T10" s="73" t="s">
        <v>40</v>
      </c>
    </row>
    <row r="11" spans="1:20" s="36" customFormat="1" ht="24.9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SUM(P12:P67)</f>
        <v>128405.4</v>
      </c>
      <c r="S11" s="75">
        <f>SUM(Q7-R11)</f>
        <v>87788.97</v>
      </c>
      <c r="T11" s="78">
        <f>SUM(Q7-R11)/Q7</f>
        <v>0.41</v>
      </c>
    </row>
    <row r="12" spans="1:20" s="40" customFormat="1" ht="30" customHeight="1" thickTop="1">
      <c r="A12" s="51">
        <v>2</v>
      </c>
      <c r="B12" s="126" t="s">
        <v>198</v>
      </c>
      <c r="C12" s="51">
        <v>35</v>
      </c>
      <c r="D12" s="51">
        <v>132</v>
      </c>
      <c r="E12" s="58" t="s">
        <v>181</v>
      </c>
      <c r="F12" s="37" t="s">
        <v>213</v>
      </c>
      <c r="G12" s="76">
        <f>M12</f>
        <v>1229.79</v>
      </c>
      <c r="H12" s="63">
        <f t="shared" ref="H12:H40" si="0">G12*A12</f>
        <v>2459.58</v>
      </c>
      <c r="I12" s="63">
        <f t="shared" ref="I12:I18" si="1">SUM(H12*$I$11)</f>
        <v>227.51</v>
      </c>
      <c r="J12" s="63">
        <f t="shared" ref="J12:J18" si="2">SUM(H12:I12)</f>
        <v>2687.09</v>
      </c>
      <c r="K12" s="38"/>
      <c r="L12" s="39">
        <v>578</v>
      </c>
      <c r="M12" s="163">
        <f>SUM(L12/(1-$N$10))</f>
        <v>1229.79</v>
      </c>
      <c r="P12" s="59">
        <f t="shared" ref="P12:P67" si="3">L12*A12</f>
        <v>1156</v>
      </c>
      <c r="R12" s="77">
        <f t="shared" ref="R12:R43" si="4">SUM(((C12*D12)/144)*A12)</f>
        <v>64.17</v>
      </c>
    </row>
    <row r="13" spans="1:20" s="40" customFormat="1" ht="30" customHeight="1">
      <c r="A13" s="51">
        <v>1</v>
      </c>
      <c r="B13" s="126" t="s">
        <v>198</v>
      </c>
      <c r="C13" s="51">
        <v>36</v>
      </c>
      <c r="D13" s="51">
        <v>120</v>
      </c>
      <c r="E13" s="58" t="s">
        <v>181</v>
      </c>
      <c r="F13" s="37" t="s">
        <v>213</v>
      </c>
      <c r="G13" s="76">
        <f t="shared" ref="G13:G42" si="5">M13</f>
        <v>1212.83</v>
      </c>
      <c r="H13" s="63">
        <f t="shared" si="0"/>
        <v>1212.83</v>
      </c>
      <c r="I13" s="63">
        <f t="shared" si="1"/>
        <v>112.19</v>
      </c>
      <c r="J13" s="63">
        <f t="shared" si="2"/>
        <v>1325.02</v>
      </c>
      <c r="K13" s="38"/>
      <c r="L13" s="39">
        <v>570.03</v>
      </c>
      <c r="M13" s="163">
        <f>SUM(L13/(1-$N$10))</f>
        <v>1212.83</v>
      </c>
      <c r="P13" s="59">
        <f t="shared" si="3"/>
        <v>570.03</v>
      </c>
      <c r="R13" s="77">
        <f t="shared" si="4"/>
        <v>30</v>
      </c>
    </row>
    <row r="14" spans="1:20" s="40" customFormat="1" ht="30" customHeight="1">
      <c r="A14" s="51">
        <v>1</v>
      </c>
      <c r="B14" s="126" t="s">
        <v>198</v>
      </c>
      <c r="C14" s="51">
        <v>39</v>
      </c>
      <c r="D14" s="51">
        <v>132</v>
      </c>
      <c r="E14" s="58" t="s">
        <v>181</v>
      </c>
      <c r="F14" s="37" t="s">
        <v>213</v>
      </c>
      <c r="G14" s="76">
        <f t="shared" si="5"/>
        <v>1229.79</v>
      </c>
      <c r="H14" s="63">
        <f t="shared" si="0"/>
        <v>1229.79</v>
      </c>
      <c r="I14" s="63">
        <f t="shared" si="1"/>
        <v>113.76</v>
      </c>
      <c r="J14" s="63">
        <f t="shared" si="2"/>
        <v>1343.55</v>
      </c>
      <c r="K14" s="38"/>
      <c r="L14" s="39">
        <v>578</v>
      </c>
      <c r="M14" s="163">
        <f t="shared" ref="M14:M20" si="6">SUM(L14/(1-$N$10))</f>
        <v>1229.79</v>
      </c>
      <c r="P14" s="59">
        <f t="shared" si="3"/>
        <v>578</v>
      </c>
      <c r="R14" s="77">
        <f t="shared" si="4"/>
        <v>35.75</v>
      </c>
    </row>
    <row r="15" spans="1:20" s="40" customFormat="1" ht="30" customHeight="1">
      <c r="A15" s="51">
        <v>2</v>
      </c>
      <c r="B15" s="126" t="s">
        <v>198</v>
      </c>
      <c r="C15" s="51">
        <v>74</v>
      </c>
      <c r="D15" s="51">
        <v>132</v>
      </c>
      <c r="E15" s="58" t="s">
        <v>181</v>
      </c>
      <c r="F15" s="37" t="s">
        <v>213</v>
      </c>
      <c r="G15" s="76">
        <f t="shared" si="5"/>
        <v>1646.87</v>
      </c>
      <c r="H15" s="63">
        <f t="shared" si="0"/>
        <v>3293.74</v>
      </c>
      <c r="I15" s="63">
        <f t="shared" si="1"/>
        <v>304.67</v>
      </c>
      <c r="J15" s="63">
        <f t="shared" si="2"/>
        <v>3598.41</v>
      </c>
      <c r="K15" s="38"/>
      <c r="L15" s="39">
        <v>774.03</v>
      </c>
      <c r="M15" s="163">
        <f t="shared" si="6"/>
        <v>1646.87</v>
      </c>
      <c r="P15" s="59">
        <f t="shared" si="3"/>
        <v>1548.06</v>
      </c>
      <c r="R15" s="77">
        <f t="shared" si="4"/>
        <v>135.66999999999999</v>
      </c>
    </row>
    <row r="16" spans="1:20" s="40" customFormat="1" ht="30" customHeight="1">
      <c r="A16" s="51">
        <v>5</v>
      </c>
      <c r="B16" s="126" t="s">
        <v>198</v>
      </c>
      <c r="C16" s="51">
        <v>108</v>
      </c>
      <c r="D16" s="51">
        <v>120</v>
      </c>
      <c r="E16" s="58" t="s">
        <v>181</v>
      </c>
      <c r="F16" s="37" t="s">
        <v>213</v>
      </c>
      <c r="G16" s="76">
        <f t="shared" si="5"/>
        <v>2012.17</v>
      </c>
      <c r="H16" s="63">
        <f t="shared" si="0"/>
        <v>10060.85</v>
      </c>
      <c r="I16" s="63">
        <f t="shared" si="1"/>
        <v>930.63</v>
      </c>
      <c r="J16" s="63">
        <f t="shared" si="2"/>
        <v>10991.48</v>
      </c>
      <c r="K16" s="38"/>
      <c r="L16" s="39">
        <v>945.72</v>
      </c>
      <c r="M16" s="163">
        <f t="shared" si="6"/>
        <v>2012.17</v>
      </c>
      <c r="P16" s="59">
        <f t="shared" si="3"/>
        <v>4728.6000000000004</v>
      </c>
      <c r="R16" s="77">
        <f t="shared" si="4"/>
        <v>450</v>
      </c>
    </row>
    <row r="17" spans="1:18" s="40" customFormat="1" ht="30" customHeight="1">
      <c r="A17" s="51">
        <v>2</v>
      </c>
      <c r="B17" s="126" t="s">
        <v>198</v>
      </c>
      <c r="C17" s="51">
        <v>112</v>
      </c>
      <c r="D17" s="51">
        <v>132</v>
      </c>
      <c r="E17" s="58" t="s">
        <v>181</v>
      </c>
      <c r="F17" s="37" t="s">
        <v>213</v>
      </c>
      <c r="G17" s="76">
        <f t="shared" si="5"/>
        <v>2114.13</v>
      </c>
      <c r="H17" s="63">
        <f t="shared" si="0"/>
        <v>4228.26</v>
      </c>
      <c r="I17" s="63">
        <f t="shared" si="1"/>
        <v>391.11</v>
      </c>
      <c r="J17" s="63">
        <f t="shared" si="2"/>
        <v>4619.37</v>
      </c>
      <c r="K17" s="38"/>
      <c r="L17" s="39">
        <v>993.64</v>
      </c>
      <c r="M17" s="163">
        <f t="shared" si="6"/>
        <v>2114.13</v>
      </c>
      <c r="P17" s="59">
        <f t="shared" si="3"/>
        <v>1987.28</v>
      </c>
      <c r="R17" s="77">
        <f t="shared" si="4"/>
        <v>205.33</v>
      </c>
    </row>
    <row r="18" spans="1:18" s="40" customFormat="1" ht="30" customHeight="1">
      <c r="A18" s="51">
        <v>1</v>
      </c>
      <c r="B18" s="126" t="s">
        <v>198</v>
      </c>
      <c r="C18" s="51">
        <v>114</v>
      </c>
      <c r="D18" s="51">
        <v>132</v>
      </c>
      <c r="E18" s="58" t="s">
        <v>181</v>
      </c>
      <c r="F18" s="37" t="s">
        <v>213</v>
      </c>
      <c r="G18" s="76">
        <f t="shared" si="5"/>
        <v>2114.13</v>
      </c>
      <c r="H18" s="63">
        <f t="shared" si="0"/>
        <v>2114.13</v>
      </c>
      <c r="I18" s="63">
        <f t="shared" si="1"/>
        <v>195.56</v>
      </c>
      <c r="J18" s="63">
        <f t="shared" si="2"/>
        <v>2309.69</v>
      </c>
      <c r="K18" s="38"/>
      <c r="L18" s="39">
        <v>993.64</v>
      </c>
      <c r="M18" s="163">
        <f t="shared" si="6"/>
        <v>2114.13</v>
      </c>
      <c r="P18" s="59">
        <f t="shared" si="3"/>
        <v>993.64</v>
      </c>
      <c r="R18" s="77">
        <f t="shared" si="4"/>
        <v>104.5</v>
      </c>
    </row>
    <row r="19" spans="1:18" s="40" customFormat="1" ht="30" customHeight="1">
      <c r="A19" s="51">
        <v>1</v>
      </c>
      <c r="B19" s="126" t="s">
        <v>198</v>
      </c>
      <c r="C19" s="51" t="s">
        <v>183</v>
      </c>
      <c r="D19" s="51">
        <v>120</v>
      </c>
      <c r="E19" s="58" t="s">
        <v>181</v>
      </c>
      <c r="F19" s="37" t="s">
        <v>213</v>
      </c>
      <c r="G19" s="76">
        <f t="shared" si="5"/>
        <v>2209.4899999999998</v>
      </c>
      <c r="H19" s="63">
        <f t="shared" si="0"/>
        <v>2209.4899999999998</v>
      </c>
      <c r="I19" s="63">
        <f t="shared" ref="I19:I40" si="7">SUM(H19*$I$11)</f>
        <v>204.38</v>
      </c>
      <c r="J19" s="63">
        <f t="shared" ref="J19:J40" si="8">SUM(H19:I19)</f>
        <v>2413.87</v>
      </c>
      <c r="K19" s="38"/>
      <c r="L19" s="39">
        <v>1038.46</v>
      </c>
      <c r="M19" s="163">
        <f t="shared" si="6"/>
        <v>2209.4899999999998</v>
      </c>
      <c r="P19" s="59">
        <f t="shared" si="3"/>
        <v>1038.46</v>
      </c>
      <c r="R19" s="77" t="e">
        <f t="shared" si="4"/>
        <v>#VALUE!</v>
      </c>
    </row>
    <row r="20" spans="1:18" s="40" customFormat="1" ht="30" customHeight="1">
      <c r="A20" s="51">
        <v>1</v>
      </c>
      <c r="B20" s="126" t="s">
        <v>198</v>
      </c>
      <c r="C20" s="51" t="s">
        <v>184</v>
      </c>
      <c r="D20" s="51">
        <v>132</v>
      </c>
      <c r="E20" s="58" t="s">
        <v>181</v>
      </c>
      <c r="F20" s="37" t="s">
        <v>213</v>
      </c>
      <c r="G20" s="76">
        <f t="shared" si="5"/>
        <v>2685.36</v>
      </c>
      <c r="H20" s="63">
        <f t="shared" si="0"/>
        <v>2685.36</v>
      </c>
      <c r="I20" s="63">
        <f t="shared" ref="I20" si="9">SUM(H20*$I$11)</f>
        <v>248.4</v>
      </c>
      <c r="J20" s="63">
        <f t="shared" ref="J20" si="10">SUM(H20:I20)</f>
        <v>2933.76</v>
      </c>
      <c r="K20" s="38"/>
      <c r="L20" s="39">
        <v>1262.1199999999999</v>
      </c>
      <c r="M20" s="163">
        <f t="shared" si="6"/>
        <v>2685.36</v>
      </c>
      <c r="P20" s="59">
        <f t="shared" si="3"/>
        <v>1262.1199999999999</v>
      </c>
      <c r="R20" s="77" t="e">
        <f t="shared" si="4"/>
        <v>#VALUE!</v>
      </c>
    </row>
    <row r="21" spans="1:18" s="40" customFormat="1" ht="30" customHeight="1">
      <c r="A21" s="135">
        <v>6</v>
      </c>
      <c r="B21" s="136" t="s">
        <v>198</v>
      </c>
      <c r="C21" s="135">
        <v>54</v>
      </c>
      <c r="D21" s="135">
        <v>120</v>
      </c>
      <c r="E21" s="137" t="s">
        <v>185</v>
      </c>
      <c r="F21" s="138" t="s">
        <v>213</v>
      </c>
      <c r="G21" s="139">
        <f t="shared" si="5"/>
        <v>408.4</v>
      </c>
      <c r="H21" s="140">
        <f t="shared" si="0"/>
        <v>2450.4</v>
      </c>
      <c r="I21" s="140">
        <f t="shared" ref="I21:I27" si="11">SUM(H21*$I$11)</f>
        <v>226.66</v>
      </c>
      <c r="J21" s="140">
        <f t="shared" ref="J21:J27" si="12">SUM(H21:I21)</f>
        <v>2677.06</v>
      </c>
      <c r="K21" s="38"/>
      <c r="L21" s="39">
        <v>224.62</v>
      </c>
      <c r="M21" s="55">
        <f t="shared" ref="M21:M40" si="13">SUM(L21/(1-$M$10))</f>
        <v>408.4</v>
      </c>
      <c r="P21" s="59">
        <f t="shared" si="3"/>
        <v>1347.72</v>
      </c>
      <c r="R21" s="77">
        <f t="shared" si="4"/>
        <v>270</v>
      </c>
    </row>
    <row r="22" spans="1:18" s="40" customFormat="1" ht="30" customHeight="1">
      <c r="A22" s="135">
        <v>6</v>
      </c>
      <c r="B22" s="136" t="s">
        <v>198</v>
      </c>
      <c r="C22" s="135">
        <v>74</v>
      </c>
      <c r="D22" s="135">
        <v>132</v>
      </c>
      <c r="E22" s="137" t="s">
        <v>185</v>
      </c>
      <c r="F22" s="138" t="s">
        <v>213</v>
      </c>
      <c r="G22" s="139">
        <f t="shared" si="5"/>
        <v>537.07000000000005</v>
      </c>
      <c r="H22" s="140">
        <f t="shared" si="0"/>
        <v>3222.42</v>
      </c>
      <c r="I22" s="140">
        <f t="shared" si="11"/>
        <v>298.07</v>
      </c>
      <c r="J22" s="140">
        <f t="shared" si="12"/>
        <v>3520.49</v>
      </c>
      <c r="K22" s="38"/>
      <c r="L22" s="39">
        <v>295.39</v>
      </c>
      <c r="M22" s="55">
        <f t="shared" si="13"/>
        <v>537.07000000000005</v>
      </c>
      <c r="P22" s="59">
        <f t="shared" si="3"/>
        <v>1772.34</v>
      </c>
      <c r="R22" s="77">
        <f t="shared" si="4"/>
        <v>407</v>
      </c>
    </row>
    <row r="23" spans="1:18" s="40" customFormat="1" ht="30" customHeight="1">
      <c r="A23" s="135">
        <v>6</v>
      </c>
      <c r="B23" s="136" t="s">
        <v>198</v>
      </c>
      <c r="C23" s="135">
        <v>80</v>
      </c>
      <c r="D23" s="135">
        <v>132</v>
      </c>
      <c r="E23" s="137" t="s">
        <v>185</v>
      </c>
      <c r="F23" s="138" t="s">
        <v>213</v>
      </c>
      <c r="G23" s="139">
        <f t="shared" si="5"/>
        <v>537.07000000000005</v>
      </c>
      <c r="H23" s="140">
        <f t="shared" si="0"/>
        <v>3222.42</v>
      </c>
      <c r="I23" s="140">
        <f t="shared" si="11"/>
        <v>298.07</v>
      </c>
      <c r="J23" s="140">
        <f t="shared" si="12"/>
        <v>3520.49</v>
      </c>
      <c r="K23" s="38"/>
      <c r="L23" s="39">
        <v>295.39</v>
      </c>
      <c r="M23" s="55">
        <f t="shared" si="13"/>
        <v>537.07000000000005</v>
      </c>
      <c r="P23" s="59">
        <f t="shared" si="3"/>
        <v>1772.34</v>
      </c>
      <c r="R23" s="77">
        <f t="shared" si="4"/>
        <v>440</v>
      </c>
    </row>
    <row r="24" spans="1:18" s="40" customFormat="1" ht="30" customHeight="1">
      <c r="A24" s="135">
        <v>1</v>
      </c>
      <c r="B24" s="136" t="s">
        <v>198</v>
      </c>
      <c r="C24" s="135">
        <v>96</v>
      </c>
      <c r="D24" s="135">
        <v>132</v>
      </c>
      <c r="E24" s="137" t="s">
        <v>185</v>
      </c>
      <c r="F24" s="138" t="s">
        <v>213</v>
      </c>
      <c r="G24" s="139">
        <f t="shared" si="5"/>
        <v>677.56</v>
      </c>
      <c r="H24" s="140">
        <f t="shared" si="0"/>
        <v>677.56</v>
      </c>
      <c r="I24" s="140">
        <f t="shared" si="11"/>
        <v>62.67</v>
      </c>
      <c r="J24" s="140">
        <f t="shared" si="12"/>
        <v>740.23</v>
      </c>
      <c r="K24" s="38"/>
      <c r="L24" s="39">
        <v>372.66</v>
      </c>
      <c r="M24" s="55">
        <f t="shared" si="13"/>
        <v>677.56</v>
      </c>
      <c r="P24" s="59">
        <f t="shared" si="3"/>
        <v>372.66</v>
      </c>
      <c r="R24" s="77">
        <f t="shared" si="4"/>
        <v>88</v>
      </c>
    </row>
    <row r="25" spans="1:18" s="40" customFormat="1" ht="30" customHeight="1">
      <c r="A25" s="135">
        <v>1</v>
      </c>
      <c r="B25" s="136" t="s">
        <v>198</v>
      </c>
      <c r="C25" s="135">
        <v>40</v>
      </c>
      <c r="D25" s="135">
        <v>132</v>
      </c>
      <c r="E25" s="137" t="s">
        <v>185</v>
      </c>
      <c r="F25" s="138" t="s">
        <v>213</v>
      </c>
      <c r="G25" s="139">
        <f t="shared" si="5"/>
        <v>294.33</v>
      </c>
      <c r="H25" s="140">
        <f t="shared" si="0"/>
        <v>294.33</v>
      </c>
      <c r="I25" s="140">
        <f t="shared" si="11"/>
        <v>27.23</v>
      </c>
      <c r="J25" s="140">
        <f t="shared" si="12"/>
        <v>321.56</v>
      </c>
      <c r="K25" s="38"/>
      <c r="L25" s="39">
        <v>161.88</v>
      </c>
      <c r="M25" s="55">
        <f t="shared" si="13"/>
        <v>294.33</v>
      </c>
      <c r="P25" s="59">
        <f t="shared" si="3"/>
        <v>161.88</v>
      </c>
      <c r="R25" s="77">
        <f t="shared" si="4"/>
        <v>36.67</v>
      </c>
    </row>
    <row r="26" spans="1:18" s="40" customFormat="1" ht="30" customHeight="1">
      <c r="A26" s="135">
        <v>1</v>
      </c>
      <c r="B26" s="141"/>
      <c r="C26" s="135"/>
      <c r="D26" s="142"/>
      <c r="E26" s="137" t="s">
        <v>230</v>
      </c>
      <c r="F26" s="138"/>
      <c r="G26" s="139">
        <f t="shared" si="5"/>
        <v>3934.33</v>
      </c>
      <c r="H26" s="140">
        <f t="shared" ref="H26" si="14">G26*A26</f>
        <v>3934.33</v>
      </c>
      <c r="I26" s="140">
        <f t="shared" ref="I26" si="15">SUM(H26*$I$11)</f>
        <v>363.93</v>
      </c>
      <c r="J26" s="140">
        <f t="shared" ref="J26" si="16">SUM(H26:I26)</f>
        <v>4298.26</v>
      </c>
      <c r="K26" s="38"/>
      <c r="L26" s="39">
        <v>2163.88</v>
      </c>
      <c r="M26" s="55">
        <f t="shared" ref="M26" si="17">SUM(L26/(1-$M$10))</f>
        <v>3934.33</v>
      </c>
      <c r="P26" s="59">
        <f t="shared" ref="P26" si="18">L26*A26</f>
        <v>2163.88</v>
      </c>
      <c r="R26" s="77">
        <f t="shared" ref="R26" si="19">SUM(((C26*D26)/144)*A26)</f>
        <v>0</v>
      </c>
    </row>
    <row r="27" spans="1:18" s="40" customFormat="1" ht="30" customHeight="1">
      <c r="A27" s="152">
        <v>1</v>
      </c>
      <c r="B27" s="161"/>
      <c r="C27" s="152"/>
      <c r="D27" s="158"/>
      <c r="E27" s="153" t="s">
        <v>232</v>
      </c>
      <c r="F27" s="154"/>
      <c r="G27" s="155">
        <f t="shared" si="5"/>
        <v>1606.04</v>
      </c>
      <c r="H27" s="156">
        <f t="shared" si="0"/>
        <v>1606.04</v>
      </c>
      <c r="I27" s="156">
        <f t="shared" si="11"/>
        <v>148.56</v>
      </c>
      <c r="J27" s="156">
        <f t="shared" si="12"/>
        <v>1754.6</v>
      </c>
      <c r="K27" s="38"/>
      <c r="L27" s="39">
        <v>883.32</v>
      </c>
      <c r="M27" s="55">
        <f t="shared" si="13"/>
        <v>1606.04</v>
      </c>
      <c r="P27" s="59">
        <f t="shared" si="3"/>
        <v>883.32</v>
      </c>
      <c r="R27" s="77">
        <f t="shared" si="4"/>
        <v>0</v>
      </c>
    </row>
    <row r="28" spans="1:18" s="40" customFormat="1" ht="30" customHeight="1">
      <c r="A28" s="51">
        <v>8</v>
      </c>
      <c r="B28" s="120"/>
      <c r="C28" s="51"/>
      <c r="D28" s="121"/>
      <c r="E28" s="58" t="s">
        <v>231</v>
      </c>
      <c r="F28" s="37"/>
      <c r="G28" s="76">
        <f t="shared" si="5"/>
        <v>308.51</v>
      </c>
      <c r="H28" s="63">
        <f t="shared" si="0"/>
        <v>2468.08</v>
      </c>
      <c r="I28" s="63">
        <f t="shared" si="7"/>
        <v>228.3</v>
      </c>
      <c r="J28" s="63">
        <f t="shared" si="8"/>
        <v>2696.38</v>
      </c>
      <c r="K28" s="38"/>
      <c r="L28" s="39">
        <v>145</v>
      </c>
      <c r="M28" s="163">
        <f>SUM(L28/(1-$N$10))</f>
        <v>308.51</v>
      </c>
      <c r="P28" s="59">
        <f t="shared" si="3"/>
        <v>1160</v>
      </c>
      <c r="R28" s="77">
        <f t="shared" si="4"/>
        <v>0</v>
      </c>
    </row>
    <row r="29" spans="1:18" s="40" customFormat="1" ht="30" customHeight="1">
      <c r="A29" s="51">
        <v>1</v>
      </c>
      <c r="B29" s="120"/>
      <c r="C29" s="51"/>
      <c r="D29" s="121"/>
      <c r="E29" s="58" t="s">
        <v>229</v>
      </c>
      <c r="F29" s="37"/>
      <c r="G29" s="76">
        <f t="shared" si="5"/>
        <v>17727.05</v>
      </c>
      <c r="H29" s="63">
        <f t="shared" si="0"/>
        <v>17727.05</v>
      </c>
      <c r="I29" s="63">
        <f t="shared" si="7"/>
        <v>1639.75</v>
      </c>
      <c r="J29" s="63">
        <f t="shared" si="8"/>
        <v>19366.8</v>
      </c>
      <c r="K29" s="38"/>
      <c r="L29" s="39">
        <v>9749.8799999999992</v>
      </c>
      <c r="M29" s="55">
        <f t="shared" si="13"/>
        <v>17727.05</v>
      </c>
      <c r="P29" s="59">
        <f t="shared" si="3"/>
        <v>9749.8799999999992</v>
      </c>
      <c r="R29" s="77">
        <f t="shared" si="4"/>
        <v>0</v>
      </c>
    </row>
    <row r="30" spans="1:18" s="40" customFormat="1" ht="30" customHeight="1">
      <c r="A30" s="152">
        <v>1</v>
      </c>
      <c r="B30" s="161"/>
      <c r="C30" s="152"/>
      <c r="D30" s="158"/>
      <c r="E30" s="153" t="s">
        <v>233</v>
      </c>
      <c r="F30" s="154"/>
      <c r="G30" s="155">
        <f t="shared" si="5"/>
        <v>2409.0500000000002</v>
      </c>
      <c r="H30" s="156">
        <f t="shared" ref="H30" si="20">G30*A30</f>
        <v>2409.0500000000002</v>
      </c>
      <c r="I30" s="156">
        <f t="shared" ref="I30" si="21">SUM(H30*$I$11)</f>
        <v>222.84</v>
      </c>
      <c r="J30" s="156">
        <f t="shared" ref="J30" si="22">SUM(H30:I30)</f>
        <v>2631.89</v>
      </c>
      <c r="K30" s="38"/>
      <c r="L30" s="39">
        <v>1324.98</v>
      </c>
      <c r="M30" s="55">
        <f t="shared" ref="M30" si="23">SUM(L30/(1-$M$10))</f>
        <v>2409.0500000000002</v>
      </c>
      <c r="P30" s="59">
        <f t="shared" ref="P30" si="24">L30*A30</f>
        <v>1324.98</v>
      </c>
      <c r="R30" s="77">
        <f t="shared" ref="R30" si="25">SUM(((C30*D30)/144)*A30)</f>
        <v>0</v>
      </c>
    </row>
    <row r="31" spans="1:18" s="40" customFormat="1" ht="30" customHeight="1">
      <c r="A31" s="51">
        <v>5</v>
      </c>
      <c r="B31" s="126" t="s">
        <v>197</v>
      </c>
      <c r="C31" s="51">
        <v>28</v>
      </c>
      <c r="D31" s="51">
        <v>132</v>
      </c>
      <c r="E31" s="58" t="s">
        <v>185</v>
      </c>
      <c r="F31" s="37" t="s">
        <v>213</v>
      </c>
      <c r="G31" s="76">
        <f t="shared" si="5"/>
        <v>247.2</v>
      </c>
      <c r="H31" s="63">
        <f>G31*A31</f>
        <v>1236</v>
      </c>
      <c r="I31" s="63">
        <f t="shared" si="7"/>
        <v>114.33</v>
      </c>
      <c r="J31" s="63">
        <f t="shared" si="8"/>
        <v>1350.33</v>
      </c>
      <c r="K31" s="38"/>
      <c r="L31" s="39">
        <v>135.96</v>
      </c>
      <c r="M31" s="55">
        <f t="shared" si="13"/>
        <v>247.2</v>
      </c>
      <c r="P31" s="59">
        <f>L31*A31</f>
        <v>679.8</v>
      </c>
      <c r="R31" s="77">
        <f>SUM(((C31*D31)/144)*A31)</f>
        <v>128.33000000000001</v>
      </c>
    </row>
    <row r="32" spans="1:18" s="40" customFormat="1" ht="30" customHeight="1">
      <c r="A32" s="135">
        <v>9</v>
      </c>
      <c r="B32" s="136" t="s">
        <v>197</v>
      </c>
      <c r="C32" s="135">
        <v>60</v>
      </c>
      <c r="D32" s="135">
        <v>132</v>
      </c>
      <c r="E32" s="137" t="s">
        <v>185</v>
      </c>
      <c r="F32" s="138" t="s">
        <v>213</v>
      </c>
      <c r="G32" s="139">
        <f t="shared" si="5"/>
        <v>438.49</v>
      </c>
      <c r="H32" s="140">
        <f>G32*A32</f>
        <v>3946.41</v>
      </c>
      <c r="I32" s="140">
        <f>SUM(H32*$I$11)</f>
        <v>365.04</v>
      </c>
      <c r="J32" s="140">
        <f>SUM(H32:I32)</f>
        <v>4311.45</v>
      </c>
      <c r="K32" s="38"/>
      <c r="L32" s="39">
        <v>241.17</v>
      </c>
      <c r="M32" s="55">
        <f>SUM(L32/(1-$M$10))</f>
        <v>438.49</v>
      </c>
      <c r="P32" s="59">
        <f>L32*A32</f>
        <v>2170.5300000000002</v>
      </c>
      <c r="R32" s="77">
        <f>SUM(((C32*D32)/144)*A32)</f>
        <v>495</v>
      </c>
    </row>
    <row r="33" spans="1:18" s="40" customFormat="1" ht="30" customHeight="1">
      <c r="A33" s="51">
        <v>5</v>
      </c>
      <c r="B33" s="126" t="s">
        <v>197</v>
      </c>
      <c r="C33" s="51">
        <v>86</v>
      </c>
      <c r="D33" s="51">
        <v>132</v>
      </c>
      <c r="E33" s="58" t="s">
        <v>185</v>
      </c>
      <c r="F33" s="37" t="s">
        <v>213</v>
      </c>
      <c r="G33" s="76">
        <f t="shared" si="5"/>
        <v>677.56</v>
      </c>
      <c r="H33" s="63">
        <f>G33*A33</f>
        <v>3387.8</v>
      </c>
      <c r="I33" s="63">
        <f>SUM(H33*$I$11)</f>
        <v>313.37</v>
      </c>
      <c r="J33" s="63">
        <f>SUM(H33:I33)</f>
        <v>3701.17</v>
      </c>
      <c r="K33" s="38"/>
      <c r="L33" s="39">
        <v>372.66</v>
      </c>
      <c r="M33" s="55">
        <f>SUM(L33/(1-$M$10))</f>
        <v>677.56</v>
      </c>
      <c r="P33" s="59">
        <f>L33*A33</f>
        <v>1863.3</v>
      </c>
      <c r="R33" s="77">
        <f>SUM(((C33*D33)/144)*A33)</f>
        <v>394.17</v>
      </c>
    </row>
    <row r="34" spans="1:18" s="40" customFormat="1" ht="30" customHeight="1">
      <c r="A34" s="51">
        <v>36</v>
      </c>
      <c r="B34" s="126" t="s">
        <v>197</v>
      </c>
      <c r="C34" s="51">
        <v>60</v>
      </c>
      <c r="D34" s="51">
        <v>132</v>
      </c>
      <c r="E34" s="58" t="s">
        <v>185</v>
      </c>
      <c r="F34" s="37" t="s">
        <v>213</v>
      </c>
      <c r="G34" s="76">
        <f t="shared" si="5"/>
        <v>438.49</v>
      </c>
      <c r="H34" s="63">
        <f>G34*A34</f>
        <v>15785.64</v>
      </c>
      <c r="I34" s="63">
        <f>SUM(H34*$I$11)</f>
        <v>1460.17</v>
      </c>
      <c r="J34" s="63">
        <f>SUM(H34:I34)</f>
        <v>17245.810000000001</v>
      </c>
      <c r="K34" s="38"/>
      <c r="L34" s="39">
        <v>241.17</v>
      </c>
      <c r="M34" s="55">
        <f>SUM(L34/(1-$M$10))</f>
        <v>438.49</v>
      </c>
      <c r="P34" s="59">
        <f>L34*A34</f>
        <v>8682.1200000000008</v>
      </c>
      <c r="R34" s="77">
        <f>SUM(((C34*D34)/144)*A34)</f>
        <v>1980</v>
      </c>
    </row>
    <row r="35" spans="1:18" s="40" customFormat="1" ht="30" customHeight="1">
      <c r="A35" s="135">
        <v>3</v>
      </c>
      <c r="B35" s="136" t="s">
        <v>197</v>
      </c>
      <c r="C35" s="135">
        <v>108</v>
      </c>
      <c r="D35" s="135">
        <v>120</v>
      </c>
      <c r="E35" s="137" t="s">
        <v>200</v>
      </c>
      <c r="F35" s="138" t="s">
        <v>213</v>
      </c>
      <c r="G35" s="139">
        <f t="shared" si="5"/>
        <v>859.2</v>
      </c>
      <c r="H35" s="140">
        <f t="shared" ref="H35:H37" si="26">G35*A35</f>
        <v>2577.6</v>
      </c>
      <c r="I35" s="140">
        <f t="shared" ref="I35:I37" si="27">SUM(H35*$I$11)</f>
        <v>238.43</v>
      </c>
      <c r="J35" s="140">
        <f t="shared" ref="J35:J37" si="28">SUM(H35:I35)</f>
        <v>2816.03</v>
      </c>
      <c r="K35" s="38"/>
      <c r="L35" s="39">
        <v>472.56</v>
      </c>
      <c r="M35" s="55">
        <f t="shared" ref="M35:M37" si="29">SUM(L35/(1-$M$10))</f>
        <v>859.2</v>
      </c>
      <c r="P35" s="59">
        <f t="shared" ref="P35:P37" si="30">L35*A35</f>
        <v>1417.68</v>
      </c>
      <c r="R35" s="77">
        <f t="shared" ref="R35:R36" si="31">SUM(((C35*D35)/144)*A35)</f>
        <v>270</v>
      </c>
    </row>
    <row r="36" spans="1:18" s="40" customFormat="1" ht="30" customHeight="1">
      <c r="A36" s="135">
        <v>2</v>
      </c>
      <c r="B36" s="136" t="s">
        <v>197</v>
      </c>
      <c r="C36" s="135">
        <v>60</v>
      </c>
      <c r="D36" s="135">
        <v>120</v>
      </c>
      <c r="E36" s="137" t="s">
        <v>200</v>
      </c>
      <c r="F36" s="138" t="s">
        <v>213</v>
      </c>
      <c r="G36" s="139">
        <f t="shared" si="5"/>
        <v>429.78</v>
      </c>
      <c r="H36" s="140">
        <f t="shared" si="26"/>
        <v>859.56</v>
      </c>
      <c r="I36" s="140">
        <f t="shared" si="27"/>
        <v>79.510000000000005</v>
      </c>
      <c r="J36" s="140">
        <f t="shared" si="28"/>
        <v>939.07</v>
      </c>
      <c r="K36" s="38"/>
      <c r="L36" s="39">
        <v>236.38</v>
      </c>
      <c r="M36" s="55">
        <f t="shared" si="29"/>
        <v>429.78</v>
      </c>
      <c r="P36" s="59">
        <f t="shared" si="30"/>
        <v>472.76</v>
      </c>
      <c r="R36" s="77">
        <f t="shared" si="31"/>
        <v>100</v>
      </c>
    </row>
    <row r="37" spans="1:18" s="40" customFormat="1" ht="30" customHeight="1">
      <c r="A37" s="51">
        <v>1</v>
      </c>
      <c r="B37" s="126" t="s">
        <v>215</v>
      </c>
      <c r="C37" s="51"/>
      <c r="D37" s="51"/>
      <c r="E37" s="58" t="s">
        <v>185</v>
      </c>
      <c r="F37" s="37" t="s">
        <v>214</v>
      </c>
      <c r="G37" s="76">
        <f t="shared" si="5"/>
        <v>12195.18</v>
      </c>
      <c r="H37" s="63">
        <f t="shared" si="26"/>
        <v>12195.18</v>
      </c>
      <c r="I37" s="63">
        <f t="shared" si="27"/>
        <v>1128.05</v>
      </c>
      <c r="J37" s="63">
        <f t="shared" si="28"/>
        <v>13323.23</v>
      </c>
      <c r="K37" s="38"/>
      <c r="L37" s="39">
        <v>6707.35</v>
      </c>
      <c r="M37" s="55">
        <f t="shared" si="29"/>
        <v>12195.18</v>
      </c>
      <c r="P37" s="59">
        <f t="shared" si="30"/>
        <v>6707.35</v>
      </c>
      <c r="R37" s="77">
        <f t="shared" ref="R37" si="32">SUM(((C37*D37)/144)*A37)</f>
        <v>0</v>
      </c>
    </row>
    <row r="38" spans="1:18" s="40" customFormat="1" ht="30" customHeight="1">
      <c r="A38" s="51">
        <v>1</v>
      </c>
      <c r="B38" s="126" t="s">
        <v>216</v>
      </c>
      <c r="C38" s="51"/>
      <c r="D38" s="51"/>
      <c r="E38" s="58" t="s">
        <v>185</v>
      </c>
      <c r="F38" s="37" t="s">
        <v>214</v>
      </c>
      <c r="G38" s="76">
        <f t="shared" si="5"/>
        <v>12432</v>
      </c>
      <c r="H38" s="63">
        <f t="shared" ref="H38" si="33">G38*A38</f>
        <v>12432</v>
      </c>
      <c r="I38" s="63">
        <f t="shared" ref="I38" si="34">SUM(H38*$I$11)</f>
        <v>1149.96</v>
      </c>
      <c r="J38" s="63">
        <f t="shared" ref="J38" si="35">SUM(H38:I38)</f>
        <v>13581.96</v>
      </c>
      <c r="K38" s="38"/>
      <c r="L38" s="39">
        <v>6837.6</v>
      </c>
      <c r="M38" s="55">
        <f t="shared" ref="M38" si="36">SUM(L38/(1-$M$10))</f>
        <v>12432</v>
      </c>
      <c r="P38" s="59">
        <f t="shared" ref="P38" si="37">L38*A38</f>
        <v>6837.6</v>
      </c>
      <c r="R38" s="77">
        <f t="shared" ref="R38" si="38">SUM(((C38*D38)/144)*A38)</f>
        <v>0</v>
      </c>
    </row>
    <row r="39" spans="1:18" s="40" customFormat="1" ht="30" customHeight="1">
      <c r="A39" s="51">
        <v>1</v>
      </c>
      <c r="B39" s="126" t="s">
        <v>217</v>
      </c>
      <c r="C39" s="51"/>
      <c r="D39" s="51"/>
      <c r="E39" s="58" t="s">
        <v>185</v>
      </c>
      <c r="F39" s="37" t="s">
        <v>214</v>
      </c>
      <c r="G39" s="76">
        <f t="shared" si="5"/>
        <v>12432</v>
      </c>
      <c r="H39" s="63">
        <f t="shared" ref="H39" si="39">G39*A39</f>
        <v>12432</v>
      </c>
      <c r="I39" s="63">
        <f t="shared" ref="I39" si="40">SUM(H39*$I$11)</f>
        <v>1149.96</v>
      </c>
      <c r="J39" s="63">
        <f t="shared" ref="J39" si="41">SUM(H39:I39)</f>
        <v>13581.96</v>
      </c>
      <c r="K39" s="38"/>
      <c r="L39" s="39">
        <v>6837.6</v>
      </c>
      <c r="M39" s="55">
        <f t="shared" ref="M39" si="42">SUM(L39/(1-$M$10))</f>
        <v>12432</v>
      </c>
      <c r="P39" s="59">
        <f t="shared" ref="P39" si="43">L39*A39</f>
        <v>6837.6</v>
      </c>
      <c r="R39" s="77">
        <f t="shared" ref="R39" si="44">SUM(((C39*D39)/144)*A39)</f>
        <v>0</v>
      </c>
    </row>
    <row r="40" spans="1:18" s="40" customFormat="1" ht="30" customHeight="1">
      <c r="A40" s="152">
        <v>11</v>
      </c>
      <c r="B40" s="157" t="s">
        <v>218</v>
      </c>
      <c r="C40" s="152">
        <v>35</v>
      </c>
      <c r="D40" s="152">
        <v>93</v>
      </c>
      <c r="E40" s="153" t="s">
        <v>226</v>
      </c>
      <c r="F40" s="154" t="s">
        <v>213</v>
      </c>
      <c r="G40" s="155">
        <f t="shared" si="5"/>
        <v>246.53</v>
      </c>
      <c r="H40" s="156">
        <f t="shared" si="0"/>
        <v>2711.83</v>
      </c>
      <c r="I40" s="156">
        <f t="shared" si="7"/>
        <v>250.84</v>
      </c>
      <c r="J40" s="156">
        <f t="shared" si="8"/>
        <v>2962.67</v>
      </c>
      <c r="K40" s="38"/>
      <c r="L40" s="39">
        <v>135.59</v>
      </c>
      <c r="M40" s="55">
        <f t="shared" si="13"/>
        <v>246.53</v>
      </c>
      <c r="P40" s="59">
        <f t="shared" si="3"/>
        <v>1491.49</v>
      </c>
      <c r="R40" s="77">
        <f t="shared" si="4"/>
        <v>248.65</v>
      </c>
    </row>
    <row r="41" spans="1:18" s="40" customFormat="1" ht="30" customHeight="1">
      <c r="A41" s="152">
        <v>11</v>
      </c>
      <c r="B41" s="157" t="s">
        <v>219</v>
      </c>
      <c r="C41" s="152">
        <v>35</v>
      </c>
      <c r="D41" s="152">
        <v>93</v>
      </c>
      <c r="E41" s="153" t="s">
        <v>226</v>
      </c>
      <c r="F41" s="154" t="s">
        <v>213</v>
      </c>
      <c r="G41" s="155">
        <f t="shared" si="5"/>
        <v>246.53</v>
      </c>
      <c r="H41" s="156">
        <f t="shared" ref="H41" si="45">G41*A41</f>
        <v>2711.83</v>
      </c>
      <c r="I41" s="156">
        <f t="shared" ref="I41" si="46">SUM(H41*$I$11)</f>
        <v>250.84</v>
      </c>
      <c r="J41" s="156">
        <f t="shared" ref="J41" si="47">SUM(H41:I41)</f>
        <v>2962.67</v>
      </c>
      <c r="K41" s="38"/>
      <c r="L41" s="39">
        <v>135.59</v>
      </c>
      <c r="M41" s="55">
        <f t="shared" ref="M41" si="48">SUM(L41/(1-$M$10))</f>
        <v>246.53</v>
      </c>
      <c r="P41" s="59">
        <f t="shared" ref="P41" si="49">L41*A41</f>
        <v>1491.49</v>
      </c>
      <c r="R41" s="77">
        <f t="shared" ref="R41" si="50">SUM(((C41*D41)/144)*A41)</f>
        <v>248.65</v>
      </c>
    </row>
    <row r="42" spans="1:18" s="40" customFormat="1" ht="30" customHeight="1">
      <c r="A42" s="152">
        <v>11</v>
      </c>
      <c r="B42" s="157" t="s">
        <v>220</v>
      </c>
      <c r="C42" s="152">
        <v>35</v>
      </c>
      <c r="D42" s="152">
        <v>93</v>
      </c>
      <c r="E42" s="153" t="s">
        <v>226</v>
      </c>
      <c r="F42" s="154" t="s">
        <v>213</v>
      </c>
      <c r="G42" s="155">
        <f t="shared" si="5"/>
        <v>246.53</v>
      </c>
      <c r="H42" s="156">
        <f t="shared" ref="H42" si="51">G42*A42</f>
        <v>2711.83</v>
      </c>
      <c r="I42" s="156">
        <f t="shared" ref="I42" si="52">SUM(H42*$I$11)</f>
        <v>250.84</v>
      </c>
      <c r="J42" s="156">
        <f t="shared" ref="J42" si="53">SUM(H42:I42)</f>
        <v>2962.67</v>
      </c>
      <c r="K42" s="38"/>
      <c r="L42" s="39">
        <v>135.59</v>
      </c>
      <c r="M42" s="55">
        <f t="shared" ref="M42" si="54">SUM(L42/(1-$M$10))</f>
        <v>246.53</v>
      </c>
      <c r="P42" s="59">
        <f t="shared" ref="P42" si="55">L42*A42</f>
        <v>1491.49</v>
      </c>
      <c r="R42" s="77">
        <f t="shared" ref="R42" si="56">SUM(((C42*D42)/144)*A42)</f>
        <v>248.65</v>
      </c>
    </row>
    <row r="43" spans="1:18" s="40" customFormat="1" ht="30" customHeight="1" thickBot="1">
      <c r="A43" s="113"/>
      <c r="B43" s="113"/>
      <c r="C43" s="113"/>
      <c r="D43" s="113"/>
      <c r="E43" s="114"/>
      <c r="F43" s="114"/>
      <c r="G43" s="115"/>
      <c r="H43" s="115"/>
      <c r="I43" s="115"/>
      <c r="J43" s="115"/>
      <c r="K43" s="38"/>
      <c r="L43" s="39"/>
      <c r="M43" s="55"/>
      <c r="O43" s="57"/>
      <c r="P43" s="59">
        <f t="shared" si="3"/>
        <v>0</v>
      </c>
      <c r="R43" s="77">
        <f t="shared" si="4"/>
        <v>0</v>
      </c>
    </row>
    <row r="44" spans="1:18" s="40" customFormat="1" ht="30" customHeight="1">
      <c r="A44" s="51">
        <v>16</v>
      </c>
      <c r="B44" s="62"/>
      <c r="C44" s="62"/>
      <c r="D44" s="62"/>
      <c r="E44" s="58" t="s">
        <v>224</v>
      </c>
      <c r="F44" s="37"/>
      <c r="G44" s="76">
        <v>75</v>
      </c>
      <c r="H44" s="66">
        <f t="shared" ref="H44:H54" si="57">G44*A44</f>
        <v>1200</v>
      </c>
      <c r="I44" s="63"/>
      <c r="J44" s="63">
        <f t="shared" ref="J44" si="58">SUM(H44:I44)</f>
        <v>1200</v>
      </c>
      <c r="K44" s="116"/>
      <c r="L44" s="39">
        <v>50</v>
      </c>
      <c r="M44" s="55">
        <f t="shared" ref="M44:M55" si="59">SUM(L44/(1-$N$44))</f>
        <v>66.67</v>
      </c>
      <c r="N44" s="35">
        <v>0.25</v>
      </c>
      <c r="O44" s="56"/>
      <c r="P44" s="59">
        <f t="shared" si="3"/>
        <v>800</v>
      </c>
      <c r="Q44" s="42"/>
      <c r="R44" s="85" t="s">
        <v>49</v>
      </c>
    </row>
    <row r="45" spans="1:18" s="40" customFormat="1" ht="30" customHeight="1">
      <c r="A45" s="51">
        <v>34</v>
      </c>
      <c r="B45" s="62"/>
      <c r="C45" s="62"/>
      <c r="D45" s="62"/>
      <c r="E45" s="58" t="s">
        <v>221</v>
      </c>
      <c r="F45" s="37"/>
      <c r="G45" s="76">
        <v>50</v>
      </c>
      <c r="H45" s="66">
        <f t="shared" si="57"/>
        <v>1700</v>
      </c>
      <c r="I45" s="63"/>
      <c r="J45" s="63">
        <f t="shared" ref="J45" si="60">SUM(H45:I45)</f>
        <v>1700</v>
      </c>
      <c r="K45" s="116"/>
      <c r="L45" s="39">
        <v>35</v>
      </c>
      <c r="M45" s="55">
        <f t="shared" si="59"/>
        <v>46.67</v>
      </c>
      <c r="N45" s="35">
        <v>0.25</v>
      </c>
      <c r="O45" s="56"/>
      <c r="P45" s="59">
        <f t="shared" ref="P45" si="61">L45*A45</f>
        <v>1190</v>
      </c>
      <c r="Q45" s="42"/>
      <c r="R45" s="85" t="s">
        <v>49</v>
      </c>
    </row>
    <row r="46" spans="1:18" s="40" customFormat="1" ht="30" customHeight="1">
      <c r="A46" s="51">
        <v>34</v>
      </c>
      <c r="B46" s="62"/>
      <c r="C46" s="62"/>
      <c r="D46" s="62"/>
      <c r="E46" s="58" t="s">
        <v>222</v>
      </c>
      <c r="F46" s="37"/>
      <c r="G46" s="76">
        <v>50</v>
      </c>
      <c r="H46" s="66">
        <f t="shared" si="57"/>
        <v>1700</v>
      </c>
      <c r="I46" s="63"/>
      <c r="J46" s="63">
        <f t="shared" ref="J46:J47" si="62">SUM(H46:I46)</f>
        <v>1700</v>
      </c>
      <c r="K46" s="116"/>
      <c r="L46" s="39">
        <v>35</v>
      </c>
      <c r="M46" s="55">
        <f t="shared" si="59"/>
        <v>46.67</v>
      </c>
      <c r="N46" s="35">
        <v>0.25</v>
      </c>
      <c r="O46" s="56"/>
      <c r="P46" s="59">
        <f t="shared" si="3"/>
        <v>1190</v>
      </c>
      <c r="Q46" s="42"/>
      <c r="R46" s="85" t="s">
        <v>49</v>
      </c>
    </row>
    <row r="47" spans="1:18" s="40" customFormat="1" ht="30" customHeight="1">
      <c r="A47" s="51">
        <v>34</v>
      </c>
      <c r="B47" s="62"/>
      <c r="C47" s="62"/>
      <c r="D47" s="62"/>
      <c r="E47" s="58" t="s">
        <v>223</v>
      </c>
      <c r="F47" s="37"/>
      <c r="G47" s="76">
        <v>50</v>
      </c>
      <c r="H47" s="66">
        <f t="shared" si="57"/>
        <v>1700</v>
      </c>
      <c r="I47" s="63"/>
      <c r="J47" s="63">
        <f t="shared" si="62"/>
        <v>1700</v>
      </c>
      <c r="K47" s="116"/>
      <c r="L47" s="39">
        <v>35</v>
      </c>
      <c r="M47" s="55">
        <f t="shared" si="59"/>
        <v>46.67</v>
      </c>
      <c r="N47" s="35">
        <v>0.25</v>
      </c>
      <c r="O47" s="56"/>
      <c r="P47" s="59">
        <f t="shared" si="3"/>
        <v>1190</v>
      </c>
      <c r="Q47" s="42"/>
      <c r="R47" s="85" t="s">
        <v>49</v>
      </c>
    </row>
    <row r="48" spans="1:18" s="40" customFormat="1" ht="30" customHeight="1">
      <c r="A48" s="152">
        <v>33</v>
      </c>
      <c r="B48" s="159"/>
      <c r="C48" s="159"/>
      <c r="D48" s="159"/>
      <c r="E48" s="153" t="s">
        <v>225</v>
      </c>
      <c r="F48" s="154"/>
      <c r="G48" s="155">
        <v>50</v>
      </c>
      <c r="H48" s="160">
        <f t="shared" si="57"/>
        <v>1650</v>
      </c>
      <c r="I48" s="156"/>
      <c r="J48" s="156">
        <f t="shared" ref="J48" si="63">SUM(H48:I48)</f>
        <v>1650</v>
      </c>
      <c r="K48" s="116"/>
      <c r="L48" s="39">
        <v>35</v>
      </c>
      <c r="M48" s="55">
        <f t="shared" si="59"/>
        <v>46.67</v>
      </c>
      <c r="N48" s="35">
        <v>0.25</v>
      </c>
      <c r="O48" s="56"/>
      <c r="P48" s="59">
        <f t="shared" ref="P48" si="64">L48*A48</f>
        <v>1155</v>
      </c>
      <c r="Q48" s="42"/>
      <c r="R48" s="85" t="s">
        <v>49</v>
      </c>
    </row>
    <row r="49" spans="1:18" s="40" customFormat="1" ht="30" customHeight="1">
      <c r="A49" s="164">
        <v>80</v>
      </c>
      <c r="B49" s="165"/>
      <c r="C49" s="165"/>
      <c r="D49" s="165"/>
      <c r="E49" s="166" t="s">
        <v>234</v>
      </c>
      <c r="F49" s="167"/>
      <c r="G49" s="168">
        <v>50</v>
      </c>
      <c r="H49" s="169">
        <f t="shared" si="57"/>
        <v>4000</v>
      </c>
      <c r="I49" s="170"/>
      <c r="J49" s="170">
        <f t="shared" ref="J49:J54" si="65">SUM(H49:I49)</f>
        <v>4000</v>
      </c>
      <c r="K49" s="116"/>
      <c r="L49" s="39">
        <v>35</v>
      </c>
      <c r="M49" s="55">
        <f t="shared" si="59"/>
        <v>46.67</v>
      </c>
      <c r="N49" s="35">
        <v>0.25</v>
      </c>
      <c r="O49" s="56"/>
      <c r="P49" s="59">
        <f t="shared" si="3"/>
        <v>2800</v>
      </c>
      <c r="Q49" s="42"/>
      <c r="R49" s="85" t="s">
        <v>49</v>
      </c>
    </row>
    <row r="50" spans="1:18" s="40" customFormat="1" ht="30" customHeight="1">
      <c r="A50" s="51">
        <v>27</v>
      </c>
      <c r="B50" s="62"/>
      <c r="C50" s="62"/>
      <c r="D50" s="62"/>
      <c r="E50" s="58" t="s">
        <v>227</v>
      </c>
      <c r="F50" s="37"/>
      <c r="G50" s="76">
        <v>100</v>
      </c>
      <c r="H50" s="66">
        <f t="shared" si="57"/>
        <v>2700</v>
      </c>
      <c r="I50" s="63"/>
      <c r="J50" s="63">
        <f t="shared" ref="J50:J51" si="66">SUM(H50:I50)</f>
        <v>2700</v>
      </c>
      <c r="K50" s="116"/>
      <c r="L50" s="39">
        <v>75</v>
      </c>
      <c r="M50" s="55">
        <f t="shared" si="59"/>
        <v>100</v>
      </c>
      <c r="N50" s="35">
        <v>0.25</v>
      </c>
      <c r="O50" s="56"/>
      <c r="P50" s="59">
        <f t="shared" ref="P50:P51" si="67">L50*A50</f>
        <v>2025</v>
      </c>
      <c r="Q50" s="42"/>
      <c r="R50" s="85" t="s">
        <v>49</v>
      </c>
    </row>
    <row r="51" spans="1:18" s="40" customFormat="1" ht="30" customHeight="1">
      <c r="A51" s="51">
        <v>9</v>
      </c>
      <c r="B51" s="62"/>
      <c r="C51" s="62"/>
      <c r="D51" s="62"/>
      <c r="E51" s="58" t="s">
        <v>235</v>
      </c>
      <c r="F51" s="37"/>
      <c r="G51" s="76">
        <v>100</v>
      </c>
      <c r="H51" s="66">
        <f t="shared" si="57"/>
        <v>900</v>
      </c>
      <c r="I51" s="63"/>
      <c r="J51" s="63">
        <f t="shared" si="66"/>
        <v>900</v>
      </c>
      <c r="K51" s="116"/>
      <c r="L51" s="39">
        <v>75</v>
      </c>
      <c r="M51" s="55">
        <f t="shared" si="59"/>
        <v>100</v>
      </c>
      <c r="N51" s="35">
        <v>0.25</v>
      </c>
      <c r="O51" s="56"/>
      <c r="P51" s="59">
        <f t="shared" si="67"/>
        <v>675</v>
      </c>
      <c r="Q51" s="42"/>
      <c r="R51" s="85" t="s">
        <v>49</v>
      </c>
    </row>
    <row r="52" spans="1:18" s="40" customFormat="1" ht="30" customHeight="1">
      <c r="A52" s="152">
        <v>6</v>
      </c>
      <c r="B52" s="159"/>
      <c r="C52" s="159"/>
      <c r="D52" s="159"/>
      <c r="E52" s="153" t="s">
        <v>236</v>
      </c>
      <c r="F52" s="154"/>
      <c r="G52" s="155">
        <v>100</v>
      </c>
      <c r="H52" s="160">
        <f t="shared" si="57"/>
        <v>600</v>
      </c>
      <c r="I52" s="156"/>
      <c r="J52" s="156">
        <f t="shared" si="65"/>
        <v>600</v>
      </c>
      <c r="K52" s="116"/>
      <c r="L52" s="39">
        <v>75</v>
      </c>
      <c r="M52" s="55">
        <f t="shared" si="59"/>
        <v>100</v>
      </c>
      <c r="N52" s="35">
        <v>0.25</v>
      </c>
      <c r="O52" s="56"/>
      <c r="P52" s="59">
        <f t="shared" si="3"/>
        <v>450</v>
      </c>
      <c r="Q52" s="42"/>
      <c r="R52" s="85" t="s">
        <v>49</v>
      </c>
    </row>
    <row r="53" spans="1:18" s="40" customFormat="1" ht="30" customHeight="1">
      <c r="A53" s="135">
        <v>8</v>
      </c>
      <c r="B53" s="143"/>
      <c r="C53" s="143"/>
      <c r="D53" s="143"/>
      <c r="E53" s="137" t="s">
        <v>239</v>
      </c>
      <c r="F53" s="138"/>
      <c r="G53" s="139">
        <v>100</v>
      </c>
      <c r="H53" s="144">
        <f t="shared" si="57"/>
        <v>800</v>
      </c>
      <c r="I53" s="140"/>
      <c r="J53" s="140">
        <f t="shared" ref="J53" si="68">SUM(H53:I53)</f>
        <v>800</v>
      </c>
      <c r="K53" s="116"/>
      <c r="L53" s="39">
        <v>75</v>
      </c>
      <c r="M53" s="55">
        <f t="shared" si="59"/>
        <v>100</v>
      </c>
      <c r="N53" s="35">
        <v>0.25</v>
      </c>
      <c r="O53" s="56"/>
      <c r="P53" s="59">
        <f t="shared" ref="P53" si="69">L53*A53</f>
        <v>600</v>
      </c>
      <c r="Q53" s="42"/>
      <c r="R53" s="85" t="s">
        <v>49</v>
      </c>
    </row>
    <row r="54" spans="1:18" s="40" customFormat="1" ht="30" customHeight="1">
      <c r="A54" s="152">
        <v>4</v>
      </c>
      <c r="B54" s="159"/>
      <c r="C54" s="159"/>
      <c r="D54" s="159"/>
      <c r="E54" s="153" t="s">
        <v>238</v>
      </c>
      <c r="F54" s="154"/>
      <c r="G54" s="155">
        <v>100</v>
      </c>
      <c r="H54" s="160">
        <f t="shared" si="57"/>
        <v>400</v>
      </c>
      <c r="I54" s="156"/>
      <c r="J54" s="156">
        <f t="shared" si="65"/>
        <v>400</v>
      </c>
      <c r="K54" s="116"/>
      <c r="L54" s="39">
        <v>75</v>
      </c>
      <c r="M54" s="55">
        <f t="shared" si="59"/>
        <v>100</v>
      </c>
      <c r="N54" s="35">
        <v>0.25</v>
      </c>
      <c r="O54" s="56"/>
      <c r="P54" s="59">
        <f t="shared" si="3"/>
        <v>300</v>
      </c>
      <c r="Q54" s="42"/>
      <c r="R54" s="85" t="s">
        <v>49</v>
      </c>
    </row>
    <row r="55" spans="1:18" s="40" customFormat="1" ht="30" customHeight="1">
      <c r="A55" s="51">
        <v>1</v>
      </c>
      <c r="B55" s="62"/>
      <c r="C55" s="62"/>
      <c r="D55" s="62"/>
      <c r="E55" s="58" t="s">
        <v>237</v>
      </c>
      <c r="F55" s="58"/>
      <c r="G55" s="76">
        <v>2500</v>
      </c>
      <c r="H55" s="64">
        <f t="shared" ref="H55:H62" si="70">SUM(G55*A55)</f>
        <v>2500</v>
      </c>
      <c r="I55" s="63"/>
      <c r="J55" s="65">
        <f t="shared" ref="J55:J67" si="71">SUM(H55:I55)</f>
        <v>2500</v>
      </c>
      <c r="K55" s="38"/>
      <c r="L55" s="39">
        <v>1000</v>
      </c>
      <c r="M55" s="55">
        <f t="shared" si="59"/>
        <v>1333.33</v>
      </c>
      <c r="P55" s="59">
        <f t="shared" si="3"/>
        <v>1000</v>
      </c>
      <c r="R55" s="85" t="s">
        <v>50</v>
      </c>
    </row>
    <row r="56" spans="1:18" s="40" customFormat="1" ht="30" customHeight="1">
      <c r="A56" s="62">
        <v>1</v>
      </c>
      <c r="B56" s="62"/>
      <c r="C56" s="62"/>
      <c r="D56" s="62"/>
      <c r="E56" s="58" t="s">
        <v>228</v>
      </c>
      <c r="F56" s="58"/>
      <c r="G56" s="76">
        <v>750</v>
      </c>
      <c r="H56" s="64">
        <f t="shared" si="70"/>
        <v>750</v>
      </c>
      <c r="I56" s="63"/>
      <c r="J56" s="65">
        <f t="shared" si="71"/>
        <v>750</v>
      </c>
      <c r="K56" s="38"/>
      <c r="L56" s="39">
        <f>50*11</f>
        <v>550</v>
      </c>
      <c r="M56" s="55">
        <f t="shared" ref="M56" si="72">SUM(L56/(1-$N$44))</f>
        <v>733.33</v>
      </c>
      <c r="P56" s="59">
        <f t="shared" si="3"/>
        <v>550</v>
      </c>
      <c r="Q56" s="42"/>
      <c r="R56" s="85" t="s">
        <v>48</v>
      </c>
    </row>
    <row r="57" spans="1:18" s="40" customFormat="1" ht="30" customHeight="1">
      <c r="A57" s="62">
        <v>1</v>
      </c>
      <c r="B57" s="62"/>
      <c r="C57" s="62"/>
      <c r="D57" s="62"/>
      <c r="E57" s="58" t="s">
        <v>173</v>
      </c>
      <c r="F57" s="58"/>
      <c r="G57" s="76">
        <v>2200</v>
      </c>
      <c r="H57" s="64">
        <f t="shared" si="70"/>
        <v>2200</v>
      </c>
      <c r="I57" s="63"/>
      <c r="J57" s="65">
        <f t="shared" si="71"/>
        <v>2200</v>
      </c>
      <c r="K57" s="38"/>
      <c r="L57" s="39">
        <f>((0.7*220*4)+(50*20))</f>
        <v>1616</v>
      </c>
      <c r="M57" s="55">
        <f t="shared" ref="M57:M67" si="73">SUM(L57/(1-$N$44))</f>
        <v>2154.67</v>
      </c>
      <c r="P57" s="59">
        <f t="shared" si="3"/>
        <v>1616</v>
      </c>
      <c r="Q57" s="42"/>
      <c r="R57" s="85" t="s">
        <v>48</v>
      </c>
    </row>
    <row r="58" spans="1:18" s="40" customFormat="1" ht="30" customHeight="1">
      <c r="A58" s="62">
        <v>1</v>
      </c>
      <c r="B58" s="62"/>
      <c r="C58" s="62"/>
      <c r="D58" s="62"/>
      <c r="E58" s="58" t="s">
        <v>245</v>
      </c>
      <c r="F58" s="58"/>
      <c r="G58" s="76">
        <v>10675</v>
      </c>
      <c r="H58" s="64">
        <f t="shared" si="70"/>
        <v>10675</v>
      </c>
      <c r="I58" s="63"/>
      <c r="J58" s="65">
        <f t="shared" si="71"/>
        <v>10675</v>
      </c>
      <c r="K58" s="38"/>
      <c r="L58" s="39">
        <v>7500</v>
      </c>
      <c r="M58" s="55">
        <f t="shared" si="73"/>
        <v>10000</v>
      </c>
      <c r="O58" s="41"/>
      <c r="P58" s="59">
        <f t="shared" si="3"/>
        <v>7500</v>
      </c>
      <c r="Q58" s="43"/>
      <c r="R58" s="57" t="s">
        <v>48</v>
      </c>
    </row>
    <row r="59" spans="1:18" s="40" customFormat="1" ht="30" customHeight="1">
      <c r="A59" s="62">
        <v>1</v>
      </c>
      <c r="B59" s="62"/>
      <c r="C59" s="62"/>
      <c r="D59" s="62"/>
      <c r="E59" s="58" t="s">
        <v>246</v>
      </c>
      <c r="F59" s="58"/>
      <c r="G59" s="76">
        <v>4500</v>
      </c>
      <c r="H59" s="64">
        <f t="shared" si="70"/>
        <v>4500</v>
      </c>
      <c r="I59" s="63"/>
      <c r="J59" s="65">
        <f t="shared" si="71"/>
        <v>4500</v>
      </c>
      <c r="K59" s="38"/>
      <c r="L59" s="39">
        <v>3350</v>
      </c>
      <c r="M59" s="55">
        <f t="shared" ref="M59" si="74">SUM(L59/(1-$N$44))</f>
        <v>4466.67</v>
      </c>
      <c r="O59" s="41"/>
      <c r="P59" s="59">
        <f t="shared" ref="P59" si="75">L59*A59</f>
        <v>3350</v>
      </c>
      <c r="Q59" s="43"/>
      <c r="R59" s="57" t="s">
        <v>48</v>
      </c>
    </row>
    <row r="60" spans="1:18" s="40" customFormat="1" ht="30" customHeight="1">
      <c r="A60" s="62">
        <v>1</v>
      </c>
      <c r="B60" s="62"/>
      <c r="C60" s="62"/>
      <c r="D60" s="62"/>
      <c r="E60" s="58" t="s">
        <v>247</v>
      </c>
      <c r="F60" s="58"/>
      <c r="G60" s="76">
        <v>4500</v>
      </c>
      <c r="H60" s="64">
        <f t="shared" si="70"/>
        <v>4500</v>
      </c>
      <c r="I60" s="63"/>
      <c r="J60" s="65">
        <f t="shared" si="71"/>
        <v>4500</v>
      </c>
      <c r="K60" s="38"/>
      <c r="L60" s="39">
        <v>3350</v>
      </c>
      <c r="M60" s="55">
        <f t="shared" ref="M60" si="76">SUM(L60/(1-$N$44))</f>
        <v>4466.67</v>
      </c>
      <c r="O60" s="41"/>
      <c r="P60" s="59">
        <f t="shared" ref="P60" si="77">L60*A60</f>
        <v>3350</v>
      </c>
      <c r="Q60" s="43"/>
      <c r="R60" s="57" t="s">
        <v>48</v>
      </c>
    </row>
    <row r="61" spans="1:18" s="40" customFormat="1" ht="30" customHeight="1">
      <c r="A61" s="62">
        <v>1</v>
      </c>
      <c r="B61" s="62"/>
      <c r="C61" s="62"/>
      <c r="D61" s="62"/>
      <c r="E61" s="58" t="s">
        <v>248</v>
      </c>
      <c r="F61" s="58"/>
      <c r="G61" s="76">
        <v>4500</v>
      </c>
      <c r="H61" s="64">
        <f t="shared" si="70"/>
        <v>4500</v>
      </c>
      <c r="I61" s="63"/>
      <c r="J61" s="65">
        <f t="shared" si="71"/>
        <v>4500</v>
      </c>
      <c r="K61" s="38"/>
      <c r="L61" s="39">
        <v>3350</v>
      </c>
      <c r="M61" s="55">
        <f t="shared" si="73"/>
        <v>4466.67</v>
      </c>
      <c r="O61" s="41"/>
      <c r="P61" s="59">
        <f t="shared" si="3"/>
        <v>3350</v>
      </c>
      <c r="Q61" s="43"/>
      <c r="R61" s="57" t="s">
        <v>48</v>
      </c>
    </row>
    <row r="62" spans="1:18" s="40" customFormat="1" ht="30" customHeight="1">
      <c r="A62" s="62">
        <v>1</v>
      </c>
      <c r="B62" s="62"/>
      <c r="C62" s="62"/>
      <c r="D62" s="62"/>
      <c r="E62" s="58" t="s">
        <v>249</v>
      </c>
      <c r="F62" s="58"/>
      <c r="G62" s="76">
        <v>10675</v>
      </c>
      <c r="H62" s="64">
        <f t="shared" si="70"/>
        <v>10675</v>
      </c>
      <c r="I62" s="63"/>
      <c r="J62" s="65">
        <f t="shared" si="71"/>
        <v>10675</v>
      </c>
      <c r="K62" s="38"/>
      <c r="L62" s="39">
        <v>7500</v>
      </c>
      <c r="M62" s="55">
        <f t="shared" ref="M62:M64" si="78">SUM(L62/(1-$N$44))</f>
        <v>10000</v>
      </c>
      <c r="O62" s="41"/>
      <c r="P62" s="59">
        <f t="shared" ref="P62:P64" si="79">L62*A62</f>
        <v>7500</v>
      </c>
      <c r="Q62" s="43"/>
      <c r="R62" s="57" t="s">
        <v>48</v>
      </c>
    </row>
    <row r="63" spans="1:18" s="40" customFormat="1" ht="30" customHeight="1">
      <c r="A63" s="62">
        <v>1</v>
      </c>
      <c r="B63" s="62"/>
      <c r="C63" s="62"/>
      <c r="D63" s="62"/>
      <c r="E63" s="58" t="s">
        <v>240</v>
      </c>
      <c r="F63" s="58"/>
      <c r="G63" s="63">
        <v>5500.76</v>
      </c>
      <c r="H63" s="63">
        <f>G63*A63</f>
        <v>5500.76</v>
      </c>
      <c r="I63" s="63"/>
      <c r="J63" s="65">
        <f t="shared" si="71"/>
        <v>5500.76</v>
      </c>
      <c r="K63" s="117"/>
      <c r="L63" s="39">
        <v>4000</v>
      </c>
      <c r="M63" s="55">
        <f t="shared" ref="M63" si="80">SUM(L63/(1-$N$44))</f>
        <v>5333.33</v>
      </c>
      <c r="O63" s="41"/>
      <c r="P63" s="59">
        <f t="shared" ref="P63" si="81">L63*A63</f>
        <v>4000</v>
      </c>
      <c r="Q63" s="43"/>
      <c r="R63" s="57" t="s">
        <v>48</v>
      </c>
    </row>
    <row r="64" spans="1:18" s="40" customFormat="1" ht="30" customHeight="1">
      <c r="A64" s="62">
        <v>1</v>
      </c>
      <c r="B64" s="62"/>
      <c r="C64" s="62"/>
      <c r="D64" s="62"/>
      <c r="E64" s="58" t="s">
        <v>241</v>
      </c>
      <c r="F64" s="58"/>
      <c r="G64" s="63">
        <v>2349.8200000000002</v>
      </c>
      <c r="H64" s="63">
        <f>G64*A64</f>
        <v>2349.8200000000002</v>
      </c>
      <c r="I64" s="63"/>
      <c r="J64" s="65">
        <f t="shared" si="71"/>
        <v>2349.8200000000002</v>
      </c>
      <c r="K64" s="117"/>
      <c r="L64" s="39">
        <v>1700</v>
      </c>
      <c r="M64" s="55">
        <f t="shared" si="78"/>
        <v>2266.67</v>
      </c>
      <c r="O64" s="41"/>
      <c r="P64" s="59">
        <f t="shared" si="79"/>
        <v>1700</v>
      </c>
      <c r="Q64" s="43"/>
      <c r="R64" s="57" t="s">
        <v>48</v>
      </c>
    </row>
    <row r="65" spans="1:19" s="40" customFormat="1" ht="30" customHeight="1">
      <c r="A65" s="62">
        <v>1</v>
      </c>
      <c r="B65" s="62"/>
      <c r="C65" s="62"/>
      <c r="D65" s="62"/>
      <c r="E65" s="58" t="s">
        <v>242</v>
      </c>
      <c r="F65" s="58"/>
      <c r="G65" s="63">
        <v>2349.8200000000002</v>
      </c>
      <c r="H65" s="63">
        <f>G65*A65</f>
        <v>2349.8200000000002</v>
      </c>
      <c r="I65" s="63"/>
      <c r="J65" s="65">
        <f t="shared" si="71"/>
        <v>2349.8200000000002</v>
      </c>
      <c r="K65" s="117"/>
      <c r="L65" s="39">
        <v>1700</v>
      </c>
      <c r="M65" s="55">
        <f t="shared" ref="M65" si="82">SUM(L65/(1-$N$44))</f>
        <v>2266.67</v>
      </c>
      <c r="O65" s="41"/>
      <c r="P65" s="59">
        <f t="shared" ref="P65" si="83">L65*A65</f>
        <v>1700</v>
      </c>
      <c r="Q65" s="43"/>
      <c r="R65" s="57" t="s">
        <v>48</v>
      </c>
    </row>
    <row r="66" spans="1:19" s="40" customFormat="1" ht="30" customHeight="1">
      <c r="A66" s="62">
        <v>1</v>
      </c>
      <c r="B66" s="62"/>
      <c r="C66" s="62"/>
      <c r="D66" s="62"/>
      <c r="E66" s="58" t="s">
        <v>243</v>
      </c>
      <c r="F66" s="58"/>
      <c r="G66" s="63">
        <v>2349.8200000000002</v>
      </c>
      <c r="H66" s="63">
        <f>G66*A66</f>
        <v>2349.8200000000002</v>
      </c>
      <c r="I66" s="63"/>
      <c r="J66" s="65">
        <f t="shared" si="71"/>
        <v>2349.8200000000002</v>
      </c>
      <c r="K66" s="117"/>
      <c r="L66" s="39">
        <v>1700</v>
      </c>
      <c r="M66" s="55">
        <f t="shared" ref="M66" si="84">SUM(L66/(1-$N$44))</f>
        <v>2266.67</v>
      </c>
      <c r="O66" s="41"/>
      <c r="P66" s="59">
        <f t="shared" ref="P66" si="85">L66*A66</f>
        <v>1700</v>
      </c>
      <c r="Q66" s="43"/>
      <c r="R66" s="57" t="s">
        <v>48</v>
      </c>
    </row>
    <row r="67" spans="1:19" s="40" customFormat="1" ht="30" customHeight="1" thickBot="1">
      <c r="A67" s="60">
        <v>1</v>
      </c>
      <c r="B67" s="60"/>
      <c r="C67" s="60"/>
      <c r="D67" s="60"/>
      <c r="E67" s="171" t="s">
        <v>244</v>
      </c>
      <c r="F67" s="61"/>
      <c r="G67" s="87">
        <v>5500.76</v>
      </c>
      <c r="H67" s="76">
        <f>G67*A67</f>
        <v>5500.76</v>
      </c>
      <c r="I67" s="172"/>
      <c r="J67" s="52">
        <f t="shared" si="71"/>
        <v>5500.76</v>
      </c>
      <c r="K67" s="117"/>
      <c r="L67" s="39">
        <v>4000</v>
      </c>
      <c r="M67" s="55">
        <f t="shared" si="73"/>
        <v>5333.33</v>
      </c>
      <c r="O67" s="41"/>
      <c r="P67" s="59">
        <f t="shared" si="3"/>
        <v>4000</v>
      </c>
      <c r="Q67" s="43"/>
      <c r="R67" s="57" t="s">
        <v>48</v>
      </c>
    </row>
    <row r="68" spans="1:19" ht="40.15" customHeight="1" thickTop="1" thickBot="1">
      <c r="A68" s="130"/>
      <c r="B68" s="44"/>
      <c r="C68" s="44"/>
      <c r="D68" s="44"/>
      <c r="E68" s="44"/>
      <c r="F68" s="44"/>
      <c r="G68" s="84"/>
      <c r="H68" s="119">
        <f>SUM(H12:H67)</f>
        <v>216194.37</v>
      </c>
      <c r="I68" s="173">
        <f>SUM(I12:I67)</f>
        <v>12995.63</v>
      </c>
      <c r="J68" s="46">
        <f>SUM(J12:J67)</f>
        <v>229190</v>
      </c>
      <c r="K68" s="47"/>
      <c r="L68" s="40"/>
      <c r="M68" s="40"/>
      <c r="N68" s="40"/>
      <c r="O68" s="41"/>
      <c r="P68" s="40"/>
      <c r="Q68" s="40"/>
      <c r="R68" s="40"/>
      <c r="S68" s="40"/>
    </row>
    <row r="69" spans="1:19" s="40" customFormat="1" ht="24.95" customHeight="1">
      <c r="A69" s="23"/>
      <c r="B69" s="23"/>
      <c r="C69" s="23"/>
      <c r="D69" s="23"/>
      <c r="E69" s="23"/>
      <c r="F69" s="23"/>
      <c r="G69" s="23"/>
      <c r="H69" s="23"/>
      <c r="I69" s="25"/>
      <c r="J69" s="38"/>
      <c r="K69" s="23"/>
    </row>
    <row r="70" spans="1:19" s="40" customFormat="1" ht="24.95" customHeight="1">
      <c r="A70" s="128"/>
      <c r="B70" s="21"/>
      <c r="C70" s="21"/>
      <c r="D70" s="21"/>
      <c r="E70" s="23"/>
      <c r="F70"/>
      <c r="G70"/>
      <c r="H70"/>
      <c r="I70" s="25"/>
      <c r="J70" s="38"/>
      <c r="K70" s="23"/>
    </row>
    <row r="71" spans="1:19" s="40" customFormat="1" ht="24.95" customHeight="1">
      <c r="A71" s="131" t="s">
        <v>51</v>
      </c>
      <c r="B71" s="132"/>
      <c r="C71" s="132"/>
      <c r="D71" s="132"/>
      <c r="E71" s="23"/>
      <c r="I71" s="25"/>
      <c r="J71" s="38"/>
      <c r="K71" s="23"/>
    </row>
    <row r="72" spans="1:19" s="40" customFormat="1" ht="24.95" customHeight="1">
      <c r="A72" s="131" t="s">
        <v>52</v>
      </c>
      <c r="B72" s="132"/>
      <c r="C72" s="132"/>
      <c r="D72" s="132"/>
      <c r="E72" s="23"/>
      <c r="I72" s="25"/>
      <c r="J72" s="38"/>
      <c r="K72" s="48"/>
    </row>
    <row r="73" spans="1:19" ht="24.95" customHeight="1">
      <c r="A73" s="133" t="s">
        <v>53</v>
      </c>
      <c r="B73" s="134"/>
      <c r="C73" s="134"/>
      <c r="D73" s="134"/>
      <c r="E73" s="93"/>
      <c r="F73" s="92"/>
      <c r="G73" s="40"/>
      <c r="H73" s="40"/>
      <c r="I73" s="25"/>
      <c r="J73" s="38"/>
      <c r="K73" s="47"/>
    </row>
    <row r="74" spans="1:19" ht="24.95" customHeight="1">
      <c r="A74" s="23"/>
      <c r="B74" s="132"/>
      <c r="C74" s="132"/>
      <c r="D74" s="132"/>
      <c r="E74" s="23"/>
      <c r="F74" s="40"/>
      <c r="G74" s="40"/>
      <c r="H74" s="40"/>
      <c r="I74" s="25"/>
      <c r="J74" s="38"/>
      <c r="K74" s="47"/>
    </row>
    <row r="75" spans="1:19" ht="24.95" customHeight="1">
      <c r="A75" s="23"/>
      <c r="B75" s="23"/>
      <c r="C75" s="23"/>
      <c r="D75" s="23"/>
      <c r="E75" s="23"/>
      <c r="F75"/>
      <c r="G75"/>
      <c r="H75"/>
      <c r="I75" s="25"/>
      <c r="J75" s="38"/>
      <c r="K75" s="47"/>
    </row>
    <row r="76" spans="1:19" s="40" customFormat="1" ht="24.95" customHeight="1">
      <c r="A76" s="23"/>
      <c r="B76" s="23"/>
      <c r="C76" s="23"/>
      <c r="D76" s="23"/>
      <c r="E76" s="23"/>
      <c r="F76" s="23"/>
      <c r="G76" s="23"/>
      <c r="H76" s="23"/>
      <c r="I76" s="25"/>
      <c r="J76" s="38"/>
      <c r="K76" s="23"/>
    </row>
    <row r="77" spans="1:19" s="40" customFormat="1" ht="24.95" customHeight="1">
      <c r="A77" s="23"/>
      <c r="B77" s="23"/>
      <c r="C77" s="23"/>
      <c r="D77" s="23"/>
      <c r="E77" s="23"/>
      <c r="F77" s="23"/>
      <c r="G77" s="23"/>
      <c r="H77" s="23"/>
      <c r="I77" s="25"/>
      <c r="J77" s="38"/>
      <c r="K77" s="23"/>
    </row>
    <row r="78" spans="1:19" ht="24.95" customHeight="1">
      <c r="A78" s="23"/>
      <c r="B78" s="23"/>
      <c r="C78" s="23"/>
      <c r="D78" s="23"/>
      <c r="E78" s="23"/>
      <c r="F78" s="23"/>
      <c r="G78" s="23"/>
      <c r="H78" s="23"/>
      <c r="I78" s="25"/>
      <c r="J78" s="38"/>
      <c r="K78" s="47"/>
    </row>
    <row r="79" spans="1:19" ht="24.95" customHeight="1">
      <c r="A79" s="23"/>
      <c r="B79" s="23"/>
      <c r="C79" s="23"/>
      <c r="D79" s="23"/>
      <c r="E79" s="23"/>
      <c r="F79" s="23"/>
      <c r="G79" s="23"/>
      <c r="H79" s="23"/>
      <c r="I79" s="25"/>
      <c r="J79" s="38"/>
      <c r="K79" s="47"/>
    </row>
    <row r="80" spans="1:19" s="40" customFormat="1" ht="24.95" customHeight="1">
      <c r="A80" s="49"/>
      <c r="B80" s="49"/>
      <c r="C80" s="49"/>
      <c r="D80" s="23"/>
      <c r="E80" s="23"/>
      <c r="F80" s="23"/>
      <c r="G80" s="23"/>
      <c r="H80" s="23"/>
      <c r="I80" s="25"/>
      <c r="J80" s="38"/>
      <c r="K80" s="48"/>
    </row>
    <row r="81" spans="1:11" ht="24.95" customHeight="1">
      <c r="A81" s="23"/>
      <c r="B81" s="23"/>
      <c r="C81" s="23"/>
      <c r="D81" s="23"/>
      <c r="E81" s="23"/>
      <c r="F81" s="23"/>
      <c r="G81" s="23"/>
      <c r="H81" s="23"/>
      <c r="I81" s="25"/>
      <c r="J81" s="38"/>
      <c r="K81" s="47"/>
    </row>
    <row r="82" spans="1:11" ht="24.95" customHeight="1">
      <c r="A82" s="23"/>
      <c r="B82" s="23"/>
      <c r="C82" s="23"/>
      <c r="D82" s="23"/>
      <c r="E82" s="23"/>
      <c r="F82" s="23"/>
      <c r="G82" s="23"/>
      <c r="H82" s="23"/>
      <c r="I82" s="25"/>
      <c r="J82" s="38"/>
      <c r="K82" s="47"/>
    </row>
    <row r="83" spans="1:11" ht="24.95" customHeight="1">
      <c r="A83" s="23"/>
      <c r="B83" s="23"/>
      <c r="C83" s="23"/>
      <c r="D83" s="23"/>
      <c r="E83" s="23"/>
      <c r="F83" s="23"/>
      <c r="G83" s="23"/>
      <c r="H83" s="23"/>
      <c r="I83" s="25"/>
      <c r="J83" s="38"/>
      <c r="K83" s="47"/>
    </row>
    <row r="84" spans="1:11" s="40" customFormat="1" ht="24.95" customHeight="1">
      <c r="A84" s="23"/>
      <c r="B84" s="23"/>
      <c r="C84" s="23"/>
      <c r="D84" s="23"/>
      <c r="E84" s="23"/>
      <c r="F84" s="23"/>
      <c r="G84" s="23"/>
      <c r="H84" s="23"/>
      <c r="I84" s="25"/>
      <c r="J84" s="38"/>
      <c r="K84" s="23"/>
    </row>
    <row r="85" spans="1:11" s="40" customFormat="1" ht="24.95" customHeight="1">
      <c r="A85" s="23"/>
      <c r="B85" s="23"/>
      <c r="C85" s="23"/>
      <c r="D85" s="23"/>
      <c r="E85" s="23"/>
      <c r="F85" s="23"/>
      <c r="G85" s="23"/>
      <c r="H85" s="23"/>
      <c r="I85" s="25"/>
      <c r="J85" s="38"/>
      <c r="K85" s="23"/>
    </row>
    <row r="86" spans="1:11" s="40" customFormat="1" ht="24.95" customHeight="1">
      <c r="A86" s="23"/>
      <c r="B86" s="23"/>
      <c r="C86" s="23"/>
      <c r="D86" s="23"/>
      <c r="E86" s="23"/>
      <c r="F86" s="23"/>
      <c r="G86" s="23"/>
      <c r="H86" s="23"/>
      <c r="I86" s="25"/>
      <c r="J86" s="38"/>
      <c r="K86" s="48"/>
    </row>
    <row r="87" spans="1:11" ht="24.95" customHeight="1">
      <c r="A87" s="23"/>
      <c r="B87" s="23"/>
      <c r="C87" s="23"/>
      <c r="D87" s="23"/>
      <c r="E87" s="23"/>
      <c r="F87" s="23"/>
      <c r="G87" s="23"/>
      <c r="H87" s="23"/>
      <c r="I87" s="25"/>
      <c r="J87" s="38"/>
      <c r="K87" s="47"/>
    </row>
    <row r="88" spans="1:11" ht="24.95" customHeight="1">
      <c r="A88" s="23"/>
      <c r="B88" s="23"/>
      <c r="C88" s="23"/>
      <c r="D88" s="23"/>
      <c r="E88" s="23"/>
      <c r="F88" s="23"/>
      <c r="G88" s="23"/>
      <c r="H88" s="23"/>
      <c r="I88" s="25"/>
      <c r="J88" s="38"/>
      <c r="K88" s="47"/>
    </row>
    <row r="89" spans="1:11" ht="24.95" customHeight="1">
      <c r="A89" s="23"/>
      <c r="B89" s="23"/>
      <c r="C89" s="23"/>
      <c r="D89" s="23"/>
      <c r="E89" s="23"/>
      <c r="F89" s="23"/>
      <c r="G89" s="23"/>
      <c r="H89" s="23"/>
      <c r="I89" s="25"/>
      <c r="J89" s="38"/>
      <c r="K89" s="47"/>
    </row>
    <row r="90" spans="1:11" s="40" customFormat="1" ht="24.95" customHeight="1">
      <c r="A90" s="23"/>
      <c r="B90" s="23"/>
      <c r="C90" s="23"/>
      <c r="D90" s="23"/>
      <c r="E90" s="23"/>
      <c r="F90" s="23"/>
      <c r="G90" s="23"/>
      <c r="H90" s="23"/>
      <c r="I90" s="25"/>
      <c r="J90" s="38"/>
      <c r="K90" s="23"/>
    </row>
    <row r="91" spans="1:11" s="40" customFormat="1" ht="24.95" customHeight="1">
      <c r="A91" s="23"/>
      <c r="B91" s="23"/>
      <c r="C91" s="23"/>
      <c r="D91" s="23"/>
      <c r="E91" s="23"/>
      <c r="F91" s="23"/>
      <c r="G91" s="23"/>
      <c r="H91" s="23"/>
      <c r="I91" s="25"/>
      <c r="J91" s="38"/>
      <c r="K91" s="23"/>
    </row>
    <row r="92" spans="1:11" ht="24.95" customHeight="1">
      <c r="A92" s="23"/>
      <c r="B92" s="23"/>
      <c r="C92" s="23"/>
      <c r="D92" s="23"/>
      <c r="E92" s="23"/>
      <c r="F92" s="23"/>
      <c r="G92" s="23"/>
      <c r="H92" s="23"/>
      <c r="I92" s="25"/>
      <c r="J92" s="38"/>
      <c r="K92" s="47"/>
    </row>
    <row r="93" spans="1:11" ht="24.95" customHeight="1">
      <c r="A93" s="23"/>
      <c r="B93" s="23"/>
      <c r="C93" s="23"/>
      <c r="D93" s="23"/>
      <c r="E93" s="23"/>
      <c r="F93" s="23"/>
      <c r="G93" s="23"/>
      <c r="H93" s="23"/>
      <c r="I93" s="25"/>
      <c r="J93" s="38"/>
      <c r="K93" s="47"/>
    </row>
    <row r="94" spans="1:11" ht="24.95" customHeight="1">
      <c r="A94" s="49"/>
      <c r="B94" s="49"/>
      <c r="C94" s="49"/>
      <c r="D94" s="23"/>
      <c r="E94" s="23"/>
      <c r="F94" s="23"/>
      <c r="G94" s="23"/>
      <c r="H94" s="23"/>
      <c r="I94" s="25"/>
      <c r="J94" s="38"/>
      <c r="K94" s="47"/>
    </row>
    <row r="95" spans="1:11" ht="24.95" customHeight="1">
      <c r="A95" s="23"/>
      <c r="B95" s="23"/>
      <c r="C95" s="23"/>
      <c r="D95" s="23"/>
      <c r="E95" s="23"/>
      <c r="F95" s="23"/>
      <c r="G95" s="23"/>
      <c r="H95" s="23"/>
      <c r="I95" s="49"/>
      <c r="J95" s="50"/>
      <c r="K95" s="47"/>
    </row>
    <row r="96" spans="1:11" ht="20.100000000000001" customHeight="1">
      <c r="A96" s="23"/>
      <c r="B96" s="23"/>
      <c r="C96" s="23"/>
      <c r="D96" s="23"/>
      <c r="E96" s="23"/>
      <c r="F96" s="23"/>
      <c r="G96" s="23"/>
      <c r="H96" s="23"/>
      <c r="I96" s="23"/>
      <c r="J96" s="47"/>
      <c r="K96" s="47"/>
    </row>
    <row r="97" spans="1:11" ht="20.100000000000001" customHeight="1">
      <c r="A97" s="23"/>
      <c r="B97" s="23"/>
      <c r="C97" s="23"/>
      <c r="D97" s="23"/>
      <c r="E97" s="23"/>
      <c r="F97" s="23"/>
      <c r="G97" s="23"/>
      <c r="H97" s="23"/>
      <c r="I97" s="23"/>
      <c r="J97" s="47"/>
      <c r="K97" s="47"/>
    </row>
    <row r="98" spans="1:11" ht="20.100000000000001" customHeight="1">
      <c r="A98" s="23"/>
      <c r="B98" s="23"/>
      <c r="C98" s="23"/>
      <c r="D98" s="23"/>
      <c r="E98" s="23"/>
      <c r="F98" s="23"/>
      <c r="G98" s="23"/>
      <c r="H98" s="23"/>
      <c r="I98" s="23"/>
      <c r="J98" s="47"/>
      <c r="K98" s="47"/>
    </row>
    <row r="99" spans="1:11" ht="20.100000000000001" customHeight="1">
      <c r="A99" s="23"/>
      <c r="B99" s="23"/>
      <c r="C99" s="23"/>
      <c r="D99" s="23"/>
      <c r="E99" s="23"/>
      <c r="F99" s="23"/>
      <c r="G99" s="23"/>
      <c r="H99" s="23"/>
      <c r="I99" s="23"/>
      <c r="J99" s="47"/>
      <c r="K99" s="47"/>
    </row>
    <row r="100" spans="1:11" ht="20.100000000000001" customHeight="1">
      <c r="A100" s="23"/>
      <c r="B100" s="23"/>
      <c r="C100" s="23"/>
      <c r="D100" s="23"/>
      <c r="E100" s="23"/>
      <c r="F100" s="23"/>
      <c r="G100" s="23"/>
      <c r="H100" s="23"/>
      <c r="I100" s="23"/>
      <c r="J100" s="47"/>
      <c r="K100" s="47"/>
    </row>
    <row r="101" spans="1:11" ht="20.100000000000001" customHeight="1">
      <c r="A101" s="23"/>
      <c r="B101" s="23"/>
      <c r="C101" s="23"/>
      <c r="D101" s="23"/>
      <c r="E101" s="23"/>
      <c r="F101" s="23"/>
      <c r="G101" s="23"/>
      <c r="H101" s="23"/>
      <c r="I101" s="23"/>
      <c r="J101" s="47"/>
      <c r="K101" s="47"/>
    </row>
    <row r="102" spans="1:11" ht="20.100000000000001" customHeight="1">
      <c r="A102" s="23"/>
      <c r="B102" s="23"/>
      <c r="C102" s="23"/>
      <c r="D102" s="23"/>
      <c r="E102" s="23"/>
      <c r="F102" s="23"/>
      <c r="G102" s="23"/>
      <c r="H102" s="23"/>
      <c r="I102" s="23"/>
      <c r="J102" s="47"/>
      <c r="K102" s="47"/>
    </row>
    <row r="103" spans="1:11" ht="20.100000000000001" customHeight="1">
      <c r="A103" s="23"/>
      <c r="B103" s="23"/>
      <c r="C103" s="23"/>
      <c r="D103" s="23"/>
      <c r="E103" s="23"/>
      <c r="F103" s="23"/>
      <c r="G103" s="23"/>
      <c r="H103" s="23"/>
      <c r="I103" s="23"/>
      <c r="J103" s="47"/>
      <c r="K103" s="47"/>
    </row>
    <row r="104" spans="1:11" ht="20.100000000000001" customHeight="1">
      <c r="A104" s="23"/>
      <c r="B104" s="23"/>
      <c r="C104" s="23"/>
      <c r="D104" s="23"/>
      <c r="E104" s="23"/>
      <c r="F104" s="23"/>
      <c r="G104" s="23"/>
      <c r="H104" s="23"/>
      <c r="I104" s="23"/>
      <c r="J104" s="47"/>
      <c r="K104" s="47"/>
    </row>
    <row r="105" spans="1:11" ht="20.100000000000001" customHeight="1">
      <c r="A105" s="23"/>
      <c r="B105" s="23"/>
      <c r="C105" s="23"/>
      <c r="D105" s="23"/>
      <c r="E105" s="23"/>
      <c r="F105" s="23"/>
      <c r="G105" s="23"/>
      <c r="H105" s="23"/>
      <c r="I105" s="23"/>
      <c r="J105" s="47"/>
      <c r="K105" s="47"/>
    </row>
    <row r="106" spans="1:11" ht="20.100000000000001" customHeight="1">
      <c r="A106" s="23"/>
      <c r="B106" s="23"/>
      <c r="C106" s="23"/>
      <c r="D106" s="23"/>
      <c r="E106" s="23"/>
      <c r="F106" s="23"/>
      <c r="G106" s="23"/>
      <c r="H106" s="23"/>
      <c r="I106" s="23"/>
      <c r="J106" s="47"/>
      <c r="K106" s="47"/>
    </row>
    <row r="107" spans="1:11" ht="20.100000000000001" customHeight="1">
      <c r="A107" s="23"/>
      <c r="B107" s="23"/>
      <c r="C107" s="23"/>
      <c r="D107" s="23"/>
      <c r="E107" s="23"/>
      <c r="F107" s="23"/>
      <c r="G107" s="23"/>
      <c r="H107" s="23"/>
      <c r="I107" s="23"/>
      <c r="J107" s="47"/>
      <c r="K107" s="47"/>
    </row>
    <row r="108" spans="1:11" ht="20.100000000000001" customHeight="1">
      <c r="A108" s="23"/>
      <c r="B108" s="23"/>
      <c r="C108" s="23"/>
      <c r="D108" s="23"/>
      <c r="E108" s="23"/>
      <c r="F108" s="23"/>
      <c r="G108" s="23"/>
      <c r="H108" s="23"/>
      <c r="I108" s="23"/>
      <c r="J108" s="47"/>
      <c r="K108" s="47"/>
    </row>
    <row r="109" spans="1:11" ht="20.100000000000001" customHeight="1">
      <c r="A109" s="23"/>
      <c r="B109" s="23"/>
      <c r="C109" s="23"/>
      <c r="D109" s="23"/>
      <c r="E109" s="23"/>
      <c r="F109" s="23"/>
      <c r="G109" s="23"/>
      <c r="H109" s="23"/>
      <c r="I109" s="23"/>
      <c r="J109" s="47"/>
      <c r="K109" s="47"/>
    </row>
    <row r="110" spans="1:11" ht="20.100000000000001" customHeight="1">
      <c r="A110" s="23"/>
      <c r="B110" s="23"/>
      <c r="C110" s="23"/>
      <c r="D110" s="23"/>
      <c r="E110" s="23"/>
      <c r="F110" s="23"/>
      <c r="G110" s="23"/>
      <c r="H110" s="23"/>
      <c r="I110" s="23"/>
      <c r="J110" s="47"/>
      <c r="K110" s="47"/>
    </row>
    <row r="111" spans="1:11" ht="20.100000000000001" customHeight="1">
      <c r="A111" s="23"/>
      <c r="B111" s="23"/>
      <c r="C111" s="23"/>
      <c r="D111" s="23"/>
      <c r="E111" s="23"/>
      <c r="F111" s="23"/>
      <c r="G111" s="23"/>
      <c r="H111" s="23"/>
      <c r="I111" s="23"/>
      <c r="J111" s="47"/>
      <c r="K111" s="47"/>
    </row>
    <row r="112" spans="1:11" ht="20.100000000000001" customHeight="1">
      <c r="A112" s="23"/>
      <c r="B112" s="23"/>
      <c r="C112" s="23"/>
      <c r="D112" s="23"/>
      <c r="E112" s="23"/>
      <c r="F112" s="23"/>
      <c r="G112" s="23"/>
      <c r="H112" s="23"/>
      <c r="I112" s="23"/>
      <c r="J112" s="47"/>
      <c r="K112" s="47"/>
    </row>
    <row r="113" spans="1:11" ht="20.100000000000001" customHeight="1">
      <c r="A113" s="23"/>
      <c r="B113" s="23"/>
      <c r="C113" s="23"/>
      <c r="D113" s="23"/>
      <c r="E113" s="23"/>
      <c r="F113" s="23"/>
      <c r="G113" s="23"/>
      <c r="H113" s="23"/>
      <c r="I113" s="23"/>
      <c r="J113" s="47"/>
      <c r="K113" s="47"/>
    </row>
    <row r="114" spans="1:11" ht="20.100000000000001" customHeight="1">
      <c r="A114" s="23"/>
      <c r="B114" s="23"/>
      <c r="C114" s="23"/>
      <c r="D114" s="23"/>
      <c r="E114" s="23"/>
      <c r="F114" s="23"/>
      <c r="G114" s="23"/>
      <c r="H114" s="23"/>
      <c r="I114" s="23"/>
      <c r="J114" s="47"/>
      <c r="K114" s="47"/>
    </row>
    <row r="115" spans="1:11" ht="20.100000000000001" customHeight="1">
      <c r="A115" s="23"/>
      <c r="B115" s="23"/>
      <c r="C115" s="23"/>
      <c r="D115" s="23"/>
      <c r="E115" s="23"/>
      <c r="F115" s="23"/>
      <c r="G115" s="23"/>
      <c r="H115" s="23"/>
      <c r="I115" s="23"/>
      <c r="J115" s="47"/>
      <c r="K115" s="47"/>
    </row>
    <row r="116" spans="1:11" ht="20.100000000000001" customHeight="1">
      <c r="A116" s="23"/>
      <c r="B116" s="23"/>
      <c r="C116" s="23"/>
      <c r="D116" s="23"/>
      <c r="E116" s="23"/>
      <c r="F116" s="23"/>
      <c r="G116" s="23"/>
      <c r="H116" s="23"/>
      <c r="I116" s="23"/>
      <c r="J116" s="47"/>
      <c r="K116" s="47"/>
    </row>
    <row r="117" spans="1:11" ht="20.100000000000001" customHeight="1">
      <c r="A117" s="23"/>
      <c r="B117" s="23"/>
      <c r="C117" s="23"/>
      <c r="D117" s="23"/>
      <c r="E117" s="23"/>
      <c r="F117" s="23"/>
      <c r="G117" s="23"/>
      <c r="H117" s="23"/>
      <c r="I117" s="23"/>
      <c r="J117" s="47"/>
      <c r="K117" s="47"/>
    </row>
    <row r="118" spans="1:11" ht="20.100000000000001" customHeight="1">
      <c r="A118" s="23"/>
      <c r="B118" s="23"/>
      <c r="C118" s="23"/>
      <c r="D118" s="23"/>
      <c r="E118" s="23"/>
      <c r="F118" s="23"/>
      <c r="G118" s="23"/>
      <c r="H118" s="23"/>
      <c r="I118" s="23"/>
      <c r="J118" s="47"/>
      <c r="K118" s="47"/>
    </row>
    <row r="119" spans="1:11" ht="20.100000000000001" customHeight="1">
      <c r="A119" s="23"/>
      <c r="B119" s="23"/>
      <c r="C119" s="23"/>
      <c r="D119" s="23"/>
      <c r="E119" s="23"/>
      <c r="F119" s="23"/>
      <c r="G119" s="23"/>
      <c r="H119" s="23"/>
      <c r="I119" s="23"/>
      <c r="J119" s="47"/>
      <c r="K119" s="47"/>
    </row>
    <row r="120" spans="1:11" ht="20.100000000000001" customHeight="1">
      <c r="A120" s="23"/>
      <c r="B120" s="23"/>
      <c r="C120" s="23"/>
      <c r="D120" s="23"/>
      <c r="E120" s="23"/>
      <c r="F120" s="23"/>
      <c r="G120" s="23"/>
      <c r="H120" s="23"/>
      <c r="I120" s="23"/>
      <c r="J120" s="47"/>
      <c r="K120" s="47"/>
    </row>
    <row r="121" spans="1:11" ht="20.100000000000001" customHeight="1">
      <c r="A121" s="23"/>
      <c r="B121" s="23"/>
      <c r="C121" s="23"/>
      <c r="D121" s="23"/>
      <c r="E121" s="23"/>
      <c r="F121" s="23"/>
      <c r="G121" s="23"/>
      <c r="H121" s="23"/>
      <c r="I121" s="23"/>
      <c r="J121" s="47"/>
      <c r="K121" s="47"/>
    </row>
    <row r="122" spans="1:11" ht="20.100000000000001" customHeight="1">
      <c r="A122" s="23"/>
      <c r="B122" s="23"/>
      <c r="C122" s="23"/>
      <c r="D122" s="23"/>
      <c r="E122" s="23"/>
      <c r="F122" s="23"/>
      <c r="G122" s="23"/>
      <c r="H122" s="23"/>
      <c r="I122" s="23"/>
      <c r="J122" s="47"/>
      <c r="K122" s="47"/>
    </row>
    <row r="123" spans="1:11" ht="20.100000000000001" customHeight="1">
      <c r="A123" s="23"/>
      <c r="B123" s="23"/>
      <c r="C123" s="23"/>
      <c r="D123" s="23"/>
      <c r="E123" s="23"/>
      <c r="F123" s="23"/>
      <c r="G123" s="23"/>
      <c r="H123" s="23"/>
      <c r="I123" s="23"/>
      <c r="J123" s="47"/>
      <c r="K123" s="47"/>
    </row>
    <row r="124" spans="1:11" ht="20.100000000000001" customHeight="1">
      <c r="A124" s="23"/>
      <c r="B124" s="23"/>
      <c r="C124" s="23"/>
      <c r="D124" s="23"/>
      <c r="E124" s="23"/>
      <c r="F124" s="23"/>
      <c r="G124" s="23"/>
      <c r="H124" s="23"/>
      <c r="I124" s="23"/>
      <c r="J124" s="47"/>
      <c r="K124" s="47"/>
    </row>
    <row r="125" spans="1:11" ht="20.100000000000001" customHeight="1">
      <c r="A125" s="23"/>
      <c r="B125" s="23"/>
      <c r="C125" s="23"/>
      <c r="D125" s="23"/>
      <c r="E125" s="23"/>
      <c r="F125" s="23"/>
      <c r="G125" s="23"/>
      <c r="H125" s="23"/>
      <c r="I125" s="23"/>
      <c r="J125" s="47"/>
      <c r="K125" s="47"/>
    </row>
    <row r="126" spans="1:11" ht="20.100000000000001" customHeight="1">
      <c r="A126" s="23"/>
      <c r="B126" s="23"/>
      <c r="C126" s="23"/>
      <c r="D126" s="23"/>
      <c r="E126" s="23"/>
      <c r="F126" s="23"/>
      <c r="G126" s="23"/>
      <c r="H126" s="23"/>
      <c r="I126" s="23"/>
      <c r="J126" s="47"/>
      <c r="K126" s="47"/>
    </row>
    <row r="127" spans="1:11" ht="20.100000000000001" customHeight="1">
      <c r="A127" s="23"/>
      <c r="B127" s="23"/>
      <c r="C127" s="23"/>
      <c r="D127" s="23"/>
      <c r="E127" s="23"/>
      <c r="F127" s="23"/>
      <c r="G127" s="23"/>
      <c r="H127" s="23"/>
      <c r="I127" s="23"/>
      <c r="J127" s="47"/>
      <c r="K127" s="47"/>
    </row>
    <row r="128" spans="1:11" ht="20.100000000000001" customHeight="1">
      <c r="A128" s="23"/>
      <c r="B128" s="23"/>
      <c r="C128" s="23"/>
      <c r="D128" s="23"/>
      <c r="E128" s="23"/>
      <c r="F128" s="23"/>
      <c r="G128" s="23"/>
      <c r="H128" s="23"/>
      <c r="I128" s="23"/>
      <c r="J128" s="47"/>
      <c r="K128" s="47"/>
    </row>
    <row r="129" spans="1:11" ht="20.100000000000001" customHeight="1">
      <c r="A129" s="23"/>
      <c r="B129" s="23"/>
      <c r="C129" s="23"/>
      <c r="D129" s="23"/>
      <c r="E129" s="23"/>
      <c r="F129" s="23"/>
      <c r="G129" s="23"/>
      <c r="H129" s="23"/>
      <c r="I129" s="23"/>
      <c r="J129" s="47"/>
      <c r="K129" s="47"/>
    </row>
    <row r="130" spans="1:11" ht="20.100000000000001" customHeight="1">
      <c r="A130" s="23"/>
      <c r="B130" s="23"/>
      <c r="C130" s="23"/>
      <c r="D130" s="23"/>
      <c r="E130" s="23"/>
      <c r="F130" s="23"/>
      <c r="G130" s="23"/>
      <c r="H130" s="23"/>
      <c r="I130" s="23"/>
      <c r="J130" s="47"/>
      <c r="K130" s="47"/>
    </row>
    <row r="131" spans="1:11" ht="20.100000000000001" customHeight="1">
      <c r="A131" s="23"/>
      <c r="B131" s="23"/>
      <c r="C131" s="23"/>
      <c r="D131" s="23"/>
      <c r="E131" s="23"/>
      <c r="F131" s="23"/>
      <c r="G131" s="23"/>
      <c r="H131" s="23"/>
      <c r="I131" s="23"/>
      <c r="J131" s="47"/>
      <c r="K131" s="47"/>
    </row>
    <row r="132" spans="1:11" ht="20.100000000000001" customHeight="1">
      <c r="A132" s="23"/>
      <c r="B132" s="23"/>
      <c r="C132" s="23"/>
      <c r="D132" s="23"/>
      <c r="E132" s="23"/>
      <c r="F132" s="23"/>
      <c r="G132" s="23"/>
      <c r="H132" s="23"/>
      <c r="I132" s="23"/>
      <c r="J132" s="47"/>
      <c r="K132" s="47"/>
    </row>
    <row r="133" spans="1:11" ht="20.100000000000001" customHeight="1">
      <c r="A133" s="23"/>
      <c r="B133" s="23"/>
      <c r="C133" s="23"/>
      <c r="D133" s="23"/>
      <c r="E133" s="23"/>
      <c r="F133" s="23"/>
      <c r="G133" s="23"/>
      <c r="H133" s="23"/>
      <c r="I133" s="23"/>
      <c r="J133" s="47"/>
      <c r="K133" s="47"/>
    </row>
    <row r="134" spans="1:11" ht="20.100000000000001" customHeight="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F209" s="23"/>
      <c r="G209" s="23"/>
      <c r="H209" s="23"/>
      <c r="I209" s="23"/>
      <c r="J209" s="47"/>
      <c r="K209" s="47"/>
    </row>
    <row r="210" spans="1:11">
      <c r="A210" s="23"/>
      <c r="B210" s="23"/>
      <c r="C210" s="23"/>
      <c r="D210" s="23"/>
      <c r="E210" s="23"/>
      <c r="F210" s="23"/>
      <c r="G210" s="23"/>
      <c r="H210" s="23"/>
      <c r="I210" s="23"/>
      <c r="J210" s="47"/>
      <c r="K210" s="47"/>
    </row>
    <row r="211" spans="1:11">
      <c r="A211" s="23"/>
      <c r="B211" s="23"/>
      <c r="C211" s="23"/>
      <c r="D211" s="23"/>
      <c r="E211" s="23"/>
      <c r="F211" s="23"/>
      <c r="G211" s="23"/>
      <c r="H211" s="23"/>
      <c r="I211" s="23"/>
      <c r="J211" s="47"/>
      <c r="K211" s="47"/>
    </row>
    <row r="212" spans="1:11">
      <c r="A212" s="23"/>
      <c r="B212" s="23"/>
      <c r="C212" s="23"/>
      <c r="D212" s="23"/>
      <c r="E212" s="23"/>
      <c r="F212" s="23"/>
      <c r="G212" s="23"/>
      <c r="H212" s="23"/>
      <c r="I212" s="23"/>
      <c r="J212" s="47"/>
      <c r="K212" s="47"/>
    </row>
    <row r="213" spans="1:11">
      <c r="A213" s="23"/>
      <c r="B213" s="23"/>
      <c r="C213" s="23"/>
      <c r="D213" s="23"/>
      <c r="E213" s="23"/>
      <c r="F213" s="23"/>
      <c r="G213" s="23"/>
      <c r="H213" s="23"/>
      <c r="I213" s="23"/>
      <c r="J213" s="47"/>
      <c r="K213" s="47"/>
    </row>
    <row r="214" spans="1:11">
      <c r="A214" s="23"/>
      <c r="B214" s="23"/>
      <c r="C214" s="23"/>
      <c r="D214" s="23"/>
      <c r="E214" s="23"/>
      <c r="F214" s="23"/>
      <c r="G214" s="23"/>
      <c r="H214" s="23"/>
      <c r="I214" s="23"/>
      <c r="J214" s="47"/>
      <c r="K214" s="47"/>
    </row>
    <row r="215" spans="1:11">
      <c r="A215" s="23"/>
      <c r="B215" s="23"/>
      <c r="C215" s="23"/>
      <c r="D215" s="23"/>
      <c r="E215" s="23"/>
      <c r="F215" s="23"/>
      <c r="G215" s="23"/>
      <c r="H215" s="23"/>
      <c r="I215" s="23"/>
      <c r="J215" s="47"/>
      <c r="K215" s="47"/>
    </row>
    <row r="216" spans="1:11">
      <c r="A216" s="23"/>
      <c r="B216" s="23"/>
      <c r="C216" s="23"/>
      <c r="D216" s="23"/>
      <c r="E216" s="23"/>
      <c r="F216" s="23"/>
      <c r="G216" s="23"/>
      <c r="H216" s="23"/>
      <c r="I216" s="23"/>
      <c r="J216" s="47"/>
      <c r="K216" s="47"/>
    </row>
    <row r="217" spans="1:11">
      <c r="A217" s="23"/>
      <c r="B217" s="23"/>
      <c r="C217" s="23"/>
      <c r="D217" s="23"/>
      <c r="E217" s="23"/>
      <c r="F217" s="23"/>
      <c r="G217" s="23"/>
      <c r="H217" s="23"/>
      <c r="I217" s="23"/>
      <c r="J217" s="47"/>
      <c r="K217" s="47"/>
    </row>
    <row r="218" spans="1:11">
      <c r="A218" s="23"/>
      <c r="B218" s="23"/>
      <c r="C218" s="23"/>
      <c r="D218" s="23"/>
      <c r="E218" s="23"/>
      <c r="F218" s="23"/>
      <c r="G218" s="23"/>
      <c r="H218" s="23"/>
      <c r="I218" s="23"/>
      <c r="J218" s="47"/>
      <c r="K218" s="47"/>
    </row>
    <row r="219" spans="1:11">
      <c r="A219" s="23"/>
      <c r="B219" s="23"/>
      <c r="C219" s="23"/>
      <c r="D219" s="23"/>
      <c r="E219" s="23"/>
      <c r="F219" s="23"/>
      <c r="G219" s="23"/>
      <c r="H219" s="23"/>
      <c r="I219" s="23"/>
      <c r="J219" s="47"/>
      <c r="K219" s="47"/>
    </row>
    <row r="220" spans="1:11">
      <c r="A220" s="23"/>
      <c r="B220" s="23"/>
      <c r="C220" s="23"/>
      <c r="D220" s="23"/>
      <c r="E220" s="23"/>
      <c r="F220" s="23"/>
      <c r="G220" s="23"/>
      <c r="H220" s="23"/>
      <c r="I220" s="23"/>
      <c r="J220" s="47"/>
      <c r="K220" s="47"/>
    </row>
    <row r="221" spans="1:11">
      <c r="A221" s="23"/>
      <c r="B221" s="23"/>
      <c r="C221" s="23"/>
      <c r="D221" s="23"/>
      <c r="E221" s="23"/>
      <c r="F221" s="23"/>
      <c r="G221" s="23"/>
      <c r="H221" s="23"/>
      <c r="I221" s="23"/>
      <c r="J221" s="47"/>
      <c r="K221" s="47"/>
    </row>
    <row r="222" spans="1:11">
      <c r="A222" s="23"/>
      <c r="B222" s="23"/>
      <c r="C222" s="23"/>
      <c r="D222" s="23"/>
      <c r="E222" s="23"/>
      <c r="F222" s="23"/>
      <c r="G222" s="23"/>
      <c r="H222" s="23"/>
      <c r="I222" s="23"/>
      <c r="J222" s="47"/>
      <c r="K222" s="47"/>
    </row>
    <row r="223" spans="1:11">
      <c r="A223" s="23"/>
      <c r="B223" s="23"/>
      <c r="C223" s="23"/>
      <c r="D223" s="23"/>
      <c r="E223" s="23"/>
      <c r="F223" s="23"/>
      <c r="G223" s="23"/>
      <c r="H223" s="23"/>
      <c r="I223" s="23"/>
      <c r="J223" s="47"/>
      <c r="K223" s="47"/>
    </row>
    <row r="224" spans="1:11">
      <c r="A224" s="23"/>
      <c r="B224" s="23"/>
      <c r="C224" s="23"/>
      <c r="D224" s="23"/>
      <c r="E224" s="23"/>
      <c r="F224" s="23"/>
      <c r="G224" s="23"/>
      <c r="H224" s="23"/>
      <c r="I224" s="23"/>
      <c r="J224" s="47"/>
      <c r="K224" s="47"/>
    </row>
    <row r="225" spans="1:11">
      <c r="A225" s="23"/>
      <c r="B225" s="23"/>
      <c r="C225" s="23"/>
      <c r="D225" s="23"/>
      <c r="E225" s="23"/>
      <c r="F225" s="23"/>
      <c r="G225" s="23"/>
      <c r="H225" s="23"/>
      <c r="I225" s="23"/>
      <c r="J225" s="47"/>
      <c r="K225" s="47"/>
    </row>
    <row r="226" spans="1:11">
      <c r="A226" s="23"/>
      <c r="B226" s="23"/>
      <c r="C226" s="23"/>
      <c r="D226" s="23"/>
      <c r="E226" s="23"/>
      <c r="F226" s="23"/>
      <c r="G226" s="23"/>
      <c r="H226" s="23"/>
      <c r="I226" s="23"/>
      <c r="J226" s="47"/>
      <c r="K226" s="47"/>
    </row>
    <row r="227" spans="1:11">
      <c r="A227" s="23"/>
      <c r="B227" s="23"/>
      <c r="C227" s="23"/>
      <c r="D227" s="23"/>
      <c r="E227" s="23"/>
      <c r="F227" s="23"/>
      <c r="G227" s="23"/>
      <c r="H227" s="23"/>
      <c r="I227" s="23"/>
      <c r="J227" s="47"/>
      <c r="K227" s="47"/>
    </row>
    <row r="228" spans="1:11">
      <c r="A228" s="23"/>
      <c r="B228" s="23"/>
      <c r="C228" s="23"/>
      <c r="D228" s="23"/>
      <c r="E228" s="23"/>
      <c r="F228" s="23"/>
      <c r="G228" s="23"/>
      <c r="H228" s="23"/>
      <c r="I228" s="23"/>
      <c r="J228" s="47"/>
      <c r="K228" s="47"/>
    </row>
    <row r="229" spans="1:11">
      <c r="A229" s="23"/>
      <c r="B229" s="23"/>
      <c r="C229" s="23"/>
      <c r="D229" s="23"/>
      <c r="E229" s="23"/>
      <c r="F229" s="23"/>
      <c r="G229" s="23"/>
      <c r="H229" s="23"/>
      <c r="I229" s="23"/>
      <c r="J229" s="47"/>
      <c r="K229" s="47"/>
    </row>
    <row r="230" spans="1:11">
      <c r="A230" s="23"/>
      <c r="B230" s="23"/>
      <c r="C230" s="23"/>
      <c r="D230" s="23"/>
      <c r="E230" s="23"/>
      <c r="F230" s="23"/>
      <c r="G230" s="23"/>
      <c r="H230" s="23"/>
      <c r="I230" s="23"/>
      <c r="J230" s="47"/>
      <c r="K230" s="47"/>
    </row>
    <row r="231" spans="1:11">
      <c r="A231" s="23"/>
      <c r="B231" s="23"/>
      <c r="C231" s="23"/>
      <c r="D231" s="23"/>
      <c r="E231" s="23"/>
      <c r="F231" s="23"/>
      <c r="G231" s="23"/>
      <c r="H231" s="23"/>
      <c r="I231" s="23"/>
      <c r="J231" s="47"/>
      <c r="K231" s="47"/>
    </row>
    <row r="232" spans="1:11">
      <c r="A232" s="23"/>
      <c r="B232" s="23"/>
      <c r="C232" s="23"/>
      <c r="D232" s="23"/>
      <c r="E232" s="23"/>
      <c r="F232" s="23"/>
      <c r="G232" s="23"/>
      <c r="H232" s="23"/>
      <c r="I232" s="23"/>
      <c r="J232" s="47"/>
      <c r="K232" s="47"/>
    </row>
    <row r="233" spans="1:11">
      <c r="A233" s="23"/>
      <c r="B233" s="23"/>
      <c r="C233" s="23"/>
      <c r="D233" s="23"/>
      <c r="E233" s="23"/>
      <c r="F233" s="23"/>
      <c r="G233" s="23"/>
      <c r="H233" s="23"/>
      <c r="I233" s="23"/>
      <c r="J233" s="47"/>
      <c r="K233" s="47"/>
    </row>
    <row r="234" spans="1:11">
      <c r="A234" s="23"/>
      <c r="B234" s="23"/>
      <c r="C234" s="23"/>
      <c r="D234" s="23"/>
      <c r="E234" s="23"/>
      <c r="F234" s="23"/>
      <c r="G234" s="23"/>
      <c r="H234" s="23"/>
      <c r="I234" s="23"/>
      <c r="J234" s="47"/>
      <c r="K234" s="47"/>
    </row>
    <row r="235" spans="1:11">
      <c r="A235" s="23"/>
      <c r="B235" s="23"/>
      <c r="C235" s="23"/>
      <c r="D235" s="23"/>
      <c r="E235" s="23"/>
      <c r="I235" s="23"/>
      <c r="J235" s="47"/>
      <c r="K235" s="47"/>
    </row>
    <row r="236" spans="1:11">
      <c r="A236" s="23"/>
      <c r="B236" s="23"/>
      <c r="C236" s="23"/>
      <c r="D236" s="23"/>
      <c r="E236" s="23"/>
      <c r="I236" s="23"/>
      <c r="J236" s="47"/>
      <c r="K236" s="47"/>
    </row>
    <row r="237" spans="1:11">
      <c r="A237" s="23"/>
      <c r="B237" s="23"/>
      <c r="C237" s="23"/>
      <c r="D237" s="23"/>
      <c r="E237" s="23"/>
      <c r="I237" s="23"/>
      <c r="J237" s="47"/>
      <c r="K237" s="47"/>
    </row>
    <row r="238" spans="1:11">
      <c r="A238" s="23"/>
      <c r="B238" s="23"/>
      <c r="C238" s="23"/>
      <c r="D238" s="23"/>
      <c r="E238" s="23"/>
      <c r="I238" s="23"/>
      <c r="J238" s="47"/>
      <c r="K238" s="47"/>
    </row>
    <row r="239" spans="1:11">
      <c r="A239" s="23"/>
      <c r="B239" s="23"/>
      <c r="C239" s="23"/>
      <c r="D239" s="23"/>
      <c r="E239" s="23"/>
      <c r="I239" s="23"/>
      <c r="J239" s="47"/>
      <c r="K239" s="47"/>
    </row>
    <row r="240" spans="1:11">
      <c r="A240" s="23"/>
      <c r="B240" s="23"/>
      <c r="C240" s="23"/>
      <c r="D240" s="23"/>
      <c r="E240" s="23"/>
      <c r="I240" s="23"/>
      <c r="J240" s="47"/>
    </row>
  </sheetData>
  <mergeCells count="1">
    <mergeCell ref="A1:D1"/>
  </mergeCells>
  <hyperlinks>
    <hyperlink ref="F7" r:id="rId1" xr:uid="{43042FFB-DF37-415B-BE01-EB45518FFDC6}"/>
  </hyperlinks>
  <pageMargins left="0.7" right="0.7" top="0.75" bottom="0.75" header="0.3" footer="0.3"/>
  <pageSetup paperSize="256"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F51E-D7E9-41F5-82C6-8D9828DD14CE}">
  <sheetPr>
    <tabColor rgb="FFFFFF00"/>
  </sheetPr>
  <dimension ref="A1:T240"/>
  <sheetViews>
    <sheetView tabSelected="1" topLeftCell="A60" zoomScale="90" zoomScaleNormal="90" workbookViewId="0">
      <selection activeCell="L65" sqref="L65"/>
    </sheetView>
  </sheetViews>
  <sheetFormatPr defaultColWidth="9.42578125" defaultRowHeight="15"/>
  <cols>
    <col min="1" max="1" width="5.5703125" style="21" customWidth="1"/>
    <col min="2" max="2" width="28.42578125" style="21" customWidth="1"/>
    <col min="3" max="3" width="19.7109375" style="21" customWidth="1"/>
    <col min="4" max="4" width="10.5703125" style="21" customWidth="1"/>
    <col min="5" max="5" width="50.5703125" style="21" customWidth="1"/>
    <col min="6" max="6" width="48.140625" style="21" customWidth="1"/>
    <col min="7" max="9" width="13.42578125" style="21" customWidth="1"/>
    <col min="10" max="10" width="16.85546875" customWidth="1"/>
    <col min="11" max="11" width="12.85546875" customWidth="1"/>
    <col min="14" max="14" width="12" customWidth="1"/>
    <col min="15" max="15" width="12.140625" customWidth="1"/>
    <col min="16" max="16" width="13"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96">
        <f ca="1">TODAY()</f>
        <v>46023</v>
      </c>
      <c r="B1" s="196"/>
      <c r="C1" s="196"/>
      <c r="D1" s="196"/>
      <c r="E1" s="19" t="s">
        <v>16</v>
      </c>
      <c r="F1" s="20" t="s">
        <v>264</v>
      </c>
      <c r="G1"/>
      <c r="M1" s="22" t="s">
        <v>24</v>
      </c>
      <c r="N1" s="53">
        <f>SUM(P41:P41)</f>
        <v>0</v>
      </c>
      <c r="O1" s="23"/>
      <c r="R1" s="2"/>
    </row>
    <row r="2" spans="1:20" ht="16.350000000000001"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SUM(H12:H67)</f>
        <v>205152.93</v>
      </c>
    </row>
    <row r="8" spans="1:20" ht="18" customHeight="1" thickBot="1">
      <c r="A8" s="24"/>
      <c r="D8" s="128"/>
      <c r="F8" s="30"/>
      <c r="G8" s="31"/>
    </row>
    <row r="9" spans="1:20" ht="30" customHeight="1">
      <c r="A9" s="129"/>
      <c r="B9" s="129"/>
      <c r="C9" s="129"/>
      <c r="D9" s="24"/>
      <c r="E9" s="24"/>
      <c r="Q9" s="69" t="s">
        <v>42</v>
      </c>
      <c r="R9" s="70"/>
      <c r="S9" s="70"/>
      <c r="T9" s="71"/>
    </row>
    <row r="10" spans="1:20" s="36" customFormat="1" ht="14.45" customHeight="1">
      <c r="A10" s="32"/>
      <c r="B10" s="32"/>
      <c r="C10" s="32"/>
      <c r="D10" s="32"/>
      <c r="E10" s="32"/>
      <c r="F10" s="32" t="s">
        <v>26</v>
      </c>
      <c r="G10" s="33" t="s">
        <v>27</v>
      </c>
      <c r="H10" s="33" t="s">
        <v>28</v>
      </c>
      <c r="I10" s="90" t="s">
        <v>29</v>
      </c>
      <c r="J10" s="33" t="s">
        <v>27</v>
      </c>
      <c r="K10" s="34"/>
      <c r="L10"/>
      <c r="M10" s="35">
        <v>0.45</v>
      </c>
      <c r="N10" s="162">
        <v>0.53</v>
      </c>
      <c r="O10" s="190">
        <v>0.6</v>
      </c>
      <c r="Q10" s="72"/>
      <c r="R10" s="40" t="s">
        <v>38</v>
      </c>
      <c r="S10" s="40" t="s">
        <v>39</v>
      </c>
      <c r="T10" s="73" t="s">
        <v>40</v>
      </c>
    </row>
    <row r="11" spans="1:20" s="36" customFormat="1" ht="24.9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SUM(P12:P67)</f>
        <v>121878.63</v>
      </c>
      <c r="S11" s="75">
        <f>SUM(Q7-R11)</f>
        <v>83274.3</v>
      </c>
      <c r="T11" s="78">
        <f>SUM(Q7-R11)/Q7</f>
        <v>0.41</v>
      </c>
    </row>
    <row r="12" spans="1:20" s="40" customFormat="1" ht="30" customHeight="1" thickTop="1">
      <c r="A12" s="51">
        <v>2</v>
      </c>
      <c r="B12" s="126" t="s">
        <v>198</v>
      </c>
      <c r="C12" s="51">
        <v>35</v>
      </c>
      <c r="D12" s="51">
        <v>132</v>
      </c>
      <c r="E12" s="58" t="s">
        <v>181</v>
      </c>
      <c r="F12" s="37" t="s">
        <v>213</v>
      </c>
      <c r="G12" s="76">
        <f>M12</f>
        <v>1229.79</v>
      </c>
      <c r="H12" s="63">
        <f t="shared" ref="H12:H31" si="0">G12*A12</f>
        <v>2459.58</v>
      </c>
      <c r="I12" s="63">
        <f t="shared" ref="I12:I18" si="1">SUM(H12*$I$11)</f>
        <v>227.51</v>
      </c>
      <c r="J12" s="63">
        <f t="shared" ref="J12:J18" si="2">SUM(H12:I12)</f>
        <v>2687.09</v>
      </c>
      <c r="K12" s="38"/>
      <c r="L12" s="39">
        <v>578</v>
      </c>
      <c r="M12" s="163">
        <f>SUM(L12/(1-$N$10))</f>
        <v>1229.79</v>
      </c>
      <c r="P12" s="59">
        <f t="shared" ref="P12:P67" si="3">L12*A12</f>
        <v>1156</v>
      </c>
      <c r="R12" s="77">
        <f t="shared" ref="R12:R41" si="4">SUM(((C12*D12)/144)*A12)</f>
        <v>64.17</v>
      </c>
    </row>
    <row r="13" spans="1:20" s="40" customFormat="1" ht="30" customHeight="1">
      <c r="A13" s="51">
        <v>1</v>
      </c>
      <c r="B13" s="126" t="s">
        <v>198</v>
      </c>
      <c r="C13" s="51">
        <v>36</v>
      </c>
      <c r="D13" s="51">
        <v>120</v>
      </c>
      <c r="E13" s="58" t="s">
        <v>181</v>
      </c>
      <c r="F13" s="37" t="s">
        <v>213</v>
      </c>
      <c r="G13" s="76">
        <f t="shared" ref="G13:G40" si="5">M13</f>
        <v>1212.83</v>
      </c>
      <c r="H13" s="63">
        <f t="shared" si="0"/>
        <v>1212.83</v>
      </c>
      <c r="I13" s="63">
        <f t="shared" si="1"/>
        <v>112.19</v>
      </c>
      <c r="J13" s="63">
        <f t="shared" si="2"/>
        <v>1325.02</v>
      </c>
      <c r="K13" s="38"/>
      <c r="L13" s="39">
        <v>570.03</v>
      </c>
      <c r="M13" s="163">
        <f>SUM(L13/(1-$N$10))</f>
        <v>1212.83</v>
      </c>
      <c r="P13" s="59">
        <f t="shared" si="3"/>
        <v>570.03</v>
      </c>
      <c r="R13" s="77">
        <f t="shared" si="4"/>
        <v>30</v>
      </c>
    </row>
    <row r="14" spans="1:20" s="40" customFormat="1" ht="30" customHeight="1">
      <c r="A14" s="51">
        <v>1</v>
      </c>
      <c r="B14" s="126" t="s">
        <v>198</v>
      </c>
      <c r="C14" s="51">
        <v>39</v>
      </c>
      <c r="D14" s="51">
        <v>132</v>
      </c>
      <c r="E14" s="58" t="s">
        <v>181</v>
      </c>
      <c r="F14" s="37" t="s">
        <v>213</v>
      </c>
      <c r="G14" s="76">
        <f t="shared" si="5"/>
        <v>1229.79</v>
      </c>
      <c r="H14" s="63">
        <f t="shared" si="0"/>
        <v>1229.79</v>
      </c>
      <c r="I14" s="63">
        <f t="shared" si="1"/>
        <v>113.76</v>
      </c>
      <c r="J14" s="63">
        <f t="shared" si="2"/>
        <v>1343.55</v>
      </c>
      <c r="K14" s="38"/>
      <c r="L14" s="39">
        <v>578</v>
      </c>
      <c r="M14" s="163">
        <f t="shared" ref="M14:M20" si="6">SUM(L14/(1-$N$10))</f>
        <v>1229.79</v>
      </c>
      <c r="P14" s="59">
        <f t="shared" si="3"/>
        <v>578</v>
      </c>
      <c r="R14" s="77">
        <f t="shared" si="4"/>
        <v>35.75</v>
      </c>
    </row>
    <row r="15" spans="1:20" s="40" customFormat="1" ht="30" customHeight="1">
      <c r="A15" s="51">
        <v>2</v>
      </c>
      <c r="B15" s="126" t="s">
        <v>198</v>
      </c>
      <c r="C15" s="51">
        <v>74</v>
      </c>
      <c r="D15" s="51">
        <v>132</v>
      </c>
      <c r="E15" s="58" t="s">
        <v>181</v>
      </c>
      <c r="F15" s="37" t="s">
        <v>213</v>
      </c>
      <c r="G15" s="76">
        <f t="shared" si="5"/>
        <v>1646.87</v>
      </c>
      <c r="H15" s="63">
        <f t="shared" si="0"/>
        <v>3293.74</v>
      </c>
      <c r="I15" s="63">
        <f t="shared" si="1"/>
        <v>304.67</v>
      </c>
      <c r="J15" s="63">
        <f t="shared" si="2"/>
        <v>3598.41</v>
      </c>
      <c r="K15" s="38"/>
      <c r="L15" s="39">
        <v>774.03</v>
      </c>
      <c r="M15" s="163">
        <f t="shared" si="6"/>
        <v>1646.87</v>
      </c>
      <c r="P15" s="59">
        <f t="shared" si="3"/>
        <v>1548.06</v>
      </c>
      <c r="R15" s="77">
        <f t="shared" si="4"/>
        <v>135.66999999999999</v>
      </c>
    </row>
    <row r="16" spans="1:20" s="40" customFormat="1" ht="30" customHeight="1">
      <c r="A16" s="51">
        <v>5</v>
      </c>
      <c r="B16" s="126" t="s">
        <v>198</v>
      </c>
      <c r="C16" s="51">
        <v>108</v>
      </c>
      <c r="D16" s="51">
        <v>120</v>
      </c>
      <c r="E16" s="58" t="s">
        <v>181</v>
      </c>
      <c r="F16" s="37" t="s">
        <v>213</v>
      </c>
      <c r="G16" s="76">
        <f t="shared" ref="G16" si="7">M16</f>
        <v>2012.17</v>
      </c>
      <c r="H16" s="63">
        <f t="shared" ref="H16" si="8">G16*A16</f>
        <v>10060.85</v>
      </c>
      <c r="I16" s="63">
        <f t="shared" ref="I16" si="9">SUM(H16*$I$11)</f>
        <v>930.63</v>
      </c>
      <c r="J16" s="63">
        <f t="shared" ref="J16" si="10">SUM(H16:I16)</f>
        <v>10991.48</v>
      </c>
      <c r="K16" s="38"/>
      <c r="L16" s="39">
        <v>945.72</v>
      </c>
      <c r="M16" s="163">
        <f t="shared" ref="M16" si="11">SUM(L16/(1-$N$10))</f>
        <v>2012.17</v>
      </c>
      <c r="P16" s="59">
        <f t="shared" ref="P16" si="12">L16*A16</f>
        <v>4728.6000000000004</v>
      </c>
      <c r="R16" s="77">
        <f t="shared" ref="R16" si="13">SUM(((C16*D16)/144)*A16)</f>
        <v>450</v>
      </c>
    </row>
    <row r="17" spans="1:18" s="40" customFormat="1" ht="30" customHeight="1">
      <c r="A17" s="51">
        <v>2</v>
      </c>
      <c r="B17" s="126" t="s">
        <v>198</v>
      </c>
      <c r="C17" s="51">
        <v>112</v>
      </c>
      <c r="D17" s="51">
        <v>132</v>
      </c>
      <c r="E17" s="58" t="s">
        <v>181</v>
      </c>
      <c r="F17" s="37" t="s">
        <v>213</v>
      </c>
      <c r="G17" s="76">
        <f t="shared" si="5"/>
        <v>2114.13</v>
      </c>
      <c r="H17" s="63">
        <f t="shared" si="0"/>
        <v>4228.26</v>
      </c>
      <c r="I17" s="63">
        <f t="shared" si="1"/>
        <v>391.11</v>
      </c>
      <c r="J17" s="63">
        <f t="shared" si="2"/>
        <v>4619.37</v>
      </c>
      <c r="K17" s="38"/>
      <c r="L17" s="39">
        <v>993.64</v>
      </c>
      <c r="M17" s="163">
        <f t="shared" si="6"/>
        <v>2114.13</v>
      </c>
      <c r="P17" s="59">
        <f t="shared" si="3"/>
        <v>1987.28</v>
      </c>
      <c r="R17" s="77">
        <f t="shared" si="4"/>
        <v>205.33</v>
      </c>
    </row>
    <row r="18" spans="1:18" s="40" customFormat="1" ht="30" customHeight="1">
      <c r="A18" s="51">
        <v>1</v>
      </c>
      <c r="B18" s="126" t="s">
        <v>198</v>
      </c>
      <c r="C18" s="51">
        <v>114</v>
      </c>
      <c r="D18" s="51">
        <v>132</v>
      </c>
      <c r="E18" s="58" t="s">
        <v>181</v>
      </c>
      <c r="F18" s="37" t="s">
        <v>213</v>
      </c>
      <c r="G18" s="76">
        <f t="shared" si="5"/>
        <v>2114.13</v>
      </c>
      <c r="H18" s="63">
        <f t="shared" si="0"/>
        <v>2114.13</v>
      </c>
      <c r="I18" s="63">
        <f t="shared" si="1"/>
        <v>195.56</v>
      </c>
      <c r="J18" s="63">
        <f t="shared" si="2"/>
        <v>2309.69</v>
      </c>
      <c r="K18" s="38"/>
      <c r="L18" s="39">
        <v>993.64</v>
      </c>
      <c r="M18" s="163">
        <f t="shared" si="6"/>
        <v>2114.13</v>
      </c>
      <c r="P18" s="59">
        <f t="shared" si="3"/>
        <v>993.64</v>
      </c>
      <c r="R18" s="77">
        <f t="shared" si="4"/>
        <v>104.5</v>
      </c>
    </row>
    <row r="19" spans="1:18" s="40" customFormat="1" ht="30" customHeight="1">
      <c r="A19" s="51">
        <v>1</v>
      </c>
      <c r="B19" s="126" t="s">
        <v>198</v>
      </c>
      <c r="C19" s="51" t="s">
        <v>183</v>
      </c>
      <c r="D19" s="51">
        <v>120</v>
      </c>
      <c r="E19" s="58" t="s">
        <v>181</v>
      </c>
      <c r="F19" s="37" t="s">
        <v>213</v>
      </c>
      <c r="G19" s="76">
        <f t="shared" si="5"/>
        <v>2209.4899999999998</v>
      </c>
      <c r="H19" s="63">
        <f t="shared" si="0"/>
        <v>2209.4899999999998</v>
      </c>
      <c r="I19" s="63">
        <f t="shared" ref="I19:I32" si="14">SUM(H19*$I$11)</f>
        <v>204.38</v>
      </c>
      <c r="J19" s="63">
        <f t="shared" ref="J19:J32" si="15">SUM(H19:I19)</f>
        <v>2413.87</v>
      </c>
      <c r="K19" s="38"/>
      <c r="L19" s="39">
        <v>1038.46</v>
      </c>
      <c r="M19" s="163">
        <f t="shared" si="6"/>
        <v>2209.4899999999998</v>
      </c>
      <c r="P19" s="59">
        <f t="shared" si="3"/>
        <v>1038.46</v>
      </c>
      <c r="R19" s="77" t="e">
        <f t="shared" si="4"/>
        <v>#VALUE!</v>
      </c>
    </row>
    <row r="20" spans="1:18" s="40" customFormat="1" ht="30" customHeight="1">
      <c r="A20" s="51">
        <v>1</v>
      </c>
      <c r="B20" s="126" t="s">
        <v>198</v>
      </c>
      <c r="C20" s="51" t="s">
        <v>184</v>
      </c>
      <c r="D20" s="51">
        <v>132</v>
      </c>
      <c r="E20" s="58" t="s">
        <v>181</v>
      </c>
      <c r="F20" s="37" t="s">
        <v>213</v>
      </c>
      <c r="G20" s="76">
        <f t="shared" si="5"/>
        <v>2685.36</v>
      </c>
      <c r="H20" s="63">
        <f t="shared" si="0"/>
        <v>2685.36</v>
      </c>
      <c r="I20" s="63">
        <f t="shared" ref="I20:I26" si="16">SUM(H20*$I$11)</f>
        <v>248.4</v>
      </c>
      <c r="J20" s="63">
        <f t="shared" ref="J20:J26" si="17">SUM(H20:I20)</f>
        <v>2933.76</v>
      </c>
      <c r="K20" s="38"/>
      <c r="L20" s="39">
        <v>1262.1199999999999</v>
      </c>
      <c r="M20" s="163">
        <f t="shared" si="6"/>
        <v>2685.36</v>
      </c>
      <c r="P20" s="59">
        <f t="shared" si="3"/>
        <v>1262.1199999999999</v>
      </c>
      <c r="R20" s="77" t="e">
        <f t="shared" si="4"/>
        <v>#VALUE!</v>
      </c>
    </row>
    <row r="21" spans="1:18" s="40" customFormat="1" ht="30" customHeight="1">
      <c r="A21" s="174">
        <v>1</v>
      </c>
      <c r="B21" s="175" t="s">
        <v>250</v>
      </c>
      <c r="C21" s="174">
        <v>114</v>
      </c>
      <c r="D21" s="174">
        <v>120</v>
      </c>
      <c r="E21" s="176" t="s">
        <v>181</v>
      </c>
      <c r="F21" s="177" t="s">
        <v>213</v>
      </c>
      <c r="G21" s="178">
        <f t="shared" ref="G21" si="18">M21</f>
        <v>1987.27</v>
      </c>
      <c r="H21" s="179">
        <f t="shared" ref="H21" si="19">G21*A21</f>
        <v>1987.27</v>
      </c>
      <c r="I21" s="179">
        <f t="shared" ref="I21" si="20">SUM(H21*$I$11)</f>
        <v>183.82</v>
      </c>
      <c r="J21" s="179">
        <f t="shared" si="17"/>
        <v>2171.09</v>
      </c>
      <c r="K21" s="180"/>
      <c r="L21" s="181">
        <v>1093</v>
      </c>
      <c r="M21" s="188">
        <f>SUM(L21/(1-$M$10))</f>
        <v>1987.27</v>
      </c>
      <c r="P21" s="59">
        <f t="shared" ref="P21" si="21">L21*A21</f>
        <v>1093</v>
      </c>
      <c r="R21" s="77">
        <f t="shared" ref="R21" si="22">SUM(((C21*D21)/144)*A21)</f>
        <v>95</v>
      </c>
    </row>
    <row r="22" spans="1:18" s="40" customFormat="1" ht="30" customHeight="1">
      <c r="A22" s="51">
        <v>6</v>
      </c>
      <c r="B22" s="126" t="s">
        <v>198</v>
      </c>
      <c r="C22" s="51">
        <v>54</v>
      </c>
      <c r="D22" s="51">
        <v>120</v>
      </c>
      <c r="E22" s="58" t="s">
        <v>185</v>
      </c>
      <c r="F22" s="37" t="s">
        <v>213</v>
      </c>
      <c r="G22" s="76">
        <f t="shared" si="5"/>
        <v>408.4</v>
      </c>
      <c r="H22" s="63">
        <f t="shared" si="0"/>
        <v>2450.4</v>
      </c>
      <c r="I22" s="63">
        <f t="shared" si="16"/>
        <v>226.66</v>
      </c>
      <c r="J22" s="63">
        <f t="shared" si="17"/>
        <v>2677.06</v>
      </c>
      <c r="K22" s="38"/>
      <c r="L22" s="39">
        <v>224.62</v>
      </c>
      <c r="M22" s="55">
        <f t="shared" ref="M22:M32" si="23">SUM(L22/(1-$M$10))</f>
        <v>408.4</v>
      </c>
      <c r="P22" s="59">
        <f t="shared" si="3"/>
        <v>1347.72</v>
      </c>
      <c r="R22" s="77">
        <f t="shared" si="4"/>
        <v>270</v>
      </c>
    </row>
    <row r="23" spans="1:18" s="40" customFormat="1" ht="30" customHeight="1">
      <c r="A23" s="51">
        <v>6</v>
      </c>
      <c r="B23" s="126" t="s">
        <v>198</v>
      </c>
      <c r="C23" s="51">
        <v>74</v>
      </c>
      <c r="D23" s="51">
        <v>132</v>
      </c>
      <c r="E23" s="58" t="s">
        <v>185</v>
      </c>
      <c r="F23" s="37" t="s">
        <v>213</v>
      </c>
      <c r="G23" s="76">
        <f t="shared" si="5"/>
        <v>537.07000000000005</v>
      </c>
      <c r="H23" s="63">
        <f t="shared" si="0"/>
        <v>3222.42</v>
      </c>
      <c r="I23" s="63">
        <f t="shared" si="16"/>
        <v>298.07</v>
      </c>
      <c r="J23" s="63">
        <f t="shared" si="17"/>
        <v>3520.49</v>
      </c>
      <c r="K23" s="38"/>
      <c r="L23" s="39">
        <v>295.39</v>
      </c>
      <c r="M23" s="55">
        <f t="shared" si="23"/>
        <v>537.07000000000005</v>
      </c>
      <c r="P23" s="59">
        <f t="shared" si="3"/>
        <v>1772.34</v>
      </c>
      <c r="R23" s="77">
        <f t="shared" si="4"/>
        <v>407</v>
      </c>
    </row>
    <row r="24" spans="1:18" s="40" customFormat="1" ht="30" customHeight="1">
      <c r="A24" s="51">
        <v>6</v>
      </c>
      <c r="B24" s="126" t="s">
        <v>198</v>
      </c>
      <c r="C24" s="51">
        <v>80</v>
      </c>
      <c r="D24" s="51">
        <v>132</v>
      </c>
      <c r="E24" s="58" t="s">
        <v>185</v>
      </c>
      <c r="F24" s="37" t="s">
        <v>213</v>
      </c>
      <c r="G24" s="76">
        <f t="shared" si="5"/>
        <v>537.07000000000005</v>
      </c>
      <c r="H24" s="63">
        <f t="shared" si="0"/>
        <v>3222.42</v>
      </c>
      <c r="I24" s="63">
        <f t="shared" si="16"/>
        <v>298.07</v>
      </c>
      <c r="J24" s="63">
        <f t="shared" si="17"/>
        <v>3520.49</v>
      </c>
      <c r="K24" s="38"/>
      <c r="L24" s="39">
        <v>295.39</v>
      </c>
      <c r="M24" s="55">
        <f t="shared" si="23"/>
        <v>537.07000000000005</v>
      </c>
      <c r="P24" s="59">
        <f t="shared" si="3"/>
        <v>1772.34</v>
      </c>
      <c r="R24" s="77">
        <f t="shared" si="4"/>
        <v>440</v>
      </c>
    </row>
    <row r="25" spans="1:18" s="40" customFormat="1" ht="30" customHeight="1">
      <c r="A25" s="51">
        <v>1</v>
      </c>
      <c r="B25" s="126" t="s">
        <v>198</v>
      </c>
      <c r="C25" s="51">
        <v>96</v>
      </c>
      <c r="D25" s="51">
        <v>132</v>
      </c>
      <c r="E25" s="58" t="s">
        <v>185</v>
      </c>
      <c r="F25" s="37" t="s">
        <v>213</v>
      </c>
      <c r="G25" s="76">
        <f t="shared" si="5"/>
        <v>677.56</v>
      </c>
      <c r="H25" s="63">
        <f t="shared" si="0"/>
        <v>677.56</v>
      </c>
      <c r="I25" s="63">
        <f t="shared" si="16"/>
        <v>62.67</v>
      </c>
      <c r="J25" s="63">
        <f t="shared" si="17"/>
        <v>740.23</v>
      </c>
      <c r="K25" s="38"/>
      <c r="L25" s="39">
        <v>372.66</v>
      </c>
      <c r="M25" s="55">
        <f t="shared" si="23"/>
        <v>677.56</v>
      </c>
      <c r="P25" s="59">
        <f t="shared" si="3"/>
        <v>372.66</v>
      </c>
      <c r="R25" s="77">
        <f t="shared" si="4"/>
        <v>88</v>
      </c>
    </row>
    <row r="26" spans="1:18" s="40" customFormat="1" ht="30" customHeight="1">
      <c r="A26" s="51">
        <v>1</v>
      </c>
      <c r="B26" s="126" t="s">
        <v>198</v>
      </c>
      <c r="C26" s="51">
        <v>40</v>
      </c>
      <c r="D26" s="51">
        <v>132</v>
      </c>
      <c r="E26" s="58" t="s">
        <v>185</v>
      </c>
      <c r="F26" s="37" t="s">
        <v>213</v>
      </c>
      <c r="G26" s="76">
        <f t="shared" si="5"/>
        <v>294.33</v>
      </c>
      <c r="H26" s="63">
        <f t="shared" si="0"/>
        <v>294.33</v>
      </c>
      <c r="I26" s="63">
        <f t="shared" si="16"/>
        <v>27.23</v>
      </c>
      <c r="J26" s="63">
        <f t="shared" si="17"/>
        <v>321.56</v>
      </c>
      <c r="K26" s="38"/>
      <c r="L26" s="39">
        <v>161.88</v>
      </c>
      <c r="M26" s="55">
        <f t="shared" si="23"/>
        <v>294.33</v>
      </c>
      <c r="P26" s="59">
        <f t="shared" si="3"/>
        <v>161.88</v>
      </c>
      <c r="R26" s="77">
        <f t="shared" si="4"/>
        <v>36.67</v>
      </c>
    </row>
    <row r="27" spans="1:18" s="40" customFormat="1" ht="30" customHeight="1">
      <c r="A27" s="51">
        <v>1</v>
      </c>
      <c r="B27" s="120"/>
      <c r="C27" s="51"/>
      <c r="D27" s="121"/>
      <c r="E27" s="58" t="s">
        <v>230</v>
      </c>
      <c r="F27" s="37"/>
      <c r="G27" s="76">
        <f t="shared" si="5"/>
        <v>3934.33</v>
      </c>
      <c r="H27" s="63">
        <f t="shared" si="0"/>
        <v>3934.33</v>
      </c>
      <c r="I27" s="63">
        <f t="shared" ref="I27" si="24">SUM(H27*$I$11)</f>
        <v>363.93</v>
      </c>
      <c r="J27" s="63">
        <f t="shared" ref="J27" si="25">SUM(H27:I27)</f>
        <v>4298.26</v>
      </c>
      <c r="K27" s="38"/>
      <c r="L27" s="39">
        <v>2163.88</v>
      </c>
      <c r="M27" s="55">
        <f t="shared" si="23"/>
        <v>3934.33</v>
      </c>
      <c r="P27" s="59">
        <f t="shared" si="3"/>
        <v>2163.88</v>
      </c>
      <c r="R27" s="77">
        <f t="shared" ref="R27" si="26">SUM(((C27*D27)/144)*A27)</f>
        <v>0</v>
      </c>
    </row>
    <row r="28" spans="1:18" s="40" customFormat="1" ht="30" customHeight="1">
      <c r="A28" s="51">
        <v>8</v>
      </c>
      <c r="B28" s="120"/>
      <c r="C28" s="51"/>
      <c r="D28" s="121"/>
      <c r="E28" s="58" t="s">
        <v>231</v>
      </c>
      <c r="F28" s="37"/>
      <c r="G28" s="76">
        <f t="shared" si="5"/>
        <v>308.51</v>
      </c>
      <c r="H28" s="63">
        <f t="shared" si="0"/>
        <v>2468.08</v>
      </c>
      <c r="I28" s="63">
        <f t="shared" si="14"/>
        <v>228.3</v>
      </c>
      <c r="J28" s="63">
        <f t="shared" si="15"/>
        <v>2696.38</v>
      </c>
      <c r="K28" s="38"/>
      <c r="L28" s="39">
        <v>145</v>
      </c>
      <c r="M28" s="163">
        <f>SUM(L28/(1-$N$10))</f>
        <v>308.51</v>
      </c>
      <c r="P28" s="59">
        <f t="shared" si="3"/>
        <v>1160</v>
      </c>
      <c r="R28" s="77">
        <f t="shared" si="4"/>
        <v>0</v>
      </c>
    </row>
    <row r="29" spans="1:18" s="40" customFormat="1" ht="30" customHeight="1">
      <c r="A29" s="51">
        <v>1</v>
      </c>
      <c r="B29" s="120"/>
      <c r="C29" s="51"/>
      <c r="D29" s="121"/>
      <c r="E29" s="58" t="s">
        <v>262</v>
      </c>
      <c r="F29" s="37"/>
      <c r="G29" s="76">
        <f t="shared" ref="G29" si="27">M29</f>
        <v>4431.76</v>
      </c>
      <c r="H29" s="63">
        <f t="shared" ref="H29" si="28">G29*A29</f>
        <v>4431.76</v>
      </c>
      <c r="I29" s="63">
        <f t="shared" ref="I29" si="29">SUM(H29*$I$11)</f>
        <v>409.94</v>
      </c>
      <c r="J29" s="63">
        <f t="shared" ref="J29" si="30">SUM(H29:I29)</f>
        <v>4841.7</v>
      </c>
      <c r="K29" s="38"/>
      <c r="L29" s="39">
        <v>2437.4699999999998</v>
      </c>
      <c r="M29" s="55">
        <f t="shared" ref="M29" si="31">SUM(L29/(1-$M$10))</f>
        <v>4431.76</v>
      </c>
      <c r="P29" s="59">
        <f t="shared" ref="P29" si="32">L29*A29</f>
        <v>2437.4699999999998</v>
      </c>
      <c r="R29" s="77">
        <f t="shared" ref="R29" si="33">SUM(((C29*D29)/144)*A29)</f>
        <v>0</v>
      </c>
    </row>
    <row r="30" spans="1:18" s="40" customFormat="1" ht="30" customHeight="1">
      <c r="A30" s="51">
        <v>1</v>
      </c>
      <c r="B30" s="120"/>
      <c r="C30" s="51"/>
      <c r="D30" s="121"/>
      <c r="E30" s="58" t="s">
        <v>263</v>
      </c>
      <c r="F30" s="37"/>
      <c r="G30" s="76">
        <f t="shared" si="5"/>
        <v>13295.29</v>
      </c>
      <c r="H30" s="63">
        <f t="shared" si="0"/>
        <v>13295.29</v>
      </c>
      <c r="I30" s="63">
        <f t="shared" si="14"/>
        <v>1229.81</v>
      </c>
      <c r="J30" s="63">
        <f t="shared" si="15"/>
        <v>14525.1</v>
      </c>
      <c r="K30" s="38"/>
      <c r="L30" s="39">
        <v>7312.41</v>
      </c>
      <c r="M30" s="55">
        <f t="shared" si="23"/>
        <v>13295.29</v>
      </c>
      <c r="P30" s="59">
        <f t="shared" si="3"/>
        <v>7312.41</v>
      </c>
      <c r="R30" s="77">
        <f t="shared" si="4"/>
        <v>0</v>
      </c>
    </row>
    <row r="31" spans="1:18" s="40" customFormat="1" ht="30" customHeight="1">
      <c r="A31" s="174">
        <v>6</v>
      </c>
      <c r="B31" s="182"/>
      <c r="C31" s="174"/>
      <c r="D31" s="183"/>
      <c r="E31" s="176" t="s">
        <v>252</v>
      </c>
      <c r="F31" s="177"/>
      <c r="G31" s="178">
        <f t="shared" si="5"/>
        <v>132.5</v>
      </c>
      <c r="H31" s="179">
        <f t="shared" si="0"/>
        <v>795</v>
      </c>
      <c r="I31" s="179">
        <f t="shared" ref="I31" si="34">SUM(H31*$I$11)</f>
        <v>73.540000000000006</v>
      </c>
      <c r="J31" s="179">
        <f t="shared" ref="J31" si="35">SUM(H31:I31)</f>
        <v>868.54</v>
      </c>
      <c r="K31" s="180"/>
      <c r="L31" s="181">
        <v>53</v>
      </c>
      <c r="M31" s="189">
        <f>SUM(L31/(1-$O$10))</f>
        <v>132.5</v>
      </c>
      <c r="P31" s="59">
        <f t="shared" si="3"/>
        <v>318</v>
      </c>
      <c r="R31" s="77">
        <f t="shared" si="4"/>
        <v>0</v>
      </c>
    </row>
    <row r="32" spans="1:18" s="40" customFormat="1" ht="30" customHeight="1">
      <c r="A32" s="51">
        <v>5</v>
      </c>
      <c r="B32" s="126" t="s">
        <v>197</v>
      </c>
      <c r="C32" s="51">
        <v>28</v>
      </c>
      <c r="D32" s="51">
        <v>132</v>
      </c>
      <c r="E32" s="58" t="s">
        <v>185</v>
      </c>
      <c r="F32" s="37" t="s">
        <v>213</v>
      </c>
      <c r="G32" s="76">
        <f t="shared" si="5"/>
        <v>247.2</v>
      </c>
      <c r="H32" s="63">
        <f>G32*A32</f>
        <v>1236</v>
      </c>
      <c r="I32" s="63">
        <f t="shared" si="14"/>
        <v>114.33</v>
      </c>
      <c r="J32" s="63">
        <f t="shared" si="15"/>
        <v>1350.33</v>
      </c>
      <c r="K32" s="38"/>
      <c r="L32" s="39">
        <v>135.96</v>
      </c>
      <c r="M32" s="55">
        <f t="shared" si="23"/>
        <v>247.2</v>
      </c>
      <c r="P32" s="59">
        <f>L32*A32</f>
        <v>679.8</v>
      </c>
      <c r="R32" s="77">
        <f>SUM(((C32*D32)/144)*A32)</f>
        <v>128.33000000000001</v>
      </c>
    </row>
    <row r="33" spans="1:18" s="40" customFormat="1" ht="30" customHeight="1">
      <c r="A33" s="51">
        <v>9</v>
      </c>
      <c r="B33" s="126" t="s">
        <v>197</v>
      </c>
      <c r="C33" s="51">
        <v>60</v>
      </c>
      <c r="D33" s="51">
        <v>132</v>
      </c>
      <c r="E33" s="58" t="s">
        <v>185</v>
      </c>
      <c r="F33" s="37" t="s">
        <v>213</v>
      </c>
      <c r="G33" s="76">
        <f t="shared" si="5"/>
        <v>438.49</v>
      </c>
      <c r="H33" s="63">
        <f>G33*A33</f>
        <v>3946.41</v>
      </c>
      <c r="I33" s="63">
        <f>SUM(H33*$I$11)</f>
        <v>365.04</v>
      </c>
      <c r="J33" s="63">
        <f>SUM(H33:I33)</f>
        <v>4311.45</v>
      </c>
      <c r="K33" s="38"/>
      <c r="L33" s="39">
        <v>241.17</v>
      </c>
      <c r="M33" s="55">
        <f>SUM(L33/(1-$M$10))</f>
        <v>438.49</v>
      </c>
      <c r="P33" s="59">
        <f>L33*A33</f>
        <v>2170.5300000000002</v>
      </c>
      <c r="R33" s="77">
        <f>SUM(((C33*D33)/144)*A33)</f>
        <v>495</v>
      </c>
    </row>
    <row r="34" spans="1:18" s="40" customFormat="1" ht="30" customHeight="1">
      <c r="A34" s="51">
        <v>5</v>
      </c>
      <c r="B34" s="126" t="s">
        <v>197</v>
      </c>
      <c r="C34" s="51">
        <v>86</v>
      </c>
      <c r="D34" s="51">
        <v>132</v>
      </c>
      <c r="E34" s="58" t="s">
        <v>185</v>
      </c>
      <c r="F34" s="37" t="s">
        <v>213</v>
      </c>
      <c r="G34" s="76">
        <f t="shared" si="5"/>
        <v>677.56</v>
      </c>
      <c r="H34" s="63">
        <f>G34*A34</f>
        <v>3387.8</v>
      </c>
      <c r="I34" s="63">
        <f>SUM(H34*$I$11)</f>
        <v>313.37</v>
      </c>
      <c r="J34" s="63">
        <f>SUM(H34:I34)</f>
        <v>3701.17</v>
      </c>
      <c r="K34" s="38"/>
      <c r="L34" s="39">
        <v>372.66</v>
      </c>
      <c r="M34" s="55">
        <f>SUM(L34/(1-$M$10))</f>
        <v>677.56</v>
      </c>
      <c r="P34" s="59">
        <f>L34*A34</f>
        <v>1863.3</v>
      </c>
      <c r="R34" s="77">
        <f>SUM(((C34*D34)/144)*A34)</f>
        <v>394.17</v>
      </c>
    </row>
    <row r="35" spans="1:18" s="40" customFormat="1" ht="30" customHeight="1">
      <c r="A35" s="51">
        <v>36</v>
      </c>
      <c r="B35" s="126" t="s">
        <v>197</v>
      </c>
      <c r="C35" s="51">
        <v>60</v>
      </c>
      <c r="D35" s="51">
        <v>132</v>
      </c>
      <c r="E35" s="58" t="s">
        <v>185</v>
      </c>
      <c r="F35" s="37" t="s">
        <v>213</v>
      </c>
      <c r="G35" s="76">
        <f t="shared" si="5"/>
        <v>438.49</v>
      </c>
      <c r="H35" s="63">
        <f>G35*A35</f>
        <v>15785.64</v>
      </c>
      <c r="I35" s="63">
        <f>SUM(H35*$I$11)</f>
        <v>1460.17</v>
      </c>
      <c r="J35" s="63">
        <f>SUM(H35:I35)</f>
        <v>17245.810000000001</v>
      </c>
      <c r="K35" s="38"/>
      <c r="L35" s="39">
        <v>241.17</v>
      </c>
      <c r="M35" s="55">
        <f>SUM(L35/(1-$M$10))</f>
        <v>438.49</v>
      </c>
      <c r="P35" s="59">
        <f>L35*A35</f>
        <v>8682.1200000000008</v>
      </c>
      <c r="R35" s="77">
        <f>SUM(((C35*D35)/144)*A35)</f>
        <v>1980</v>
      </c>
    </row>
    <row r="36" spans="1:18" s="40" customFormat="1" ht="30" customHeight="1">
      <c r="A36" s="51">
        <v>3</v>
      </c>
      <c r="B36" s="126" t="s">
        <v>197</v>
      </c>
      <c r="C36" s="51">
        <v>108</v>
      </c>
      <c r="D36" s="51">
        <v>120</v>
      </c>
      <c r="E36" s="58" t="s">
        <v>200</v>
      </c>
      <c r="F36" s="37" t="s">
        <v>213</v>
      </c>
      <c r="G36" s="76">
        <f t="shared" si="5"/>
        <v>859.2</v>
      </c>
      <c r="H36" s="63">
        <f t="shared" ref="H36:H40" si="36">G36*A36</f>
        <v>2577.6</v>
      </c>
      <c r="I36" s="63">
        <f t="shared" ref="I36:I40" si="37">SUM(H36*$I$11)</f>
        <v>238.43</v>
      </c>
      <c r="J36" s="63">
        <f t="shared" ref="J36:J40" si="38">SUM(H36:I36)</f>
        <v>2816.03</v>
      </c>
      <c r="K36" s="38"/>
      <c r="L36" s="39">
        <v>472.56</v>
      </c>
      <c r="M36" s="55">
        <f t="shared" ref="M36:M40" si="39">SUM(L36/(1-$M$10))</f>
        <v>859.2</v>
      </c>
      <c r="P36" s="59">
        <f t="shared" ref="P36:P40" si="40">L36*A36</f>
        <v>1417.68</v>
      </c>
      <c r="R36" s="77">
        <f t="shared" ref="R36:R40" si="41">SUM(((C36*D36)/144)*A36)</f>
        <v>270</v>
      </c>
    </row>
    <row r="37" spans="1:18" s="40" customFormat="1" ht="30" customHeight="1">
      <c r="A37" s="51">
        <v>2</v>
      </c>
      <c r="B37" s="126" t="s">
        <v>197</v>
      </c>
      <c r="C37" s="51">
        <v>60</v>
      </c>
      <c r="D37" s="51">
        <v>120</v>
      </c>
      <c r="E37" s="58" t="s">
        <v>200</v>
      </c>
      <c r="F37" s="37" t="s">
        <v>213</v>
      </c>
      <c r="G37" s="76">
        <f t="shared" si="5"/>
        <v>429.78</v>
      </c>
      <c r="H37" s="63">
        <f t="shared" si="36"/>
        <v>859.56</v>
      </c>
      <c r="I37" s="63">
        <f t="shared" si="37"/>
        <v>79.510000000000005</v>
      </c>
      <c r="J37" s="63">
        <f t="shared" si="38"/>
        <v>939.07</v>
      </c>
      <c r="K37" s="38"/>
      <c r="L37" s="39">
        <v>236.38</v>
      </c>
      <c r="M37" s="55">
        <f t="shared" si="39"/>
        <v>429.78</v>
      </c>
      <c r="P37" s="59">
        <f t="shared" si="40"/>
        <v>472.76</v>
      </c>
      <c r="R37" s="77">
        <f t="shared" si="41"/>
        <v>100</v>
      </c>
    </row>
    <row r="38" spans="1:18" s="40" customFormat="1" ht="30" customHeight="1">
      <c r="A38" s="51">
        <v>1</v>
      </c>
      <c r="B38" s="126" t="s">
        <v>215</v>
      </c>
      <c r="C38" s="51"/>
      <c r="D38" s="51"/>
      <c r="E38" s="58" t="s">
        <v>185</v>
      </c>
      <c r="F38" s="37" t="s">
        <v>214</v>
      </c>
      <c r="G38" s="76">
        <f t="shared" si="5"/>
        <v>12195.18</v>
      </c>
      <c r="H38" s="63">
        <f t="shared" si="36"/>
        <v>12195.18</v>
      </c>
      <c r="I38" s="63">
        <f t="shared" si="37"/>
        <v>1128.05</v>
      </c>
      <c r="J38" s="63">
        <f t="shared" si="38"/>
        <v>13323.23</v>
      </c>
      <c r="K38" s="38"/>
      <c r="L38" s="39">
        <v>6707.35</v>
      </c>
      <c r="M38" s="55">
        <f t="shared" si="39"/>
        <v>12195.18</v>
      </c>
      <c r="P38" s="59">
        <f t="shared" si="40"/>
        <v>6707.35</v>
      </c>
      <c r="R38" s="77">
        <f t="shared" si="41"/>
        <v>0</v>
      </c>
    </row>
    <row r="39" spans="1:18" s="40" customFormat="1" ht="30" customHeight="1">
      <c r="A39" s="51">
        <v>1</v>
      </c>
      <c r="B39" s="126" t="s">
        <v>216</v>
      </c>
      <c r="C39" s="51"/>
      <c r="D39" s="51"/>
      <c r="E39" s="58" t="s">
        <v>185</v>
      </c>
      <c r="F39" s="37" t="s">
        <v>214</v>
      </c>
      <c r="G39" s="76">
        <f t="shared" si="5"/>
        <v>12432</v>
      </c>
      <c r="H39" s="63">
        <f t="shared" si="36"/>
        <v>12432</v>
      </c>
      <c r="I39" s="63">
        <f t="shared" si="37"/>
        <v>1149.96</v>
      </c>
      <c r="J39" s="63">
        <f t="shared" si="38"/>
        <v>13581.96</v>
      </c>
      <c r="K39" s="38"/>
      <c r="L39" s="39">
        <v>6837.6</v>
      </c>
      <c r="M39" s="55">
        <f t="shared" si="39"/>
        <v>12432</v>
      </c>
      <c r="P39" s="59">
        <f t="shared" si="40"/>
        <v>6837.6</v>
      </c>
      <c r="R39" s="77">
        <f t="shared" si="41"/>
        <v>0</v>
      </c>
    </row>
    <row r="40" spans="1:18" s="40" customFormat="1" ht="30" customHeight="1">
      <c r="A40" s="51">
        <v>1</v>
      </c>
      <c r="B40" s="126" t="s">
        <v>217</v>
      </c>
      <c r="C40" s="51"/>
      <c r="D40" s="51"/>
      <c r="E40" s="58" t="s">
        <v>185</v>
      </c>
      <c r="F40" s="37" t="s">
        <v>214</v>
      </c>
      <c r="G40" s="76">
        <f t="shared" si="5"/>
        <v>12432</v>
      </c>
      <c r="H40" s="63">
        <f t="shared" si="36"/>
        <v>12432</v>
      </c>
      <c r="I40" s="63">
        <f t="shared" si="37"/>
        <v>1149.96</v>
      </c>
      <c r="J40" s="63">
        <f t="shared" si="38"/>
        <v>13581.96</v>
      </c>
      <c r="K40" s="38"/>
      <c r="L40" s="39">
        <v>6837.6</v>
      </c>
      <c r="M40" s="55">
        <f t="shared" si="39"/>
        <v>12432</v>
      </c>
      <c r="P40" s="59">
        <f t="shared" si="40"/>
        <v>6837.6</v>
      </c>
      <c r="R40" s="77">
        <f t="shared" si="41"/>
        <v>0</v>
      </c>
    </row>
    <row r="41" spans="1:18" s="40" customFormat="1" ht="30" customHeight="1" thickBot="1">
      <c r="A41" s="113"/>
      <c r="B41" s="113"/>
      <c r="C41" s="113"/>
      <c r="D41" s="113"/>
      <c r="E41" s="114"/>
      <c r="F41" s="114"/>
      <c r="G41" s="115"/>
      <c r="H41" s="115"/>
      <c r="I41" s="115"/>
      <c r="J41" s="115"/>
      <c r="K41" s="38"/>
      <c r="L41" s="39"/>
      <c r="M41" s="55"/>
      <c r="O41" s="57"/>
      <c r="P41" s="59">
        <f t="shared" si="3"/>
        <v>0</v>
      </c>
      <c r="R41" s="77">
        <f t="shared" si="4"/>
        <v>0</v>
      </c>
    </row>
    <row r="42" spans="1:18" s="40" customFormat="1" ht="30" customHeight="1">
      <c r="A42" s="174">
        <v>17</v>
      </c>
      <c r="B42" s="62"/>
      <c r="C42" s="62"/>
      <c r="D42" s="62"/>
      <c r="E42" s="58" t="s">
        <v>261</v>
      </c>
      <c r="F42" s="37"/>
      <c r="G42" s="76">
        <v>75</v>
      </c>
      <c r="H42" s="66">
        <f t="shared" ref="H42:H49" si="42">G42*A42</f>
        <v>1275</v>
      </c>
      <c r="I42" s="63"/>
      <c r="J42" s="179">
        <f t="shared" ref="J42" si="43">SUM(H42:I42)</f>
        <v>1275</v>
      </c>
      <c r="K42" s="116"/>
      <c r="L42" s="39">
        <v>50</v>
      </c>
      <c r="M42" s="55">
        <f t="shared" ref="M42:M52" si="44">SUM(L42/(1-$N$42))</f>
        <v>66.67</v>
      </c>
      <c r="N42" s="35">
        <v>0.25</v>
      </c>
      <c r="O42" s="56"/>
      <c r="P42" s="59">
        <f t="shared" si="3"/>
        <v>850</v>
      </c>
      <c r="Q42" s="42"/>
      <c r="R42" s="85" t="s">
        <v>49</v>
      </c>
    </row>
    <row r="43" spans="1:18" s="40" customFormat="1" ht="30" customHeight="1">
      <c r="A43" s="51">
        <v>34</v>
      </c>
      <c r="B43" s="62"/>
      <c r="C43" s="62"/>
      <c r="D43" s="62"/>
      <c r="E43" s="58" t="s">
        <v>221</v>
      </c>
      <c r="F43" s="37"/>
      <c r="G43" s="76">
        <v>50</v>
      </c>
      <c r="H43" s="66">
        <f t="shared" si="42"/>
        <v>1700</v>
      </c>
      <c r="I43" s="63"/>
      <c r="J43" s="63">
        <f t="shared" ref="J43" si="45">SUM(H43:I43)</f>
        <v>1700</v>
      </c>
      <c r="K43" s="116"/>
      <c r="L43" s="39">
        <v>35</v>
      </c>
      <c r="M43" s="55">
        <f t="shared" si="44"/>
        <v>46.67</v>
      </c>
      <c r="N43" s="35">
        <v>0.25</v>
      </c>
      <c r="O43" s="56"/>
      <c r="P43" s="59">
        <f t="shared" si="3"/>
        <v>1190</v>
      </c>
      <c r="Q43" s="42"/>
      <c r="R43" s="85" t="s">
        <v>49</v>
      </c>
    </row>
    <row r="44" spans="1:18" s="40" customFormat="1" ht="30" customHeight="1">
      <c r="A44" s="51">
        <v>34</v>
      </c>
      <c r="B44" s="62"/>
      <c r="C44" s="62"/>
      <c r="D44" s="62"/>
      <c r="E44" s="58" t="s">
        <v>222</v>
      </c>
      <c r="F44" s="37"/>
      <c r="G44" s="76">
        <v>50</v>
      </c>
      <c r="H44" s="66">
        <f t="shared" si="42"/>
        <v>1700</v>
      </c>
      <c r="I44" s="63"/>
      <c r="J44" s="63">
        <f t="shared" ref="J44:J49" si="46">SUM(H44:I44)</f>
        <v>1700</v>
      </c>
      <c r="K44" s="116"/>
      <c r="L44" s="39">
        <v>35</v>
      </c>
      <c r="M44" s="55">
        <f t="shared" si="44"/>
        <v>46.67</v>
      </c>
      <c r="N44" s="35">
        <v>0.25</v>
      </c>
      <c r="O44" s="56"/>
      <c r="P44" s="59">
        <f t="shared" si="3"/>
        <v>1190</v>
      </c>
      <c r="Q44" s="42"/>
      <c r="R44" s="85" t="s">
        <v>49</v>
      </c>
    </row>
    <row r="45" spans="1:18" s="40" customFormat="1" ht="30" customHeight="1">
      <c r="A45" s="51">
        <v>34</v>
      </c>
      <c r="B45" s="62"/>
      <c r="C45" s="62"/>
      <c r="D45" s="62"/>
      <c r="E45" s="58" t="s">
        <v>223</v>
      </c>
      <c r="F45" s="37"/>
      <c r="G45" s="76">
        <v>50</v>
      </c>
      <c r="H45" s="66">
        <f t="shared" si="42"/>
        <v>1700</v>
      </c>
      <c r="I45" s="63"/>
      <c r="J45" s="63">
        <f t="shared" si="46"/>
        <v>1700</v>
      </c>
      <c r="K45" s="116"/>
      <c r="L45" s="39">
        <v>35</v>
      </c>
      <c r="M45" s="55">
        <f t="shared" si="44"/>
        <v>46.67</v>
      </c>
      <c r="N45" s="35">
        <v>0.25</v>
      </c>
      <c r="O45" s="56"/>
      <c r="P45" s="59">
        <f t="shared" si="3"/>
        <v>1190</v>
      </c>
      <c r="Q45" s="42"/>
      <c r="R45" s="85" t="s">
        <v>49</v>
      </c>
    </row>
    <row r="46" spans="1:18" s="40" customFormat="1" ht="30" customHeight="1">
      <c r="A46" s="51">
        <v>80</v>
      </c>
      <c r="B46" s="62"/>
      <c r="C46" s="62"/>
      <c r="D46" s="62"/>
      <c r="E46" s="58" t="s">
        <v>234</v>
      </c>
      <c r="F46" s="37"/>
      <c r="G46" s="76">
        <v>50</v>
      </c>
      <c r="H46" s="66">
        <f t="shared" si="42"/>
        <v>4000</v>
      </c>
      <c r="I46" s="63"/>
      <c r="J46" s="63">
        <f t="shared" si="46"/>
        <v>4000</v>
      </c>
      <c r="K46" s="116"/>
      <c r="L46" s="39">
        <v>35</v>
      </c>
      <c r="M46" s="55">
        <f t="shared" si="44"/>
        <v>46.67</v>
      </c>
      <c r="N46" s="35">
        <v>0.25</v>
      </c>
      <c r="O46" s="56"/>
      <c r="P46" s="59">
        <f t="shared" si="3"/>
        <v>2800</v>
      </c>
      <c r="Q46" s="42"/>
      <c r="R46" s="85" t="s">
        <v>49</v>
      </c>
    </row>
    <row r="47" spans="1:18" s="40" customFormat="1" ht="30" customHeight="1">
      <c r="A47" s="51">
        <v>27</v>
      </c>
      <c r="B47" s="62"/>
      <c r="C47" s="62"/>
      <c r="D47" s="62"/>
      <c r="E47" s="58" t="s">
        <v>227</v>
      </c>
      <c r="F47" s="37"/>
      <c r="G47" s="76">
        <v>100</v>
      </c>
      <c r="H47" s="66">
        <f t="shared" si="42"/>
        <v>2700</v>
      </c>
      <c r="I47" s="63"/>
      <c r="J47" s="63">
        <f t="shared" si="46"/>
        <v>2700</v>
      </c>
      <c r="K47" s="116"/>
      <c r="L47" s="39">
        <v>75</v>
      </c>
      <c r="M47" s="55">
        <f t="shared" si="44"/>
        <v>100</v>
      </c>
      <c r="N47" s="35">
        <v>0.25</v>
      </c>
      <c r="O47" s="56"/>
      <c r="P47" s="59">
        <f t="shared" si="3"/>
        <v>2025</v>
      </c>
      <c r="Q47" s="42"/>
      <c r="R47" s="85" t="s">
        <v>49</v>
      </c>
    </row>
    <row r="48" spans="1:18" s="40" customFormat="1" ht="30" customHeight="1">
      <c r="A48" s="51">
        <v>9</v>
      </c>
      <c r="B48" s="62"/>
      <c r="C48" s="62"/>
      <c r="D48" s="62"/>
      <c r="E48" s="58" t="s">
        <v>235</v>
      </c>
      <c r="F48" s="37"/>
      <c r="G48" s="76">
        <v>100</v>
      </c>
      <c r="H48" s="66">
        <f t="shared" si="42"/>
        <v>900</v>
      </c>
      <c r="I48" s="63"/>
      <c r="J48" s="63">
        <f t="shared" si="46"/>
        <v>900</v>
      </c>
      <c r="K48" s="116"/>
      <c r="L48" s="39">
        <v>75</v>
      </c>
      <c r="M48" s="55">
        <f t="shared" si="44"/>
        <v>100</v>
      </c>
      <c r="N48" s="35">
        <v>0.25</v>
      </c>
      <c r="O48" s="56"/>
      <c r="P48" s="59">
        <f t="shared" si="3"/>
        <v>675</v>
      </c>
      <c r="Q48" s="42"/>
      <c r="R48" s="85" t="s">
        <v>49</v>
      </c>
    </row>
    <row r="49" spans="1:18" s="40" customFormat="1" ht="30" customHeight="1">
      <c r="A49" s="51">
        <v>8</v>
      </c>
      <c r="B49" s="62"/>
      <c r="C49" s="62"/>
      <c r="D49" s="62"/>
      <c r="E49" s="58" t="s">
        <v>239</v>
      </c>
      <c r="F49" s="37"/>
      <c r="G49" s="76">
        <v>100</v>
      </c>
      <c r="H49" s="66">
        <f t="shared" si="42"/>
        <v>800</v>
      </c>
      <c r="I49" s="63"/>
      <c r="J49" s="63">
        <f t="shared" si="46"/>
        <v>800</v>
      </c>
      <c r="K49" s="116"/>
      <c r="L49" s="39">
        <v>75</v>
      </c>
      <c r="M49" s="55">
        <f t="shared" si="44"/>
        <v>100</v>
      </c>
      <c r="N49" s="35">
        <v>0.25</v>
      </c>
      <c r="O49" s="56"/>
      <c r="P49" s="59">
        <f t="shared" si="3"/>
        <v>600</v>
      </c>
      <c r="Q49" s="42"/>
      <c r="R49" s="85" t="s">
        <v>49</v>
      </c>
    </row>
    <row r="50" spans="1:18" s="40" customFormat="1" ht="30" customHeight="1">
      <c r="A50" s="174">
        <v>40</v>
      </c>
      <c r="B50" s="185"/>
      <c r="C50" s="185"/>
      <c r="D50" s="185"/>
      <c r="E50" s="176" t="s">
        <v>251</v>
      </c>
      <c r="F50" s="177"/>
      <c r="G50" s="178">
        <v>20</v>
      </c>
      <c r="H50" s="186">
        <f t="shared" ref="H50" si="47">G50*A50</f>
        <v>800</v>
      </c>
      <c r="I50" s="179"/>
      <c r="J50" s="179">
        <f t="shared" ref="J50" si="48">SUM(H50:I50)</f>
        <v>800</v>
      </c>
      <c r="K50" s="187"/>
      <c r="L50" s="181">
        <v>15</v>
      </c>
      <c r="M50" s="184">
        <f t="shared" si="44"/>
        <v>20</v>
      </c>
      <c r="N50" s="35">
        <v>0.25</v>
      </c>
      <c r="O50" s="56"/>
      <c r="P50" s="59">
        <f t="shared" ref="P50" si="49">L50*A50</f>
        <v>600</v>
      </c>
      <c r="Q50" s="42"/>
      <c r="R50" s="85" t="s">
        <v>49</v>
      </c>
    </row>
    <row r="51" spans="1:18" s="40" customFormat="1" ht="30" customHeight="1">
      <c r="A51" s="51">
        <v>1</v>
      </c>
      <c r="B51" s="62"/>
      <c r="C51" s="62"/>
      <c r="D51" s="62"/>
      <c r="E51" s="58" t="s">
        <v>237</v>
      </c>
      <c r="F51" s="58"/>
      <c r="G51" s="76">
        <v>2500</v>
      </c>
      <c r="H51" s="64">
        <f t="shared" ref="H51:H60" si="50">SUM(G51*A51)</f>
        <v>2500</v>
      </c>
      <c r="I51" s="63"/>
      <c r="J51" s="65">
        <f t="shared" ref="J51:J67" si="51">SUM(H51:I51)</f>
        <v>2500</v>
      </c>
      <c r="K51" s="38"/>
      <c r="L51" s="39">
        <v>1000</v>
      </c>
      <c r="M51" s="55">
        <f t="shared" si="44"/>
        <v>1333.33</v>
      </c>
      <c r="P51" s="59">
        <f t="shared" si="3"/>
        <v>1000</v>
      </c>
      <c r="R51" s="85" t="s">
        <v>50</v>
      </c>
    </row>
    <row r="52" spans="1:18" s="40" customFormat="1" ht="30" customHeight="1">
      <c r="A52" s="62">
        <v>1</v>
      </c>
      <c r="B52" s="62"/>
      <c r="C52" s="62"/>
      <c r="D52" s="62"/>
      <c r="E52" s="58" t="s">
        <v>228</v>
      </c>
      <c r="F52" s="58"/>
      <c r="G52" s="76">
        <v>750</v>
      </c>
      <c r="H52" s="64">
        <f t="shared" si="50"/>
        <v>750</v>
      </c>
      <c r="I52" s="63"/>
      <c r="J52" s="65">
        <f t="shared" si="51"/>
        <v>750</v>
      </c>
      <c r="K52" s="38"/>
      <c r="L52" s="39">
        <f>50*11</f>
        <v>550</v>
      </c>
      <c r="M52" s="55">
        <f t="shared" si="44"/>
        <v>733.33</v>
      </c>
      <c r="P52" s="59">
        <f t="shared" si="3"/>
        <v>550</v>
      </c>
      <c r="Q52" s="42"/>
      <c r="R52" s="85" t="s">
        <v>48</v>
      </c>
    </row>
    <row r="53" spans="1:18" s="40" customFormat="1" ht="30" customHeight="1">
      <c r="A53" s="62">
        <v>1</v>
      </c>
      <c r="B53" s="62"/>
      <c r="C53" s="62"/>
      <c r="D53" s="62"/>
      <c r="E53" s="58" t="s">
        <v>173</v>
      </c>
      <c r="F53" s="58"/>
      <c r="G53" s="76">
        <v>2200</v>
      </c>
      <c r="H53" s="64">
        <f t="shared" si="50"/>
        <v>2200</v>
      </c>
      <c r="I53" s="63"/>
      <c r="J53" s="65">
        <f t="shared" si="51"/>
        <v>2200</v>
      </c>
      <c r="K53" s="38"/>
      <c r="L53" s="39">
        <f>((0.7*220*4)+(50*20))</f>
        <v>1616</v>
      </c>
      <c r="M53" s="55">
        <f t="shared" ref="M53:M67" si="52">SUM(L53/(1-$N$42))</f>
        <v>2154.67</v>
      </c>
      <c r="P53" s="59">
        <f t="shared" si="3"/>
        <v>1616</v>
      </c>
      <c r="Q53" s="42"/>
      <c r="R53" s="85" t="s">
        <v>48</v>
      </c>
    </row>
    <row r="54" spans="1:18" s="40" customFormat="1" ht="30" customHeight="1">
      <c r="A54" s="62">
        <v>1</v>
      </c>
      <c r="B54" s="62"/>
      <c r="C54" s="62"/>
      <c r="D54" s="62"/>
      <c r="E54" s="58" t="s">
        <v>255</v>
      </c>
      <c r="F54" s="58"/>
      <c r="G54" s="76">
        <v>5337.5</v>
      </c>
      <c r="H54" s="64">
        <f t="shared" ref="H54" si="53">SUM(G54*A54)</f>
        <v>5337.5</v>
      </c>
      <c r="I54" s="63"/>
      <c r="J54" s="65">
        <f t="shared" ref="J54" si="54">SUM(H54:I54)</f>
        <v>5337.5</v>
      </c>
      <c r="K54" s="38"/>
      <c r="L54" s="39">
        <v>3750</v>
      </c>
      <c r="M54" s="55">
        <f t="shared" ref="M54" si="55">SUM(L54/(1-$N$42))</f>
        <v>5000</v>
      </c>
      <c r="O54" s="41"/>
      <c r="P54" s="59">
        <f t="shared" ref="P54" si="56">L54*A54</f>
        <v>3750</v>
      </c>
      <c r="Q54" s="43"/>
      <c r="R54" s="57" t="s">
        <v>48</v>
      </c>
    </row>
    <row r="55" spans="1:18" s="40" customFormat="1" ht="30" customHeight="1">
      <c r="A55" s="62">
        <v>1</v>
      </c>
      <c r="B55" s="62"/>
      <c r="C55" s="62"/>
      <c r="D55" s="62"/>
      <c r="E55" s="58" t="s">
        <v>256</v>
      </c>
      <c r="F55" s="58"/>
      <c r="G55" s="76">
        <v>5337.5</v>
      </c>
      <c r="H55" s="64">
        <f t="shared" si="50"/>
        <v>5337.5</v>
      </c>
      <c r="I55" s="63"/>
      <c r="J55" s="65">
        <f t="shared" si="51"/>
        <v>5337.5</v>
      </c>
      <c r="K55" s="38"/>
      <c r="L55" s="39">
        <v>3750</v>
      </c>
      <c r="M55" s="55">
        <f t="shared" si="52"/>
        <v>5000</v>
      </c>
      <c r="O55" s="41"/>
      <c r="P55" s="59">
        <f t="shared" si="3"/>
        <v>3750</v>
      </c>
      <c r="Q55" s="43"/>
      <c r="R55" s="57" t="s">
        <v>48</v>
      </c>
    </row>
    <row r="56" spans="1:18" s="40" customFormat="1" ht="30" customHeight="1">
      <c r="A56" s="62">
        <v>1</v>
      </c>
      <c r="B56" s="62"/>
      <c r="C56" s="62"/>
      <c r="D56" s="62"/>
      <c r="E56" s="58" t="s">
        <v>246</v>
      </c>
      <c r="F56" s="58"/>
      <c r="G56" s="76">
        <v>4500</v>
      </c>
      <c r="H56" s="64">
        <f t="shared" si="50"/>
        <v>4500</v>
      </c>
      <c r="I56" s="63"/>
      <c r="J56" s="65">
        <f t="shared" si="51"/>
        <v>4500</v>
      </c>
      <c r="K56" s="38"/>
      <c r="L56" s="39">
        <v>3350</v>
      </c>
      <c r="M56" s="55">
        <f t="shared" ref="M56:M57" si="57">SUM(L56/(1-$N$42))</f>
        <v>4466.67</v>
      </c>
      <c r="O56" s="41"/>
      <c r="P56" s="59">
        <f t="shared" si="3"/>
        <v>3350</v>
      </c>
      <c r="Q56" s="43"/>
      <c r="R56" s="57" t="s">
        <v>48</v>
      </c>
    </row>
    <row r="57" spans="1:18" s="40" customFormat="1" ht="30" customHeight="1">
      <c r="A57" s="62">
        <v>1</v>
      </c>
      <c r="B57" s="62"/>
      <c r="C57" s="62"/>
      <c r="D57" s="62"/>
      <c r="E57" s="58" t="s">
        <v>247</v>
      </c>
      <c r="F57" s="58"/>
      <c r="G57" s="76">
        <v>4500</v>
      </c>
      <c r="H57" s="64">
        <f t="shared" si="50"/>
        <v>4500</v>
      </c>
      <c r="I57" s="63"/>
      <c r="J57" s="65">
        <f t="shared" si="51"/>
        <v>4500</v>
      </c>
      <c r="K57" s="38"/>
      <c r="L57" s="39">
        <v>3350</v>
      </c>
      <c r="M57" s="55">
        <f t="shared" si="57"/>
        <v>4466.67</v>
      </c>
      <c r="O57" s="41"/>
      <c r="P57" s="59">
        <f t="shared" si="3"/>
        <v>3350</v>
      </c>
      <c r="Q57" s="43"/>
      <c r="R57" s="57" t="s">
        <v>48</v>
      </c>
    </row>
    <row r="58" spans="1:18" s="40" customFormat="1" ht="30" customHeight="1">
      <c r="A58" s="62">
        <v>1</v>
      </c>
      <c r="B58" s="62"/>
      <c r="C58" s="62"/>
      <c r="D58" s="62"/>
      <c r="E58" s="58" t="s">
        <v>248</v>
      </c>
      <c r="F58" s="58"/>
      <c r="G58" s="76">
        <v>4500</v>
      </c>
      <c r="H58" s="64">
        <f t="shared" si="50"/>
        <v>4500</v>
      </c>
      <c r="I58" s="63"/>
      <c r="J58" s="65">
        <f t="shared" si="51"/>
        <v>4500</v>
      </c>
      <c r="K58" s="38"/>
      <c r="L58" s="39">
        <v>3350</v>
      </c>
      <c r="M58" s="55">
        <f t="shared" si="52"/>
        <v>4466.67</v>
      </c>
      <c r="O58" s="41"/>
      <c r="P58" s="59">
        <f t="shared" si="3"/>
        <v>3350</v>
      </c>
      <c r="Q58" s="43"/>
      <c r="R58" s="57" t="s">
        <v>48</v>
      </c>
    </row>
    <row r="59" spans="1:18" s="40" customFormat="1" ht="30" customHeight="1">
      <c r="A59" s="62">
        <v>1</v>
      </c>
      <c r="B59" s="62"/>
      <c r="C59" s="62"/>
      <c r="D59" s="62"/>
      <c r="E59" s="58" t="s">
        <v>257</v>
      </c>
      <c r="F59" s="58"/>
      <c r="G59" s="76">
        <v>5337.5</v>
      </c>
      <c r="H59" s="64">
        <f t="shared" ref="H59" si="58">SUM(G59*A59)</f>
        <v>5337.5</v>
      </c>
      <c r="I59" s="63"/>
      <c r="J59" s="65">
        <f t="shared" ref="J59" si="59">SUM(H59:I59)</f>
        <v>5337.5</v>
      </c>
      <c r="K59" s="38"/>
      <c r="L59" s="39">
        <v>3750</v>
      </c>
      <c r="M59" s="55">
        <f t="shared" ref="M59" si="60">SUM(L59/(1-$N$42))</f>
        <v>5000</v>
      </c>
      <c r="O59" s="41"/>
      <c r="P59" s="59">
        <f t="shared" ref="P59" si="61">L59*A59</f>
        <v>3750</v>
      </c>
      <c r="Q59" s="43"/>
      <c r="R59" s="57" t="s">
        <v>48</v>
      </c>
    </row>
    <row r="60" spans="1:18" s="40" customFormat="1" ht="30" customHeight="1">
      <c r="A60" s="62">
        <v>1</v>
      </c>
      <c r="B60" s="62"/>
      <c r="C60" s="62"/>
      <c r="D60" s="62"/>
      <c r="E60" s="58" t="s">
        <v>258</v>
      </c>
      <c r="F60" s="58"/>
      <c r="G60" s="76">
        <v>5337.5</v>
      </c>
      <c r="H60" s="64">
        <f t="shared" si="50"/>
        <v>5337.5</v>
      </c>
      <c r="I60" s="63"/>
      <c r="J60" s="65">
        <f t="shared" si="51"/>
        <v>5337.5</v>
      </c>
      <c r="K60" s="38"/>
      <c r="L60" s="39">
        <v>3750</v>
      </c>
      <c r="M60" s="55">
        <f t="shared" ref="M60:M65" si="62">SUM(L60/(1-$N$42))</f>
        <v>5000</v>
      </c>
      <c r="O60" s="41"/>
      <c r="P60" s="59">
        <f t="shared" si="3"/>
        <v>3750</v>
      </c>
      <c r="Q60" s="43"/>
      <c r="R60" s="57" t="s">
        <v>48</v>
      </c>
    </row>
    <row r="61" spans="1:18" s="40" customFormat="1" ht="30" customHeight="1">
      <c r="A61" s="62">
        <v>1</v>
      </c>
      <c r="B61" s="62"/>
      <c r="C61" s="62"/>
      <c r="D61" s="62"/>
      <c r="E61" s="58" t="s">
        <v>253</v>
      </c>
      <c r="F61" s="58"/>
      <c r="G61" s="63">
        <v>2750.38</v>
      </c>
      <c r="H61" s="63">
        <f t="shared" ref="H61:H67" si="63">G61*A61</f>
        <v>2750.38</v>
      </c>
      <c r="I61" s="63"/>
      <c r="J61" s="65">
        <f t="shared" ref="J61" si="64">SUM(H61:I61)</f>
        <v>2750.38</v>
      </c>
      <c r="K61" s="117"/>
      <c r="L61" s="39">
        <v>2000</v>
      </c>
      <c r="M61" s="55">
        <f t="shared" ref="M61" si="65">SUM(L61/(1-$N$42))</f>
        <v>2666.67</v>
      </c>
      <c r="O61" s="41"/>
      <c r="P61" s="59">
        <f t="shared" ref="P61" si="66">L61*A61</f>
        <v>2000</v>
      </c>
      <c r="Q61" s="43"/>
      <c r="R61" s="57" t="s">
        <v>48</v>
      </c>
    </row>
    <row r="62" spans="1:18" s="40" customFormat="1" ht="30" customHeight="1">
      <c r="A62" s="62">
        <v>1</v>
      </c>
      <c r="B62" s="62"/>
      <c r="C62" s="62"/>
      <c r="D62" s="62"/>
      <c r="E62" s="58" t="s">
        <v>259</v>
      </c>
      <c r="F62" s="58"/>
      <c r="G62" s="179">
        <v>2852.25</v>
      </c>
      <c r="H62" s="63">
        <f t="shared" si="63"/>
        <v>2852.25</v>
      </c>
      <c r="I62" s="63"/>
      <c r="J62" s="65">
        <f t="shared" si="51"/>
        <v>2852.25</v>
      </c>
      <c r="K62" s="117"/>
      <c r="L62" s="39">
        <v>2000</v>
      </c>
      <c r="M62" s="55">
        <f t="shared" si="62"/>
        <v>2666.67</v>
      </c>
      <c r="O62" s="41"/>
      <c r="P62" s="59">
        <f t="shared" si="3"/>
        <v>2000</v>
      </c>
      <c r="Q62" s="43"/>
      <c r="R62" s="57" t="s">
        <v>48</v>
      </c>
    </row>
    <row r="63" spans="1:18" s="40" customFormat="1" ht="30" customHeight="1">
      <c r="A63" s="62">
        <v>1</v>
      </c>
      <c r="B63" s="62"/>
      <c r="C63" s="62"/>
      <c r="D63" s="62"/>
      <c r="E63" s="58" t="s">
        <v>241</v>
      </c>
      <c r="F63" s="58"/>
      <c r="G63" s="63">
        <v>2349.8200000000002</v>
      </c>
      <c r="H63" s="63">
        <f t="shared" si="63"/>
        <v>2349.8200000000002</v>
      </c>
      <c r="I63" s="63"/>
      <c r="J63" s="65">
        <f t="shared" si="51"/>
        <v>2349.8200000000002</v>
      </c>
      <c r="K63" s="117"/>
      <c r="L63" s="39">
        <v>1700</v>
      </c>
      <c r="M63" s="55">
        <f t="shared" si="62"/>
        <v>2266.67</v>
      </c>
      <c r="O63" s="41"/>
      <c r="P63" s="59">
        <f t="shared" si="3"/>
        <v>1700</v>
      </c>
      <c r="Q63" s="43"/>
      <c r="R63" s="57" t="s">
        <v>48</v>
      </c>
    </row>
    <row r="64" spans="1:18" s="40" customFormat="1" ht="30" customHeight="1">
      <c r="A64" s="62">
        <v>1</v>
      </c>
      <c r="B64" s="62"/>
      <c r="C64" s="62"/>
      <c r="D64" s="62"/>
      <c r="E64" s="58" t="s">
        <v>242</v>
      </c>
      <c r="F64" s="58"/>
      <c r="G64" s="63">
        <v>2349.8200000000002</v>
      </c>
      <c r="H64" s="63">
        <f t="shared" si="63"/>
        <v>2349.8200000000002</v>
      </c>
      <c r="I64" s="63"/>
      <c r="J64" s="65">
        <f t="shared" si="51"/>
        <v>2349.8200000000002</v>
      </c>
      <c r="K64" s="117"/>
      <c r="L64" s="39">
        <v>1700</v>
      </c>
      <c r="M64" s="55">
        <f t="shared" si="62"/>
        <v>2266.67</v>
      </c>
      <c r="O64" s="41"/>
      <c r="P64" s="59">
        <f t="shared" si="3"/>
        <v>1700</v>
      </c>
      <c r="Q64" s="43"/>
      <c r="R64" s="57" t="s">
        <v>48</v>
      </c>
    </row>
    <row r="65" spans="1:19" s="40" customFormat="1" ht="30" customHeight="1">
      <c r="A65" s="62">
        <v>1</v>
      </c>
      <c r="B65" s="62"/>
      <c r="C65" s="62"/>
      <c r="D65" s="62"/>
      <c r="E65" s="58" t="s">
        <v>243</v>
      </c>
      <c r="F65" s="58"/>
      <c r="G65" s="63">
        <v>2349.8200000000002</v>
      </c>
      <c r="H65" s="63">
        <f t="shared" si="63"/>
        <v>2349.8200000000002</v>
      </c>
      <c r="I65" s="63"/>
      <c r="J65" s="65">
        <f t="shared" si="51"/>
        <v>2349.8200000000002</v>
      </c>
      <c r="K65" s="117"/>
      <c r="L65" s="39">
        <v>1700</v>
      </c>
      <c r="M65" s="55">
        <f t="shared" si="62"/>
        <v>2266.67</v>
      </c>
      <c r="O65" s="41"/>
      <c r="P65" s="59">
        <f t="shared" si="3"/>
        <v>1700</v>
      </c>
      <c r="Q65" s="43"/>
      <c r="R65" s="57" t="s">
        <v>48</v>
      </c>
    </row>
    <row r="66" spans="1:19" s="40" customFormat="1" ht="30" customHeight="1">
      <c r="A66" s="62">
        <v>1</v>
      </c>
      <c r="B66" s="62"/>
      <c r="C66" s="62"/>
      <c r="D66" s="62"/>
      <c r="E66" s="58" t="s">
        <v>254</v>
      </c>
      <c r="F66" s="58"/>
      <c r="G66" s="63">
        <v>2750.38</v>
      </c>
      <c r="H66" s="63">
        <f t="shared" si="63"/>
        <v>2750.38</v>
      </c>
      <c r="I66" s="63"/>
      <c r="J66" s="65">
        <f t="shared" ref="J66" si="67">SUM(H66:I66)</f>
        <v>2750.38</v>
      </c>
      <c r="K66" s="117"/>
      <c r="L66" s="39">
        <v>2000</v>
      </c>
      <c r="M66" s="55">
        <f t="shared" ref="M66" si="68">SUM(L66/(1-$N$42))</f>
        <v>2666.67</v>
      </c>
      <c r="O66" s="41"/>
      <c r="P66" s="59">
        <f t="shared" ref="P66" si="69">L66*A66</f>
        <v>2000</v>
      </c>
      <c r="Q66" s="43"/>
      <c r="R66" s="57" t="s">
        <v>48</v>
      </c>
    </row>
    <row r="67" spans="1:19" s="40" customFormat="1" ht="30" customHeight="1" thickBot="1">
      <c r="A67" s="60">
        <v>1</v>
      </c>
      <c r="B67" s="60"/>
      <c r="C67" s="60"/>
      <c r="D67" s="60"/>
      <c r="E67" s="61" t="s">
        <v>260</v>
      </c>
      <c r="F67" s="61"/>
      <c r="G67" s="87">
        <v>2750.38</v>
      </c>
      <c r="H67" s="76">
        <f t="shared" si="63"/>
        <v>2750.38</v>
      </c>
      <c r="I67" s="172"/>
      <c r="J67" s="52">
        <f t="shared" si="51"/>
        <v>2750.38</v>
      </c>
      <c r="K67" s="117"/>
      <c r="L67" s="39">
        <v>2000</v>
      </c>
      <c r="M67" s="55">
        <f t="shared" si="52"/>
        <v>2666.67</v>
      </c>
      <c r="O67" s="41"/>
      <c r="P67" s="59">
        <f t="shared" si="3"/>
        <v>2000</v>
      </c>
      <c r="Q67" s="43"/>
      <c r="R67" s="57" t="s">
        <v>48</v>
      </c>
    </row>
    <row r="68" spans="1:19" ht="40.15" customHeight="1" thickTop="1" thickBot="1">
      <c r="A68" s="130"/>
      <c r="B68" s="44"/>
      <c r="C68" s="44"/>
      <c r="D68" s="44"/>
      <c r="E68" s="44"/>
      <c r="F68" s="44"/>
      <c r="G68" s="84"/>
      <c r="H68" s="119">
        <f>SUM(H12:H67)</f>
        <v>205152.93</v>
      </c>
      <c r="I68" s="199">
        <f>SUM(I12:I67)</f>
        <v>12129.07</v>
      </c>
      <c r="J68" s="46">
        <f>SUM(J12:J67)</f>
        <v>217282</v>
      </c>
      <c r="K68" s="47"/>
      <c r="L68" s="40"/>
      <c r="M68" s="40"/>
      <c r="N68" s="40"/>
      <c r="O68" s="41"/>
      <c r="P68" s="40"/>
      <c r="Q68" s="40"/>
      <c r="R68" s="40"/>
      <c r="S68" s="40"/>
    </row>
    <row r="69" spans="1:19" s="40" customFormat="1" ht="24.95" customHeight="1">
      <c r="A69" s="23"/>
      <c r="B69" s="23"/>
      <c r="C69" s="23"/>
      <c r="D69" s="23"/>
      <c r="E69" s="23"/>
      <c r="F69" s="23"/>
      <c r="G69" s="23"/>
      <c r="H69" s="23"/>
      <c r="I69" s="25"/>
      <c r="J69" s="38"/>
      <c r="K69" s="23"/>
    </row>
    <row r="70" spans="1:19" s="40" customFormat="1" ht="24.95" customHeight="1">
      <c r="A70" s="128"/>
      <c r="B70" s="21"/>
      <c r="C70" s="21"/>
      <c r="D70" s="21"/>
      <c r="E70" s="23"/>
      <c r="F70"/>
      <c r="G70"/>
      <c r="H70"/>
      <c r="I70" s="25"/>
      <c r="J70" s="38"/>
      <c r="K70" s="23"/>
    </row>
    <row r="71" spans="1:19" s="40" customFormat="1" ht="24.95" customHeight="1">
      <c r="A71" s="131" t="s">
        <v>51</v>
      </c>
      <c r="B71" s="132"/>
      <c r="C71" s="132"/>
      <c r="D71" s="132"/>
      <c r="E71" s="23"/>
      <c r="I71" s="25"/>
      <c r="J71" s="38"/>
      <c r="K71" s="23"/>
    </row>
    <row r="72" spans="1:19" s="40" customFormat="1" ht="24.95" customHeight="1">
      <c r="A72" s="131" t="s">
        <v>52</v>
      </c>
      <c r="B72" s="132"/>
      <c r="C72" s="132"/>
      <c r="D72" s="132"/>
      <c r="E72" s="23"/>
      <c r="I72" s="25"/>
      <c r="J72" s="38"/>
      <c r="K72" s="48"/>
    </row>
    <row r="73" spans="1:19" ht="24.95" customHeight="1">
      <c r="A73" s="133" t="s">
        <v>53</v>
      </c>
      <c r="B73" s="134"/>
      <c r="C73" s="134"/>
      <c r="D73" s="134"/>
      <c r="E73" s="93"/>
      <c r="F73" s="92"/>
      <c r="G73" s="40"/>
      <c r="H73" s="40"/>
      <c r="I73" s="25"/>
      <c r="J73" s="38"/>
      <c r="K73" s="47"/>
    </row>
    <row r="74" spans="1:19" ht="24.95" customHeight="1">
      <c r="A74" s="23"/>
      <c r="B74" s="132"/>
      <c r="C74" s="132"/>
      <c r="D74" s="132"/>
      <c r="E74" s="23"/>
      <c r="F74" s="40"/>
      <c r="G74" s="40"/>
      <c r="H74" s="40"/>
      <c r="I74" s="25"/>
      <c r="J74" s="38"/>
      <c r="K74" s="47"/>
    </row>
    <row r="75" spans="1:19" ht="24.95" customHeight="1">
      <c r="A75" s="23"/>
      <c r="B75" s="23"/>
      <c r="C75" s="23"/>
      <c r="D75" s="23"/>
      <c r="E75" s="23"/>
      <c r="F75"/>
      <c r="G75"/>
      <c r="H75"/>
      <c r="I75" s="25"/>
      <c r="J75" s="38"/>
      <c r="K75" s="47"/>
    </row>
    <row r="76" spans="1:19" s="40" customFormat="1" ht="24.95" customHeight="1">
      <c r="A76" s="23"/>
      <c r="B76" s="23"/>
      <c r="C76" s="23"/>
      <c r="D76" s="23"/>
      <c r="E76" s="23"/>
      <c r="F76" s="23"/>
      <c r="G76" s="23"/>
      <c r="H76" s="23"/>
      <c r="I76" s="25"/>
      <c r="J76" s="38"/>
      <c r="K76" s="23"/>
    </row>
    <row r="77" spans="1:19" s="40" customFormat="1" ht="24.95" customHeight="1">
      <c r="A77" s="23"/>
      <c r="B77" s="23"/>
      <c r="C77" s="23"/>
      <c r="D77" s="23"/>
      <c r="E77" s="23"/>
      <c r="F77" s="23"/>
      <c r="G77" s="23"/>
      <c r="H77" s="23"/>
      <c r="I77" s="25"/>
      <c r="J77" s="38"/>
      <c r="K77" s="23"/>
    </row>
    <row r="78" spans="1:19" ht="24.95" customHeight="1">
      <c r="A78" s="23"/>
      <c r="B78" s="23"/>
      <c r="C78" s="23"/>
      <c r="D78" s="23"/>
      <c r="E78" s="23"/>
      <c r="F78" s="23"/>
      <c r="G78" s="23"/>
      <c r="H78" s="23"/>
      <c r="I78" s="25"/>
      <c r="J78" s="38"/>
      <c r="K78" s="47"/>
    </row>
    <row r="79" spans="1:19" ht="24.95" customHeight="1">
      <c r="A79" s="23"/>
      <c r="B79" s="23"/>
      <c r="C79" s="23"/>
      <c r="D79" s="23"/>
      <c r="E79" s="23"/>
      <c r="F79" s="23"/>
      <c r="G79" s="23"/>
      <c r="H79" s="23"/>
      <c r="I79" s="25"/>
      <c r="J79" s="38"/>
      <c r="K79" s="47"/>
    </row>
    <row r="80" spans="1:19" s="40" customFormat="1" ht="24.95" customHeight="1">
      <c r="A80" s="49"/>
      <c r="B80" s="49"/>
      <c r="C80" s="49"/>
      <c r="D80" s="23"/>
      <c r="E80" s="23"/>
      <c r="F80" s="23"/>
      <c r="G80" s="23"/>
      <c r="H80" s="23"/>
      <c r="I80" s="25"/>
      <c r="J80" s="38"/>
      <c r="K80" s="48"/>
    </row>
    <row r="81" spans="1:11" ht="24.95" customHeight="1">
      <c r="A81" s="23"/>
      <c r="B81" s="23"/>
      <c r="C81" s="23"/>
      <c r="D81" s="23"/>
      <c r="E81" s="23"/>
      <c r="F81" s="23"/>
      <c r="G81" s="23"/>
      <c r="H81" s="23"/>
      <c r="I81" s="25"/>
      <c r="J81" s="38"/>
      <c r="K81" s="47"/>
    </row>
    <row r="82" spans="1:11" ht="24.95" customHeight="1">
      <c r="A82" s="23"/>
      <c r="B82" s="23"/>
      <c r="C82" s="23"/>
      <c r="D82" s="23"/>
      <c r="E82" s="23"/>
      <c r="F82" s="23"/>
      <c r="G82" s="23"/>
      <c r="H82" s="23"/>
      <c r="I82" s="25"/>
      <c r="J82" s="38"/>
      <c r="K82" s="47"/>
    </row>
    <row r="83" spans="1:11" ht="24.95" customHeight="1">
      <c r="A83" s="23"/>
      <c r="B83" s="23"/>
      <c r="C83" s="23"/>
      <c r="D83" s="23"/>
      <c r="E83" s="23"/>
      <c r="F83" s="23"/>
      <c r="G83" s="23"/>
      <c r="H83" s="23"/>
      <c r="I83" s="25"/>
      <c r="J83" s="38"/>
      <c r="K83" s="47"/>
    </row>
    <row r="84" spans="1:11" s="40" customFormat="1" ht="24.95" customHeight="1">
      <c r="A84" s="23"/>
      <c r="B84" s="23"/>
      <c r="C84" s="23"/>
      <c r="D84" s="23"/>
      <c r="E84" s="23"/>
      <c r="F84" s="23"/>
      <c r="G84" s="23"/>
      <c r="H84" s="23"/>
      <c r="I84" s="25"/>
      <c r="J84" s="38"/>
      <c r="K84" s="23"/>
    </row>
    <row r="85" spans="1:11" s="40" customFormat="1" ht="24.95" customHeight="1">
      <c r="A85" s="23"/>
      <c r="B85" s="23"/>
      <c r="C85" s="23"/>
      <c r="D85" s="23"/>
      <c r="E85" s="23"/>
      <c r="F85" s="23"/>
      <c r="G85" s="23"/>
      <c r="H85" s="23"/>
      <c r="I85" s="25"/>
      <c r="J85" s="38"/>
      <c r="K85" s="23"/>
    </row>
    <row r="86" spans="1:11" s="40" customFormat="1" ht="24.95" customHeight="1">
      <c r="A86" s="23"/>
      <c r="B86" s="23"/>
      <c r="C86" s="23"/>
      <c r="D86" s="23"/>
      <c r="E86" s="23"/>
      <c r="F86" s="23"/>
      <c r="G86" s="23"/>
      <c r="H86" s="23"/>
      <c r="I86" s="25"/>
      <c r="J86" s="38"/>
      <c r="K86" s="48"/>
    </row>
    <row r="87" spans="1:11" ht="24.95" customHeight="1">
      <c r="A87" s="23"/>
      <c r="B87" s="23"/>
      <c r="C87" s="23"/>
      <c r="D87" s="23"/>
      <c r="E87" s="23"/>
      <c r="F87" s="23"/>
      <c r="G87" s="23"/>
      <c r="H87" s="23"/>
      <c r="I87" s="25"/>
      <c r="J87" s="38"/>
      <c r="K87" s="47"/>
    </row>
    <row r="88" spans="1:11" ht="24.95" customHeight="1">
      <c r="A88" s="23"/>
      <c r="B88" s="23"/>
      <c r="C88" s="23"/>
      <c r="D88" s="23"/>
      <c r="E88" s="23"/>
      <c r="F88" s="23"/>
      <c r="G88" s="23"/>
      <c r="H88" s="23"/>
      <c r="I88" s="25"/>
      <c r="J88" s="38"/>
      <c r="K88" s="47"/>
    </row>
    <row r="89" spans="1:11" ht="24.95" customHeight="1">
      <c r="A89" s="23"/>
      <c r="B89" s="23"/>
      <c r="C89" s="23"/>
      <c r="D89" s="23"/>
      <c r="E89" s="23"/>
      <c r="F89" s="23"/>
      <c r="G89" s="23"/>
      <c r="H89" s="23"/>
      <c r="I89" s="25"/>
      <c r="J89" s="38"/>
      <c r="K89" s="47"/>
    </row>
    <row r="90" spans="1:11" s="40" customFormat="1" ht="24.95" customHeight="1">
      <c r="A90" s="23"/>
      <c r="B90" s="23"/>
      <c r="C90" s="23"/>
      <c r="D90" s="23"/>
      <c r="E90" s="23"/>
      <c r="F90" s="23"/>
      <c r="G90" s="23"/>
      <c r="H90" s="23"/>
      <c r="I90" s="25"/>
      <c r="J90" s="38"/>
      <c r="K90" s="23"/>
    </row>
    <row r="91" spans="1:11" s="40" customFormat="1" ht="24.95" customHeight="1">
      <c r="A91" s="23"/>
      <c r="B91" s="23"/>
      <c r="C91" s="23"/>
      <c r="D91" s="23"/>
      <c r="E91" s="23"/>
      <c r="F91" s="23"/>
      <c r="G91" s="23"/>
      <c r="H91" s="23"/>
      <c r="I91" s="25"/>
      <c r="J91" s="38"/>
      <c r="K91" s="23"/>
    </row>
    <row r="92" spans="1:11" ht="24.95" customHeight="1">
      <c r="A92" s="23"/>
      <c r="B92" s="23"/>
      <c r="C92" s="23"/>
      <c r="D92" s="23"/>
      <c r="E92" s="23"/>
      <c r="F92" s="23"/>
      <c r="G92" s="23"/>
      <c r="H92" s="23"/>
      <c r="I92" s="25"/>
      <c r="J92" s="38"/>
      <c r="K92" s="47"/>
    </row>
    <row r="93" spans="1:11" ht="24.95" customHeight="1">
      <c r="A93" s="23"/>
      <c r="B93" s="23"/>
      <c r="C93" s="23"/>
      <c r="D93" s="23"/>
      <c r="E93" s="23"/>
      <c r="F93" s="23"/>
      <c r="G93" s="23"/>
      <c r="H93" s="23"/>
      <c r="I93" s="25"/>
      <c r="J93" s="38"/>
      <c r="K93" s="47"/>
    </row>
    <row r="94" spans="1:11" ht="24.95" customHeight="1">
      <c r="A94" s="49"/>
      <c r="B94" s="49"/>
      <c r="C94" s="49"/>
      <c r="D94" s="23"/>
      <c r="E94" s="23"/>
      <c r="F94" s="23"/>
      <c r="G94" s="23"/>
      <c r="H94" s="23"/>
      <c r="I94" s="25"/>
      <c r="J94" s="38"/>
      <c r="K94" s="47"/>
    </row>
    <row r="95" spans="1:11" ht="24.95" customHeight="1">
      <c r="A95" s="23"/>
      <c r="B95" s="23"/>
      <c r="C95" s="23"/>
      <c r="D95" s="23"/>
      <c r="E95" s="23"/>
      <c r="F95" s="23"/>
      <c r="G95" s="23"/>
      <c r="H95" s="23"/>
      <c r="I95" s="49"/>
      <c r="J95" s="50"/>
      <c r="K95" s="47"/>
    </row>
    <row r="96" spans="1:11" ht="20.100000000000001" customHeight="1">
      <c r="A96" s="23"/>
      <c r="B96" s="23"/>
      <c r="C96" s="23"/>
      <c r="D96" s="23"/>
      <c r="E96" s="23"/>
      <c r="F96" s="23"/>
      <c r="G96" s="23"/>
      <c r="H96" s="23"/>
      <c r="I96" s="23"/>
      <c r="J96" s="47"/>
      <c r="K96" s="47"/>
    </row>
    <row r="97" spans="1:11" ht="20.100000000000001" customHeight="1">
      <c r="A97" s="23"/>
      <c r="B97" s="23"/>
      <c r="C97" s="23"/>
      <c r="D97" s="23"/>
      <c r="E97" s="23"/>
      <c r="F97" s="23"/>
      <c r="G97" s="23"/>
      <c r="H97" s="23"/>
      <c r="I97" s="23"/>
      <c r="J97" s="47"/>
      <c r="K97" s="47"/>
    </row>
    <row r="98" spans="1:11" ht="20.100000000000001" customHeight="1">
      <c r="A98" s="23"/>
      <c r="B98" s="23"/>
      <c r="C98" s="23"/>
      <c r="D98" s="23"/>
      <c r="E98" s="23"/>
      <c r="F98" s="23"/>
      <c r="G98" s="23"/>
      <c r="H98" s="23"/>
      <c r="I98" s="23"/>
      <c r="J98" s="47"/>
      <c r="K98" s="47"/>
    </row>
    <row r="99" spans="1:11" ht="20.100000000000001" customHeight="1">
      <c r="A99" s="23"/>
      <c r="B99" s="23"/>
      <c r="C99" s="23"/>
      <c r="D99" s="23"/>
      <c r="E99" s="23"/>
      <c r="F99" s="23"/>
      <c r="G99" s="23"/>
      <c r="H99" s="23"/>
      <c r="I99" s="23"/>
      <c r="J99" s="47"/>
      <c r="K99" s="47"/>
    </row>
    <row r="100" spans="1:11" ht="20.100000000000001" customHeight="1">
      <c r="A100" s="23"/>
      <c r="B100" s="23"/>
      <c r="C100" s="23"/>
      <c r="D100" s="23"/>
      <c r="E100" s="23"/>
      <c r="F100" s="23"/>
      <c r="G100" s="23"/>
      <c r="H100" s="23"/>
      <c r="I100" s="23"/>
      <c r="J100" s="47"/>
      <c r="K100" s="47"/>
    </row>
    <row r="101" spans="1:11" ht="20.100000000000001" customHeight="1">
      <c r="A101" s="23"/>
      <c r="B101" s="23"/>
      <c r="C101" s="23"/>
      <c r="D101" s="23"/>
      <c r="E101" s="23"/>
      <c r="F101" s="23"/>
      <c r="G101" s="23"/>
      <c r="H101" s="23"/>
      <c r="I101" s="23"/>
      <c r="J101" s="47"/>
      <c r="K101" s="47"/>
    </row>
    <row r="102" spans="1:11" ht="20.100000000000001" customHeight="1">
      <c r="A102" s="23"/>
      <c r="B102" s="23"/>
      <c r="C102" s="23"/>
      <c r="D102" s="23"/>
      <c r="E102" s="23"/>
      <c r="F102" s="23"/>
      <c r="G102" s="23"/>
      <c r="H102" s="23"/>
      <c r="I102" s="23"/>
      <c r="J102" s="47"/>
      <c r="K102" s="47"/>
    </row>
    <row r="103" spans="1:11" ht="20.100000000000001" customHeight="1">
      <c r="A103" s="23"/>
      <c r="B103" s="23"/>
      <c r="C103" s="23"/>
      <c r="D103" s="23"/>
      <c r="E103" s="23"/>
      <c r="F103" s="23"/>
      <c r="G103" s="23"/>
      <c r="H103" s="23"/>
      <c r="I103" s="23"/>
      <c r="J103" s="47"/>
      <c r="K103" s="47"/>
    </row>
    <row r="104" spans="1:11" ht="20.100000000000001" customHeight="1">
      <c r="A104" s="23"/>
      <c r="B104" s="23"/>
      <c r="C104" s="23"/>
      <c r="D104" s="23"/>
      <c r="E104" s="23"/>
      <c r="F104" s="23"/>
      <c r="G104" s="23"/>
      <c r="H104" s="23"/>
      <c r="I104" s="23"/>
      <c r="J104" s="47"/>
      <c r="K104" s="47"/>
    </row>
    <row r="105" spans="1:11" ht="20.100000000000001" customHeight="1">
      <c r="A105" s="23"/>
      <c r="B105" s="23"/>
      <c r="C105" s="23"/>
      <c r="D105" s="23"/>
      <c r="E105" s="23"/>
      <c r="F105" s="23"/>
      <c r="G105" s="23"/>
      <c r="H105" s="23"/>
      <c r="I105" s="23"/>
      <c r="J105" s="47"/>
      <c r="K105" s="47"/>
    </row>
    <row r="106" spans="1:11" ht="20.100000000000001" customHeight="1">
      <c r="A106" s="23"/>
      <c r="B106" s="23"/>
      <c r="C106" s="23"/>
      <c r="D106" s="23"/>
      <c r="E106" s="23"/>
      <c r="F106" s="23"/>
      <c r="G106" s="23"/>
      <c r="H106" s="23"/>
      <c r="I106" s="23"/>
      <c r="J106" s="47"/>
      <c r="K106" s="47"/>
    </row>
    <row r="107" spans="1:11" ht="20.100000000000001" customHeight="1">
      <c r="A107" s="23"/>
      <c r="B107" s="23"/>
      <c r="C107" s="23"/>
      <c r="D107" s="23"/>
      <c r="E107" s="23"/>
      <c r="F107" s="23"/>
      <c r="G107" s="23"/>
      <c r="H107" s="23"/>
      <c r="I107" s="23"/>
      <c r="J107" s="47"/>
      <c r="K107" s="47"/>
    </row>
    <row r="108" spans="1:11" ht="20.100000000000001" customHeight="1">
      <c r="A108" s="23"/>
      <c r="B108" s="23"/>
      <c r="C108" s="23"/>
      <c r="D108" s="23"/>
      <c r="E108" s="23"/>
      <c r="F108" s="23"/>
      <c r="G108" s="23"/>
      <c r="H108" s="23"/>
      <c r="I108" s="23"/>
      <c r="J108" s="47"/>
      <c r="K108" s="47"/>
    </row>
    <row r="109" spans="1:11" ht="20.100000000000001" customHeight="1">
      <c r="A109" s="23"/>
      <c r="B109" s="23"/>
      <c r="C109" s="23"/>
      <c r="D109" s="23"/>
      <c r="E109" s="23"/>
      <c r="F109" s="23"/>
      <c r="G109" s="23"/>
      <c r="H109" s="23"/>
      <c r="I109" s="23"/>
      <c r="J109" s="47"/>
      <c r="K109" s="47"/>
    </row>
    <row r="110" spans="1:11" ht="20.100000000000001" customHeight="1">
      <c r="A110" s="23"/>
      <c r="B110" s="23"/>
      <c r="C110" s="23"/>
      <c r="D110" s="23"/>
      <c r="E110" s="23"/>
      <c r="F110" s="23"/>
      <c r="G110" s="23"/>
      <c r="H110" s="23"/>
      <c r="I110" s="23"/>
      <c r="J110" s="47"/>
      <c r="K110" s="47"/>
    </row>
    <row r="111" spans="1:11" ht="20.100000000000001" customHeight="1">
      <c r="A111" s="23"/>
      <c r="B111" s="23"/>
      <c r="C111" s="23"/>
      <c r="D111" s="23"/>
      <c r="E111" s="23"/>
      <c r="F111" s="23"/>
      <c r="G111" s="23"/>
      <c r="H111" s="23"/>
      <c r="I111" s="23"/>
      <c r="J111" s="47"/>
      <c r="K111" s="47"/>
    </row>
    <row r="112" spans="1:11" ht="20.100000000000001" customHeight="1">
      <c r="A112" s="23"/>
      <c r="B112" s="23"/>
      <c r="C112" s="23"/>
      <c r="D112" s="23"/>
      <c r="E112" s="23"/>
      <c r="F112" s="23"/>
      <c r="G112" s="23"/>
      <c r="H112" s="23"/>
      <c r="I112" s="23"/>
      <c r="J112" s="47"/>
      <c r="K112" s="47"/>
    </row>
    <row r="113" spans="1:11" ht="20.100000000000001" customHeight="1">
      <c r="A113" s="23"/>
      <c r="B113" s="23"/>
      <c r="C113" s="23"/>
      <c r="D113" s="23"/>
      <c r="E113" s="23"/>
      <c r="F113" s="23"/>
      <c r="G113" s="23"/>
      <c r="H113" s="23"/>
      <c r="I113" s="23"/>
      <c r="J113" s="47"/>
      <c r="K113" s="47"/>
    </row>
    <row r="114" spans="1:11" ht="20.100000000000001" customHeight="1">
      <c r="A114" s="23"/>
      <c r="B114" s="23"/>
      <c r="C114" s="23"/>
      <c r="D114" s="23"/>
      <c r="E114" s="23"/>
      <c r="F114" s="23"/>
      <c r="G114" s="23"/>
      <c r="H114" s="23"/>
      <c r="I114" s="23"/>
      <c r="J114" s="47"/>
      <c r="K114" s="47"/>
    </row>
    <row r="115" spans="1:11" ht="20.100000000000001" customHeight="1">
      <c r="A115" s="23"/>
      <c r="B115" s="23"/>
      <c r="C115" s="23"/>
      <c r="D115" s="23"/>
      <c r="E115" s="23"/>
      <c r="F115" s="23"/>
      <c r="G115" s="23"/>
      <c r="H115" s="23"/>
      <c r="I115" s="23"/>
      <c r="J115" s="47"/>
      <c r="K115" s="47"/>
    </row>
    <row r="116" spans="1:11" ht="20.100000000000001" customHeight="1">
      <c r="A116" s="23"/>
      <c r="B116" s="23"/>
      <c r="C116" s="23"/>
      <c r="D116" s="23"/>
      <c r="E116" s="23"/>
      <c r="F116" s="23"/>
      <c r="G116" s="23"/>
      <c r="H116" s="23"/>
      <c r="I116" s="23"/>
      <c r="J116" s="47"/>
      <c r="K116" s="47"/>
    </row>
    <row r="117" spans="1:11" ht="20.100000000000001" customHeight="1">
      <c r="A117" s="23"/>
      <c r="B117" s="23"/>
      <c r="C117" s="23"/>
      <c r="D117" s="23"/>
      <c r="E117" s="23"/>
      <c r="F117" s="23"/>
      <c r="G117" s="23"/>
      <c r="H117" s="23"/>
      <c r="I117" s="23"/>
      <c r="J117" s="47"/>
      <c r="K117" s="47"/>
    </row>
    <row r="118" spans="1:11" ht="20.100000000000001" customHeight="1">
      <c r="A118" s="23"/>
      <c r="B118" s="23"/>
      <c r="C118" s="23"/>
      <c r="D118" s="23"/>
      <c r="E118" s="23"/>
      <c r="F118" s="23"/>
      <c r="G118" s="23"/>
      <c r="H118" s="23"/>
      <c r="I118" s="23"/>
      <c r="J118" s="47"/>
      <c r="K118" s="47"/>
    </row>
    <row r="119" spans="1:11" ht="20.100000000000001" customHeight="1">
      <c r="A119" s="23"/>
      <c r="B119" s="23"/>
      <c r="C119" s="23"/>
      <c r="D119" s="23"/>
      <c r="E119" s="23"/>
      <c r="F119" s="23"/>
      <c r="G119" s="23"/>
      <c r="H119" s="23"/>
      <c r="I119" s="23"/>
      <c r="J119" s="47"/>
      <c r="K119" s="47"/>
    </row>
    <row r="120" spans="1:11" ht="20.100000000000001" customHeight="1">
      <c r="A120" s="23"/>
      <c r="B120" s="23"/>
      <c r="C120" s="23"/>
      <c r="D120" s="23"/>
      <c r="E120" s="23"/>
      <c r="F120" s="23"/>
      <c r="G120" s="23"/>
      <c r="H120" s="23"/>
      <c r="I120" s="23"/>
      <c r="J120" s="47"/>
      <c r="K120" s="47"/>
    </row>
    <row r="121" spans="1:11" ht="20.100000000000001" customHeight="1">
      <c r="A121" s="23"/>
      <c r="B121" s="23"/>
      <c r="C121" s="23"/>
      <c r="D121" s="23"/>
      <c r="E121" s="23"/>
      <c r="F121" s="23"/>
      <c r="G121" s="23"/>
      <c r="H121" s="23"/>
      <c r="I121" s="23"/>
      <c r="J121" s="47"/>
      <c r="K121" s="47"/>
    </row>
    <row r="122" spans="1:11" ht="20.100000000000001" customHeight="1">
      <c r="A122" s="23"/>
      <c r="B122" s="23"/>
      <c r="C122" s="23"/>
      <c r="D122" s="23"/>
      <c r="E122" s="23"/>
      <c r="F122" s="23"/>
      <c r="G122" s="23"/>
      <c r="H122" s="23"/>
      <c r="I122" s="23"/>
      <c r="J122" s="47"/>
      <c r="K122" s="47"/>
    </row>
    <row r="123" spans="1:11" ht="20.100000000000001" customHeight="1">
      <c r="A123" s="23"/>
      <c r="B123" s="23"/>
      <c r="C123" s="23"/>
      <c r="D123" s="23"/>
      <c r="E123" s="23"/>
      <c r="F123" s="23"/>
      <c r="G123" s="23"/>
      <c r="H123" s="23"/>
      <c r="I123" s="23"/>
      <c r="J123" s="47"/>
      <c r="K123" s="47"/>
    </row>
    <row r="124" spans="1:11" ht="20.100000000000001" customHeight="1">
      <c r="A124" s="23"/>
      <c r="B124" s="23"/>
      <c r="C124" s="23"/>
      <c r="D124" s="23"/>
      <c r="E124" s="23"/>
      <c r="F124" s="23"/>
      <c r="G124" s="23"/>
      <c r="H124" s="23"/>
      <c r="I124" s="23"/>
      <c r="J124" s="47"/>
      <c r="K124" s="47"/>
    </row>
    <row r="125" spans="1:11" ht="20.100000000000001" customHeight="1">
      <c r="A125" s="23"/>
      <c r="B125" s="23"/>
      <c r="C125" s="23"/>
      <c r="D125" s="23"/>
      <c r="E125" s="23"/>
      <c r="F125" s="23"/>
      <c r="G125" s="23"/>
      <c r="H125" s="23"/>
      <c r="I125" s="23"/>
      <c r="J125" s="47"/>
      <c r="K125" s="47"/>
    </row>
    <row r="126" spans="1:11" ht="20.100000000000001" customHeight="1">
      <c r="A126" s="23"/>
      <c r="B126" s="23"/>
      <c r="C126" s="23"/>
      <c r="D126" s="23"/>
      <c r="E126" s="23"/>
      <c r="F126" s="23"/>
      <c r="G126" s="23"/>
      <c r="H126" s="23"/>
      <c r="I126" s="23"/>
      <c r="J126" s="47"/>
      <c r="K126" s="47"/>
    </row>
    <row r="127" spans="1:11" ht="20.100000000000001" customHeight="1">
      <c r="A127" s="23"/>
      <c r="B127" s="23"/>
      <c r="C127" s="23"/>
      <c r="D127" s="23"/>
      <c r="E127" s="23"/>
      <c r="F127" s="23"/>
      <c r="G127" s="23"/>
      <c r="H127" s="23"/>
      <c r="I127" s="23"/>
      <c r="J127" s="47"/>
      <c r="K127" s="47"/>
    </row>
    <row r="128" spans="1:11" ht="20.100000000000001" customHeight="1">
      <c r="A128" s="23"/>
      <c r="B128" s="23"/>
      <c r="C128" s="23"/>
      <c r="D128" s="23"/>
      <c r="E128" s="23"/>
      <c r="F128" s="23"/>
      <c r="G128" s="23"/>
      <c r="H128" s="23"/>
      <c r="I128" s="23"/>
      <c r="J128" s="47"/>
      <c r="K128" s="47"/>
    </row>
    <row r="129" spans="1:11" ht="20.100000000000001" customHeight="1">
      <c r="A129" s="23"/>
      <c r="B129" s="23"/>
      <c r="C129" s="23"/>
      <c r="D129" s="23"/>
      <c r="E129" s="23"/>
      <c r="F129" s="23"/>
      <c r="G129" s="23"/>
      <c r="H129" s="23"/>
      <c r="I129" s="23"/>
      <c r="J129" s="47"/>
      <c r="K129" s="47"/>
    </row>
    <row r="130" spans="1:11" ht="20.100000000000001" customHeight="1">
      <c r="A130" s="23"/>
      <c r="B130" s="23"/>
      <c r="C130" s="23"/>
      <c r="D130" s="23"/>
      <c r="E130" s="23"/>
      <c r="F130" s="23"/>
      <c r="G130" s="23"/>
      <c r="H130" s="23"/>
      <c r="I130" s="23"/>
      <c r="J130" s="47"/>
      <c r="K130" s="47"/>
    </row>
    <row r="131" spans="1:11" ht="20.100000000000001" customHeight="1">
      <c r="A131" s="23"/>
      <c r="B131" s="23"/>
      <c r="C131" s="23"/>
      <c r="D131" s="23"/>
      <c r="E131" s="23"/>
      <c r="F131" s="23"/>
      <c r="G131" s="23"/>
      <c r="H131" s="23"/>
      <c r="I131" s="23"/>
      <c r="J131" s="47"/>
      <c r="K131" s="47"/>
    </row>
    <row r="132" spans="1:11" ht="20.100000000000001" customHeight="1">
      <c r="A132" s="23"/>
      <c r="B132" s="23"/>
      <c r="C132" s="23"/>
      <c r="D132" s="23"/>
      <c r="E132" s="23"/>
      <c r="F132" s="23"/>
      <c r="G132" s="23"/>
      <c r="H132" s="23"/>
      <c r="I132" s="23"/>
      <c r="J132" s="47"/>
      <c r="K132" s="47"/>
    </row>
    <row r="133" spans="1:11" ht="20.100000000000001" customHeight="1">
      <c r="A133" s="23"/>
      <c r="B133" s="23"/>
      <c r="C133" s="23"/>
      <c r="D133" s="23"/>
      <c r="E133" s="23"/>
      <c r="F133" s="23"/>
      <c r="G133" s="23"/>
      <c r="H133" s="23"/>
      <c r="I133" s="23"/>
      <c r="J133" s="47"/>
      <c r="K133" s="47"/>
    </row>
    <row r="134" spans="1:11" ht="20.100000000000001" customHeight="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F209" s="23"/>
      <c r="G209" s="23"/>
      <c r="H209" s="23"/>
      <c r="I209" s="23"/>
      <c r="J209" s="47"/>
      <c r="K209" s="47"/>
    </row>
    <row r="210" spans="1:11">
      <c r="A210" s="23"/>
      <c r="B210" s="23"/>
      <c r="C210" s="23"/>
      <c r="D210" s="23"/>
      <c r="E210" s="23"/>
      <c r="F210" s="23"/>
      <c r="G210" s="23"/>
      <c r="H210" s="23"/>
      <c r="I210" s="23"/>
      <c r="J210" s="47"/>
      <c r="K210" s="47"/>
    </row>
    <row r="211" spans="1:11">
      <c r="A211" s="23"/>
      <c r="B211" s="23"/>
      <c r="C211" s="23"/>
      <c r="D211" s="23"/>
      <c r="E211" s="23"/>
      <c r="F211" s="23"/>
      <c r="G211" s="23"/>
      <c r="H211" s="23"/>
      <c r="I211" s="23"/>
      <c r="J211" s="47"/>
      <c r="K211" s="47"/>
    </row>
    <row r="212" spans="1:11">
      <c r="A212" s="23"/>
      <c r="B212" s="23"/>
      <c r="C212" s="23"/>
      <c r="D212" s="23"/>
      <c r="E212" s="23"/>
      <c r="F212" s="23"/>
      <c r="G212" s="23"/>
      <c r="H212" s="23"/>
      <c r="I212" s="23"/>
      <c r="J212" s="47"/>
      <c r="K212" s="47"/>
    </row>
    <row r="213" spans="1:11">
      <c r="A213" s="23"/>
      <c r="B213" s="23"/>
      <c r="C213" s="23"/>
      <c r="D213" s="23"/>
      <c r="E213" s="23"/>
      <c r="F213" s="23"/>
      <c r="G213" s="23"/>
      <c r="H213" s="23"/>
      <c r="I213" s="23"/>
      <c r="J213" s="47"/>
      <c r="K213" s="47"/>
    </row>
    <row r="214" spans="1:11">
      <c r="A214" s="23"/>
      <c r="B214" s="23"/>
      <c r="C214" s="23"/>
      <c r="D214" s="23"/>
      <c r="E214" s="23"/>
      <c r="F214" s="23"/>
      <c r="G214" s="23"/>
      <c r="H214" s="23"/>
      <c r="I214" s="23"/>
      <c r="J214" s="47"/>
      <c r="K214" s="47"/>
    </row>
    <row r="215" spans="1:11">
      <c r="A215" s="23"/>
      <c r="B215" s="23"/>
      <c r="C215" s="23"/>
      <c r="D215" s="23"/>
      <c r="E215" s="23"/>
      <c r="F215" s="23"/>
      <c r="G215" s="23"/>
      <c r="H215" s="23"/>
      <c r="I215" s="23"/>
      <c r="J215" s="47"/>
      <c r="K215" s="47"/>
    </row>
    <row r="216" spans="1:11">
      <c r="A216" s="23"/>
      <c r="B216" s="23"/>
      <c r="C216" s="23"/>
      <c r="D216" s="23"/>
      <c r="E216" s="23"/>
      <c r="F216" s="23"/>
      <c r="G216" s="23"/>
      <c r="H216" s="23"/>
      <c r="I216" s="23"/>
      <c r="J216" s="47"/>
      <c r="K216" s="47"/>
    </row>
    <row r="217" spans="1:11">
      <c r="A217" s="23"/>
      <c r="B217" s="23"/>
      <c r="C217" s="23"/>
      <c r="D217" s="23"/>
      <c r="E217" s="23"/>
      <c r="F217" s="23"/>
      <c r="G217" s="23"/>
      <c r="H217" s="23"/>
      <c r="I217" s="23"/>
      <c r="J217" s="47"/>
      <c r="K217" s="47"/>
    </row>
    <row r="218" spans="1:11">
      <c r="A218" s="23"/>
      <c r="B218" s="23"/>
      <c r="C218" s="23"/>
      <c r="D218" s="23"/>
      <c r="E218" s="23"/>
      <c r="F218" s="23"/>
      <c r="G218" s="23"/>
      <c r="H218" s="23"/>
      <c r="I218" s="23"/>
      <c r="J218" s="47"/>
      <c r="K218" s="47"/>
    </row>
    <row r="219" spans="1:11">
      <c r="A219" s="23"/>
      <c r="B219" s="23"/>
      <c r="C219" s="23"/>
      <c r="D219" s="23"/>
      <c r="E219" s="23"/>
      <c r="F219" s="23"/>
      <c r="G219" s="23"/>
      <c r="H219" s="23"/>
      <c r="I219" s="23"/>
      <c r="J219" s="47"/>
      <c r="K219" s="47"/>
    </row>
    <row r="220" spans="1:11">
      <c r="A220" s="23"/>
      <c r="B220" s="23"/>
      <c r="C220" s="23"/>
      <c r="D220" s="23"/>
      <c r="E220" s="23"/>
      <c r="F220" s="23"/>
      <c r="G220" s="23"/>
      <c r="H220" s="23"/>
      <c r="I220" s="23"/>
      <c r="J220" s="47"/>
      <c r="K220" s="47"/>
    </row>
    <row r="221" spans="1:11">
      <c r="A221" s="23"/>
      <c r="B221" s="23"/>
      <c r="C221" s="23"/>
      <c r="D221" s="23"/>
      <c r="E221" s="23"/>
      <c r="F221" s="23"/>
      <c r="G221" s="23"/>
      <c r="H221" s="23"/>
      <c r="I221" s="23"/>
      <c r="J221" s="47"/>
      <c r="K221" s="47"/>
    </row>
    <row r="222" spans="1:11">
      <c r="A222" s="23"/>
      <c r="B222" s="23"/>
      <c r="C222" s="23"/>
      <c r="D222" s="23"/>
      <c r="E222" s="23"/>
      <c r="F222" s="23"/>
      <c r="G222" s="23"/>
      <c r="H222" s="23"/>
      <c r="I222" s="23"/>
      <c r="J222" s="47"/>
      <c r="K222" s="47"/>
    </row>
    <row r="223" spans="1:11">
      <c r="A223" s="23"/>
      <c r="B223" s="23"/>
      <c r="C223" s="23"/>
      <c r="D223" s="23"/>
      <c r="E223" s="23"/>
      <c r="F223" s="23"/>
      <c r="G223" s="23"/>
      <c r="H223" s="23"/>
      <c r="I223" s="23"/>
      <c r="J223" s="47"/>
      <c r="K223" s="47"/>
    </row>
    <row r="224" spans="1:11">
      <c r="A224" s="23"/>
      <c r="B224" s="23"/>
      <c r="C224" s="23"/>
      <c r="D224" s="23"/>
      <c r="E224" s="23"/>
      <c r="F224" s="23"/>
      <c r="G224" s="23"/>
      <c r="H224" s="23"/>
      <c r="I224" s="23"/>
      <c r="J224" s="47"/>
      <c r="K224" s="47"/>
    </row>
    <row r="225" spans="1:11">
      <c r="A225" s="23"/>
      <c r="B225" s="23"/>
      <c r="C225" s="23"/>
      <c r="D225" s="23"/>
      <c r="E225" s="23"/>
      <c r="F225" s="23"/>
      <c r="G225" s="23"/>
      <c r="H225" s="23"/>
      <c r="I225" s="23"/>
      <c r="J225" s="47"/>
      <c r="K225" s="47"/>
    </row>
    <row r="226" spans="1:11">
      <c r="A226" s="23"/>
      <c r="B226" s="23"/>
      <c r="C226" s="23"/>
      <c r="D226" s="23"/>
      <c r="E226" s="23"/>
      <c r="F226" s="23"/>
      <c r="G226" s="23"/>
      <c r="H226" s="23"/>
      <c r="I226" s="23"/>
      <c r="J226" s="47"/>
      <c r="K226" s="47"/>
    </row>
    <row r="227" spans="1:11">
      <c r="A227" s="23"/>
      <c r="B227" s="23"/>
      <c r="C227" s="23"/>
      <c r="D227" s="23"/>
      <c r="E227" s="23"/>
      <c r="F227" s="23"/>
      <c r="G227" s="23"/>
      <c r="H227" s="23"/>
      <c r="I227" s="23"/>
      <c r="J227" s="47"/>
      <c r="K227" s="47"/>
    </row>
    <row r="228" spans="1:11">
      <c r="A228" s="23"/>
      <c r="B228" s="23"/>
      <c r="C228" s="23"/>
      <c r="D228" s="23"/>
      <c r="E228" s="23"/>
      <c r="F228" s="23"/>
      <c r="G228" s="23"/>
      <c r="H228" s="23"/>
      <c r="I228" s="23"/>
      <c r="J228" s="47"/>
      <c r="K228" s="47"/>
    </row>
    <row r="229" spans="1:11">
      <c r="A229" s="23"/>
      <c r="B229" s="23"/>
      <c r="C229" s="23"/>
      <c r="D229" s="23"/>
      <c r="E229" s="23"/>
      <c r="F229" s="23"/>
      <c r="G229" s="23"/>
      <c r="H229" s="23"/>
      <c r="I229" s="23"/>
      <c r="J229" s="47"/>
      <c r="K229" s="47"/>
    </row>
    <row r="230" spans="1:11">
      <c r="A230" s="23"/>
      <c r="B230" s="23"/>
      <c r="C230" s="23"/>
      <c r="D230" s="23"/>
      <c r="E230" s="23"/>
      <c r="F230" s="23"/>
      <c r="G230" s="23"/>
      <c r="H230" s="23"/>
      <c r="I230" s="23"/>
      <c r="J230" s="47"/>
      <c r="K230" s="47"/>
    </row>
    <row r="231" spans="1:11">
      <c r="A231" s="23"/>
      <c r="B231" s="23"/>
      <c r="C231" s="23"/>
      <c r="D231" s="23"/>
      <c r="E231" s="23"/>
      <c r="F231" s="23"/>
      <c r="G231" s="23"/>
      <c r="H231" s="23"/>
      <c r="I231" s="23"/>
      <c r="J231" s="47"/>
      <c r="K231" s="47"/>
    </row>
    <row r="232" spans="1:11">
      <c r="A232" s="23"/>
      <c r="B232" s="23"/>
      <c r="C232" s="23"/>
      <c r="D232" s="23"/>
      <c r="E232" s="23"/>
      <c r="F232" s="23"/>
      <c r="G232" s="23"/>
      <c r="H232" s="23"/>
      <c r="I232" s="23"/>
      <c r="J232" s="47"/>
      <c r="K232" s="47"/>
    </row>
    <row r="233" spans="1:11">
      <c r="A233" s="23"/>
      <c r="B233" s="23"/>
      <c r="C233" s="23"/>
      <c r="D233" s="23"/>
      <c r="E233" s="23"/>
      <c r="F233" s="23"/>
      <c r="G233" s="23"/>
      <c r="H233" s="23"/>
      <c r="I233" s="23"/>
      <c r="J233" s="47"/>
      <c r="K233" s="47"/>
    </row>
    <row r="234" spans="1:11">
      <c r="A234" s="23"/>
      <c r="B234" s="23"/>
      <c r="C234" s="23"/>
      <c r="D234" s="23"/>
      <c r="E234" s="23"/>
      <c r="F234" s="23"/>
      <c r="G234" s="23"/>
      <c r="H234" s="23"/>
      <c r="I234" s="23"/>
      <c r="J234" s="47"/>
      <c r="K234" s="47"/>
    </row>
    <row r="235" spans="1:11">
      <c r="A235" s="23"/>
      <c r="B235" s="23"/>
      <c r="C235" s="23"/>
      <c r="D235" s="23"/>
      <c r="E235" s="23"/>
      <c r="I235" s="23"/>
      <c r="J235" s="47"/>
      <c r="K235" s="47"/>
    </row>
    <row r="236" spans="1:11">
      <c r="A236" s="23"/>
      <c r="B236" s="23"/>
      <c r="C236" s="23"/>
      <c r="D236" s="23"/>
      <c r="E236" s="23"/>
      <c r="I236" s="23"/>
      <c r="J236" s="47"/>
      <c r="K236" s="47"/>
    </row>
    <row r="237" spans="1:11">
      <c r="A237" s="23"/>
      <c r="B237" s="23"/>
      <c r="C237" s="23"/>
      <c r="D237" s="23"/>
      <c r="E237" s="23"/>
      <c r="I237" s="23"/>
      <c r="J237" s="47"/>
      <c r="K237" s="47"/>
    </row>
    <row r="238" spans="1:11">
      <c r="A238" s="23"/>
      <c r="B238" s="23"/>
      <c r="C238" s="23"/>
      <c r="D238" s="23"/>
      <c r="E238" s="23"/>
      <c r="I238" s="23"/>
      <c r="J238" s="47"/>
      <c r="K238" s="47"/>
    </row>
    <row r="239" spans="1:11">
      <c r="A239" s="23"/>
      <c r="B239" s="23"/>
      <c r="C239" s="23"/>
      <c r="D239" s="23"/>
      <c r="E239" s="23"/>
      <c r="I239" s="23"/>
      <c r="J239" s="47"/>
      <c r="K239" s="47"/>
    </row>
    <row r="240" spans="1:11">
      <c r="A240" s="23"/>
      <c r="B240" s="23"/>
      <c r="C240" s="23"/>
      <c r="D240" s="23"/>
      <c r="E240" s="23"/>
      <c r="I240" s="23"/>
      <c r="J240" s="47"/>
    </row>
  </sheetData>
  <mergeCells count="1">
    <mergeCell ref="A1:D1"/>
  </mergeCells>
  <hyperlinks>
    <hyperlink ref="F7" r:id="rId1" xr:uid="{DCC294E4-F47C-4D0C-BB78-999DF94EEA98}"/>
  </hyperlinks>
  <pageMargins left="0.7" right="0.7" top="0.75" bottom="0.75" header="0.3" footer="0.3"/>
  <pageSetup paperSize="256"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C33-1762-42BA-838D-02C39A292CDE}">
  <dimension ref="A1:K43"/>
  <sheetViews>
    <sheetView workbookViewId="0">
      <selection activeCell="A30" sqref="A30"/>
    </sheetView>
  </sheetViews>
  <sheetFormatPr defaultRowHeight="15"/>
  <cols>
    <col min="1" max="1" width="42.42578125" customWidth="1"/>
    <col min="2" max="2" width="14.7109375" customWidth="1"/>
    <col min="4" max="4" width="14.85546875" customWidth="1"/>
  </cols>
  <sheetData>
    <row r="1" spans="1:11">
      <c r="A1" s="95" t="s">
        <v>54</v>
      </c>
      <c r="B1" s="81" t="s">
        <v>55</v>
      </c>
      <c r="D1" s="96" t="s">
        <v>56</v>
      </c>
      <c r="H1" s="96" t="s">
        <v>57</v>
      </c>
    </row>
    <row r="2" spans="1:11">
      <c r="A2" s="81" t="s">
        <v>58</v>
      </c>
      <c r="B2" s="81">
        <v>50</v>
      </c>
      <c r="D2" s="97">
        <v>20</v>
      </c>
    </row>
    <row r="3" spans="1:11">
      <c r="A3" s="81" t="s">
        <v>59</v>
      </c>
      <c r="B3">
        <v>40</v>
      </c>
      <c r="D3" s="98">
        <v>25</v>
      </c>
      <c r="I3" s="99" t="s">
        <v>60</v>
      </c>
      <c r="J3" s="99"/>
      <c r="K3" s="99" t="s">
        <v>22</v>
      </c>
    </row>
    <row r="4" spans="1:11">
      <c r="A4" s="81" t="s">
        <v>61</v>
      </c>
      <c r="B4">
        <v>25</v>
      </c>
      <c r="D4" s="98">
        <v>40</v>
      </c>
      <c r="I4" s="81" t="s">
        <v>62</v>
      </c>
      <c r="K4" s="100" t="s">
        <v>63</v>
      </c>
    </row>
    <row r="5" spans="1:11">
      <c r="A5" s="81" t="s">
        <v>64</v>
      </c>
      <c r="B5">
        <v>20</v>
      </c>
      <c r="D5" s="97" t="s">
        <v>65</v>
      </c>
      <c r="I5" s="81" t="s">
        <v>66</v>
      </c>
      <c r="K5" s="35">
        <v>0.4</v>
      </c>
    </row>
    <row r="6" spans="1:11">
      <c r="A6" s="81" t="s">
        <v>67</v>
      </c>
      <c r="B6">
        <v>10</v>
      </c>
      <c r="D6" s="98">
        <v>50</v>
      </c>
      <c r="I6" s="81" t="s">
        <v>68</v>
      </c>
      <c r="K6" s="35">
        <v>0.3</v>
      </c>
    </row>
    <row r="7" spans="1:11">
      <c r="A7" s="81" t="s">
        <v>69</v>
      </c>
      <c r="B7" s="81" t="s">
        <v>70</v>
      </c>
      <c r="D7" s="98">
        <v>80</v>
      </c>
      <c r="I7" s="81" t="s">
        <v>71</v>
      </c>
      <c r="K7" s="35">
        <v>0.25</v>
      </c>
    </row>
    <row r="8" spans="1:11">
      <c r="A8" s="81" t="s">
        <v>72</v>
      </c>
      <c r="B8" s="81">
        <v>20</v>
      </c>
      <c r="D8" s="97" t="s">
        <v>65</v>
      </c>
      <c r="I8" s="81" t="s">
        <v>73</v>
      </c>
      <c r="K8" s="100" t="s">
        <v>74</v>
      </c>
    </row>
    <row r="9" spans="1:11">
      <c r="A9" s="81" t="s">
        <v>75</v>
      </c>
      <c r="B9" s="81"/>
      <c r="D9" s="97">
        <v>75</v>
      </c>
      <c r="I9" s="81"/>
      <c r="K9" s="100"/>
    </row>
    <row r="10" spans="1:11">
      <c r="D10" s="98"/>
      <c r="I10" s="81" t="s">
        <v>76</v>
      </c>
      <c r="K10" s="35"/>
    </row>
    <row r="11" spans="1:11">
      <c r="A11" s="95" t="s">
        <v>77</v>
      </c>
      <c r="D11" s="98"/>
      <c r="K11" s="35"/>
    </row>
    <row r="12" spans="1:11">
      <c r="A12" s="81" t="s">
        <v>78</v>
      </c>
      <c r="D12" s="98"/>
      <c r="K12" s="35"/>
    </row>
    <row r="13" spans="1:11">
      <c r="A13" s="81" t="s">
        <v>79</v>
      </c>
      <c r="D13" s="98"/>
      <c r="K13" s="35"/>
    </row>
    <row r="14" spans="1:11">
      <c r="A14" s="81" t="s">
        <v>80</v>
      </c>
      <c r="D14" s="98"/>
      <c r="K14" s="35"/>
    </row>
    <row r="15" spans="1:11">
      <c r="A15" s="81" t="s">
        <v>81</v>
      </c>
      <c r="D15" s="98"/>
      <c r="K15" s="35"/>
    </row>
    <row r="16" spans="1:11">
      <c r="A16" s="81" t="s">
        <v>82</v>
      </c>
      <c r="D16" s="98"/>
    </row>
    <row r="17" spans="1:8">
      <c r="A17" s="81" t="s">
        <v>83</v>
      </c>
      <c r="D17" s="98"/>
    </row>
    <row r="18" spans="1:8">
      <c r="A18" s="81" t="s">
        <v>84</v>
      </c>
      <c r="D18" s="98"/>
    </row>
    <row r="19" spans="1:8">
      <c r="A19" s="81" t="s">
        <v>85</v>
      </c>
      <c r="D19" s="98"/>
    </row>
    <row r="20" spans="1:8">
      <c r="A20" s="81"/>
      <c r="D20" s="98"/>
    </row>
    <row r="21" spans="1:8">
      <c r="A21" s="81" t="s">
        <v>58</v>
      </c>
      <c r="D21" s="98"/>
    </row>
    <row r="22" spans="1:8">
      <c r="D22" s="98"/>
    </row>
    <row r="23" spans="1:8">
      <c r="A23" s="81" t="s">
        <v>86</v>
      </c>
      <c r="D23" s="98"/>
    </row>
    <row r="24" spans="1:8">
      <c r="D24" s="98"/>
    </row>
    <row r="25" spans="1:8">
      <c r="A25" s="95" t="s">
        <v>87</v>
      </c>
      <c r="D25" s="98"/>
    </row>
    <row r="26" spans="1:8">
      <c r="A26" s="101" t="s">
        <v>88</v>
      </c>
      <c r="B26" s="102"/>
      <c r="C26" s="102"/>
      <c r="D26" s="103"/>
      <c r="E26" s="102"/>
      <c r="F26" s="102"/>
      <c r="G26" s="102"/>
      <c r="H26" s="102"/>
    </row>
    <row r="27" spans="1:8">
      <c r="A27" s="101" t="s">
        <v>89</v>
      </c>
      <c r="B27" s="102"/>
      <c r="C27" s="102"/>
      <c r="D27" s="103"/>
      <c r="E27" s="102"/>
      <c r="F27" s="102"/>
      <c r="G27" s="102"/>
      <c r="H27" s="102"/>
    </row>
    <row r="28" spans="1:8">
      <c r="A28" s="101" t="s">
        <v>90</v>
      </c>
      <c r="B28" s="102"/>
      <c r="C28" s="102"/>
      <c r="D28" s="103"/>
      <c r="E28" s="102"/>
      <c r="F28" s="102"/>
      <c r="G28" s="102"/>
      <c r="H28" s="102"/>
    </row>
    <row r="29" spans="1:8">
      <c r="A29" s="101" t="s">
        <v>91</v>
      </c>
      <c r="B29" s="102"/>
      <c r="C29" s="102"/>
      <c r="D29" s="103"/>
      <c r="E29" s="102"/>
      <c r="F29" s="102"/>
      <c r="G29" s="102"/>
      <c r="H29" s="102"/>
    </row>
    <row r="30" spans="1:8">
      <c r="A30" s="101" t="s">
        <v>92</v>
      </c>
      <c r="B30" s="102"/>
      <c r="C30" s="102"/>
      <c r="D30" s="103"/>
      <c r="E30" s="102"/>
      <c r="F30" s="102"/>
      <c r="G30" s="102"/>
      <c r="H30" s="102"/>
    </row>
    <row r="31" spans="1:8">
      <c r="A31" s="197" t="s">
        <v>93</v>
      </c>
      <c r="B31" s="198"/>
      <c r="C31" s="198"/>
      <c r="D31" s="198"/>
      <c r="E31" s="198"/>
      <c r="F31" s="198"/>
      <c r="G31" s="198"/>
      <c r="H31" s="198"/>
    </row>
    <row r="32" spans="1:8">
      <c r="A32" s="197"/>
      <c r="B32" s="198"/>
      <c r="C32" s="198"/>
      <c r="D32" s="198"/>
      <c r="E32" s="198"/>
      <c r="F32" s="198"/>
      <c r="G32" s="198"/>
      <c r="H32" s="198"/>
    </row>
    <row r="33" spans="1:8">
      <c r="A33" s="197"/>
      <c r="B33" s="198"/>
      <c r="C33" s="198"/>
      <c r="D33" s="198"/>
      <c r="E33" s="198"/>
      <c r="F33" s="198"/>
      <c r="G33" s="198"/>
      <c r="H33" s="198"/>
    </row>
    <row r="34" spans="1:8">
      <c r="A34" s="197"/>
      <c r="B34" s="198"/>
      <c r="C34" s="198"/>
      <c r="D34" s="198"/>
      <c r="E34" s="198"/>
      <c r="F34" s="198"/>
      <c r="G34" s="198"/>
      <c r="H34" s="198"/>
    </row>
    <row r="35" spans="1:8">
      <c r="A35" s="198"/>
      <c r="B35" s="198"/>
      <c r="C35" s="198"/>
      <c r="D35" s="198"/>
      <c r="E35" s="198"/>
      <c r="F35" s="198"/>
      <c r="G35" s="198"/>
      <c r="H35" s="198"/>
    </row>
    <row r="36" spans="1:8">
      <c r="A36" s="198" t="s">
        <v>94</v>
      </c>
      <c r="B36" s="198"/>
      <c r="C36" s="198"/>
      <c r="D36" s="198"/>
      <c r="E36" s="198"/>
      <c r="F36" s="198"/>
      <c r="G36" s="198"/>
      <c r="H36" s="198"/>
    </row>
    <row r="37" spans="1:8">
      <c r="A37" s="198"/>
      <c r="B37" s="198"/>
      <c r="C37" s="198"/>
      <c r="D37" s="198"/>
      <c r="E37" s="198"/>
      <c r="F37" s="198"/>
      <c r="G37" s="198"/>
      <c r="H37" s="198"/>
    </row>
    <row r="38" spans="1:8">
      <c r="A38" s="198" t="s">
        <v>95</v>
      </c>
      <c r="B38" s="198"/>
      <c r="C38" s="198"/>
      <c r="D38" s="198"/>
      <c r="E38" s="198"/>
      <c r="F38" s="198"/>
      <c r="G38" s="198"/>
      <c r="H38" s="198"/>
    </row>
    <row r="39" spans="1:8">
      <c r="A39" s="198"/>
      <c r="B39" s="198"/>
      <c r="C39" s="198"/>
      <c r="D39" s="198"/>
      <c r="E39" s="198"/>
      <c r="F39" s="198"/>
      <c r="G39" s="198"/>
      <c r="H39" s="198"/>
    </row>
    <row r="40" spans="1:8">
      <c r="A40" s="198"/>
      <c r="B40" s="198"/>
      <c r="C40" s="198"/>
      <c r="D40" s="198"/>
      <c r="E40" s="198"/>
      <c r="F40" s="198"/>
      <c r="G40" s="198"/>
      <c r="H40" s="198"/>
    </row>
    <row r="41" spans="1:8">
      <c r="A41" s="198" t="s">
        <v>96</v>
      </c>
      <c r="B41" s="198"/>
      <c r="C41" s="198"/>
      <c r="D41" s="198"/>
      <c r="E41" s="198"/>
      <c r="F41" s="198"/>
      <c r="G41" s="198"/>
      <c r="H41" s="198"/>
    </row>
    <row r="42" spans="1:8">
      <c r="A42" s="198"/>
      <c r="B42" s="198"/>
      <c r="C42" s="198"/>
      <c r="D42" s="198"/>
      <c r="E42" s="198"/>
      <c r="F42" s="198"/>
      <c r="G42" s="198"/>
      <c r="H42" s="198"/>
    </row>
    <row r="43" spans="1:8">
      <c r="A43" s="198"/>
      <c r="B43" s="198"/>
      <c r="C43" s="198"/>
      <c r="D43" s="198"/>
      <c r="E43" s="198"/>
      <c r="F43" s="198"/>
      <c r="G43" s="198"/>
      <c r="H43" s="198"/>
    </row>
  </sheetData>
  <mergeCells count="4">
    <mergeCell ref="A31:H35"/>
    <mergeCell ref="A36:H37"/>
    <mergeCell ref="A38:H40"/>
    <mergeCell ref="A41:H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2A07-429E-4705-9160-26E96DE75F77}">
  <dimension ref="A1:E26"/>
  <sheetViews>
    <sheetView workbookViewId="0">
      <selection activeCell="A14" sqref="A14"/>
    </sheetView>
  </sheetViews>
  <sheetFormatPr defaultRowHeight="15"/>
  <cols>
    <col min="1" max="1" width="49.5703125" customWidth="1"/>
    <col min="3" max="3" width="57.140625" customWidth="1"/>
    <col min="4" max="4" width="11.28515625" customWidth="1"/>
    <col min="5" max="5" width="47" customWidth="1"/>
  </cols>
  <sheetData>
    <row r="1" spans="1:5">
      <c r="A1" s="104" t="s">
        <v>97</v>
      </c>
      <c r="C1" s="104" t="s">
        <v>98</v>
      </c>
      <c r="E1" s="104" t="s">
        <v>75</v>
      </c>
    </row>
    <row r="2" spans="1:5" ht="30">
      <c r="A2" s="88" t="s">
        <v>99</v>
      </c>
      <c r="C2" t="s">
        <v>100</v>
      </c>
      <c r="E2" s="88" t="s">
        <v>101</v>
      </c>
    </row>
    <row r="3" spans="1:5">
      <c r="A3" s="88"/>
    </row>
    <row r="4" spans="1:5" ht="30">
      <c r="A4" s="88" t="s">
        <v>102</v>
      </c>
      <c r="C4" s="88" t="s">
        <v>103</v>
      </c>
    </row>
    <row r="5" spans="1:5">
      <c r="A5" s="88"/>
    </row>
    <row r="6" spans="1:5" ht="30">
      <c r="A6" s="88" t="s">
        <v>104</v>
      </c>
    </row>
    <row r="7" spans="1:5" ht="45">
      <c r="A7" s="88"/>
      <c r="C7" s="88" t="s">
        <v>105</v>
      </c>
    </row>
    <row r="8" spans="1:5" ht="30">
      <c r="A8" s="88" t="s">
        <v>104</v>
      </c>
    </row>
    <row r="9" spans="1:5" ht="45">
      <c r="A9" s="88"/>
      <c r="C9" s="88" t="s">
        <v>106</v>
      </c>
    </row>
    <row r="10" spans="1:5" ht="30">
      <c r="A10" s="88" t="s">
        <v>102</v>
      </c>
    </row>
    <row r="11" spans="1:5" ht="30">
      <c r="A11" s="88"/>
      <c r="C11" s="88" t="s">
        <v>107</v>
      </c>
    </row>
    <row r="12" spans="1:5" ht="30">
      <c r="A12" s="88" t="s">
        <v>99</v>
      </c>
    </row>
    <row r="13" spans="1:5">
      <c r="A13" s="88"/>
    </row>
    <row r="14" spans="1:5" ht="30">
      <c r="A14" s="89" t="s">
        <v>108</v>
      </c>
      <c r="C14" s="88" t="s">
        <v>109</v>
      </c>
    </row>
    <row r="15" spans="1:5">
      <c r="A15" s="88"/>
    </row>
    <row r="16" spans="1:5" ht="30">
      <c r="A16" s="88"/>
      <c r="C16" s="88" t="s">
        <v>110</v>
      </c>
    </row>
    <row r="17" spans="1:3">
      <c r="A17" s="88"/>
    </row>
    <row r="18" spans="1:3" ht="30">
      <c r="A18" s="88"/>
      <c r="C18" s="88" t="s">
        <v>111</v>
      </c>
    </row>
    <row r="19" spans="1:3">
      <c r="A19" s="88"/>
    </row>
    <row r="20" spans="1:3" ht="60">
      <c r="A20" s="88"/>
      <c r="C20" s="88" t="s">
        <v>112</v>
      </c>
    </row>
    <row r="21" spans="1:3">
      <c r="A21" s="88"/>
    </row>
    <row r="22" spans="1:3" ht="45">
      <c r="A22" s="88"/>
      <c r="C22" s="88" t="s">
        <v>113</v>
      </c>
    </row>
    <row r="23" spans="1:3">
      <c r="A23" s="88"/>
    </row>
    <row r="24" spans="1:3" ht="30">
      <c r="A24" s="88"/>
      <c r="C24" s="88" t="s">
        <v>114</v>
      </c>
    </row>
    <row r="25" spans="1:3">
      <c r="A25" s="88"/>
    </row>
    <row r="26" spans="1:3">
      <c r="A26" s="88"/>
      <c r="C26" s="83" t="s">
        <v>115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15-E0E0-49E4-B2ED-20D31A142137}">
  <dimension ref="A1:I15"/>
  <sheetViews>
    <sheetView workbookViewId="0">
      <selection activeCell="H13" sqref="H13"/>
    </sheetView>
  </sheetViews>
  <sheetFormatPr defaultRowHeight="15"/>
  <cols>
    <col min="1" max="1" width="17.5703125" bestFit="1" customWidth="1"/>
    <col min="2" max="2" width="19.28515625" bestFit="1" customWidth="1"/>
    <col min="3" max="3" width="27.140625" bestFit="1" customWidth="1"/>
    <col min="4" max="4" width="28.7109375" bestFit="1" customWidth="1"/>
    <col min="5" max="5" width="27.140625" bestFit="1" customWidth="1"/>
    <col min="6" max="6" width="30.5703125" bestFit="1" customWidth="1"/>
    <col min="7" max="7" width="26.85546875" bestFit="1" customWidth="1"/>
    <col min="8" max="8" width="39.140625" bestFit="1" customWidth="1"/>
    <col min="9" max="9" width="27.140625" bestFit="1" customWidth="1"/>
  </cols>
  <sheetData>
    <row r="1" spans="1:9" ht="19.5" thickBot="1">
      <c r="A1" s="105" t="s">
        <v>116</v>
      </c>
      <c r="B1" s="106" t="s">
        <v>117</v>
      </c>
      <c r="C1" s="107" t="s">
        <v>118</v>
      </c>
      <c r="D1" s="108" t="s">
        <v>119</v>
      </c>
      <c r="E1" s="108" t="s">
        <v>120</v>
      </c>
      <c r="F1" s="108" t="s">
        <v>121</v>
      </c>
      <c r="G1" s="108" t="s">
        <v>122</v>
      </c>
      <c r="H1" s="108" t="s">
        <v>123</v>
      </c>
      <c r="I1" s="109" t="s">
        <v>124</v>
      </c>
    </row>
    <row r="2" spans="1:9" ht="19.5" thickBot="1">
      <c r="A2" s="105" t="s">
        <v>125</v>
      </c>
      <c r="C2" s="81" t="s">
        <v>126</v>
      </c>
      <c r="D2" s="81" t="s">
        <v>127</v>
      </c>
      <c r="E2" s="81" t="s">
        <v>128</v>
      </c>
      <c r="F2" s="81" t="s">
        <v>129</v>
      </c>
      <c r="G2" s="81" t="s">
        <v>130</v>
      </c>
      <c r="H2" s="81" t="s">
        <v>131</v>
      </c>
    </row>
    <row r="3" spans="1:9" ht="19.5" thickBot="1">
      <c r="A3" s="105" t="s">
        <v>132</v>
      </c>
      <c r="B3" s="3" t="s">
        <v>133</v>
      </c>
      <c r="C3" s="3" t="s">
        <v>134</v>
      </c>
      <c r="D3" s="3" t="s">
        <v>135</v>
      </c>
      <c r="E3" s="3" t="s">
        <v>136</v>
      </c>
      <c r="F3" s="3" t="s">
        <v>137</v>
      </c>
      <c r="G3" s="3" t="s">
        <v>138</v>
      </c>
      <c r="H3" s="3" t="s">
        <v>139</v>
      </c>
    </row>
    <row r="4" spans="1:9" ht="18.75">
      <c r="A4" s="110"/>
      <c r="B4" s="3" t="s">
        <v>140</v>
      </c>
      <c r="C4" s="3" t="s">
        <v>141</v>
      </c>
      <c r="D4" s="3" t="s">
        <v>142</v>
      </c>
      <c r="E4" s="81" t="s">
        <v>143</v>
      </c>
      <c r="F4" s="81" t="s">
        <v>144</v>
      </c>
      <c r="G4" s="3" t="s">
        <v>145</v>
      </c>
      <c r="H4" s="3" t="s">
        <v>146</v>
      </c>
    </row>
    <row r="5" spans="1:9" ht="18.75">
      <c r="A5" s="110"/>
      <c r="B5" s="3" t="s">
        <v>147</v>
      </c>
      <c r="C5" s="3"/>
      <c r="E5" s="111" t="s">
        <v>148</v>
      </c>
      <c r="F5" s="111" t="s">
        <v>149</v>
      </c>
      <c r="G5" s="3" t="s">
        <v>150</v>
      </c>
    </row>
    <row r="6" spans="1:9" ht="19.5" thickBot="1">
      <c r="A6" s="110"/>
    </row>
    <row r="7" spans="1:9" ht="19.5" thickBot="1">
      <c r="A7" s="105" t="s">
        <v>151</v>
      </c>
      <c r="E7" s="21">
        <v>159778</v>
      </c>
      <c r="F7" s="81" t="s">
        <v>152</v>
      </c>
      <c r="H7" s="21">
        <v>75143</v>
      </c>
    </row>
    <row r="8" spans="1:9" ht="19.5" thickBot="1">
      <c r="A8" s="105" t="s">
        <v>153</v>
      </c>
      <c r="C8" s="81" t="s">
        <v>154</v>
      </c>
      <c r="E8" s="81" t="s">
        <v>154</v>
      </c>
      <c r="F8" s="81" t="s">
        <v>154</v>
      </c>
      <c r="G8" s="81" t="s">
        <v>75</v>
      </c>
      <c r="H8" t="s">
        <v>155</v>
      </c>
      <c r="I8" t="s">
        <v>154</v>
      </c>
    </row>
    <row r="9" spans="1:9">
      <c r="C9" s="81" t="s">
        <v>156</v>
      </c>
      <c r="E9" s="81" t="s">
        <v>156</v>
      </c>
      <c r="F9" s="81" t="s">
        <v>156</v>
      </c>
      <c r="G9" s="81" t="s">
        <v>97</v>
      </c>
      <c r="H9" t="s">
        <v>157</v>
      </c>
      <c r="I9" t="s">
        <v>156</v>
      </c>
    </row>
    <row r="10" spans="1:9">
      <c r="C10" s="81" t="s">
        <v>158</v>
      </c>
      <c r="E10" s="81" t="s">
        <v>158</v>
      </c>
      <c r="F10" s="81" t="s">
        <v>158</v>
      </c>
      <c r="G10" s="81" t="s">
        <v>159</v>
      </c>
      <c r="H10" s="81" t="s">
        <v>164</v>
      </c>
      <c r="I10" t="s">
        <v>158</v>
      </c>
    </row>
    <row r="11" spans="1:9">
      <c r="C11" s="81" t="s">
        <v>160</v>
      </c>
      <c r="E11" s="81" t="s">
        <v>160</v>
      </c>
      <c r="F11" s="81" t="s">
        <v>160</v>
      </c>
      <c r="H11" s="81" t="s">
        <v>165</v>
      </c>
      <c r="I11" t="s">
        <v>160</v>
      </c>
    </row>
    <row r="12" spans="1:9">
      <c r="H12" s="81" t="s">
        <v>166</v>
      </c>
      <c r="I12" t="s">
        <v>161</v>
      </c>
    </row>
    <row r="13" spans="1:9">
      <c r="I13" t="s">
        <v>155</v>
      </c>
    </row>
    <row r="14" spans="1:9">
      <c r="I14" t="s">
        <v>162</v>
      </c>
    </row>
    <row r="15" spans="1:9">
      <c r="I15" t="s">
        <v>163</v>
      </c>
    </row>
  </sheetData>
  <hyperlinks>
    <hyperlink ref="B3" r:id="rId1" xr:uid="{98ADC578-ACAF-4EDA-861D-90076E900ED4}"/>
    <hyperlink ref="B4" r:id="rId2" xr:uid="{E7259AB7-4321-45D8-9CC6-1AEE951EF274}"/>
    <hyperlink ref="B5" r:id="rId3" xr:uid="{7174D18B-1755-4BC5-A4AC-F199577E9762}"/>
    <hyperlink ref="D3" r:id="rId4" xr:uid="{B01308BA-0141-472F-A3CA-EC5D5C761C67}"/>
    <hyperlink ref="D4" r:id="rId5" xr:uid="{5A4433D2-0CF2-4CD8-99D6-7D06CF7F3FF0}"/>
    <hyperlink ref="E3" r:id="rId6" xr:uid="{5129097C-8A37-4689-B99E-D17474FFBF4D}"/>
    <hyperlink ref="C3" r:id="rId7" xr:uid="{D4265B79-6B87-4600-A36D-5196A439851B}"/>
    <hyperlink ref="C4" r:id="rId8" xr:uid="{2932F56B-1383-4B4B-A9C1-730FCDF21F1B}"/>
    <hyperlink ref="E5" r:id="rId9" xr:uid="{0D27F927-6902-477A-81D1-8B3588E602E8}"/>
    <hyperlink ref="F3" r:id="rId10" xr:uid="{9BA39CB4-1CA4-43B9-80A2-BAC0AEC1C4B6}"/>
    <hyperlink ref="F5" r:id="rId11" xr:uid="{2A7F2FFF-CB59-4770-8359-0FAA7D8E3E7E}"/>
    <hyperlink ref="G4" r:id="rId12" xr:uid="{7CAB2F26-BCAA-44CF-83A1-9AB6784BECCC}"/>
    <hyperlink ref="H3" r:id="rId13" xr:uid="{0811AF93-CAB2-493C-9953-F75B3B810422}"/>
    <hyperlink ref="H4" r:id="rId14" xr:uid="{E4308BED-6118-4D48-B3B8-18909FD31865}"/>
    <hyperlink ref="G3" r:id="rId15" xr:uid="{BF999C8D-3679-48FC-9BF0-794B03012A70}"/>
    <hyperlink ref="G5" r:id="rId16" xr:uid="{01CB152D-99F9-41E4-87B6-A2CA18E80186}"/>
  </hyperlinks>
  <pageMargins left="0.7" right="0.7" top="0.75" bottom="0.75" header="0.3" footer="0.3"/>
  <pageSetup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978A1E-44FD-4806-BFFB-CA2E08DBB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53ACCF-D9B2-4660-8110-3EAC8A8A1D57}">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6BFF9BA3-884D-4A2C-8D00-7A3A5D4CA5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Bid Form</vt:lpstr>
      <vt:lpstr>REV 4 Original Contract Amount</vt:lpstr>
      <vt:lpstr>REV 4 &amp; CO1 Detailed match BMX </vt:lpstr>
      <vt:lpstr>CO2 updated SOV for BMX</vt:lpstr>
      <vt:lpstr>Glossary</vt:lpstr>
      <vt:lpstr>WT Description</vt:lpstr>
      <vt:lpstr>Products</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Petersen</dc:creator>
  <cp:lastModifiedBy>David Storm</cp:lastModifiedBy>
  <cp:lastPrinted>2025-03-04T19:41:31Z</cp:lastPrinted>
  <dcterms:created xsi:type="dcterms:W3CDTF">2000-08-02T17:16:16Z</dcterms:created>
  <dcterms:modified xsi:type="dcterms:W3CDTF">2026-01-01T20:51:39Z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0x0101009C42670B4707004AAC0FFCCDD6D9860C</vt:lpwstr>
  </property>
  <property fmtid="{D5CDD505-2E9C-101B-9397-08002B2CF9AE}" pid="3" name="Order">
    <vt:r8>37716600</vt:r8>
  </property>
  <property fmtid="{D5CDD505-2E9C-101B-9397-08002B2CF9AE}" pid="4" name="MediaServiceImageTags">
    <vt:lpwstr/>
  </property>
</Properties>
</file>