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46 Triangle - TVA Southaven Control Building Renovation/01. Quotes/Proposals/"/>
    </mc:Choice>
  </mc:AlternateContent>
  <xr:revisionPtr revIDLastSave="233" documentId="8_{3745E6ED-8AE5-466D-83F2-D8826FE62BFE}" xr6:coauthVersionLast="47" xr6:coauthVersionMax="47" xr10:uidLastSave="{F02BF785-550D-4D80-A70B-06D7677B93EC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32" l="1"/>
  <c r="L21" i="32"/>
  <c r="R15" i="32"/>
  <c r="P15" i="32"/>
  <c r="M15" i="32"/>
  <c r="G15" i="32" s="1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6" i="32"/>
  <c r="P16" i="32"/>
  <c r="M16" i="32"/>
  <c r="G16" i="32" s="1"/>
  <c r="H16" i="32" s="1"/>
  <c r="P22" i="32"/>
  <c r="P21" i="32"/>
  <c r="A19" i="32"/>
  <c r="H19" i="32" s="1"/>
  <c r="J19" i="32" s="1"/>
  <c r="R12" i="32"/>
  <c r="P12" i="32"/>
  <c r="M12" i="32"/>
  <c r="G12" i="32" s="1"/>
  <c r="H12" i="32" s="1"/>
  <c r="L20" i="32"/>
  <c r="P20" i="32" s="1"/>
  <c r="H15" i="13"/>
  <c r="H14" i="13"/>
  <c r="I9" i="13"/>
  <c r="P23" i="32"/>
  <c r="M23" i="32"/>
  <c r="H23" i="32"/>
  <c r="J23" i="32" s="1"/>
  <c r="H22" i="32"/>
  <c r="J22" i="32" s="1"/>
  <c r="H21" i="32"/>
  <c r="J21" i="32" s="1"/>
  <c r="H20" i="32"/>
  <c r="J20" i="32" s="1"/>
  <c r="M19" i="32"/>
  <c r="R18" i="32"/>
  <c r="P18" i="32"/>
  <c r="R17" i="32"/>
  <c r="P17" i="32"/>
  <c r="M17" i="32"/>
  <c r="G17" i="32" s="1"/>
  <c r="H17" i="32" s="1"/>
  <c r="A1" i="32"/>
  <c r="I15" i="32" l="1"/>
  <c r="J15" i="32" s="1"/>
  <c r="I13" i="32"/>
  <c r="J13" i="32" s="1"/>
  <c r="I14" i="32"/>
  <c r="J14" i="32" s="1"/>
  <c r="I16" i="32"/>
  <c r="J16" i="32" s="1"/>
  <c r="H24" i="32"/>
  <c r="Q7" i="32"/>
  <c r="I12" i="32"/>
  <c r="P19" i="32"/>
  <c r="R11" i="32" s="1"/>
  <c r="M22" i="32"/>
  <c r="N1" i="32"/>
  <c r="O2" i="32" s="1"/>
  <c r="O3" i="32" s="1"/>
  <c r="O4" i="32" s="1"/>
  <c r="M21" i="32"/>
  <c r="I17" i="32"/>
  <c r="J17" i="32" s="1"/>
  <c r="M20" i="32"/>
  <c r="I24" i="32" l="1"/>
  <c r="J12" i="32"/>
  <c r="J24" i="32" s="1"/>
  <c r="J24" i="13" s="1"/>
  <c r="T11" i="32"/>
  <c r="S11" i="32"/>
  <c r="I11" i="13" l="1"/>
</calcChain>
</file>

<file path=xl/sharedStrings.xml><?xml version="1.0" encoding="utf-8"?>
<sst xmlns="http://schemas.openxmlformats.org/spreadsheetml/2006/main" count="242" uniqueCount="199">
  <si>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</si>
  <si>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</si>
  <si>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</si>
  <si>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</si>
  <si>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</si>
  <si>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</si>
  <si>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</si>
  <si>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</si>
  <si>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</si>
  <si>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</si>
  <si>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</si>
  <si>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</si>
  <si>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</si>
  <si>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</si>
  <si>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</si>
  <si>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</si>
  <si>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</si>
  <si>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</si>
  <si>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</si>
  <si>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</si>
  <si>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</si>
  <si>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</si>
  <si>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</si>
  <si>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</si>
  <si>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</si>
  <si>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</si>
  <si>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</si>
  <si>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</si>
  <si>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</si>
  <si>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</si>
  <si>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</si>
  <si>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</si>
  <si>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</si>
  <si>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</si>
  <si>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</si>
  <si>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</si>
  <si>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</si>
  <si>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</si>
  <si>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</si>
  <si>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</si>
  <si>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</si>
  <si>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</si>
  <si>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</si>
  <si>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</si>
  <si>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</si>
  <si>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</si>
  <si>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</si>
  <si>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</si>
  <si>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</si>
  <si>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</si>
  <si>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</si>
  <si>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</si>
  <si>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</si>
  <si>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</si>
  <si>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</si>
  <si>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</si>
  <si>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</si>
  <si>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</si>
  <si>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</si>
  <si>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</si>
  <si>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</si>
  <si>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</si>
  <si>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</si>
  <si>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</si>
  <si>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</si>
  <si>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</si>
  <si>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</si>
  <si>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</si>
  <si>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</si>
  <si>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</si>
  <si>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</si>
  <si>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</si>
  <si>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</si>
  <si>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</si>
  <si>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</si>
  <si>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</si>
  <si>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</si>
  <si>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</si>
  <si>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</si>
  <si>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</si>
  <si>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</si>
  <si>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</si>
  <si>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</si>
  <si>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</si>
  <si>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</si>
  <si>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</si>
  <si>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</si>
  <si>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</si>
  <si>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</si>
  <si>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</si>
  <si>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</si>
  <si>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</si>
  <si>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</si>
  <si>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</si>
  <si>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</si>
  <si>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</si>
  <si>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</si>
  <si>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</si>
  <si>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</si>
  <si>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</si>
  <si>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</si>
  <si>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</si>
  <si>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</si>
  <si>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</si>
  <si>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</si>
  <si>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</si>
  <si>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</si>
  <si>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</si>
  <si>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</si>
  <si>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</si>
  <si>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</si>
  <si>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</si>
  <si>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</si>
  <si>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</si>
  <si>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</si>
  <si>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</si>
  <si>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</si>
  <si>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</si>
  <si>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</si>
  <si>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</si>
  <si>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</si>
  <si>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</si>
  <si>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</si>
  <si>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</si>
  <si>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</si>
  <si>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</si>
  <si>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</si>
  <si>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</si>
  <si>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</si>
  <si>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</si>
  <si>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</si>
  <si>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</si>
  <si>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</si>
  <si>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</si>
  <si>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</si>
  <si>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</si>
  <si>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</si>
  <si>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</si>
  <si>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</si>
  <si>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</si>
  <si>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</si>
  <si>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</si>
  <si>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</si>
  <si>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</si>
  <si>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</si>
  <si>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</si>
  <si>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</si>
  <si>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</si>
  <si>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</si>
  <si>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</si>
  <si>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</si>
  <si>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</si>
  <si>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</si>
  <si>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</si>
  <si>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</si>
  <si>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</si>
  <si>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</si>
  <si>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</si>
  <si>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</si>
  <si>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</si>
  <si>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</si>
  <si>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</si>
  <si>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</si>
  <si>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</si>
  <si>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</si>
  <si>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</si>
  <si>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</si>
  <si>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</si>
  <si>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</si>
  <si>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</si>
  <si>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</si>
  <si>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</si>
  <si>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</si>
  <si>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</si>
  <si>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</si>
  <si>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</si>
  <si>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</si>
  <si>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</si>
  <si>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</si>
  <si>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</si>
  <si>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</si>
  <si>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</si>
  <si>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</si>
  <si>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</si>
  <si>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</si>
  <si>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</si>
  <si>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Fascia Color: Clear Anodized</t>
  </si>
  <si>
    <t>Manual Draper Flexshade with Fascia/surface headbox Clear Anodized</t>
  </si>
  <si>
    <t xml:space="preserve">Budget Fabric #1: SW Infinity 2,  3%   Color: PG4 Stone              </t>
  </si>
  <si>
    <t>Office 1</t>
  </si>
  <si>
    <t>Office 2</t>
  </si>
  <si>
    <t>Fabric: SW Infinity 2,  5%  Color: PG4 Stone (Or 3% if needed)</t>
  </si>
  <si>
    <t>423-240-2197</t>
  </si>
  <si>
    <t>PH: 423-240-2197</t>
  </si>
  <si>
    <t xml:space="preserve">Estimate: Manual Roller Shades </t>
  </si>
  <si>
    <t>25-846</t>
  </si>
  <si>
    <t>TVA Southaven Control Building Reno</t>
  </si>
  <si>
    <t>Southaven MS (7% Sales Tax)</t>
  </si>
  <si>
    <t>Sales Tax Freight and Installation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</si>
</sst>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7"/>
  <sheetViews>
    <sheetView topLeftCell="A16" zoomScale="110" zoomScaleNormal="110" workbookViewId="0">
      <selection activeCell="B21" sqref="B21:J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5" t="str">
        <f>SOV!F1</f>
        <v>25-846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6">
        <f ca="1">TODAY()</f>
        <v>46008</v>
      </c>
    </row>
    <row r="12" spans="2:15">
      <c r="B12" s="1"/>
      <c r="H12" s="7"/>
    </row>
    <row r="13" spans="2:15">
      <c r="B13" s="1" t="s">
        <v>2</v>
      </c>
      <c r="D13" s="85" t="s">
        <v>51</v>
      </c>
      <c r="H13" s="7" t="s">
        <v>1</v>
      </c>
    </row>
    <row r="14" spans="2:15">
      <c r="B14" s="1"/>
      <c r="D14" s="2" t="s">
        <v>18</v>
      </c>
      <c r="H14" s="2" t="str">
        <f>SOV!F3</f>
        <v>TVA Southaven Control Building Reno</v>
      </c>
    </row>
    <row r="15" spans="2:15">
      <c r="B15" s="1"/>
      <c r="D15" s="2" t="s">
        <v>19</v>
      </c>
      <c r="H15" s="4" t="str">
        <f>SOV!F4</f>
        <v>Southaven MS (7% Sales Tax)</v>
      </c>
    </row>
    <row r="16" spans="2:15">
      <c r="B16" s="1"/>
    </row>
    <row r="17" spans="1:12">
      <c r="B17" s="7" t="s">
        <v>3</v>
      </c>
      <c r="D17" s="85" t="s">
        <v>174</v>
      </c>
      <c r="H17" s="1" t="s">
        <v>15</v>
      </c>
    </row>
    <row r="18" spans="1:12">
      <c r="D18" s="85" t="s">
        <v>193</v>
      </c>
      <c r="H18" s="2" t="s">
        <v>37</v>
      </c>
    </row>
    <row r="19" spans="1:12" ht="15.75" thickBot="1">
      <c r="B19" s="14"/>
      <c r="C19" s="14"/>
      <c r="D19" s="126" t="s">
        <v>177</v>
      </c>
      <c r="E19" s="14"/>
      <c r="F19" s="14"/>
      <c r="G19" s="14"/>
      <c r="H19" s="14"/>
      <c r="I19" s="126"/>
      <c r="J19" s="14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 ht="15" customHeight="1">
      <c r="B21" s="133" t="s">
        <v>194</v>
      </c>
      <c r="C21" s="133"/>
      <c r="D21" s="133"/>
      <c r="E21" s="133"/>
      <c r="F21" s="133"/>
      <c r="G21" s="133"/>
      <c r="H21" s="133"/>
      <c r="I21" s="133"/>
      <c r="J21" s="133"/>
    </row>
    <row r="22" spans="1:12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2">
      <c r="B23" s="9" t="s">
        <v>4</v>
      </c>
      <c r="C23" s="8"/>
      <c r="E23" s="8"/>
      <c r="F23" s="8"/>
      <c r="H23" s="6"/>
      <c r="I23" s="5"/>
      <c r="J23" s="125" t="s">
        <v>14</v>
      </c>
    </row>
    <row r="24" spans="1:12">
      <c r="B24" s="8">
        <v>6</v>
      </c>
      <c r="C24" s="8" t="s">
        <v>5</v>
      </c>
      <c r="D24" s="87" t="s">
        <v>183</v>
      </c>
      <c r="E24" s="8"/>
      <c r="F24" s="8"/>
      <c r="G24" s="8"/>
      <c r="I24" s="20"/>
      <c r="J24" s="99">
        <f>SOV!J24</f>
        <v>8890</v>
      </c>
    </row>
    <row r="25" spans="1:12">
      <c r="D25" s="87" t="s">
        <v>186</v>
      </c>
      <c r="E25" s="8"/>
      <c r="F25" s="8"/>
      <c r="G25" s="8"/>
      <c r="I25" s="20"/>
      <c r="J25" s="21"/>
    </row>
    <row r="26" spans="1:12">
      <c r="D26" s="85" t="s">
        <v>191</v>
      </c>
      <c r="E26" s="8"/>
      <c r="F26" s="8"/>
      <c r="G26" s="8"/>
      <c r="I26" s="20"/>
      <c r="J26" s="21"/>
    </row>
    <row r="27" spans="1:12">
      <c r="D27" s="136" t="s">
        <v>184</v>
      </c>
      <c r="E27" s="136"/>
      <c r="F27" s="136"/>
      <c r="G27" s="136"/>
      <c r="H27" s="136"/>
      <c r="I27" s="136"/>
      <c r="J27" s="21"/>
    </row>
    <row r="28" spans="1:12">
      <c r="D28" s="87" t="s">
        <v>198</v>
      </c>
      <c r="E28" s="8"/>
      <c r="F28" s="8"/>
      <c r="G28" s="8"/>
      <c r="H28" s="6"/>
      <c r="I28" s="5"/>
    </row>
    <row r="29" spans="1:12">
      <c r="A29" s="13"/>
      <c r="B29" s="12"/>
      <c r="K29" s="2"/>
      <c r="L29" s="2"/>
    </row>
    <row r="30" spans="1:12">
      <c r="A30" s="85"/>
      <c r="B30" s="87" t="s">
        <v>48</v>
      </c>
      <c r="C30" s="128"/>
      <c r="D30" s="85"/>
      <c r="E30" s="128"/>
      <c r="F30" s="128"/>
      <c r="G30" s="128"/>
      <c r="H30" s="129"/>
      <c r="I30" s="5"/>
      <c r="J30" s="85"/>
    </row>
    <row r="31" spans="1:12">
      <c r="B31" s="119" t="s">
        <v>7</v>
      </c>
      <c r="C31" s="134" t="s">
        <v>182</v>
      </c>
      <c r="D31" s="135"/>
      <c r="E31" s="135"/>
      <c r="F31" s="135"/>
      <c r="G31" s="135"/>
      <c r="H31" s="135"/>
      <c r="I31" s="135"/>
      <c r="J31" s="135"/>
    </row>
    <row r="32" spans="1:12">
      <c r="B32" s="118"/>
      <c r="C32" s="135"/>
      <c r="D32" s="135"/>
      <c r="E32" s="135"/>
      <c r="F32" s="135"/>
      <c r="G32" s="135"/>
      <c r="H32" s="135"/>
      <c r="I32" s="135"/>
      <c r="J32" s="135"/>
    </row>
    <row r="33" spans="1:21">
      <c r="B33" s="119" t="s">
        <v>9</v>
      </c>
      <c r="C33" s="134" t="s">
        <v>173</v>
      </c>
      <c r="D33" s="134"/>
      <c r="E33" s="134"/>
      <c r="F33" s="134"/>
      <c r="G33" s="134"/>
      <c r="H33" s="134"/>
      <c r="I33" s="134"/>
      <c r="J33" s="134"/>
    </row>
    <row r="34" spans="1:21" ht="15.75" thickBot="1">
      <c r="B34" s="16"/>
      <c r="C34" s="15"/>
      <c r="D34" s="16"/>
      <c r="E34" s="15"/>
      <c r="F34" s="15"/>
      <c r="G34" s="15"/>
      <c r="H34" s="17"/>
      <c r="I34" s="18"/>
      <c r="J34" s="14"/>
    </row>
    <row r="35" spans="1:21" ht="15" customHeight="1" thickTop="1">
      <c r="A35" s="11"/>
      <c r="B35" s="1" t="s">
        <v>50</v>
      </c>
      <c r="K35" s="2"/>
      <c r="L35" s="2"/>
    </row>
    <row r="36" spans="1:21" ht="15" customHeight="1">
      <c r="A36" s="13"/>
      <c r="B36" s="12" t="s">
        <v>7</v>
      </c>
      <c r="C36" s="4" t="s">
        <v>8</v>
      </c>
      <c r="K36" s="2"/>
      <c r="L36" s="2"/>
      <c r="M36" s="12"/>
      <c r="N36" s="135"/>
      <c r="O36" s="135"/>
      <c r="P36" s="135"/>
      <c r="Q36" s="135"/>
      <c r="R36" s="135"/>
      <c r="S36" s="135"/>
      <c r="T36" s="135"/>
      <c r="U36" s="135"/>
    </row>
    <row r="37" spans="1:21" ht="15" customHeight="1">
      <c r="A37" s="13"/>
      <c r="B37" s="12"/>
      <c r="C37" s="87" t="s">
        <v>179</v>
      </c>
      <c r="K37" s="2"/>
      <c r="L37" s="2"/>
    </row>
    <row r="38" spans="1:21" ht="15" customHeight="1">
      <c r="A38" s="13"/>
      <c r="B38" s="12" t="s">
        <v>9</v>
      </c>
      <c r="C38" s="134" t="s">
        <v>181</v>
      </c>
      <c r="D38" s="135"/>
      <c r="E38" s="135"/>
      <c r="F38" s="135"/>
      <c r="G38" s="135"/>
      <c r="H38" s="135"/>
      <c r="I38" s="135"/>
      <c r="J38" s="135"/>
      <c r="K38" s="2"/>
      <c r="L38" s="2"/>
    </row>
    <row r="39" spans="1:21" ht="15" customHeight="1">
      <c r="A39" s="13"/>
      <c r="B39" s="12" t="s">
        <v>10</v>
      </c>
      <c r="C39" s="137" t="s">
        <v>21</v>
      </c>
      <c r="D39" s="135"/>
      <c r="E39" s="135"/>
      <c r="F39" s="135"/>
      <c r="G39" s="135"/>
      <c r="H39" s="135"/>
      <c r="I39" s="135"/>
      <c r="J39" s="135"/>
      <c r="K39" s="2"/>
      <c r="L39" s="2"/>
    </row>
    <row r="40" spans="1:21" ht="15" customHeight="1">
      <c r="A40" s="13"/>
      <c r="B40" s="12"/>
      <c r="C40" s="135"/>
      <c r="D40" s="135"/>
      <c r="E40" s="135"/>
      <c r="F40" s="135"/>
      <c r="G40" s="135"/>
      <c r="H40" s="135"/>
      <c r="I40" s="135"/>
      <c r="J40" s="135"/>
      <c r="K40" s="2"/>
      <c r="L40" s="2"/>
    </row>
    <row r="41" spans="1:21" ht="15" customHeight="1">
      <c r="A41" s="13"/>
      <c r="B41" s="12" t="s">
        <v>11</v>
      </c>
      <c r="C41" s="138" t="s">
        <v>180</v>
      </c>
      <c r="D41" s="139"/>
      <c r="E41" s="139"/>
      <c r="F41" s="139"/>
      <c r="G41" s="139"/>
      <c r="H41" s="139"/>
      <c r="I41" s="139"/>
      <c r="J41" s="139"/>
      <c r="K41" s="2"/>
      <c r="L41" s="2"/>
    </row>
    <row r="42" spans="1:21" ht="15" customHeight="1">
      <c r="A42" s="13"/>
      <c r="B42" s="12"/>
      <c r="C42" s="139"/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>
      <c r="A43" s="13"/>
      <c r="B43" s="12" t="s">
        <v>16</v>
      </c>
      <c r="C43" s="134" t="s">
        <v>52</v>
      </c>
      <c r="D43" s="135"/>
      <c r="E43" s="135"/>
      <c r="F43" s="135"/>
      <c r="G43" s="135"/>
      <c r="H43" s="135"/>
      <c r="I43" s="135"/>
      <c r="J43" s="135"/>
      <c r="K43" s="2"/>
      <c r="L43" s="2"/>
    </row>
    <row r="44" spans="1:21">
      <c r="A44" s="13"/>
      <c r="B44" s="12"/>
      <c r="C44" s="135"/>
      <c r="D44" s="135"/>
      <c r="E44" s="135"/>
      <c r="F44" s="135"/>
      <c r="G44" s="135"/>
      <c r="H44" s="135"/>
      <c r="I44" s="135"/>
      <c r="J44" s="135"/>
      <c r="K44" s="2"/>
      <c r="L44" s="2"/>
    </row>
    <row r="45" spans="1:21">
      <c r="A45" s="13"/>
      <c r="B45" s="12"/>
      <c r="K45" s="2"/>
      <c r="L45" s="2"/>
    </row>
    <row r="46" spans="1:21">
      <c r="A46" s="13"/>
      <c r="B46" s="4" t="s">
        <v>12</v>
      </c>
      <c r="K46" s="2"/>
      <c r="L46" s="2"/>
    </row>
    <row r="47" spans="1:21" ht="15" customHeight="1">
      <c r="A47" s="13"/>
      <c r="B47" s="8"/>
      <c r="K47" s="2"/>
      <c r="L47" s="2"/>
    </row>
    <row r="48" spans="1:21" ht="15" customHeight="1">
      <c r="A48" s="13"/>
      <c r="B48" s="87" t="s">
        <v>176</v>
      </c>
      <c r="K48" s="2"/>
      <c r="L48" s="2"/>
    </row>
    <row r="49" spans="1:12" ht="15" customHeight="1">
      <c r="A49" s="13"/>
      <c r="B49" s="1" t="s">
        <v>51</v>
      </c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B51" s="12"/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B54" s="12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B57" s="12"/>
      <c r="K57" s="2"/>
      <c r="L57" s="2"/>
    </row>
  </sheetData>
  <mergeCells count="9">
    <mergeCell ref="B21:J21"/>
    <mergeCell ref="C43:J44"/>
    <mergeCell ref="D27:I27"/>
    <mergeCell ref="N36:U36"/>
    <mergeCell ref="C39:J40"/>
    <mergeCell ref="C41:J42"/>
    <mergeCell ref="C38:J38"/>
    <mergeCell ref="C31:J32"/>
    <mergeCell ref="C33:J33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sheetPr>
    <tabColor rgb="FFFFFF00"/>
  </sheetPr>
  <dimension ref="A1:T196"/>
  <sheetViews>
    <sheetView tabSelected="1" topLeftCell="A4" zoomScale="90" zoomScaleNormal="90" workbookViewId="0">
      <selection activeCell="E25" sqref="E25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46008</v>
      </c>
      <c r="B1" s="140"/>
      <c r="C1" s="140"/>
      <c r="D1" s="140"/>
      <c r="E1" s="23" t="s">
        <v>17</v>
      </c>
      <c r="F1" s="24" t="s">
        <v>195</v>
      </c>
      <c r="G1"/>
      <c r="M1" s="26" t="s">
        <v>26</v>
      </c>
      <c r="N1" s="57">
        <f>SUM(P17:P18)</f>
        <v>0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8">
        <v>0.45</v>
      </c>
      <c r="O2" s="29">
        <f>SUM(N1/(1-N2))</f>
        <v>0</v>
      </c>
      <c r="R2" s="71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196</v>
      </c>
      <c r="G3" s="30"/>
      <c r="H3" s="23"/>
      <c r="I3" s="23"/>
      <c r="M3" s="26" t="s">
        <v>23</v>
      </c>
      <c r="N3" s="58">
        <v>9.5000000000000001E-2</v>
      </c>
      <c r="O3" s="32">
        <f>SUM(O2*N3)</f>
        <v>0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0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192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175</v>
      </c>
      <c r="G7" s="23"/>
      <c r="H7" s="23"/>
      <c r="I7" s="23"/>
      <c r="P7" s="72" t="s">
        <v>45</v>
      </c>
      <c r="Q7" s="71">
        <f>SUM(H12:H23)</f>
        <v>8594.9500000000007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46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4" t="s">
        <v>31</v>
      </c>
      <c r="J10" s="39" t="s">
        <v>29</v>
      </c>
      <c r="K10" s="40"/>
      <c r="L10"/>
      <c r="M10" s="41">
        <v>0.55000000000000004</v>
      </c>
      <c r="Q10" s="76"/>
      <c r="R10" s="46" t="s">
        <v>42</v>
      </c>
      <c r="S10" s="46" t="s">
        <v>43</v>
      </c>
      <c r="T10" s="77" t="s">
        <v>44</v>
      </c>
    </row>
    <row r="11" spans="1:20" s="42" customFormat="1" ht="24.95" customHeight="1" thickBot="1">
      <c r="A11" s="83" t="s">
        <v>0</v>
      </c>
      <c r="B11" s="83" t="s">
        <v>49</v>
      </c>
      <c r="C11" s="83" t="s">
        <v>38</v>
      </c>
      <c r="D11" s="84" t="s">
        <v>39</v>
      </c>
      <c r="E11" s="84" t="s">
        <v>32</v>
      </c>
      <c r="F11" s="83" t="s">
        <v>33</v>
      </c>
      <c r="G11" s="83" t="s">
        <v>5</v>
      </c>
      <c r="H11" s="83" t="s">
        <v>6</v>
      </c>
      <c r="I11" s="95">
        <v>7.0000000000000007E-2</v>
      </c>
      <c r="J11" s="83" t="s">
        <v>6</v>
      </c>
      <c r="K11" s="40"/>
      <c r="L11" t="s">
        <v>25</v>
      </c>
      <c r="M11" t="s">
        <v>24</v>
      </c>
      <c r="P11" s="42" t="s">
        <v>41</v>
      </c>
      <c r="Q11" s="78"/>
      <c r="R11" s="79">
        <f>SUM(P12:P23)</f>
        <v>5151.38</v>
      </c>
      <c r="S11" s="79">
        <f>SUM(Q7-R11)</f>
        <v>3443.57</v>
      </c>
      <c r="T11" s="82">
        <f>SUM(Q7-R11)/Q7</f>
        <v>0.4</v>
      </c>
    </row>
    <row r="12" spans="1:20" s="46" customFormat="1" ht="30" customHeight="1" thickTop="1">
      <c r="A12" s="55">
        <v>3</v>
      </c>
      <c r="B12" s="55" t="s">
        <v>189</v>
      </c>
      <c r="C12" s="55">
        <v>72</v>
      </c>
      <c r="D12" s="55">
        <v>66</v>
      </c>
      <c r="E12" s="127" t="s">
        <v>187</v>
      </c>
      <c r="F12" s="127" t="s">
        <v>188</v>
      </c>
      <c r="G12" s="80">
        <f t="shared" ref="G12:G16" si="0">ROUNDUP(M12,0)</f>
        <v>772</v>
      </c>
      <c r="H12" s="80">
        <f t="shared" ref="H12:H16" si="1">G12*A12</f>
        <v>2316</v>
      </c>
      <c r="I12" s="80">
        <f t="shared" ref="I12" si="2">SUM(H12*$I$11)</f>
        <v>162.12</v>
      </c>
      <c r="J12" s="80">
        <f t="shared" ref="J12" si="3">SUM(H12:I12)</f>
        <v>2478.12</v>
      </c>
      <c r="K12" s="44"/>
      <c r="L12" s="45">
        <v>347.02</v>
      </c>
      <c r="M12" s="59">
        <f t="shared" ref="M12" si="4">SUM(L12/(1-$M$10))</f>
        <v>771.16</v>
      </c>
      <c r="P12" s="63">
        <f t="shared" ref="P12:P16" si="5">L12*A12</f>
        <v>1041.06</v>
      </c>
      <c r="R12" s="81">
        <f t="shared" ref="R12:R16" si="6">SUM(((C12*D12)/144)*A12)</f>
        <v>99</v>
      </c>
      <c r="S12" s="46" t="s">
        <v>47</v>
      </c>
    </row>
    <row r="13" spans="1:20" s="46" customFormat="1" ht="30" customHeight="1">
      <c r="A13" s="55">
        <v>3</v>
      </c>
      <c r="B13" s="55" t="s">
        <v>190</v>
      </c>
      <c r="C13" s="55">
        <v>54</v>
      </c>
      <c r="D13" s="55">
        <v>66</v>
      </c>
      <c r="E13" s="127" t="s">
        <v>187</v>
      </c>
      <c r="F13" s="127" t="s">
        <v>188</v>
      </c>
      <c r="G13" s="80">
        <f t="shared" ref="G13:G14" si="7">ROUNDUP(M13,0)</f>
        <v>633</v>
      </c>
      <c r="H13" s="80">
        <f t="shared" ref="H13:H14" si="8">G13*A13</f>
        <v>1899</v>
      </c>
      <c r="I13" s="80">
        <f t="shared" ref="I13:I14" si="9">SUM(H13*$I$11)</f>
        <v>132.93</v>
      </c>
      <c r="J13" s="80">
        <f t="shared" ref="J13:J14" si="10">SUM(H13:I13)</f>
        <v>2031.93</v>
      </c>
      <c r="K13" s="44"/>
      <c r="L13" s="45">
        <v>284.44</v>
      </c>
      <c r="M13" s="59">
        <f t="shared" ref="M13:M14" si="11">SUM(L13/(1-$M$10))</f>
        <v>632.09</v>
      </c>
      <c r="P13" s="63">
        <f t="shared" ref="P13:P14" si="12">L13*A13</f>
        <v>853.32</v>
      </c>
      <c r="R13" s="81">
        <f t="shared" ref="R13:R14" si="13">SUM(((C13*D13)/144)*A13)</f>
        <v>74.25</v>
      </c>
      <c r="S13" s="46" t="s">
        <v>47</v>
      </c>
    </row>
    <row r="14" spans="1:20" s="46" customFormat="1" ht="30" customHeight="1">
      <c r="A14" s="55"/>
      <c r="B14" s="55"/>
      <c r="C14" s="55"/>
      <c r="D14" s="55"/>
      <c r="E14" s="127"/>
      <c r="F14" s="127"/>
      <c r="G14" s="80">
        <f t="shared" si="7"/>
        <v>0</v>
      </c>
      <c r="H14" s="80">
        <f t="shared" si="8"/>
        <v>0</v>
      </c>
      <c r="I14" s="80">
        <f t="shared" si="9"/>
        <v>0</v>
      </c>
      <c r="J14" s="80">
        <f t="shared" si="10"/>
        <v>0</v>
      </c>
      <c r="K14" s="44"/>
      <c r="L14" s="45"/>
      <c r="M14" s="59">
        <f t="shared" si="11"/>
        <v>0</v>
      </c>
      <c r="P14" s="63">
        <f t="shared" si="12"/>
        <v>0</v>
      </c>
      <c r="R14" s="81">
        <f t="shared" si="13"/>
        <v>0</v>
      </c>
      <c r="S14" s="46" t="s">
        <v>47</v>
      </c>
    </row>
    <row r="15" spans="1:20" s="46" customFormat="1" ht="30" customHeight="1">
      <c r="A15" s="55"/>
      <c r="B15" s="55"/>
      <c r="C15" s="55"/>
      <c r="D15" s="55"/>
      <c r="E15" s="127"/>
      <c r="F15" s="127"/>
      <c r="G15" s="80">
        <f t="shared" ref="G15" si="14">ROUNDUP(M15,0)</f>
        <v>0</v>
      </c>
      <c r="H15" s="80">
        <f t="shared" ref="H15" si="15">G15*A15</f>
        <v>0</v>
      </c>
      <c r="I15" s="80">
        <f t="shared" ref="I15" si="16">SUM(H15*$I$11)</f>
        <v>0</v>
      </c>
      <c r="J15" s="80">
        <f t="shared" ref="J15" si="17">SUM(H15:I15)</f>
        <v>0</v>
      </c>
      <c r="K15" s="44"/>
      <c r="L15" s="45"/>
      <c r="M15" s="59">
        <f t="shared" ref="M15" si="18">SUM(L15/(1-$M$10))</f>
        <v>0</v>
      </c>
      <c r="P15" s="63">
        <f t="shared" ref="P15" si="19">L15*A15</f>
        <v>0</v>
      </c>
      <c r="R15" s="81">
        <f t="shared" ref="R15" si="20">SUM(((C15*D15)/144)*A15)</f>
        <v>0</v>
      </c>
      <c r="S15" s="46" t="s">
        <v>47</v>
      </c>
    </row>
    <row r="16" spans="1:20" s="46" customFormat="1" ht="30" customHeight="1">
      <c r="A16" s="55"/>
      <c r="B16" s="55"/>
      <c r="C16" s="55"/>
      <c r="D16" s="55"/>
      <c r="E16" s="127"/>
      <c r="F16" s="127"/>
      <c r="G16" s="80">
        <f t="shared" si="0"/>
        <v>0</v>
      </c>
      <c r="H16" s="80">
        <f t="shared" si="1"/>
        <v>0</v>
      </c>
      <c r="I16" s="80">
        <f t="shared" ref="I16" si="21">SUM(H16*$I$11)</f>
        <v>0</v>
      </c>
      <c r="J16" s="80">
        <f t="shared" ref="J16" si="22">SUM(H16:I16)</f>
        <v>0</v>
      </c>
      <c r="K16" s="44"/>
      <c r="L16" s="45"/>
      <c r="M16" s="59">
        <f t="shared" ref="M16" si="23">SUM(L16/(1-$M$10))</f>
        <v>0</v>
      </c>
      <c r="P16" s="63">
        <f t="shared" si="5"/>
        <v>0</v>
      </c>
      <c r="R16" s="81">
        <f t="shared" si="6"/>
        <v>0</v>
      </c>
      <c r="S16" s="46" t="s">
        <v>47</v>
      </c>
    </row>
    <row r="17" spans="1:19" s="46" customFormat="1" ht="30" customHeight="1">
      <c r="A17" s="55"/>
      <c r="B17" s="55"/>
      <c r="C17" s="55"/>
      <c r="D17" s="55"/>
      <c r="E17" s="127"/>
      <c r="F17" s="127"/>
      <c r="G17" s="80">
        <f t="shared" ref="G17" si="24">ROUNDUP(M17,0)</f>
        <v>0</v>
      </c>
      <c r="H17" s="80">
        <f t="shared" ref="H17:H19" si="25">G17*A17</f>
        <v>0</v>
      </c>
      <c r="I17" s="80">
        <f t="shared" ref="I17" si="26">SUM(H17*$I$11)</f>
        <v>0</v>
      </c>
      <c r="J17" s="80">
        <f t="shared" ref="J17" si="27">SUM(H17:I17)</f>
        <v>0</v>
      </c>
      <c r="K17" s="44"/>
      <c r="L17" s="45"/>
      <c r="M17" s="59">
        <f t="shared" ref="M17" si="28">SUM(L17/(1-$M$10))</f>
        <v>0</v>
      </c>
      <c r="P17" s="63">
        <f t="shared" ref="P17:P18" si="29">L17*A17</f>
        <v>0</v>
      </c>
      <c r="R17" s="81">
        <f t="shared" ref="R17:R18" si="30">SUM(((C17*D17)/144)*A17)</f>
        <v>0</v>
      </c>
      <c r="S17" s="46" t="s">
        <v>47</v>
      </c>
    </row>
    <row r="18" spans="1:19" s="46" customFormat="1" ht="30" customHeight="1" thickBot="1">
      <c r="A18" s="122"/>
      <c r="B18" s="122"/>
      <c r="C18" s="122"/>
      <c r="D18" s="122"/>
      <c r="E18" s="123"/>
      <c r="F18" s="123"/>
      <c r="G18" s="124"/>
      <c r="H18" s="124"/>
      <c r="I18" s="124"/>
      <c r="J18" s="124"/>
      <c r="K18" s="44"/>
      <c r="L18" s="45"/>
      <c r="M18" s="59"/>
      <c r="O18" s="61"/>
      <c r="P18" s="63">
        <f t="shared" si="29"/>
        <v>0</v>
      </c>
      <c r="R18" s="81">
        <f t="shared" si="30"/>
        <v>0</v>
      </c>
    </row>
    <row r="19" spans="1:19" s="46" customFormat="1" ht="30" customHeight="1">
      <c r="A19" s="55">
        <f>SUM(A12:A18)</f>
        <v>6</v>
      </c>
      <c r="B19" s="120"/>
      <c r="C19" s="120"/>
      <c r="D19" s="120"/>
      <c r="E19" s="43" t="s">
        <v>185</v>
      </c>
      <c r="F19" s="43"/>
      <c r="G19" s="80">
        <v>50</v>
      </c>
      <c r="H19" s="121">
        <f t="shared" si="25"/>
        <v>300</v>
      </c>
      <c r="I19" s="80"/>
      <c r="J19" s="80">
        <f t="shared" ref="J19" si="31">SUM(H19:I19)</f>
        <v>300</v>
      </c>
      <c r="K19" s="44"/>
      <c r="L19" s="45">
        <v>35</v>
      </c>
      <c r="M19" s="59">
        <f>SUM(L19/(1-$N$19))</f>
        <v>46.67</v>
      </c>
      <c r="N19" s="41">
        <v>0.25</v>
      </c>
      <c r="O19" s="60"/>
      <c r="P19" s="63">
        <f>L19*A19</f>
        <v>210</v>
      </c>
      <c r="Q19" s="70"/>
      <c r="R19" s="89" t="s">
        <v>55</v>
      </c>
    </row>
    <row r="20" spans="1:19" s="46" customFormat="1" ht="30" customHeight="1">
      <c r="A20" s="54">
        <v>1</v>
      </c>
      <c r="B20" s="66"/>
      <c r="C20" s="66"/>
      <c r="D20" s="66"/>
      <c r="E20" s="62" t="s">
        <v>34</v>
      </c>
      <c r="F20" s="62"/>
      <c r="G20" s="80">
        <v>135</v>
      </c>
      <c r="H20" s="68">
        <f>SUM(G20*A20)</f>
        <v>135</v>
      </c>
      <c r="I20" s="67"/>
      <c r="J20" s="69">
        <f>SUM(H20:I20)</f>
        <v>135</v>
      </c>
      <c r="K20" s="44"/>
      <c r="L20" s="45">
        <f>2*50</f>
        <v>100</v>
      </c>
      <c r="M20" s="59">
        <f>SUM(L20/(1-$N$19))</f>
        <v>133.33000000000001</v>
      </c>
      <c r="P20" s="63">
        <f t="shared" ref="P20:P23" si="32">L20*A20</f>
        <v>100</v>
      </c>
      <c r="R20" s="89" t="s">
        <v>56</v>
      </c>
    </row>
    <row r="21" spans="1:19" s="46" customFormat="1" ht="30" customHeight="1">
      <c r="A21" s="66">
        <v>1</v>
      </c>
      <c r="B21" s="66"/>
      <c r="C21" s="66"/>
      <c r="D21" s="66"/>
      <c r="E21" s="62" t="s">
        <v>178</v>
      </c>
      <c r="F21" s="62"/>
      <c r="G21" s="80">
        <v>1650</v>
      </c>
      <c r="H21" s="68">
        <f>SUM(G21*A21)</f>
        <v>1650</v>
      </c>
      <c r="I21" s="67"/>
      <c r="J21" s="69">
        <f>SUM(H21:I21)</f>
        <v>1650</v>
      </c>
      <c r="K21" s="44"/>
      <c r="L21" s="45">
        <f>((0.7*680)+(50*10)+65+225)</f>
        <v>1266</v>
      </c>
      <c r="M21" s="59">
        <f t="shared" ref="M21:M23" si="33">SUM(L21/(1-$N$19))</f>
        <v>1688</v>
      </c>
      <c r="O21" s="47"/>
      <c r="P21" s="63">
        <f t="shared" si="32"/>
        <v>1266</v>
      </c>
      <c r="Q21" s="48"/>
      <c r="R21" s="61" t="s">
        <v>53</v>
      </c>
    </row>
    <row r="22" spans="1:19" s="46" customFormat="1" ht="30" customHeight="1">
      <c r="A22" s="66">
        <v>1</v>
      </c>
      <c r="B22" s="66"/>
      <c r="C22" s="66"/>
      <c r="D22" s="66"/>
      <c r="E22" s="62" t="s">
        <v>54</v>
      </c>
      <c r="F22" s="62"/>
      <c r="G22" s="80">
        <v>1800</v>
      </c>
      <c r="H22" s="68">
        <f>SUM(G22*A22)</f>
        <v>1800</v>
      </c>
      <c r="I22" s="67"/>
      <c r="J22" s="69">
        <f>SUM(H22:I22)</f>
        <v>1800</v>
      </c>
      <c r="K22" s="44"/>
      <c r="L22" s="45">
        <f>((0.7*680)+(50*10)+(65*2)+225)</f>
        <v>1331</v>
      </c>
      <c r="M22" s="59">
        <f t="shared" si="33"/>
        <v>1774.67</v>
      </c>
      <c r="O22" s="47"/>
      <c r="P22" s="63">
        <f t="shared" si="32"/>
        <v>1331</v>
      </c>
      <c r="Q22" s="48"/>
      <c r="R22" s="61" t="s">
        <v>53</v>
      </c>
    </row>
    <row r="23" spans="1:19" s="46" customFormat="1" ht="30" customHeight="1" thickBot="1">
      <c r="A23" s="64">
        <v>1</v>
      </c>
      <c r="B23" s="64"/>
      <c r="C23" s="64"/>
      <c r="D23" s="64"/>
      <c r="E23" s="65" t="s">
        <v>40</v>
      </c>
      <c r="F23" s="65"/>
      <c r="G23" s="90">
        <v>494.95</v>
      </c>
      <c r="H23" s="80">
        <f t="shared" ref="H23" si="34">G23*A23</f>
        <v>494.95</v>
      </c>
      <c r="I23" s="67"/>
      <c r="J23" s="56">
        <f>SUM(H23:I23)</f>
        <v>494.95</v>
      </c>
      <c r="K23" s="44"/>
      <c r="L23" s="45">
        <v>350</v>
      </c>
      <c r="M23" s="59">
        <f t="shared" si="33"/>
        <v>466.67</v>
      </c>
      <c r="O23" s="47"/>
      <c r="P23" s="63">
        <f t="shared" si="32"/>
        <v>350</v>
      </c>
      <c r="Q23" s="48"/>
      <c r="R23" s="61" t="s">
        <v>53</v>
      </c>
    </row>
    <row r="24" spans="1:19" ht="40.15" customHeight="1" thickTop="1">
      <c r="A24" s="49"/>
      <c r="B24" s="50"/>
      <c r="C24" s="50"/>
      <c r="D24" s="50"/>
      <c r="E24" s="50"/>
      <c r="F24" s="50"/>
      <c r="G24" s="88"/>
      <c r="H24" s="131">
        <f>SUM(H12:H23)</f>
        <v>8594.9500000000007</v>
      </c>
      <c r="I24" s="131">
        <f>SUM(I12:I23)</f>
        <v>295.05</v>
      </c>
      <c r="J24" s="132">
        <f>SUM(J12:J23)</f>
        <v>8890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1" t="s">
        <v>57</v>
      </c>
      <c r="E27" s="27"/>
      <c r="I27" s="29"/>
      <c r="J27" s="44"/>
      <c r="K27" s="27"/>
    </row>
    <row r="28" spans="1:19" s="46" customFormat="1" ht="24.95" customHeight="1">
      <c r="A28" s="91" t="s">
        <v>58</v>
      </c>
      <c r="E28" s="27"/>
      <c r="I28" s="29"/>
      <c r="J28" s="44"/>
      <c r="K28" s="51"/>
    </row>
    <row r="29" spans="1:19" ht="24.95" customHeight="1">
      <c r="A29" s="96" t="s">
        <v>59</v>
      </c>
      <c r="B29" s="97"/>
      <c r="C29" s="97"/>
      <c r="D29" s="97"/>
      <c r="E29" s="98"/>
      <c r="F29" s="97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1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1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2"/>
      <c r="J51" s="53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phoneticPr fontId="31" type="noConversion"/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60</v>
      </c>
      <c r="B1" s="85" t="s">
        <v>61</v>
      </c>
      <c r="D1" s="102" t="s">
        <v>62</v>
      </c>
      <c r="H1" s="102" t="s">
        <v>63</v>
      </c>
    </row>
    <row r="2" spans="1:11">
      <c r="A2" s="85" t="s">
        <v>64</v>
      </c>
      <c r="B2" s="85">
        <v>50</v>
      </c>
      <c r="D2" s="103">
        <v>20</v>
      </c>
    </row>
    <row r="3" spans="1:11">
      <c r="A3" s="85" t="s">
        <v>65</v>
      </c>
      <c r="B3">
        <v>40</v>
      </c>
      <c r="D3" s="104">
        <v>25</v>
      </c>
      <c r="I3" s="105" t="s">
        <v>66</v>
      </c>
      <c r="J3" s="105"/>
      <c r="K3" s="105" t="s">
        <v>24</v>
      </c>
    </row>
    <row r="4" spans="1:11">
      <c r="A4" s="85" t="s">
        <v>67</v>
      </c>
      <c r="B4">
        <v>25</v>
      </c>
      <c r="D4" s="104">
        <v>40</v>
      </c>
      <c r="I4" s="85" t="s">
        <v>68</v>
      </c>
      <c r="K4" s="106" t="s">
        <v>69</v>
      </c>
    </row>
    <row r="5" spans="1:11">
      <c r="A5" s="85" t="s">
        <v>70</v>
      </c>
      <c r="B5">
        <v>20</v>
      </c>
      <c r="D5" s="103" t="s">
        <v>71</v>
      </c>
      <c r="I5" s="85" t="s">
        <v>72</v>
      </c>
      <c r="K5" s="41">
        <v>0.4</v>
      </c>
    </row>
    <row r="6" spans="1:11">
      <c r="A6" s="85" t="s">
        <v>73</v>
      </c>
      <c r="B6">
        <v>10</v>
      </c>
      <c r="D6" s="104">
        <v>50</v>
      </c>
      <c r="I6" s="85" t="s">
        <v>74</v>
      </c>
      <c r="K6" s="41">
        <v>0.3</v>
      </c>
    </row>
    <row r="7" spans="1:11">
      <c r="A7" s="85" t="s">
        <v>75</v>
      </c>
      <c r="B7" s="85" t="s">
        <v>76</v>
      </c>
      <c r="D7" s="104">
        <v>80</v>
      </c>
      <c r="I7" s="85" t="s">
        <v>77</v>
      </c>
      <c r="K7" s="41">
        <v>0.25</v>
      </c>
    </row>
    <row r="8" spans="1:11">
      <c r="A8" s="85" t="s">
        <v>78</v>
      </c>
      <c r="B8" s="85">
        <v>20</v>
      </c>
      <c r="D8" s="103" t="s">
        <v>71</v>
      </c>
      <c r="I8" s="85" t="s">
        <v>79</v>
      </c>
      <c r="K8" s="106" t="s">
        <v>80</v>
      </c>
    </row>
    <row r="9" spans="1:11">
      <c r="A9" s="85" t="s">
        <v>81</v>
      </c>
      <c r="B9" s="85"/>
      <c r="D9" s="103">
        <v>75</v>
      </c>
      <c r="I9" s="85"/>
      <c r="K9" s="106"/>
    </row>
    <row r="10" spans="1:11">
      <c r="D10" s="104"/>
      <c r="I10" s="85" t="s">
        <v>82</v>
      </c>
      <c r="K10" s="41"/>
    </row>
    <row r="11" spans="1:11">
      <c r="A11" s="101" t="s">
        <v>83</v>
      </c>
      <c r="D11" s="104"/>
      <c r="K11" s="41"/>
    </row>
    <row r="12" spans="1:11">
      <c r="A12" s="85" t="s">
        <v>84</v>
      </c>
      <c r="D12" s="104"/>
      <c r="K12" s="41"/>
    </row>
    <row r="13" spans="1:11">
      <c r="A13" s="85" t="s">
        <v>85</v>
      </c>
      <c r="D13" s="104"/>
      <c r="K13" s="41"/>
    </row>
    <row r="14" spans="1:11">
      <c r="A14" s="85" t="s">
        <v>86</v>
      </c>
      <c r="D14" s="104"/>
      <c r="K14" s="41"/>
    </row>
    <row r="15" spans="1:11">
      <c r="A15" s="85" t="s">
        <v>87</v>
      </c>
      <c r="D15" s="104"/>
      <c r="K15" s="41"/>
    </row>
    <row r="16" spans="1:11">
      <c r="A16" s="85" t="s">
        <v>88</v>
      </c>
      <c r="D16" s="104"/>
    </row>
    <row r="17" spans="1:8">
      <c r="A17" s="85" t="s">
        <v>89</v>
      </c>
      <c r="D17" s="104"/>
    </row>
    <row r="18" spans="1:8">
      <c r="A18" s="85" t="s">
        <v>90</v>
      </c>
      <c r="D18" s="104"/>
    </row>
    <row r="19" spans="1:8">
      <c r="A19" s="85" t="s">
        <v>91</v>
      </c>
      <c r="D19" s="104"/>
    </row>
    <row r="20" spans="1:8">
      <c r="A20" s="85"/>
      <c r="D20" s="104"/>
    </row>
    <row r="21" spans="1:8">
      <c r="A21" s="85" t="s">
        <v>64</v>
      </c>
      <c r="D21" s="104"/>
    </row>
    <row r="22" spans="1:8">
      <c r="D22" s="104"/>
    </row>
    <row r="23" spans="1:8">
      <c r="A23" s="85" t="s">
        <v>92</v>
      </c>
      <c r="D23" s="104"/>
    </row>
    <row r="24" spans="1:8">
      <c r="D24" s="104"/>
    </row>
    <row r="25" spans="1:8">
      <c r="A25" s="101" t="s">
        <v>93</v>
      </c>
      <c r="D25" s="104"/>
    </row>
    <row r="26" spans="1:8">
      <c r="A26" s="107" t="s">
        <v>94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95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96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97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98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99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100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101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102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103</v>
      </c>
      <c r="C1" s="110" t="s">
        <v>104</v>
      </c>
      <c r="E1" s="110" t="s">
        <v>81</v>
      </c>
    </row>
    <row r="2" spans="1:5" ht="30">
      <c r="A2" s="92" t="s">
        <v>105</v>
      </c>
      <c r="C2" t="s">
        <v>106</v>
      </c>
      <c r="E2" s="92" t="s">
        <v>107</v>
      </c>
    </row>
    <row r="3" spans="1:5">
      <c r="A3" s="92"/>
    </row>
    <row r="4" spans="1:5" ht="30">
      <c r="A4" s="92" t="s">
        <v>108</v>
      </c>
      <c r="C4" s="92" t="s">
        <v>109</v>
      </c>
    </row>
    <row r="5" spans="1:5">
      <c r="A5" s="92"/>
    </row>
    <row r="6" spans="1:5" ht="30">
      <c r="A6" s="92" t="s">
        <v>110</v>
      </c>
    </row>
    <row r="7" spans="1:5" ht="45">
      <c r="A7" s="92"/>
      <c r="C7" s="92" t="s">
        <v>111</v>
      </c>
    </row>
    <row r="8" spans="1:5" ht="30">
      <c r="A8" s="92" t="s">
        <v>110</v>
      </c>
    </row>
    <row r="9" spans="1:5" ht="45">
      <c r="A9" s="92"/>
      <c r="C9" s="92" t="s">
        <v>112</v>
      </c>
    </row>
    <row r="10" spans="1:5" ht="30">
      <c r="A10" s="92" t="s">
        <v>108</v>
      </c>
    </row>
    <row r="11" spans="1:5" ht="30">
      <c r="A11" s="92"/>
      <c r="C11" s="92" t="s">
        <v>113</v>
      </c>
    </row>
    <row r="12" spans="1:5" ht="30">
      <c r="A12" s="92" t="s">
        <v>105</v>
      </c>
    </row>
    <row r="13" spans="1:5">
      <c r="A13" s="92"/>
    </row>
    <row r="14" spans="1:5" ht="30">
      <c r="A14" s="93" t="s">
        <v>114</v>
      </c>
      <c r="C14" s="92" t="s">
        <v>115</v>
      </c>
    </row>
    <row r="15" spans="1:5">
      <c r="A15" s="92"/>
    </row>
    <row r="16" spans="1:5" ht="30">
      <c r="A16" s="92"/>
      <c r="C16" s="92" t="s">
        <v>116</v>
      </c>
    </row>
    <row r="17" spans="1:3">
      <c r="A17" s="92"/>
    </row>
    <row r="18" spans="1:3" ht="30">
      <c r="A18" s="92"/>
      <c r="C18" s="92" t="s">
        <v>117</v>
      </c>
    </row>
    <row r="19" spans="1:3">
      <c r="A19" s="92"/>
    </row>
    <row r="20" spans="1:3" ht="60">
      <c r="A20" s="92"/>
      <c r="C20" s="92" t="s">
        <v>118</v>
      </c>
    </row>
    <row r="21" spans="1:3">
      <c r="A21" s="92"/>
    </row>
    <row r="22" spans="1:3" ht="45">
      <c r="A22" s="92"/>
      <c r="C22" s="92" t="s">
        <v>119</v>
      </c>
    </row>
    <row r="23" spans="1:3">
      <c r="A23" s="92"/>
    </row>
    <row r="24" spans="1:3" ht="30">
      <c r="A24" s="92"/>
      <c r="C24" s="92" t="s">
        <v>120</v>
      </c>
    </row>
    <row r="25" spans="1:3">
      <c r="A25" s="92"/>
    </row>
    <row r="26" spans="1:3">
      <c r="A26" s="92"/>
      <c r="C26" s="87" t="s">
        <v>121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122</v>
      </c>
      <c r="B1" s="112" t="s">
        <v>123</v>
      </c>
      <c r="C1" s="113" t="s">
        <v>124</v>
      </c>
      <c r="D1" s="114" t="s">
        <v>125</v>
      </c>
      <c r="E1" s="114" t="s">
        <v>126</v>
      </c>
      <c r="F1" s="114" t="s">
        <v>127</v>
      </c>
      <c r="G1" s="114" t="s">
        <v>128</v>
      </c>
      <c r="H1" s="114" t="s">
        <v>129</v>
      </c>
      <c r="I1" s="115" t="s">
        <v>130</v>
      </c>
    </row>
    <row r="2" spans="1:9" ht="19.5" thickBot="1">
      <c r="A2" s="111" t="s">
        <v>131</v>
      </c>
      <c r="C2" s="85" t="s">
        <v>132</v>
      </c>
      <c r="D2" s="85" t="s">
        <v>133</v>
      </c>
      <c r="E2" s="85" t="s">
        <v>134</v>
      </c>
      <c r="F2" s="85" t="s">
        <v>135</v>
      </c>
      <c r="G2" s="85" t="s">
        <v>136</v>
      </c>
      <c r="H2" s="85" t="s">
        <v>137</v>
      </c>
    </row>
    <row r="3" spans="1:9" ht="19.5" thickBot="1">
      <c r="A3" s="111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6"/>
      <c r="B4" s="3" t="s">
        <v>146</v>
      </c>
      <c r="C4" s="3" t="s">
        <v>147</v>
      </c>
      <c r="D4" s="3" t="s">
        <v>148</v>
      </c>
      <c r="E4" s="85" t="s">
        <v>149</v>
      </c>
      <c r="F4" s="85" t="s">
        <v>150</v>
      </c>
      <c r="G4" s="3" t="s">
        <v>151</v>
      </c>
      <c r="H4" s="3" t="s">
        <v>152</v>
      </c>
    </row>
    <row r="5" spans="1:9" ht="18.75">
      <c r="A5" s="116"/>
      <c r="B5" s="3" t="s">
        <v>153</v>
      </c>
      <c r="C5" s="3"/>
      <c r="E5" s="117" t="s">
        <v>154</v>
      </c>
      <c r="F5" s="117" t="s">
        <v>155</v>
      </c>
      <c r="G5" s="3" t="s">
        <v>156</v>
      </c>
    </row>
    <row r="6" spans="1:9" ht="19.5" thickBot="1">
      <c r="A6" s="116"/>
    </row>
    <row r="7" spans="1:9" ht="19.5" thickBot="1">
      <c r="A7" s="111" t="s">
        <v>157</v>
      </c>
      <c r="E7" s="25">
        <v>159778</v>
      </c>
      <c r="F7" s="85" t="s">
        <v>158</v>
      </c>
      <c r="H7" s="25">
        <v>75143</v>
      </c>
    </row>
    <row r="8" spans="1:9" ht="19.5" thickBot="1">
      <c r="A8" s="111" t="s">
        <v>159</v>
      </c>
      <c r="C8" s="85" t="s">
        <v>160</v>
      </c>
      <c r="E8" s="85" t="s">
        <v>160</v>
      </c>
      <c r="F8" s="85" t="s">
        <v>160</v>
      </c>
      <c r="G8" s="85" t="s">
        <v>81</v>
      </c>
      <c r="H8" t="s">
        <v>161</v>
      </c>
      <c r="I8" t="s">
        <v>160</v>
      </c>
    </row>
    <row r="9" spans="1:9">
      <c r="C9" s="85" t="s">
        <v>162</v>
      </c>
      <c r="E9" s="85" t="s">
        <v>162</v>
      </c>
      <c r="F9" s="85" t="s">
        <v>162</v>
      </c>
      <c r="G9" s="85" t="s">
        <v>103</v>
      </c>
      <c r="H9" t="s">
        <v>163</v>
      </c>
      <c r="I9" t="s">
        <v>162</v>
      </c>
    </row>
    <row r="10" spans="1:9">
      <c r="C10" s="85" t="s">
        <v>164</v>
      </c>
      <c r="E10" s="85" t="s">
        <v>164</v>
      </c>
      <c r="F10" s="85" t="s">
        <v>164</v>
      </c>
      <c r="G10" s="85" t="s">
        <v>165</v>
      </c>
      <c r="H10" s="85" t="s">
        <v>170</v>
      </c>
      <c r="I10" t="s">
        <v>164</v>
      </c>
    </row>
    <row r="11" spans="1:9">
      <c r="C11" s="85" t="s">
        <v>166</v>
      </c>
      <c r="E11" s="85" t="s">
        <v>166</v>
      </c>
      <c r="F11" s="85" t="s">
        <v>166</v>
      </c>
      <c r="H11" s="85" t="s">
        <v>171</v>
      </c>
      <c r="I11" t="s">
        <v>166</v>
      </c>
    </row>
    <row r="12" spans="1:9">
      <c r="H12" s="85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7ec919ad0949a55235e4318f8fb522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7c2de035b9fbf0cd96c2145af0f60c21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D2939732-2B0F-4D3E-A2F5-B0964FF23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ECA87-8F5B-4F66-B6E4-3B91A0ED3B85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2025-11-12T17:10:03Z</cp:lastPrinted>
  <dcterms:created xsi:type="dcterms:W3CDTF">2000-08-02T17:16:16Z</dcterms:created>
  <dcterms:modified xsi:type="dcterms:W3CDTF">2025-12-17T17:02:05Z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