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868 Sauna House Knoxville/01. Quotes/Proposals/"/>
    </mc:Choice>
  </mc:AlternateContent>
  <xr:revisionPtr revIDLastSave="79" documentId="8_{B36E3616-75CD-46FB-9331-72325FBCCCFA}" xr6:coauthVersionLast="47" xr6:coauthVersionMax="47" xr10:uidLastSave="{FFB4A697-8C00-4168-992D-E6D58AD7C76A}"/>
  <bookViews>
    <workbookView xWindow="28680" yWindow="-120" windowWidth="29040" windowHeight="15720" activeTab="1" xr2:uid="{00000000-000D-0000-FFFF-FFFF00000000}"/>
  </bookViews>
  <sheets>
    <sheet name="Bid Form" sheetId="13" r:id="rId1"/>
    <sheet name="SOV RWP " sheetId="33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3" l="1"/>
  <c r="H14" i="13"/>
  <c r="L21" i="33"/>
  <c r="R17" i="33"/>
  <c r="P17" i="33"/>
  <c r="M17" i="33"/>
  <c r="G17" i="33" s="1"/>
  <c r="H17" i="33" s="1"/>
  <c r="R14" i="33"/>
  <c r="P14" i="33"/>
  <c r="M14" i="33"/>
  <c r="G14" i="33" s="1"/>
  <c r="H14" i="33" s="1"/>
  <c r="R13" i="33"/>
  <c r="P13" i="33"/>
  <c r="M13" i="33"/>
  <c r="G13" i="33" s="1"/>
  <c r="H13" i="33" s="1"/>
  <c r="R15" i="33"/>
  <c r="P15" i="33"/>
  <c r="M15" i="33"/>
  <c r="G15" i="33" s="1"/>
  <c r="H15" i="33" s="1"/>
  <c r="I9" i="13"/>
  <c r="P23" i="33"/>
  <c r="M23" i="33"/>
  <c r="H23" i="33"/>
  <c r="J23" i="33" s="1"/>
  <c r="L22" i="33"/>
  <c r="M22" i="33" s="1"/>
  <c r="H22" i="33"/>
  <c r="J22" i="33" s="1"/>
  <c r="P21" i="33"/>
  <c r="H21" i="33"/>
  <c r="J21" i="33" s="1"/>
  <c r="L20" i="33"/>
  <c r="P20" i="33" s="1"/>
  <c r="H20" i="33"/>
  <c r="J20" i="33" s="1"/>
  <c r="M19" i="33"/>
  <c r="A19" i="33"/>
  <c r="H19" i="33" s="1"/>
  <c r="J19" i="33" s="1"/>
  <c r="R18" i="33"/>
  <c r="P18" i="33"/>
  <c r="M18" i="33"/>
  <c r="G18" i="33" s="1"/>
  <c r="H18" i="33" s="1"/>
  <c r="R16" i="33"/>
  <c r="P16" i="33"/>
  <c r="M16" i="33"/>
  <c r="G16" i="33" s="1"/>
  <c r="H16" i="33" s="1"/>
  <c r="R12" i="33"/>
  <c r="P12" i="33"/>
  <c r="M12" i="33"/>
  <c r="G12" i="33" s="1"/>
  <c r="H12" i="33" s="1"/>
  <c r="A1" i="33"/>
  <c r="I17" i="33" l="1"/>
  <c r="J17" i="33" s="1"/>
  <c r="I13" i="33"/>
  <c r="J13" i="33" s="1"/>
  <c r="I14" i="33"/>
  <c r="J14" i="33" s="1"/>
  <c r="I15" i="33"/>
  <c r="J15" i="33" s="1"/>
  <c r="P19" i="33"/>
  <c r="N1" i="33"/>
  <c r="O2" i="33" s="1"/>
  <c r="O3" i="33" s="1"/>
  <c r="O4" i="33" s="1"/>
  <c r="H26" i="33"/>
  <c r="Q7" i="33"/>
  <c r="I12" i="33"/>
  <c r="I16" i="33"/>
  <c r="J16" i="33" s="1"/>
  <c r="I18" i="33"/>
  <c r="J18" i="33" s="1"/>
  <c r="P22" i="33"/>
  <c r="R11" i="33" s="1"/>
  <c r="M20" i="33"/>
  <c r="M21" i="33"/>
  <c r="I24" i="33" l="1"/>
  <c r="J12" i="33"/>
  <c r="J24" i="33" s="1"/>
  <c r="J24" i="13" s="1"/>
  <c r="T11" i="33"/>
  <c r="S11" i="33"/>
  <c r="I11" i="13"/>
</calcChain>
</file>

<file path=xl/sharedStrings.xml><?xml version="1.0" encoding="utf-8"?>
<sst xmlns="http://schemas.openxmlformats.org/spreadsheetml/2006/main" count="243" uniqueCount="196">
  <si>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</si>
  <si>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</si>
  <si>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</si>
  <si>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</si>
  <si>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</si>
  <si>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</si>
  <si>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</si>
  <si>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</si>
  <si>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</si>
  <si>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</si>
  <si>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</si>
  <si>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</si>
  <si>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</si>
  <si>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</si>
  <si>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</si>
  <si>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</si>
  <si>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</si>
  <si>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</si>
  <si>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</si>
  <si>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</si>
  <si>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</si>
  <si>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</si>
  <si>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</si>
  <si>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</si>
  <si>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</si>
  <si>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</si>
  <si>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</si>
  <si>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</si>
  <si>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</si>
  <si>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</si>
  <si>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</si>
  <si>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</si>
  <si>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</si>
  <si>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</si>
  <si>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</si>
  <si>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Width</t>
  </si>
  <si>
    <t>Height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</si>
  <si>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</si>
  <si>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</si>
  <si>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</si>
  <si>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</si>
  <si>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</si>
  <si>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</si>
  <si>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</si>
  <si>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</si>
  <si>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Alternate 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</si>
  <si>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Terms &amp; Conditions:</t>
  </si>
  <si>
    <t>Read Window Products, LLC</t>
  </si>
  <si>
    <t>quotes@readwindow.com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</si>
  <si>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</si>
  <si>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</si>
  <si>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</si>
  <si>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</si>
  <si>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</si>
  <si>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</si>
  <si>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</si>
  <si>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*** Installation based on fastening shades to aluminum window system. Any change in mount substrate or location is subject to surcharge.</t>
  </si>
  <si>
    <t>*** Extra materials NOT included in above pricing.</t>
  </si>
  <si>
    <t>*** Trip charges included for budgetary purposes only and are subject to change upon issue of construction schedule.</t>
  </si>
  <si>
    <t>*** Motorized roller shades will required 120v power. All electrical (line voltage &amp; low voltage) to be provided by OTHERS.</t>
  </si>
  <si>
    <t>*** Recessed mount roller shades will required continuous &amp; level wood blocking. Blocking to be provided by OTHERS.</t>
  </si>
  <si>
    <t>Miscellaneous Notes to be included on Bids:</t>
  </si>
  <si>
    <t>2" Faux Wood Horizontal Louver Blinds</t>
  </si>
  <si>
    <t>Horizontal Louver Blinds</t>
  </si>
  <si>
    <t>Low Voltage Wall Switch Control</t>
  </si>
  <si>
    <t>120v Wall Switch Control</t>
  </si>
  <si>
    <t>Battery Powered Operation</t>
  </si>
  <si>
    <t>120v Motorized Operation</t>
  </si>
  <si>
    <t>Dual Motorized Roller Shade w/ Fascia</t>
  </si>
  <si>
    <t>Single Motorized Roller Shade w/ Fascia</t>
  </si>
  <si>
    <t>Dual Manual Clutch Roller Shade w/ Fascia</t>
  </si>
  <si>
    <t>Single Manual Clutch Rolle Shade w/ Fascia</t>
  </si>
  <si>
    <t>Product Descriptions:</t>
  </si>
  <si>
    <t>*** Above to be used as guide on product &amp; required install for all manually operated product (NOT MOTORIZED)</t>
  </si>
  <si>
    <t>Shutters</t>
  </si>
  <si>
    <t>ask David or Wes</t>
  </si>
  <si>
    <t>&gt;$25,000</t>
  </si>
  <si>
    <t>$3/ft</t>
  </si>
  <si>
    <t>Cubicle Curtains w/ Tracks</t>
  </si>
  <si>
    <t>$15,000 - $25,000</t>
  </si>
  <si>
    <t>ask David</t>
  </si>
  <si>
    <t>Dual Motorized Shade w/Fascia</t>
  </si>
  <si>
    <t>$10,000 - $15,000</t>
  </si>
  <si>
    <t>Single Motorized Shade Band w/Fascia</t>
  </si>
  <si>
    <t>$5,000 - $10,000</t>
  </si>
  <si>
    <t>Recessed Pocket</t>
  </si>
  <si>
    <t>No Bid</t>
  </si>
  <si>
    <t>&lt; $5,000</t>
  </si>
  <si>
    <t>Dual Manual Roller Shades 2/Fascia</t>
  </si>
  <si>
    <t>Product &amp; Install Value</t>
  </si>
  <si>
    <t>Single Manual Roller Shades w/Fascia</t>
  </si>
  <si>
    <t>Gross Product &amp; Install Margin Structure</t>
  </si>
  <si>
    <t>Budget Install Labor Rates (cost)</t>
  </si>
  <si>
    <t># per Day</t>
  </si>
  <si>
    <t>Installation Time (based on 2 man crew)</t>
  </si>
  <si>
    <t>Custom Blackout Roller Shade, Battery Powered Motorized Operation, Wall Switch Control, Outside Mount</t>
  </si>
  <si>
    <t>Custom Dual Roller Shade w/ Fascia, Side and Sill Channels Manual Bead Chain Clutch Control Custom FR Rated PVC Plantation Shutter, 2.5" Louvers, Std Tilt Control, Inside Mount</t>
  </si>
  <si>
    <t>Custom Dual Coupled Roller Shade, Recess Mount, RS485 Motorized Operation, Third Party Control Light Blocking Side Channels for Above Custom 10 x 5.125 Steel Pocket for Zigbee to Digital Motor Interface for aboveAbove</t>
  </si>
  <si>
    <t>Custom Hunter Douglas Dual Roller Shades w/ Fascia, Light Blocking Side/Sill Channels, 110v Motorized Operation</t>
  </si>
  <si>
    <t>Custom Sheer Roller Shade, Manual Clutch  Operation, Inside Mount</t>
  </si>
  <si>
    <t>Custom Roller Shade w/ Fascia, Light Blocking Side/Bottom Channels, Manual Clutch Operation, Outside Mount</t>
  </si>
  <si>
    <t>Custom 2" Vinyl Blinds, Standard Valance, Standard Controls (Cord Lift - Cord Tilt)</t>
  </si>
  <si>
    <t>Custom Roller Shade w/ Fascia, Light Blocking Side.Bottom Channels, Manual Clutch Operation, Inside Mount</t>
  </si>
  <si>
    <t>Custom Ultravue 2" Faux Wood Blinds, Standard Options and Controls</t>
  </si>
  <si>
    <t>Custom Roller Shade w/ Front/Back Fascia, Light 
Blocking Side/Bottom Channels, Manual Clutch
Operation, Inside Mount Fabric: Avila Twilight 0% / TBD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</si>
  <si>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</si>
  <si>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</si>
  <si>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Single Roller Shades w/ Fascia, Manual Bead Chain Clutch Operated Control</t>
  </si>
  <si>
    <t>Custom FR Rated Plantation Shutters, 3.5" Louvers,  LFrame, Std Tilt, Outside Mount</t>
  </si>
  <si>
    <t>Custom Motorized Roller Shade w/ Fascia</t>
  </si>
  <si>
    <t>Roller Shades</t>
  </si>
  <si>
    <t>Blinds</t>
  </si>
  <si>
    <t>Hardwood Blinds</t>
  </si>
  <si>
    <t>Composite (Ever Green)Blinds</t>
  </si>
  <si>
    <t>Metal Blinds</t>
  </si>
  <si>
    <t>2" Faux Wood Blinds</t>
  </si>
  <si>
    <t>Motorized Dual Roller Shades</t>
  </si>
  <si>
    <t>Motorized Single Roller Shades</t>
  </si>
  <si>
    <t>Shades</t>
  </si>
  <si>
    <t>Manual Dual Roller Shades</t>
  </si>
  <si>
    <t>Vinyl Blinds</t>
  </si>
  <si>
    <t>Manual Single Roller Shades</t>
  </si>
  <si>
    <t>Products</t>
  </si>
  <si>
    <t>M82568</t>
  </si>
  <si>
    <t>Acct #</t>
  </si>
  <si>
    <t>contractsales@normanusa.com</t>
  </si>
  <si>
    <t>www.mechoshade.cm</t>
  </si>
  <si>
    <t>www.lutron.com</t>
  </si>
  <si>
    <t>conley@cacoinc.com</t>
  </si>
  <si>
    <t>contractquotes@springswindowfashions.com</t>
  </si>
  <si>
    <t>www.normanusa.com</t>
  </si>
  <si>
    <t>718-729-2020</t>
  </si>
  <si>
    <t>484-264-3798</t>
  </si>
  <si>
    <t>mark.gleeson@levolor.com</t>
  </si>
  <si>
    <t>www.draperonline.com</t>
  </si>
  <si>
    <t>carolyn@cacoinc.com</t>
  </si>
  <si>
    <t>eric.lake@springwindowfashions.com</t>
  </si>
  <si>
    <t>marka@normanusa.com</t>
  </si>
  <si>
    <t>cherie.simmons@mechoshade.com</t>
  </si>
  <si>
    <t>jnlee@lutron.com</t>
  </si>
  <si>
    <t>commercial.quotes@levolor.com</t>
  </si>
  <si>
    <t>rrhodes@draperinc.om</t>
  </si>
  <si>
    <t>debbie@cacoinc.com</t>
  </si>
  <si>
    <t>Contact Info.</t>
  </si>
  <si>
    <t>Eric Lake</t>
  </si>
  <si>
    <t>Mark Atwood</t>
  </si>
  <si>
    <t>Cherie Simmons</t>
  </si>
  <si>
    <t>Jason Lee</t>
  </si>
  <si>
    <t>Mark Gleeson</t>
  </si>
  <si>
    <t>Ross Rhodes</t>
  </si>
  <si>
    <t>Sales Rep</t>
  </si>
  <si>
    <t>Hunter Douglas</t>
  </si>
  <si>
    <t>Spring Window Fashions</t>
  </si>
  <si>
    <t>Norman</t>
  </si>
  <si>
    <t>Mecho</t>
  </si>
  <si>
    <t>Lutron</t>
  </si>
  <si>
    <t>Levolor</t>
  </si>
  <si>
    <t>Draper</t>
  </si>
  <si>
    <t>Caco</t>
  </si>
  <si>
    <t>Manufacturer</t>
  </si>
  <si>
    <t xml:space="preserve">David Storm </t>
  </si>
  <si>
    <t>David Storm</t>
  </si>
  <si>
    <t>orders@readwindow.com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</si>
  <si>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</si>
  <si>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Location/Type</t>
  </si>
  <si>
    <t>Install Trip Charge Budget                                                                           (Mileage, Time)</t>
  </si>
  <si>
    <t>dstorm@readwindow.com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</si>
  <si>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</si>
  <si>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</si>
  <si>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/>
  </si>
  <si>
    <t>Measure Trip Fee</t>
  </si>
  <si>
    <t>Estimated Freight</t>
  </si>
  <si>
    <t>Total w/tax</t>
  </si>
  <si>
    <t xml:space="preserve">Sales Tax, Freight &amp; Installation included </t>
  </si>
  <si>
    <t>Estimator</t>
  </si>
  <si>
    <t>423-240-2197</t>
  </si>
  <si>
    <t>PH: 423-240-2197</t>
  </si>
  <si>
    <t>Knoxville TN</t>
  </si>
  <si>
    <t>Install Manual Roller Shades</t>
  </si>
  <si>
    <t>Standard Clutch Stainless Steel Chain Loop</t>
  </si>
  <si>
    <t>Installation based on fastening shades to aluminum window system. Any change in mount substrate or location is subject to surcharge.</t>
  </si>
  <si>
    <t xml:space="preserve">RWP Manual Roller Shade with Fascia </t>
  </si>
  <si>
    <t>Manual Roller Shades</t>
  </si>
  <si>
    <t xml:space="preserve">RWP Single Manual Flexshade with Fascia </t>
  </si>
  <si>
    <t>25-868</t>
  </si>
  <si>
    <t xml:space="preserve">Sauna House </t>
  </si>
  <si>
    <t>Fabric: SW2701 1%  Color: TBD</t>
  </si>
  <si>
    <t>A Type</t>
  </si>
  <si>
    <t>B Type</t>
  </si>
  <si>
    <t>103 C</t>
  </si>
  <si>
    <t>103 B</t>
  </si>
  <si>
    <t>103 A-1</t>
  </si>
  <si>
    <t>103 A-2</t>
  </si>
  <si>
    <t xml:space="preserve">Estimate For:  Manual Roller Shades </t>
  </si>
  <si>
    <t>Fascia color: TBD</t>
  </si>
  <si>
    <t>Fabric: Halden or SW2701 1%  Color: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</si>
</sst>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u/>
      <sz val="14"/>
      <color indexed="12"/>
      <name val="Garamond"/>
      <family val="1"/>
    </font>
    <font>
      <b/>
      <sz val="12"/>
      <color rgb="FFFF0000"/>
      <name val="Arial"/>
      <family val="2"/>
    </font>
    <font>
      <sz val="10"/>
      <name val="Garamond"/>
      <family val="1"/>
    </font>
    <font>
      <u/>
      <sz val="11"/>
      <name val="Garamond"/>
      <family val="1"/>
    </font>
    <font>
      <b/>
      <u/>
      <sz val="11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1"/>
      <name val="Estrangelo Edessa"/>
      <family val="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165" fontId="15" fillId="0" borderId="13" xfId="0" applyNumberFormat="1" applyFont="1" applyBorder="1" applyAlignment="1">
      <alignment horizontal="center"/>
    </xf>
    <xf numFmtId="165" fontId="7" fillId="0" borderId="14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5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" fillId="0" borderId="0" xfId="0" applyFont="1"/>
    <xf numFmtId="0" fontId="22" fillId="0" borderId="0" xfId="5" applyFont="1" applyFill="1" applyBorder="1" applyAlignment="1" applyProtection="1">
      <alignment horizontal="left"/>
    </xf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1" fillId="0" borderId="0" xfId="0" applyFont="1"/>
    <xf numFmtId="44" fontId="20" fillId="0" borderId="0" xfId="0" applyNumberFormat="1" applyFont="1"/>
    <xf numFmtId="0" fontId="23" fillId="0" borderId="0" xfId="0" applyFont="1" applyAlignment="1">
      <alignment horizontal="left"/>
    </xf>
    <xf numFmtId="0" fontId="0" fillId="0" borderId="0" xfId="0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6" xfId="6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24" fillId="0" borderId="0" xfId="0" applyFont="1"/>
    <xf numFmtId="44" fontId="24" fillId="0" borderId="0" xfId="1" applyFont="1"/>
    <xf numFmtId="0" fontId="5" fillId="0" borderId="0" xfId="0" applyFont="1" applyAlignment="1">
      <alignment horizontal="left"/>
    </xf>
    <xf numFmtId="44" fontId="0" fillId="0" borderId="0" xfId="1" applyFont="1"/>
    <xf numFmtId="0" fontId="2" fillId="0" borderId="1" xfId="0" applyFont="1" applyBorder="1"/>
    <xf numFmtId="9" fontId="1" fillId="0" borderId="0" xfId="6" applyFont="1"/>
    <xf numFmtId="44" fontId="1" fillId="0" borderId="0" xfId="1" applyFont="1"/>
    <xf numFmtId="0" fontId="25" fillId="0" borderId="0" xfId="0" applyFont="1"/>
    <xf numFmtId="44" fontId="26" fillId="0" borderId="0" xfId="1" applyFont="1"/>
    <xf numFmtId="0" fontId="27" fillId="0" borderId="0" xfId="0" applyFont="1"/>
    <xf numFmtId="0" fontId="28" fillId="0" borderId="17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1" fillId="0" borderId="11" xfId="0" applyFont="1" applyBorder="1"/>
    <xf numFmtId="0" fontId="1" fillId="0" borderId="10" xfId="0" applyFont="1" applyBorder="1"/>
    <xf numFmtId="0" fontId="29" fillId="0" borderId="10" xfId="0" applyFont="1" applyBorder="1"/>
    <xf numFmtId="0" fontId="29" fillId="0" borderId="18" xfId="0" applyFont="1" applyBorder="1"/>
    <xf numFmtId="0" fontId="4" fillId="0" borderId="0" xfId="5" applyFill="1" applyAlignment="1" applyProtection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/>
    <xf numFmtId="9" fontId="30" fillId="0" borderId="0" xfId="0" applyNumberFormat="1" applyFont="1" applyAlignment="1">
      <alignment horizontal="right"/>
    </xf>
    <xf numFmtId="0" fontId="15" fillId="3" borderId="19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44" fontId="31" fillId="0" borderId="10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12" fontId="31" fillId="0" borderId="10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1" fillId="0" borderId="0" xfId="0" quotePrefix="1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44" fontId="5" fillId="0" borderId="20" xfId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31" fillId="0" borderId="21" xfId="0" applyFont="1" applyBorder="1" applyAlignment="1">
      <alignment horizontal="center"/>
    </xf>
    <xf numFmtId="12" fontId="31" fillId="0" borderId="2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44" fontId="0" fillId="5" borderId="0" xfId="0" applyNumberFormat="1" applyFill="1"/>
    <xf numFmtId="44" fontId="5" fillId="5" borderId="11" xfId="1" applyFont="1" applyFill="1" applyBorder="1" applyAlignment="1">
      <alignment horizontal="center"/>
    </xf>
    <xf numFmtId="44" fontId="7" fillId="0" borderId="0" xfId="3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227601</xdr:colOff>
      <xdr:row>0</xdr:row>
      <xdr:rowOff>53879</xdr:rowOff>
    </xdr:from>
    <xdr:to>
      <xdr:col>3</xdr:col>
      <xdr:colOff>454393</xdr:colOff>
      <xdr:row>8</xdr:row>
      <xdr:rowOff>53879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0942" y="53879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F93E888-2C1A-48EE-A15A-D9DF950B5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C4C0386-4666-4F0A-90C9-0F1C1D269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93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585DBC33-9F92-4051-8CE6-67777160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87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C8B3F6A-BD16-43D2-8D25-2605F48B4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3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O56"/>
  <sheetViews>
    <sheetView topLeftCell="A7" zoomScale="110" zoomScaleNormal="110" workbookViewId="0">
      <selection activeCell="C28" sqref="C28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4" style="2" customWidth="1"/>
    <col min="10" max="10" width="13.85546875" style="2" customWidth="1"/>
    <col min="12" max="12" width="9.7109375" bestFit="1" customWidth="1"/>
  </cols>
  <sheetData>
    <row r="7" spans="2:15">
      <c r="H7" s="7"/>
      <c r="I7" s="18"/>
    </row>
    <row r="8" spans="2:15">
      <c r="H8" s="7"/>
      <c r="L8" s="2"/>
      <c r="M8" s="2"/>
      <c r="N8" s="2"/>
      <c r="O8" s="2"/>
    </row>
    <row r="9" spans="2:15">
      <c r="B9" s="1" t="s">
        <v>21</v>
      </c>
      <c r="H9" s="7" t="s">
        <v>34</v>
      </c>
      <c r="I9" s="139" t="str">
        <f>'SOV RWP '!F1</f>
        <v>25-868</v>
      </c>
      <c r="J9" s="139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82" t="s">
        <v>174</v>
      </c>
      <c r="H11" s="7" t="s">
        <v>19</v>
      </c>
      <c r="I11" s="84">
        <f ca="1">TODAY()</f>
        <v>45993</v>
      </c>
    </row>
    <row r="12" spans="2:15">
      <c r="B12" s="1"/>
      <c r="H12" s="7"/>
    </row>
    <row r="13" spans="2:15">
      <c r="B13" s="1" t="s">
        <v>2</v>
      </c>
      <c r="D13" s="82" t="s">
        <v>47</v>
      </c>
      <c r="H13" s="7" t="s">
        <v>1</v>
      </c>
    </row>
    <row r="14" spans="2:15">
      <c r="B14" s="1"/>
      <c r="D14" s="2" t="s">
        <v>17</v>
      </c>
      <c r="H14" s="7" t="str">
        <f>'SOV RWP '!F3</f>
        <v xml:space="preserve">Sauna House </v>
      </c>
    </row>
    <row r="15" spans="2:15">
      <c r="B15" s="1"/>
      <c r="D15" s="2" t="s">
        <v>18</v>
      </c>
      <c r="H15" s="85" t="str">
        <f>'SOV RWP '!F4</f>
        <v>Knoxville TN</v>
      </c>
    </row>
    <row r="16" spans="2:15">
      <c r="B16" s="1"/>
    </row>
    <row r="17" spans="1:12">
      <c r="B17" s="7" t="s">
        <v>3</v>
      </c>
      <c r="D17" s="82" t="s">
        <v>160</v>
      </c>
      <c r="H17" s="1" t="s">
        <v>14</v>
      </c>
    </row>
    <row r="18" spans="1:12">
      <c r="D18" s="82" t="s">
        <v>176</v>
      </c>
      <c r="H18" s="82" t="s">
        <v>182</v>
      </c>
    </row>
    <row r="19" spans="1:12" ht="15.75" thickBot="1">
      <c r="B19" s="13"/>
      <c r="C19" s="13"/>
      <c r="D19" s="126" t="s">
        <v>166</v>
      </c>
      <c r="E19" s="13"/>
      <c r="F19" s="13"/>
      <c r="G19" s="13"/>
      <c r="H19" s="13"/>
      <c r="I19" s="13"/>
      <c r="J19" s="13"/>
    </row>
    <row r="20" spans="1:12" ht="15.75" thickTop="1">
      <c r="B20" s="5"/>
      <c r="C20" s="5"/>
      <c r="D20" s="5"/>
      <c r="E20" s="5"/>
      <c r="F20" s="5"/>
      <c r="G20" s="5"/>
      <c r="H20" s="6"/>
      <c r="I20" s="5"/>
    </row>
    <row r="21" spans="1:12">
      <c r="B21" s="8"/>
    </row>
    <row r="22" spans="1:12">
      <c r="B22" s="7" t="s">
        <v>193</v>
      </c>
      <c r="C22" s="8"/>
      <c r="D22" s="7"/>
      <c r="E22" s="8"/>
      <c r="F22" s="8"/>
      <c r="G22" s="8"/>
      <c r="H22" s="6"/>
      <c r="I22" s="5"/>
    </row>
    <row r="23" spans="1:12">
      <c r="B23" s="9" t="s">
        <v>4</v>
      </c>
      <c r="C23" s="8"/>
      <c r="E23" s="8"/>
      <c r="F23" s="8"/>
      <c r="H23" s="6"/>
      <c r="I23" s="5"/>
      <c r="J23" s="122" t="s">
        <v>172</v>
      </c>
    </row>
    <row r="24" spans="1:12">
      <c r="B24" s="8">
        <v>7</v>
      </c>
      <c r="C24" s="8" t="s">
        <v>5</v>
      </c>
      <c r="D24" s="114" t="s">
        <v>183</v>
      </c>
      <c r="E24" s="115"/>
      <c r="F24" s="115"/>
      <c r="G24" s="115"/>
      <c r="H24" s="116"/>
      <c r="I24" s="117"/>
      <c r="J24" s="95">
        <f>'SOV RWP '!J24</f>
        <v>3990</v>
      </c>
    </row>
    <row r="25" spans="1:12">
      <c r="D25" s="114" t="s">
        <v>194</v>
      </c>
      <c r="E25" s="115"/>
      <c r="F25" s="115"/>
      <c r="G25" s="115"/>
      <c r="H25" s="116"/>
      <c r="I25" s="117"/>
      <c r="J25" s="19"/>
    </row>
    <row r="26" spans="1:12">
      <c r="D26" s="114" t="s">
        <v>195</v>
      </c>
      <c r="E26" s="115"/>
      <c r="F26" s="115"/>
      <c r="G26" s="115"/>
      <c r="H26" s="116"/>
      <c r="I26" s="117"/>
      <c r="J26" s="19"/>
    </row>
    <row r="27" spans="1:12">
      <c r="D27" s="114" t="s">
        <v>179</v>
      </c>
      <c r="E27" s="115"/>
      <c r="F27" s="115"/>
      <c r="G27" s="115"/>
      <c r="H27" s="116"/>
      <c r="I27" s="117"/>
      <c r="J27" s="19"/>
    </row>
    <row r="28" spans="1:12">
      <c r="D28" s="114" t="s">
        <v>173</v>
      </c>
      <c r="E28" s="115"/>
      <c r="F28" s="115"/>
      <c r="G28" s="115"/>
      <c r="H28" s="116"/>
      <c r="I28" s="117"/>
    </row>
    <row r="29" spans="1:12">
      <c r="B29" s="8"/>
    </row>
    <row r="30" spans="1:12">
      <c r="B30" s="8"/>
    </row>
    <row r="31" spans="1:12" ht="15" customHeight="1">
      <c r="A31" s="12"/>
      <c r="B31" s="4" t="s">
        <v>44</v>
      </c>
      <c r="C31" s="8"/>
      <c r="E31" s="8"/>
      <c r="F31" s="8"/>
      <c r="G31" s="8"/>
      <c r="H31" s="61"/>
      <c r="I31" s="5"/>
      <c r="K31" s="2"/>
      <c r="L31" s="2"/>
    </row>
    <row r="32" spans="1:12" ht="15" customHeight="1">
      <c r="A32" s="12"/>
      <c r="B32" s="11" t="s">
        <v>7</v>
      </c>
      <c r="C32" s="140" t="s">
        <v>180</v>
      </c>
      <c r="D32" s="140"/>
      <c r="E32" s="140"/>
      <c r="F32" s="140"/>
      <c r="G32" s="140"/>
      <c r="H32" s="140"/>
      <c r="I32" s="140"/>
      <c r="J32" s="140"/>
      <c r="K32" s="2"/>
      <c r="L32" s="2"/>
    </row>
    <row r="33" spans="1:12" ht="15" customHeight="1">
      <c r="A33" s="12"/>
      <c r="B33" s="11"/>
      <c r="C33" s="140"/>
      <c r="D33" s="140"/>
      <c r="E33" s="140"/>
      <c r="F33" s="140"/>
      <c r="G33" s="140"/>
      <c r="H33" s="140"/>
      <c r="I33" s="140"/>
      <c r="J33" s="140"/>
      <c r="K33" s="2"/>
      <c r="L33" s="2"/>
    </row>
    <row r="34" spans="1:12" ht="15" customHeight="1" thickBot="1">
      <c r="A34" s="12"/>
      <c r="B34" s="15"/>
      <c r="C34" s="14"/>
      <c r="D34" s="15"/>
      <c r="E34" s="14"/>
      <c r="F34" s="14"/>
      <c r="G34" s="14"/>
      <c r="H34" s="16"/>
      <c r="I34" s="17"/>
      <c r="J34" s="13"/>
      <c r="K34" s="2"/>
      <c r="L34" s="2"/>
    </row>
    <row r="35" spans="1:12" ht="15" customHeight="1" thickTop="1">
      <c r="A35" s="12"/>
      <c r="B35" s="1" t="s">
        <v>46</v>
      </c>
      <c r="C35" s="82"/>
      <c r="D35" s="82"/>
      <c r="E35" s="82"/>
      <c r="F35" s="82"/>
      <c r="G35" s="82"/>
      <c r="H35" s="82"/>
      <c r="I35" s="82"/>
      <c r="J35" s="82"/>
      <c r="K35" s="2"/>
      <c r="L35" s="2"/>
    </row>
    <row r="36" spans="1:12" ht="15" customHeight="1">
      <c r="A36" s="12"/>
      <c r="B36" s="127" t="s">
        <v>7</v>
      </c>
      <c r="C36" s="85" t="s">
        <v>8</v>
      </c>
      <c r="D36" s="82"/>
      <c r="E36" s="82"/>
      <c r="F36" s="82"/>
      <c r="G36" s="82"/>
      <c r="H36" s="82"/>
      <c r="I36" s="82"/>
      <c r="J36" s="82"/>
      <c r="K36" s="2"/>
      <c r="L36" s="2"/>
    </row>
    <row r="37" spans="1:12" ht="15" customHeight="1">
      <c r="A37" s="12"/>
      <c r="B37" s="127"/>
      <c r="C37" s="85" t="s">
        <v>167</v>
      </c>
      <c r="D37" s="82"/>
      <c r="E37" s="82"/>
      <c r="F37" s="82"/>
      <c r="G37" s="82"/>
      <c r="H37" s="82"/>
      <c r="I37" s="82"/>
      <c r="J37" s="82"/>
      <c r="K37" s="2"/>
      <c r="L37" s="2"/>
    </row>
    <row r="38" spans="1:12" ht="15" customHeight="1">
      <c r="A38" s="12"/>
      <c r="B38" s="127" t="s">
        <v>9</v>
      </c>
      <c r="C38" s="141" t="s">
        <v>163</v>
      </c>
      <c r="D38" s="142"/>
      <c r="E38" s="142"/>
      <c r="F38" s="142"/>
      <c r="G38" s="142"/>
      <c r="H38" s="142"/>
      <c r="I38" s="142"/>
      <c r="J38" s="142"/>
      <c r="K38" s="2"/>
      <c r="L38" s="2"/>
    </row>
    <row r="39" spans="1:12" ht="15" customHeight="1">
      <c r="A39" s="12"/>
      <c r="B39" s="127" t="s">
        <v>10</v>
      </c>
      <c r="C39" s="141" t="s">
        <v>20</v>
      </c>
      <c r="D39" s="142"/>
      <c r="E39" s="142"/>
      <c r="F39" s="142"/>
      <c r="G39" s="142"/>
      <c r="H39" s="142"/>
      <c r="I39" s="142"/>
      <c r="J39" s="142"/>
      <c r="K39" s="2"/>
      <c r="L39" s="2"/>
    </row>
    <row r="40" spans="1:12" ht="15" customHeight="1">
      <c r="A40" s="12"/>
      <c r="B40" s="127"/>
      <c r="C40" s="142"/>
      <c r="D40" s="142"/>
      <c r="E40" s="142"/>
      <c r="F40" s="142"/>
      <c r="G40" s="142"/>
      <c r="H40" s="142"/>
      <c r="I40" s="142"/>
      <c r="J40" s="142"/>
      <c r="K40" s="2"/>
      <c r="L40" s="2"/>
    </row>
    <row r="41" spans="1:12" ht="15" customHeight="1">
      <c r="B41" s="127" t="s">
        <v>11</v>
      </c>
      <c r="C41" s="143" t="s">
        <v>168</v>
      </c>
      <c r="D41" s="144"/>
      <c r="E41" s="144"/>
      <c r="F41" s="144"/>
      <c r="G41" s="144"/>
      <c r="H41" s="144"/>
      <c r="I41" s="144"/>
      <c r="J41" s="144"/>
    </row>
    <row r="42" spans="1:12">
      <c r="B42" s="127"/>
      <c r="C42" s="144"/>
      <c r="D42" s="144"/>
      <c r="E42" s="144"/>
      <c r="F42" s="144"/>
      <c r="G42" s="144"/>
      <c r="H42" s="144"/>
      <c r="I42" s="144"/>
      <c r="J42" s="144"/>
    </row>
    <row r="43" spans="1:12" ht="15" customHeight="1">
      <c r="B43" s="127" t="s">
        <v>15</v>
      </c>
      <c r="C43" s="141" t="s">
        <v>49</v>
      </c>
      <c r="D43" s="142"/>
      <c r="E43" s="142"/>
      <c r="F43" s="142"/>
      <c r="G43" s="142"/>
      <c r="H43" s="142"/>
      <c r="I43" s="142"/>
      <c r="J43" s="142"/>
    </row>
    <row r="44" spans="1:12">
      <c r="B44" s="127"/>
      <c r="C44" s="142"/>
      <c r="D44" s="142"/>
      <c r="E44" s="142"/>
      <c r="F44" s="142"/>
      <c r="G44" s="142"/>
      <c r="H44" s="142"/>
      <c r="I44" s="142"/>
      <c r="J44" s="142"/>
    </row>
    <row r="45" spans="1:12">
      <c r="B45" s="4" t="s">
        <v>12</v>
      </c>
    </row>
    <row r="46" spans="1:12">
      <c r="B46" s="8"/>
    </row>
    <row r="47" spans="1:12">
      <c r="B47" s="82" t="s">
        <v>161</v>
      </c>
    </row>
    <row r="48" spans="1:12">
      <c r="B48" s="1" t="s">
        <v>47</v>
      </c>
    </row>
    <row r="50" spans="2:2">
      <c r="B50" s="11"/>
    </row>
    <row r="53" spans="2:2">
      <c r="B53" s="11"/>
    </row>
    <row r="56" spans="2:2">
      <c r="B56" s="11"/>
    </row>
  </sheetData>
  <mergeCells count="6">
    <mergeCell ref="I9:J9"/>
    <mergeCell ref="C32:J33"/>
    <mergeCell ref="C43:J44"/>
    <mergeCell ref="C39:J40"/>
    <mergeCell ref="C41:J42"/>
    <mergeCell ref="C38:J38"/>
  </mergeCells>
  <hyperlinks>
    <hyperlink ref="D19" r:id="rId1" xr:uid="{19B28C67-F0B7-4009-91DD-831E8877CD13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ED7D-409D-4EBE-90AD-32535D63D0F4}">
  <sheetPr>
    <tabColor rgb="FFFFFF00"/>
  </sheetPr>
  <dimension ref="A1:T196"/>
  <sheetViews>
    <sheetView tabSelected="1" topLeftCell="A4" zoomScale="70" zoomScaleNormal="70" workbookViewId="0">
      <selection activeCell="C18" sqref="C18"/>
    </sheetView>
  </sheetViews>
  <sheetFormatPr defaultColWidth="9.42578125" defaultRowHeight="15"/>
  <cols>
    <col min="1" max="1" width="5.5703125" style="23" customWidth="1"/>
    <col min="2" max="2" width="24.7109375" style="23" customWidth="1"/>
    <col min="3" max="3" width="15.42578125" style="23" customWidth="1"/>
    <col min="4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5">
        <f ca="1">TODAY()</f>
        <v>45993</v>
      </c>
      <c r="B1" s="145"/>
      <c r="C1" s="145"/>
      <c r="D1" s="145"/>
      <c r="E1" s="21" t="s">
        <v>16</v>
      </c>
      <c r="F1" s="22" t="s">
        <v>184</v>
      </c>
      <c r="G1"/>
      <c r="M1" s="24" t="s">
        <v>25</v>
      </c>
      <c r="N1" s="57">
        <f>SUM(P12:P18)</f>
        <v>860.25</v>
      </c>
      <c r="O1" s="25"/>
      <c r="R1" s="2"/>
    </row>
    <row r="2" spans="1:20" ht="16.350000000000001" customHeight="1">
      <c r="A2" s="20"/>
      <c r="B2" s="20"/>
      <c r="C2" s="20"/>
      <c r="E2"/>
      <c r="G2" s="26"/>
      <c r="M2" s="24" t="s">
        <v>26</v>
      </c>
      <c r="N2" s="58">
        <v>0.59</v>
      </c>
      <c r="O2" s="27">
        <f>SUM(N1/(1-N2))</f>
        <v>2098.17</v>
      </c>
      <c r="R2" s="68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185</v>
      </c>
      <c r="G3" s="28"/>
      <c r="H3" s="21"/>
      <c r="I3" s="21"/>
      <c r="M3" s="24" t="s">
        <v>22</v>
      </c>
      <c r="N3" s="58">
        <v>9.2499999999999999E-2</v>
      </c>
      <c r="O3" s="30">
        <f>SUM(O2*N3)</f>
        <v>194.08</v>
      </c>
    </row>
    <row r="4" spans="1:20" s="29" customFormat="1" ht="25.15" customHeight="1" thickTop="1">
      <c r="A4" s="28" t="s">
        <v>17</v>
      </c>
      <c r="B4" s="21"/>
      <c r="C4" s="21"/>
      <c r="D4" s="21"/>
      <c r="E4" s="21"/>
      <c r="F4" s="22" t="s">
        <v>177</v>
      </c>
      <c r="G4" s="28"/>
      <c r="H4" s="21"/>
      <c r="I4" s="21"/>
      <c r="M4" s="25"/>
      <c r="N4" s="25"/>
      <c r="O4" s="31">
        <f>SUM(O2:O3)</f>
        <v>2292.25</v>
      </c>
    </row>
    <row r="5" spans="1:20" s="29" customFormat="1" ht="25.15" customHeight="1">
      <c r="A5" s="28" t="s">
        <v>18</v>
      </c>
      <c r="B5" s="21"/>
      <c r="C5" s="21"/>
      <c r="D5" s="21"/>
      <c r="E5" s="21" t="s">
        <v>3</v>
      </c>
      <c r="F5" s="28" t="s">
        <v>161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175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3" t="s">
        <v>48</v>
      </c>
      <c r="G7" s="21"/>
      <c r="H7" s="21"/>
      <c r="I7" s="21"/>
      <c r="P7" s="69" t="s">
        <v>41</v>
      </c>
      <c r="Q7" s="68">
        <f>SUM(H12:H23)</f>
        <v>3791.07</v>
      </c>
    </row>
    <row r="8" spans="1:20" ht="18" customHeight="1" thickBot="1">
      <c r="A8" s="32"/>
      <c r="D8" s="33"/>
      <c r="F8" s="113" t="s">
        <v>162</v>
      </c>
      <c r="G8" s="34"/>
    </row>
    <row r="9" spans="1:20" ht="30" customHeight="1">
      <c r="A9" s="35"/>
      <c r="B9" s="35"/>
      <c r="C9" s="35"/>
      <c r="D9" s="26"/>
      <c r="E9" s="26"/>
      <c r="Q9" s="70" t="s">
        <v>42</v>
      </c>
      <c r="R9" s="71"/>
      <c r="S9" s="71"/>
      <c r="T9" s="72"/>
    </row>
    <row r="10" spans="1:20" s="40" customFormat="1" ht="14.45" customHeight="1">
      <c r="A10" s="36"/>
      <c r="B10" s="36"/>
      <c r="C10" s="36"/>
      <c r="D10" s="36"/>
      <c r="E10" s="36"/>
      <c r="F10" s="36" t="s">
        <v>27</v>
      </c>
      <c r="G10" s="37" t="s">
        <v>28</v>
      </c>
      <c r="H10" s="37" t="s">
        <v>29</v>
      </c>
      <c r="I10" s="90" t="s">
        <v>30</v>
      </c>
      <c r="J10" s="37" t="s">
        <v>28</v>
      </c>
      <c r="K10" s="38"/>
      <c r="L10"/>
      <c r="M10" s="39">
        <v>0.6</v>
      </c>
      <c r="Q10" s="73"/>
      <c r="R10" s="44" t="s">
        <v>38</v>
      </c>
      <c r="S10" s="44" t="s">
        <v>39</v>
      </c>
      <c r="T10" s="74" t="s">
        <v>40</v>
      </c>
    </row>
    <row r="11" spans="1:20" s="40" customFormat="1" ht="24.95" customHeight="1" thickBot="1">
      <c r="A11" s="118" t="s">
        <v>0</v>
      </c>
      <c r="B11" s="80" t="s">
        <v>164</v>
      </c>
      <c r="C11" s="118" t="s">
        <v>35</v>
      </c>
      <c r="D11" s="119" t="s">
        <v>36</v>
      </c>
      <c r="E11" s="81" t="s">
        <v>31</v>
      </c>
      <c r="F11" s="80" t="s">
        <v>32</v>
      </c>
      <c r="G11" s="80" t="s">
        <v>5</v>
      </c>
      <c r="H11" s="80" t="s">
        <v>6</v>
      </c>
      <c r="I11" s="91">
        <v>9.2499999999999999E-2</v>
      </c>
      <c r="J11" s="80" t="s">
        <v>6</v>
      </c>
      <c r="K11" s="38"/>
      <c r="L11" t="s">
        <v>24</v>
      </c>
      <c r="M11" t="s">
        <v>23</v>
      </c>
      <c r="P11" s="40" t="s">
        <v>37</v>
      </c>
      <c r="Q11" s="75"/>
      <c r="R11" s="76">
        <f>SUM(P12:P23)</f>
        <v>1725.25</v>
      </c>
      <c r="S11" s="76">
        <f>SUM(Q7-R11)</f>
        <v>2065.8200000000002</v>
      </c>
      <c r="T11" s="79">
        <f>SUM(Q7-R11)/Q7</f>
        <v>0.54</v>
      </c>
    </row>
    <row r="12" spans="1:20" s="44" customFormat="1" ht="30" customHeight="1" thickTop="1">
      <c r="A12" s="55">
        <v>2</v>
      </c>
      <c r="B12" s="124" t="s">
        <v>187</v>
      </c>
      <c r="C12" s="125">
        <v>44</v>
      </c>
      <c r="D12" s="125">
        <v>66</v>
      </c>
      <c r="E12" s="41" t="s">
        <v>181</v>
      </c>
      <c r="F12" s="41" t="s">
        <v>186</v>
      </c>
      <c r="G12" s="77">
        <f>M12</f>
        <v>269.3</v>
      </c>
      <c r="H12" s="137">
        <f t="shared" ref="H12:H19" si="0">G12*A12</f>
        <v>538.6</v>
      </c>
      <c r="I12" s="77">
        <f t="shared" ref="I12" si="1">SUM(H12*$I$11)</f>
        <v>49.82</v>
      </c>
      <c r="J12" s="77">
        <f t="shared" ref="J12" si="2">SUM(H12:I12)</f>
        <v>588.41999999999996</v>
      </c>
      <c r="K12" s="42"/>
      <c r="L12" s="123">
        <v>107.72</v>
      </c>
      <c r="M12" s="59">
        <f>SUM(L12/(1-$M$10))</f>
        <v>269.3</v>
      </c>
      <c r="P12" s="63">
        <f t="shared" ref="P12:P18" si="3">L12*A12</f>
        <v>215.44</v>
      </c>
      <c r="R12" s="78">
        <f t="shared" ref="R12:R18" si="4">SUM(((C12*D12)/144)*A12)</f>
        <v>40.33</v>
      </c>
      <c r="S12" s="44" t="s">
        <v>43</v>
      </c>
    </row>
    <row r="13" spans="1:20" s="44" customFormat="1" ht="30" customHeight="1">
      <c r="A13" s="55">
        <v>1</v>
      </c>
      <c r="B13" s="124" t="s">
        <v>188</v>
      </c>
      <c r="C13" s="125">
        <v>44</v>
      </c>
      <c r="D13" s="125">
        <v>54</v>
      </c>
      <c r="E13" s="41" t="s">
        <v>181</v>
      </c>
      <c r="F13" s="41" t="s">
        <v>186</v>
      </c>
      <c r="G13" s="77">
        <f t="shared" ref="G13:G14" si="5">M13</f>
        <v>254.63</v>
      </c>
      <c r="H13" s="137">
        <f t="shared" si="0"/>
        <v>254.63</v>
      </c>
      <c r="I13" s="77">
        <f t="shared" ref="I13:I14" si="6">SUM(H13*$I$11)</f>
        <v>23.55</v>
      </c>
      <c r="J13" s="77">
        <f t="shared" ref="J13:J14" si="7">SUM(H13:I13)</f>
        <v>278.18</v>
      </c>
      <c r="K13" s="42"/>
      <c r="L13" s="123">
        <v>101.85</v>
      </c>
      <c r="M13" s="59">
        <f t="shared" ref="M13:M14" si="8">SUM(L13/(1-$M$10))</f>
        <v>254.63</v>
      </c>
      <c r="P13" s="63">
        <f t="shared" si="3"/>
        <v>101.85</v>
      </c>
      <c r="R13" s="78">
        <f t="shared" si="4"/>
        <v>16.5</v>
      </c>
      <c r="S13" s="44" t="s">
        <v>43</v>
      </c>
    </row>
    <row r="14" spans="1:20" s="44" customFormat="1" ht="30" customHeight="1">
      <c r="A14" s="55">
        <v>1</v>
      </c>
      <c r="B14" s="124" t="s">
        <v>189</v>
      </c>
      <c r="C14" s="125">
        <v>78</v>
      </c>
      <c r="D14" s="125">
        <v>84</v>
      </c>
      <c r="E14" s="41" t="s">
        <v>181</v>
      </c>
      <c r="F14" s="41" t="s">
        <v>186</v>
      </c>
      <c r="G14" s="77">
        <f t="shared" si="5"/>
        <v>416.9</v>
      </c>
      <c r="H14" s="137">
        <f t="shared" ref="H14" si="9">G14*A14</f>
        <v>416.9</v>
      </c>
      <c r="I14" s="77">
        <f t="shared" si="6"/>
        <v>38.56</v>
      </c>
      <c r="J14" s="77">
        <f t="shared" si="7"/>
        <v>455.46</v>
      </c>
      <c r="K14" s="42"/>
      <c r="L14" s="123">
        <v>166.76</v>
      </c>
      <c r="M14" s="59">
        <f t="shared" si="8"/>
        <v>416.9</v>
      </c>
      <c r="P14" s="63">
        <f t="shared" ref="P14" si="10">L14*A14</f>
        <v>166.76</v>
      </c>
      <c r="R14" s="78">
        <f t="shared" ref="R14" si="11">SUM(((C14*D14)/144)*A14)</f>
        <v>45.5</v>
      </c>
      <c r="S14" s="44" t="s">
        <v>43</v>
      </c>
    </row>
    <row r="15" spans="1:20" s="44" customFormat="1" ht="30" customHeight="1">
      <c r="A15" s="55">
        <v>1</v>
      </c>
      <c r="B15" s="124" t="s">
        <v>190</v>
      </c>
      <c r="C15" s="125">
        <v>78</v>
      </c>
      <c r="D15" s="125">
        <v>84</v>
      </c>
      <c r="E15" s="41" t="s">
        <v>181</v>
      </c>
      <c r="F15" s="41" t="s">
        <v>186</v>
      </c>
      <c r="G15" s="77">
        <f t="shared" ref="G15" si="12">M15</f>
        <v>416.9</v>
      </c>
      <c r="H15" s="137">
        <f t="shared" ref="H15" si="13">G15*A15</f>
        <v>416.9</v>
      </c>
      <c r="I15" s="77">
        <f t="shared" ref="I15" si="14">SUM(H15*$I$11)</f>
        <v>38.56</v>
      </c>
      <c r="J15" s="77">
        <f t="shared" ref="J15" si="15">SUM(H15:I15)</f>
        <v>455.46</v>
      </c>
      <c r="K15" s="42"/>
      <c r="L15" s="123">
        <v>166.76</v>
      </c>
      <c r="M15" s="59">
        <f t="shared" ref="M15" si="16">SUM(L15/(1-$M$10))</f>
        <v>416.9</v>
      </c>
      <c r="P15" s="63">
        <f t="shared" ref="P15" si="17">L15*A15</f>
        <v>166.76</v>
      </c>
      <c r="R15" s="78">
        <f t="shared" ref="R15" si="18">SUM(((C15*D15)/144)*A15)</f>
        <v>45.5</v>
      </c>
      <c r="S15" s="44" t="s">
        <v>43</v>
      </c>
    </row>
    <row r="16" spans="1:20" s="44" customFormat="1" ht="30" customHeight="1">
      <c r="A16" s="55">
        <v>1</v>
      </c>
      <c r="B16" s="124" t="s">
        <v>191</v>
      </c>
      <c r="C16" s="125">
        <v>36</v>
      </c>
      <c r="D16" s="125">
        <v>84</v>
      </c>
      <c r="E16" s="41" t="s">
        <v>181</v>
      </c>
      <c r="F16" s="41" t="s">
        <v>186</v>
      </c>
      <c r="G16" s="77">
        <f t="shared" ref="G16" si="19">M16</f>
        <v>261.8</v>
      </c>
      <c r="H16" s="137">
        <f t="shared" si="0"/>
        <v>261.8</v>
      </c>
      <c r="I16" s="77">
        <f t="shared" ref="I16:I18" si="20">SUM(H16*$I$11)</f>
        <v>24.22</v>
      </c>
      <c r="J16" s="77">
        <f t="shared" ref="J16:J23" si="21">SUM(H16:I16)</f>
        <v>286.02</v>
      </c>
      <c r="K16" s="42"/>
      <c r="L16" s="123">
        <v>104.72</v>
      </c>
      <c r="M16" s="59">
        <f t="shared" ref="M16:M18" si="22">SUM(L16/(1-$M$10))</f>
        <v>261.8</v>
      </c>
      <c r="P16" s="63">
        <f t="shared" si="3"/>
        <v>104.72</v>
      </c>
      <c r="R16" s="78">
        <f t="shared" si="4"/>
        <v>21</v>
      </c>
      <c r="S16" s="44" t="s">
        <v>43</v>
      </c>
    </row>
    <row r="17" spans="1:19" s="44" customFormat="1" ht="30" customHeight="1">
      <c r="A17" s="55">
        <v>1</v>
      </c>
      <c r="B17" s="124" t="s">
        <v>192</v>
      </c>
      <c r="C17" s="125">
        <v>36</v>
      </c>
      <c r="D17" s="125">
        <v>84</v>
      </c>
      <c r="E17" s="41" t="s">
        <v>181</v>
      </c>
      <c r="F17" s="41" t="s">
        <v>186</v>
      </c>
      <c r="G17" s="77">
        <f t="shared" ref="G17" si="23">M17</f>
        <v>261.8</v>
      </c>
      <c r="H17" s="137">
        <f t="shared" ref="H17" si="24">G17*A17</f>
        <v>261.8</v>
      </c>
      <c r="I17" s="77">
        <f t="shared" ref="I17" si="25">SUM(H17*$I$11)</f>
        <v>24.22</v>
      </c>
      <c r="J17" s="77">
        <f t="shared" ref="J17" si="26">SUM(H17:I17)</f>
        <v>286.02</v>
      </c>
      <c r="K17" s="42"/>
      <c r="L17" s="123">
        <v>104.72</v>
      </c>
      <c r="M17" s="59">
        <f t="shared" ref="M17" si="27">SUM(L17/(1-$M$10))</f>
        <v>261.8</v>
      </c>
      <c r="P17" s="63">
        <f t="shared" ref="P17" si="28">L17*A17</f>
        <v>104.72</v>
      </c>
      <c r="R17" s="78">
        <f t="shared" ref="R17" si="29">SUM(((C17*D17)/144)*A17)</f>
        <v>21</v>
      </c>
      <c r="S17" s="44" t="s">
        <v>43</v>
      </c>
    </row>
    <row r="18" spans="1:19" s="44" customFormat="1" ht="30" customHeight="1" thickBot="1">
      <c r="A18" s="130"/>
      <c r="B18" s="131"/>
      <c r="C18" s="132"/>
      <c r="D18" s="132"/>
      <c r="E18" s="133"/>
      <c r="F18" s="133"/>
      <c r="G18" s="134">
        <f t="shared" ref="G18" si="30">ROUNDUP(M18,0)</f>
        <v>0</v>
      </c>
      <c r="H18" s="134">
        <f t="shared" si="0"/>
        <v>0</v>
      </c>
      <c r="I18" s="134">
        <f t="shared" si="20"/>
        <v>0</v>
      </c>
      <c r="J18" s="134">
        <f t="shared" si="21"/>
        <v>0</v>
      </c>
      <c r="K18" s="42"/>
      <c r="L18" s="123"/>
      <c r="M18" s="59">
        <f t="shared" si="22"/>
        <v>0</v>
      </c>
      <c r="P18" s="63">
        <f t="shared" si="3"/>
        <v>0</v>
      </c>
      <c r="R18" s="78">
        <f t="shared" si="4"/>
        <v>0</v>
      </c>
      <c r="S18" s="44" t="s">
        <v>43</v>
      </c>
    </row>
    <row r="19" spans="1:19" s="44" customFormat="1" ht="30" customHeight="1">
      <c r="A19" s="56">
        <f>SUM(A12:A18)</f>
        <v>7</v>
      </c>
      <c r="B19" s="120"/>
      <c r="C19" s="120"/>
      <c r="D19" s="120"/>
      <c r="E19" s="135" t="s">
        <v>178</v>
      </c>
      <c r="F19" s="41"/>
      <c r="G19" s="77">
        <v>50</v>
      </c>
      <c r="H19" s="121">
        <f t="shared" si="0"/>
        <v>350</v>
      </c>
      <c r="I19" s="77"/>
      <c r="J19" s="77">
        <f t="shared" si="21"/>
        <v>350</v>
      </c>
      <c r="K19" s="42"/>
      <c r="L19" s="43">
        <v>35</v>
      </c>
      <c r="M19" s="59">
        <f t="shared" ref="M19:M23" si="31">SUM(L19/(1-$N$19))</f>
        <v>46.67</v>
      </c>
      <c r="N19" s="39">
        <v>0.25</v>
      </c>
      <c r="O19" s="60"/>
      <c r="P19" s="63">
        <f>L19*A19</f>
        <v>245</v>
      </c>
      <c r="Q19" s="46"/>
      <c r="R19" s="86" t="s">
        <v>51</v>
      </c>
    </row>
    <row r="20" spans="1:19" s="44" customFormat="1" ht="30" customHeight="1">
      <c r="A20" s="55">
        <v>1</v>
      </c>
      <c r="B20" s="64"/>
      <c r="C20" s="64"/>
      <c r="D20" s="64"/>
      <c r="E20" s="62" t="s">
        <v>33</v>
      </c>
      <c r="F20" s="62"/>
      <c r="G20" s="77">
        <v>75</v>
      </c>
      <c r="H20" s="66">
        <f>SUM(G20*A20)</f>
        <v>75</v>
      </c>
      <c r="I20" s="65"/>
      <c r="J20" s="67">
        <f t="shared" ref="J20" si="32">SUM(H20:I20)</f>
        <v>75</v>
      </c>
      <c r="K20" s="42"/>
      <c r="L20" s="43">
        <f>50*1</f>
        <v>50</v>
      </c>
      <c r="M20" s="59">
        <f t="shared" si="31"/>
        <v>66.67</v>
      </c>
      <c r="P20" s="63">
        <f t="shared" ref="P20:P23" si="33">L20*A20</f>
        <v>50</v>
      </c>
      <c r="R20" s="86" t="s">
        <v>52</v>
      </c>
    </row>
    <row r="21" spans="1:19" s="44" customFormat="1" ht="30" customHeight="1">
      <c r="A21" s="55">
        <v>1</v>
      </c>
      <c r="B21" s="64"/>
      <c r="C21" s="64"/>
      <c r="D21" s="64"/>
      <c r="E21" s="62" t="s">
        <v>170</v>
      </c>
      <c r="F21" s="62"/>
      <c r="G21" s="77">
        <v>200</v>
      </c>
      <c r="H21" s="66">
        <f>SUM(G21*A21)</f>
        <v>200</v>
      </c>
      <c r="I21" s="65"/>
      <c r="J21" s="67">
        <f t="shared" si="21"/>
        <v>200</v>
      </c>
      <c r="K21" s="42"/>
      <c r="L21" s="43">
        <f>(0.7*50)+(50*1)</f>
        <v>85</v>
      </c>
      <c r="M21" s="59">
        <f t="shared" si="31"/>
        <v>113.33</v>
      </c>
      <c r="P21" s="63">
        <f t="shared" si="33"/>
        <v>85</v>
      </c>
      <c r="R21" s="86" t="s">
        <v>52</v>
      </c>
    </row>
    <row r="22" spans="1:19" s="44" customFormat="1" ht="30" customHeight="1">
      <c r="A22" s="64">
        <v>1</v>
      </c>
      <c r="B22" s="64"/>
      <c r="C22" s="64"/>
      <c r="D22" s="64"/>
      <c r="E22" s="62" t="s">
        <v>165</v>
      </c>
      <c r="F22" s="62"/>
      <c r="G22" s="65">
        <v>475</v>
      </c>
      <c r="H22" s="66">
        <f>SUM(G22*A22)</f>
        <v>475</v>
      </c>
      <c r="I22" s="65"/>
      <c r="J22" s="67">
        <f t="shared" si="21"/>
        <v>475</v>
      </c>
      <c r="K22" s="42"/>
      <c r="L22" s="43">
        <f>(0.7*50)+(50*1)</f>
        <v>85</v>
      </c>
      <c r="M22" s="59">
        <f t="shared" si="31"/>
        <v>113.33</v>
      </c>
      <c r="O22" s="45"/>
      <c r="P22" s="63">
        <f t="shared" si="33"/>
        <v>85</v>
      </c>
      <c r="Q22" s="47"/>
      <c r="R22" s="87" t="s">
        <v>50</v>
      </c>
    </row>
    <row r="23" spans="1:19" s="44" customFormat="1" ht="30" customHeight="1" thickBot="1">
      <c r="A23" s="64">
        <v>1</v>
      </c>
      <c r="B23" s="64"/>
      <c r="C23" s="64"/>
      <c r="D23" s="64"/>
      <c r="E23" s="62" t="s">
        <v>171</v>
      </c>
      <c r="F23" s="62"/>
      <c r="G23" s="129">
        <v>540.44000000000005</v>
      </c>
      <c r="H23" s="66">
        <f>SUM(G23*A23)</f>
        <v>540.44000000000005</v>
      </c>
      <c r="I23" s="65"/>
      <c r="J23" s="67">
        <f t="shared" si="21"/>
        <v>540.44000000000005</v>
      </c>
      <c r="K23" s="42"/>
      <c r="L23" s="43">
        <v>400</v>
      </c>
      <c r="M23" s="59">
        <f t="shared" si="31"/>
        <v>533.33000000000004</v>
      </c>
      <c r="O23" s="45"/>
      <c r="P23" s="63">
        <f t="shared" si="33"/>
        <v>400</v>
      </c>
      <c r="Q23" s="47"/>
      <c r="R23" s="87" t="s">
        <v>50</v>
      </c>
    </row>
    <row r="24" spans="1:19" ht="40.15" customHeight="1" thickTop="1">
      <c r="A24" s="48"/>
      <c r="B24" s="49"/>
      <c r="C24" s="49"/>
      <c r="D24" s="49"/>
      <c r="E24" s="49"/>
      <c r="F24" s="49"/>
      <c r="G24" s="128" t="s">
        <v>169</v>
      </c>
      <c r="H24" s="49"/>
      <c r="I24" s="50">
        <f>SUM(I12:I23)</f>
        <v>198.93</v>
      </c>
      <c r="J24" s="51">
        <f>SUM(J12:J23)</f>
        <v>3990</v>
      </c>
      <c r="K24" s="10"/>
      <c r="L24" s="44"/>
      <c r="M24" s="44"/>
      <c r="N24" s="44"/>
      <c r="O24" s="45"/>
      <c r="P24" s="44"/>
      <c r="Q24" s="44"/>
      <c r="R24" s="44"/>
      <c r="S24" s="44"/>
    </row>
    <row r="25" spans="1:19" s="44" customFormat="1" ht="24.95" customHeight="1">
      <c r="A25" s="25"/>
      <c r="B25" s="25"/>
      <c r="C25" s="25"/>
      <c r="D25" s="25"/>
      <c r="E25" s="25"/>
      <c r="F25" s="25"/>
      <c r="G25" s="25"/>
      <c r="H25" s="25"/>
      <c r="I25" s="27"/>
      <c r="J25" s="42"/>
      <c r="K25" s="25"/>
    </row>
    <row r="26" spans="1:19" s="44" customFormat="1" ht="24.95" customHeight="1">
      <c r="A26" s="33"/>
      <c r="B26"/>
      <c r="C26"/>
      <c r="D26"/>
      <c r="E26" s="25"/>
      <c r="F26"/>
      <c r="G26"/>
      <c r="H26" s="136">
        <f>SUM(H12:H16)</f>
        <v>1888.83</v>
      </c>
      <c r="I26" s="27"/>
      <c r="J26" s="42"/>
      <c r="K26" s="25"/>
    </row>
    <row r="27" spans="1:19" s="44" customFormat="1" ht="24.95" customHeight="1">
      <c r="A27" s="88" t="s">
        <v>53</v>
      </c>
      <c r="E27" s="25"/>
      <c r="I27" s="27"/>
      <c r="J27" s="138"/>
      <c r="K27" s="25"/>
    </row>
    <row r="28" spans="1:19" s="44" customFormat="1" ht="24.95" customHeight="1">
      <c r="A28" s="88" t="s">
        <v>54</v>
      </c>
      <c r="E28" s="25"/>
      <c r="I28" s="27"/>
      <c r="J28" s="42"/>
      <c r="K28" s="52"/>
    </row>
    <row r="29" spans="1:19" ht="24.95" customHeight="1">
      <c r="A29" s="92" t="s">
        <v>55</v>
      </c>
      <c r="B29" s="93"/>
      <c r="C29" s="93"/>
      <c r="D29" s="93"/>
      <c r="E29" s="94"/>
      <c r="F29" s="93"/>
      <c r="G29" s="44"/>
      <c r="H29" s="44"/>
      <c r="I29" s="27"/>
      <c r="J29" s="42"/>
      <c r="K29" s="10"/>
    </row>
    <row r="30" spans="1:19" ht="24.95" customHeight="1">
      <c r="A30" s="25"/>
      <c r="B30" s="44"/>
      <c r="C30" s="44"/>
      <c r="D30" s="44"/>
      <c r="E30" s="25"/>
      <c r="F30" s="44"/>
      <c r="G30" s="44"/>
      <c r="H30" s="44"/>
      <c r="I30" s="27"/>
      <c r="J30" s="42"/>
      <c r="K30" s="10"/>
    </row>
    <row r="31" spans="1:19" ht="24.95" customHeight="1">
      <c r="A31" s="25"/>
      <c r="B31" s="25"/>
      <c r="C31" s="25"/>
      <c r="D31" s="25"/>
      <c r="E31" s="25"/>
      <c r="F31"/>
      <c r="G31"/>
      <c r="H31"/>
      <c r="I31" s="27"/>
      <c r="J31" s="42"/>
      <c r="K31" s="10"/>
    </row>
    <row r="32" spans="1:19" s="44" customFormat="1" ht="24.95" customHeight="1">
      <c r="A32" s="25"/>
      <c r="B32" s="25"/>
      <c r="C32" s="25"/>
      <c r="D32" s="25"/>
      <c r="E32" s="25"/>
      <c r="F32" s="25"/>
      <c r="G32" s="25"/>
      <c r="H32" s="25"/>
      <c r="I32" s="27"/>
      <c r="J32" s="42"/>
      <c r="K32" s="25"/>
    </row>
    <row r="33" spans="1:11" s="44" customFormat="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25"/>
    </row>
    <row r="34" spans="1:1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10"/>
    </row>
    <row r="35" spans="1:1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10"/>
    </row>
    <row r="36" spans="1:11" s="44" customFormat="1" ht="24.95" customHeight="1">
      <c r="A36" s="34"/>
      <c r="B36" s="34"/>
      <c r="C36" s="34"/>
      <c r="D36" s="25"/>
      <c r="E36" s="25"/>
      <c r="F36" s="25"/>
      <c r="G36" s="25"/>
      <c r="H36" s="25"/>
      <c r="I36" s="27"/>
      <c r="J36" s="42"/>
      <c r="K36" s="52"/>
    </row>
    <row r="37" spans="1:1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10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s="44" customFormat="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25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52"/>
    </row>
    <row r="43" spans="1:1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10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10"/>
    </row>
    <row r="46" spans="1:11" s="44" customFormat="1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25"/>
    </row>
    <row r="47" spans="1:11" s="44" customFormat="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25"/>
    </row>
    <row r="48" spans="1:11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10"/>
    </row>
    <row r="49" spans="1:1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10"/>
    </row>
    <row r="50" spans="1:11" ht="24.95" customHeight="1">
      <c r="A50" s="34"/>
      <c r="B50" s="34"/>
      <c r="C50" s="34"/>
      <c r="D50" s="25"/>
      <c r="E50" s="25"/>
      <c r="F50" s="25"/>
      <c r="G50" s="25"/>
      <c r="H50" s="25"/>
      <c r="I50" s="27"/>
      <c r="J50" s="42"/>
      <c r="K50" s="10"/>
    </row>
    <row r="51" spans="1:11" ht="24.95" customHeight="1">
      <c r="A51" s="25"/>
      <c r="B51" s="25"/>
      <c r="C51" s="25"/>
      <c r="D51" s="25"/>
      <c r="E51" s="25"/>
      <c r="F51" s="25"/>
      <c r="G51" s="25"/>
      <c r="H51" s="25"/>
      <c r="I51" s="53"/>
      <c r="J51" s="54"/>
      <c r="K51" s="10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1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I196" s="25"/>
      <c r="J196" s="10"/>
    </row>
  </sheetData>
  <mergeCells count="1">
    <mergeCell ref="A1:D1"/>
  </mergeCells>
  <hyperlinks>
    <hyperlink ref="F7" r:id="rId1" xr:uid="{9F67D874-0D5F-453D-A2E2-A52EC102DBE4}"/>
    <hyperlink ref="F8" r:id="rId2" xr:uid="{7C74BDD2-CD77-4D87-A430-E313623E817A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C6D4-8C5A-43C6-A39A-963B3D67A850}">
  <dimension ref="A1:K30"/>
  <sheetViews>
    <sheetView workbookViewId="0">
      <selection activeCell="I11" sqref="I11"/>
    </sheetView>
  </sheetViews>
  <sheetFormatPr defaultRowHeight="15"/>
  <cols>
    <col min="1" max="1" width="44.7109375" customWidth="1"/>
    <col min="2" max="2" width="10.85546875" customWidth="1"/>
  </cols>
  <sheetData>
    <row r="1" spans="1:11">
      <c r="A1" s="100" t="s">
        <v>94</v>
      </c>
      <c r="B1" s="82" t="s">
        <v>93</v>
      </c>
      <c r="D1" s="104" t="s">
        <v>92</v>
      </c>
      <c r="H1" s="104" t="s">
        <v>91</v>
      </c>
    </row>
    <row r="2" spans="1:11">
      <c r="A2" s="82" t="s">
        <v>63</v>
      </c>
      <c r="B2" s="82">
        <v>50</v>
      </c>
      <c r="D2" s="102">
        <v>20</v>
      </c>
    </row>
    <row r="3" spans="1:11">
      <c r="A3" s="82" t="s">
        <v>90</v>
      </c>
      <c r="B3">
        <v>40</v>
      </c>
      <c r="D3" s="99">
        <v>25</v>
      </c>
      <c r="I3" s="103" t="s">
        <v>89</v>
      </c>
      <c r="J3" s="103"/>
      <c r="K3" s="103" t="s">
        <v>23</v>
      </c>
    </row>
    <row r="4" spans="1:11">
      <c r="A4" s="82" t="s">
        <v>88</v>
      </c>
      <c r="B4">
        <v>25</v>
      </c>
      <c r="D4" s="99">
        <v>40</v>
      </c>
      <c r="I4" s="82" t="s">
        <v>87</v>
      </c>
      <c r="K4" s="101" t="s">
        <v>86</v>
      </c>
    </row>
    <row r="5" spans="1:11">
      <c r="A5" s="82" t="s">
        <v>85</v>
      </c>
      <c r="B5">
        <v>20</v>
      </c>
      <c r="D5" s="102" t="s">
        <v>77</v>
      </c>
      <c r="I5" s="82" t="s">
        <v>84</v>
      </c>
      <c r="K5" s="39">
        <v>0.4</v>
      </c>
    </row>
    <row r="6" spans="1:11">
      <c r="A6" s="82" t="s">
        <v>83</v>
      </c>
      <c r="B6">
        <v>10</v>
      </c>
      <c r="D6" s="99">
        <v>50</v>
      </c>
      <c r="I6" s="82" t="s">
        <v>82</v>
      </c>
      <c r="K6" s="39">
        <v>0.3</v>
      </c>
    </row>
    <row r="7" spans="1:11">
      <c r="A7" s="82" t="s">
        <v>81</v>
      </c>
      <c r="B7" s="82" t="s">
        <v>80</v>
      </c>
      <c r="D7" s="99">
        <v>80</v>
      </c>
      <c r="I7" s="82" t="s">
        <v>79</v>
      </c>
      <c r="K7" s="39">
        <v>0.25</v>
      </c>
    </row>
    <row r="8" spans="1:11">
      <c r="A8" s="82" t="s">
        <v>78</v>
      </c>
      <c r="B8" s="82">
        <v>20</v>
      </c>
      <c r="D8" s="102" t="s">
        <v>77</v>
      </c>
      <c r="I8" s="82" t="s">
        <v>76</v>
      </c>
      <c r="K8" s="101" t="s">
        <v>75</v>
      </c>
    </row>
    <row r="9" spans="1:11">
      <c r="A9" s="82" t="s">
        <v>74</v>
      </c>
      <c r="B9" s="82"/>
      <c r="D9" s="102">
        <v>75</v>
      </c>
      <c r="I9" s="82"/>
      <c r="K9" s="101"/>
    </row>
    <row r="10" spans="1:11">
      <c r="D10" s="99"/>
      <c r="I10" s="82" t="s">
        <v>73</v>
      </c>
      <c r="K10" s="39"/>
    </row>
    <row r="11" spans="1:11">
      <c r="A11" s="100" t="s">
        <v>72</v>
      </c>
      <c r="D11" s="99"/>
      <c r="K11" s="39"/>
    </row>
    <row r="12" spans="1:11">
      <c r="A12" s="82" t="s">
        <v>71</v>
      </c>
      <c r="D12" s="99"/>
      <c r="K12" s="39"/>
    </row>
    <row r="13" spans="1:11">
      <c r="A13" s="82" t="s">
        <v>70</v>
      </c>
      <c r="D13" s="99"/>
      <c r="K13" s="39"/>
    </row>
    <row r="14" spans="1:11">
      <c r="A14" s="82" t="s">
        <v>69</v>
      </c>
      <c r="D14" s="99"/>
      <c r="K14" s="39"/>
    </row>
    <row r="15" spans="1:11">
      <c r="A15" s="82" t="s">
        <v>68</v>
      </c>
      <c r="D15" s="99"/>
      <c r="K15" s="39"/>
    </row>
    <row r="16" spans="1:11">
      <c r="A16" s="82" t="s">
        <v>67</v>
      </c>
      <c r="D16" s="99"/>
    </row>
    <row r="17" spans="1:8">
      <c r="A17" s="82" t="s">
        <v>66</v>
      </c>
      <c r="D17" s="99"/>
    </row>
    <row r="18" spans="1:8">
      <c r="A18" s="82" t="s">
        <v>65</v>
      </c>
      <c r="D18" s="99"/>
    </row>
    <row r="19" spans="1:8">
      <c r="A19" s="82" t="s">
        <v>64</v>
      </c>
      <c r="D19" s="99"/>
    </row>
    <row r="20" spans="1:8">
      <c r="A20" s="82"/>
      <c r="D20" s="99"/>
    </row>
    <row r="21" spans="1:8">
      <c r="A21" s="82" t="s">
        <v>63</v>
      </c>
      <c r="D21" s="99"/>
    </row>
    <row r="22" spans="1:8">
      <c r="D22" s="99"/>
    </row>
    <row r="23" spans="1:8">
      <c r="A23" s="82" t="s">
        <v>62</v>
      </c>
      <c r="D23" s="99"/>
    </row>
    <row r="24" spans="1:8">
      <c r="D24" s="99"/>
    </row>
    <row r="25" spans="1:8">
      <c r="A25" s="100" t="s">
        <v>61</v>
      </c>
      <c r="D25" s="99"/>
    </row>
    <row r="26" spans="1:8">
      <c r="A26" s="98" t="s">
        <v>60</v>
      </c>
      <c r="B26" s="96"/>
      <c r="C26" s="96"/>
      <c r="D26" s="97"/>
      <c r="E26" s="96"/>
      <c r="F26" s="96"/>
      <c r="G26" s="96"/>
      <c r="H26" s="96"/>
    </row>
    <row r="27" spans="1:8">
      <c r="A27" s="98" t="s">
        <v>59</v>
      </c>
      <c r="B27" s="96"/>
      <c r="C27" s="96"/>
      <c r="D27" s="97"/>
      <c r="E27" s="96"/>
      <c r="F27" s="96"/>
      <c r="G27" s="96"/>
      <c r="H27" s="96"/>
    </row>
    <row r="28" spans="1:8">
      <c r="A28" s="98" t="s">
        <v>58</v>
      </c>
      <c r="B28" s="96"/>
      <c r="C28" s="96"/>
      <c r="D28" s="97"/>
      <c r="E28" s="96"/>
      <c r="F28" s="96"/>
      <c r="G28" s="96"/>
      <c r="H28" s="96"/>
    </row>
    <row r="29" spans="1:8">
      <c r="A29" s="98" t="s">
        <v>57</v>
      </c>
      <c r="B29" s="96"/>
      <c r="C29" s="96"/>
      <c r="D29" s="97"/>
      <c r="E29" s="96"/>
      <c r="F29" s="96"/>
      <c r="G29" s="96"/>
      <c r="H29" s="96"/>
    </row>
    <row r="30" spans="1:8">
      <c r="A30" s="98" t="s">
        <v>56</v>
      </c>
      <c r="B30" s="96"/>
      <c r="C30" s="96"/>
      <c r="D30" s="97"/>
      <c r="E30" s="96"/>
      <c r="F30" s="96"/>
      <c r="G30" s="96"/>
      <c r="H30" s="9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2A77-FC2B-47E4-98E0-F132FD20CE4B}">
  <dimension ref="A1:E51"/>
  <sheetViews>
    <sheetView topLeftCell="B1" workbookViewId="0">
      <selection activeCell="C4" sqref="C4"/>
    </sheetView>
  </sheetViews>
  <sheetFormatPr defaultRowHeight="15"/>
  <cols>
    <col min="1" max="1" width="48.28515625" customWidth="1"/>
    <col min="3" max="3" width="48.28515625" customWidth="1"/>
    <col min="5" max="5" width="32.28515625" customWidth="1"/>
    <col min="6" max="6" width="49" customWidth="1"/>
  </cols>
  <sheetData>
    <row r="1" spans="1:5">
      <c r="A1" s="105" t="s">
        <v>111</v>
      </c>
      <c r="C1" s="105" t="s">
        <v>110</v>
      </c>
      <c r="E1" s="105" t="s">
        <v>74</v>
      </c>
    </row>
    <row r="2" spans="1:5" ht="45">
      <c r="A2" s="89" t="s">
        <v>101</v>
      </c>
      <c r="C2" t="s">
        <v>109</v>
      </c>
      <c r="E2" s="89" t="s">
        <v>108</v>
      </c>
    </row>
    <row r="3" spans="1:5">
      <c r="A3" s="89"/>
    </row>
    <row r="4" spans="1:5" ht="30">
      <c r="A4" s="89" t="s">
        <v>103</v>
      </c>
      <c r="C4" s="89" t="s">
        <v>107</v>
      </c>
    </row>
    <row r="5" spans="1:5">
      <c r="A5" s="89"/>
    </row>
    <row r="6" spans="1:5" ht="30">
      <c r="A6" s="89" t="s">
        <v>105</v>
      </c>
    </row>
    <row r="7" spans="1:5" ht="60">
      <c r="A7" s="89"/>
      <c r="C7" s="89" t="s">
        <v>106</v>
      </c>
    </row>
    <row r="8" spans="1:5" ht="30">
      <c r="A8" s="89" t="s">
        <v>105</v>
      </c>
    </row>
    <row r="9" spans="1:5" ht="60">
      <c r="A9" s="89"/>
      <c r="C9" s="89" t="s">
        <v>104</v>
      </c>
    </row>
    <row r="10" spans="1:5" ht="30">
      <c r="A10" s="89" t="s">
        <v>103</v>
      </c>
    </row>
    <row r="11" spans="1:5" ht="45">
      <c r="A11" s="89"/>
      <c r="C11" s="89" t="s">
        <v>102</v>
      </c>
    </row>
    <row r="12" spans="1:5" ht="30">
      <c r="A12" s="89" t="s">
        <v>101</v>
      </c>
    </row>
    <row r="13" spans="1:5">
      <c r="A13" s="89"/>
    </row>
    <row r="14" spans="1:5" ht="45">
      <c r="A14" s="89"/>
      <c r="C14" s="89" t="s">
        <v>100</v>
      </c>
    </row>
    <row r="15" spans="1:5">
      <c r="A15" s="89"/>
    </row>
    <row r="16" spans="1:5" ht="30">
      <c r="A16" s="89"/>
      <c r="C16" s="89" t="s">
        <v>99</v>
      </c>
    </row>
    <row r="17" spans="1:3">
      <c r="A17" s="89"/>
    </row>
    <row r="18" spans="1:3" ht="45">
      <c r="A18" s="89"/>
      <c r="C18" s="89" t="s">
        <v>98</v>
      </c>
    </row>
    <row r="19" spans="1:3">
      <c r="A19" s="89"/>
    </row>
    <row r="20" spans="1:3" ht="75">
      <c r="A20" s="89"/>
      <c r="C20" s="89" t="s">
        <v>97</v>
      </c>
    </row>
    <row r="21" spans="1:3">
      <c r="A21" s="89"/>
    </row>
    <row r="22" spans="1:3" ht="60">
      <c r="A22" s="89"/>
      <c r="C22" s="89" t="s">
        <v>96</v>
      </c>
    </row>
    <row r="23" spans="1:3">
      <c r="A23" s="89"/>
    </row>
    <row r="24" spans="1:3" ht="45">
      <c r="A24" s="89"/>
      <c r="C24" s="89" t="s">
        <v>95</v>
      </c>
    </row>
    <row r="25" spans="1:3">
      <c r="A25" s="89"/>
      <c r="C25" s="146" t="s">
        <v>45</v>
      </c>
    </row>
    <row r="26" spans="1:3">
      <c r="A26" s="89"/>
      <c r="C26" s="146"/>
    </row>
    <row r="27" spans="1:3">
      <c r="A27" s="89"/>
      <c r="C27" s="146"/>
    </row>
    <row r="28" spans="1:3">
      <c r="A28" s="89"/>
      <c r="C28" s="146"/>
    </row>
    <row r="29" spans="1:3">
      <c r="A29" s="89"/>
      <c r="C29" s="146"/>
    </row>
    <row r="30" spans="1:3">
      <c r="A30" s="89"/>
      <c r="C30" s="146"/>
    </row>
    <row r="31" spans="1:3">
      <c r="A31" s="89"/>
      <c r="C31" s="89"/>
    </row>
    <row r="32" spans="1:3" ht="15" customHeight="1">
      <c r="A32" s="89"/>
      <c r="C32" s="89"/>
    </row>
    <row r="33" spans="1:3">
      <c r="A33" s="89"/>
      <c r="C33" s="89"/>
    </row>
    <row r="34" spans="1:3">
      <c r="A34" s="89"/>
      <c r="C34" s="89"/>
    </row>
    <row r="35" spans="1:3">
      <c r="A35" s="89"/>
      <c r="C35" s="89"/>
    </row>
    <row r="36" spans="1:3">
      <c r="A36" s="89"/>
    </row>
    <row r="37" spans="1:3">
      <c r="A37" s="89"/>
    </row>
    <row r="38" spans="1:3">
      <c r="A38" s="89"/>
    </row>
    <row r="39" spans="1:3">
      <c r="A39" s="89"/>
    </row>
    <row r="40" spans="1:3">
      <c r="A40" s="89"/>
    </row>
    <row r="41" spans="1:3">
      <c r="A41" s="89"/>
    </row>
    <row r="42" spans="1:3">
      <c r="A42" s="89"/>
    </row>
    <row r="43" spans="1:3">
      <c r="A43" s="89"/>
    </row>
    <row r="44" spans="1:3">
      <c r="A44" s="89"/>
    </row>
    <row r="45" spans="1:3">
      <c r="A45" s="89"/>
    </row>
    <row r="46" spans="1:3">
      <c r="A46" s="89"/>
    </row>
    <row r="47" spans="1:3">
      <c r="A47" s="89"/>
    </row>
    <row r="48" spans="1:3">
      <c r="A48" s="89"/>
    </row>
    <row r="49" spans="1:1">
      <c r="A49" s="89"/>
    </row>
    <row r="50" spans="1:1">
      <c r="A50" s="89"/>
    </row>
    <row r="51" spans="1:1">
      <c r="A51" s="89"/>
    </row>
  </sheetData>
  <mergeCells count="1">
    <mergeCell ref="C25:C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F1D-13EC-47AC-91CC-A20FE09AB229}">
  <dimension ref="A1:I15"/>
  <sheetViews>
    <sheetView workbookViewId="0">
      <selection activeCell="I16" sqref="I16"/>
    </sheetView>
  </sheetViews>
  <sheetFormatPr defaultRowHeight="15"/>
  <cols>
    <col min="1" max="1" width="23.85546875" customWidth="1"/>
    <col min="2" max="2" width="19.28515625" bestFit="1" customWidth="1"/>
    <col min="3" max="3" width="27.140625" bestFit="1" customWidth="1"/>
    <col min="4" max="4" width="28.7109375" bestFit="1" customWidth="1"/>
    <col min="5" max="5" width="15.710937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6" t="s">
        <v>159</v>
      </c>
      <c r="B1" s="112" t="s">
        <v>158</v>
      </c>
      <c r="C1" s="111" t="s">
        <v>157</v>
      </c>
      <c r="D1" s="110" t="s">
        <v>156</v>
      </c>
      <c r="E1" s="110" t="s">
        <v>155</v>
      </c>
      <c r="F1" s="110" t="s">
        <v>154</v>
      </c>
      <c r="G1" s="110" t="s">
        <v>153</v>
      </c>
      <c r="H1" s="110" t="s">
        <v>152</v>
      </c>
      <c r="I1" s="109" t="s">
        <v>151</v>
      </c>
    </row>
    <row r="2" spans="1:9" ht="19.5" thickBot="1">
      <c r="A2" s="106" t="s">
        <v>150</v>
      </c>
      <c r="C2" s="82" t="s">
        <v>149</v>
      </c>
      <c r="D2" s="82" t="s">
        <v>148</v>
      </c>
      <c r="E2" s="82" t="s">
        <v>147</v>
      </c>
      <c r="F2" s="82" t="s">
        <v>146</v>
      </c>
      <c r="G2" s="82" t="s">
        <v>145</v>
      </c>
      <c r="H2" s="82" t="s">
        <v>144</v>
      </c>
    </row>
    <row r="3" spans="1:9" ht="19.5" thickBot="1">
      <c r="A3" s="106" t="s">
        <v>143</v>
      </c>
      <c r="B3" s="3" t="s">
        <v>142</v>
      </c>
      <c r="C3" s="3" t="s">
        <v>141</v>
      </c>
      <c r="D3" s="3" t="s">
        <v>140</v>
      </c>
      <c r="E3" s="3" t="s">
        <v>139</v>
      </c>
      <c r="F3" s="3" t="s">
        <v>138</v>
      </c>
      <c r="G3" s="3" t="s">
        <v>137</v>
      </c>
      <c r="H3" s="3" t="s">
        <v>136</v>
      </c>
    </row>
    <row r="4" spans="1:9" ht="18.75">
      <c r="A4" s="107"/>
      <c r="B4" s="3" t="s">
        <v>135</v>
      </c>
      <c r="C4" s="3" t="s">
        <v>134</v>
      </c>
      <c r="D4" s="3" t="s">
        <v>133</v>
      </c>
      <c r="E4" s="82" t="s">
        <v>132</v>
      </c>
      <c r="F4" s="82" t="s">
        <v>131</v>
      </c>
      <c r="G4" s="3" t="s">
        <v>130</v>
      </c>
      <c r="H4" s="3" t="s">
        <v>129</v>
      </c>
    </row>
    <row r="5" spans="1:9" ht="18.75">
      <c r="A5" s="107"/>
      <c r="B5" s="3" t="s">
        <v>128</v>
      </c>
      <c r="C5" s="3"/>
      <c r="E5" s="108" t="s">
        <v>127</v>
      </c>
      <c r="F5" s="108" t="s">
        <v>126</v>
      </c>
      <c r="G5" s="3" t="s">
        <v>125</v>
      </c>
    </row>
    <row r="6" spans="1:9" ht="19.5" thickBot="1">
      <c r="A6" s="107"/>
    </row>
    <row r="7" spans="1:9" ht="19.5" thickBot="1">
      <c r="A7" s="106" t="s">
        <v>124</v>
      </c>
      <c r="E7" s="23">
        <v>159778</v>
      </c>
      <c r="F7" s="82" t="s">
        <v>123</v>
      </c>
      <c r="H7" s="23">
        <v>75143</v>
      </c>
    </row>
    <row r="8" spans="1:9" ht="19.5" thickBot="1">
      <c r="A8" s="106" t="s">
        <v>122</v>
      </c>
      <c r="C8" s="82" t="s">
        <v>121</v>
      </c>
      <c r="F8" s="82" t="s">
        <v>121</v>
      </c>
      <c r="G8" s="82" t="s">
        <v>74</v>
      </c>
      <c r="H8" t="s">
        <v>114</v>
      </c>
      <c r="I8" t="s">
        <v>121</v>
      </c>
    </row>
    <row r="9" spans="1:9">
      <c r="C9" s="82" t="s">
        <v>119</v>
      </c>
      <c r="F9" s="82" t="s">
        <v>119</v>
      </c>
      <c r="G9" s="82" t="s">
        <v>111</v>
      </c>
      <c r="H9" t="s">
        <v>120</v>
      </c>
      <c r="I9" t="s">
        <v>119</v>
      </c>
    </row>
    <row r="10" spans="1:9">
      <c r="C10" s="82" t="s">
        <v>117</v>
      </c>
      <c r="F10" s="82" t="s">
        <v>117</v>
      </c>
      <c r="G10" s="82" t="s">
        <v>118</v>
      </c>
      <c r="I10" t="s">
        <v>117</v>
      </c>
    </row>
    <row r="11" spans="1:9">
      <c r="C11" s="82" t="s">
        <v>116</v>
      </c>
      <c r="F11" s="82" t="s">
        <v>116</v>
      </c>
      <c r="I11" t="s">
        <v>116</v>
      </c>
    </row>
    <row r="12" spans="1:9">
      <c r="I12" t="s">
        <v>115</v>
      </c>
    </row>
    <row r="13" spans="1:9">
      <c r="I13" t="s">
        <v>114</v>
      </c>
    </row>
    <row r="14" spans="1:9">
      <c r="I14" t="s">
        <v>113</v>
      </c>
    </row>
    <row r="15" spans="1:9">
      <c r="I15" t="s">
        <v>112</v>
      </c>
    </row>
  </sheetData>
  <hyperlinks>
    <hyperlink ref="B3" r:id="rId1" xr:uid="{5811F65C-8367-44B0-A242-6F35AE139308}"/>
    <hyperlink ref="B4" r:id="rId2" xr:uid="{7881C87D-D72F-4FF3-A5F3-BF18D7AFA411}"/>
    <hyperlink ref="B5" r:id="rId3" xr:uid="{6D6BF8CB-3EC6-4918-B273-367C1343BB51}"/>
    <hyperlink ref="D3" r:id="rId4" xr:uid="{38DD38EB-AD72-4071-BCF7-46427C1AECEE}"/>
    <hyperlink ref="D4" r:id="rId5" xr:uid="{267EA4AB-F5A4-41EE-B797-2BA466FB8171}"/>
    <hyperlink ref="E3" r:id="rId6" xr:uid="{545029DF-BF6A-455A-84A4-06C8244C02F8}"/>
    <hyperlink ref="C3" r:id="rId7" xr:uid="{2AA09B5C-7802-48A1-A6DD-3EE1CC458BE4}"/>
    <hyperlink ref="C4" r:id="rId8" xr:uid="{6BB603AA-9B4A-4D6F-B587-AD4F4325CFAC}"/>
    <hyperlink ref="E5" r:id="rId9" xr:uid="{D9BC9260-2901-4C21-8620-45A8B68E223B}"/>
    <hyperlink ref="F3" r:id="rId10" xr:uid="{76D68E55-743F-41A2-9D1B-B143A5A7A02E}"/>
    <hyperlink ref="F5" r:id="rId11" xr:uid="{9A0F8CD4-32E1-4CEA-9A7F-59FFF658BDC2}"/>
    <hyperlink ref="G4" r:id="rId12" xr:uid="{25653124-2A4F-4159-90B2-B90941AE475E}"/>
    <hyperlink ref="H3" r:id="rId13" xr:uid="{FFC32B31-793A-4EDF-AB60-E6161EB0ABD6}"/>
    <hyperlink ref="H4" r:id="rId14" xr:uid="{AE4E25CD-EA89-44CF-B218-6BFADBF61461}"/>
    <hyperlink ref="G3" r:id="rId15" xr:uid="{0652F321-2CD5-4A4B-A4FC-811699B93DC9}"/>
    <hyperlink ref="G5" r:id="rId16" xr:uid="{73459223-0C36-4C91-A2E4-E50C270CF5B9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75E23549-D354-4C0A-9A05-8786498CC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AD01DA-8C56-477C-9D18-8A6F7B96B5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F5284B-F178-4139-B0D9-5025054D50C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RWP 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2025-12-02T17:53:56Z</cp:lastPrinted>
  <dcterms:created xsi:type="dcterms:W3CDTF">2000-08-02T17:16:16Z</dcterms:created>
  <dcterms:modified xsi:type="dcterms:W3CDTF">2025-12-02T17:59:19Z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33335800</vt:r8>
  </property>
  <property fmtid="{D5CDD505-2E9C-101B-9397-08002B2CF9AE}" pid="3" name="ContentTypeId">
    <vt:lpwstr>0x0101009C42670B4707004AAC0FFCCDD6D9860C</vt:lpwstr>
  </property>
  <property fmtid="{D5CDD505-2E9C-101B-9397-08002B2CF9AE}" pid="4" name="MediaServiceImageTags">
    <vt:lpwstr/>
  </property>
</Properties>
</file>