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774 EPB 1401 McCallie Ave. Blinds Phase 1 &amp; Phase 2/01. Quotes/Proposals/"/>
    </mc:Choice>
  </mc:AlternateContent>
  <xr:revisionPtr revIDLastSave="334" documentId="8_{2FA55DEC-BB78-416A-B5A2-41FF07F13685}" xr6:coauthVersionLast="47" xr6:coauthVersionMax="47" xr10:uidLastSave="{07D98072-7F5F-4801-8396-A2D7223A81D7}"/>
  <bookViews>
    <workbookView xWindow="-120" yWindow="-120" windowWidth="29040" windowHeight="15720" xr2:uid="{00000000-000D-0000-FFFF-FFFF00000000}"/>
  </bookViews>
  <sheets>
    <sheet name="Bid Form" sheetId="13" r:id="rId1"/>
    <sheet name="SOV Phase 1" sheetId="32" r:id="rId2"/>
    <sheet name="SOV Phase 2" sheetId="34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3" l="1"/>
  <c r="A1" i="34"/>
  <c r="G12" i="34"/>
  <c r="H12" i="34"/>
  <c r="I12" i="34"/>
  <c r="J12" i="34"/>
  <c r="M12" i="34"/>
  <c r="P12" i="34"/>
  <c r="N1" i="34" s="1"/>
  <c r="O2" i="34" s="1"/>
  <c r="R12" i="34"/>
  <c r="M13" i="34"/>
  <c r="G13" i="34" s="1"/>
  <c r="H13" i="34" s="1"/>
  <c r="P13" i="34"/>
  <c r="R13" i="34"/>
  <c r="G14" i="34"/>
  <c r="H14" i="34"/>
  <c r="I14" i="34" s="1"/>
  <c r="M14" i="34"/>
  <c r="P14" i="34"/>
  <c r="R14" i="34"/>
  <c r="M15" i="34"/>
  <c r="G15" i="34" s="1"/>
  <c r="H15" i="34" s="1"/>
  <c r="P15" i="34"/>
  <c r="R15" i="34"/>
  <c r="M16" i="34"/>
  <c r="G16" i="34" s="1"/>
  <c r="H16" i="34" s="1"/>
  <c r="P16" i="34"/>
  <c r="R16" i="34"/>
  <c r="M17" i="34"/>
  <c r="G17" i="34" s="1"/>
  <c r="H17" i="34" s="1"/>
  <c r="P17" i="34"/>
  <c r="R17" i="34"/>
  <c r="A18" i="34"/>
  <c r="H18" i="34"/>
  <c r="J18" i="34" s="1"/>
  <c r="M18" i="34"/>
  <c r="P18" i="34"/>
  <c r="H19" i="34"/>
  <c r="J19" i="34"/>
  <c r="L19" i="34"/>
  <c r="M19" i="34"/>
  <c r="P19" i="34"/>
  <c r="H20" i="34"/>
  <c r="J20" i="34"/>
  <c r="L20" i="34"/>
  <c r="P20" i="34" s="1"/>
  <c r="M20" i="34"/>
  <c r="H21" i="34"/>
  <c r="J21" i="34"/>
  <c r="L21" i="34"/>
  <c r="M21" i="34"/>
  <c r="P21" i="34"/>
  <c r="H22" i="34"/>
  <c r="J22" i="34"/>
  <c r="M22" i="34"/>
  <c r="P22" i="34"/>
  <c r="I17" i="34" l="1"/>
  <c r="J17" i="34" s="1"/>
  <c r="R11" i="34"/>
  <c r="I13" i="34"/>
  <c r="J13" i="34" s="1"/>
  <c r="I16" i="34"/>
  <c r="J16" i="34" s="1"/>
  <c r="O3" i="34"/>
  <c r="O4" i="34"/>
  <c r="I15" i="34"/>
  <c r="J15" i="34"/>
  <c r="Q7" i="34"/>
  <c r="J14" i="34"/>
  <c r="J23" i="34" l="1"/>
  <c r="I23" i="34"/>
  <c r="S11" i="34"/>
  <c r="T11" i="34"/>
  <c r="H15" i="13" l="1"/>
  <c r="H14" i="13"/>
  <c r="I9" i="13"/>
  <c r="P26" i="32"/>
  <c r="M26" i="32"/>
  <c r="H26" i="32"/>
  <c r="J26" i="32" s="1"/>
  <c r="L25" i="32"/>
  <c r="P25" i="32" s="1"/>
  <c r="H25" i="32"/>
  <c r="J25" i="32" s="1"/>
  <c r="L24" i="32"/>
  <c r="M24" i="32" s="1"/>
  <c r="H24" i="32"/>
  <c r="J24" i="32" s="1"/>
  <c r="L23" i="32"/>
  <c r="M23" i="32" s="1"/>
  <c r="H23" i="32"/>
  <c r="J23" i="32" s="1"/>
  <c r="M22" i="32"/>
  <c r="A22" i="32"/>
  <c r="P22" i="32" s="1"/>
  <c r="R21" i="32"/>
  <c r="P21" i="32"/>
  <c r="M21" i="32"/>
  <c r="G21" i="32"/>
  <c r="H21" i="32" s="1"/>
  <c r="R20" i="32"/>
  <c r="P20" i="32"/>
  <c r="M20" i="32"/>
  <c r="G20" i="32" s="1"/>
  <c r="H20" i="32" s="1"/>
  <c r="R19" i="32"/>
  <c r="P19" i="32"/>
  <c r="M19" i="32"/>
  <c r="G19" i="32" s="1"/>
  <c r="H19" i="32" s="1"/>
  <c r="R18" i="32"/>
  <c r="P18" i="32"/>
  <c r="M18" i="32"/>
  <c r="G18" i="32" s="1"/>
  <c r="H18" i="32" s="1"/>
  <c r="R17" i="32"/>
  <c r="P17" i="32"/>
  <c r="M17" i="32"/>
  <c r="G17" i="32" s="1"/>
  <c r="H17" i="32" s="1"/>
  <c r="R16" i="32"/>
  <c r="P16" i="32"/>
  <c r="M16" i="32"/>
  <c r="G16" i="32" s="1"/>
  <c r="H16" i="32" s="1"/>
  <c r="R15" i="32"/>
  <c r="P15" i="32"/>
  <c r="M15" i="32"/>
  <c r="G15" i="32" s="1"/>
  <c r="H15" i="32" s="1"/>
  <c r="R14" i="32"/>
  <c r="P14" i="32"/>
  <c r="M14" i="32"/>
  <c r="G14" i="32" s="1"/>
  <c r="H14" i="32" s="1"/>
  <c r="R13" i="32"/>
  <c r="P13" i="32"/>
  <c r="M13" i="32"/>
  <c r="G13" i="32" s="1"/>
  <c r="H13" i="32" s="1"/>
  <c r="R12" i="32"/>
  <c r="P12" i="32"/>
  <c r="M12" i="32"/>
  <c r="G12" i="32" s="1"/>
  <c r="H12" i="32" s="1"/>
  <c r="A1" i="32"/>
  <c r="P24" i="32" l="1"/>
  <c r="N1" i="32"/>
  <c r="O2" i="32" s="1"/>
  <c r="H22" i="32"/>
  <c r="J22" i="32" s="1"/>
  <c r="I19" i="32"/>
  <c r="J19" i="32" s="1"/>
  <c r="I16" i="32"/>
  <c r="J16" i="32" s="1"/>
  <c r="I13" i="32"/>
  <c r="J13" i="32" s="1"/>
  <c r="I17" i="32"/>
  <c r="J17" i="32" s="1"/>
  <c r="I20" i="32"/>
  <c r="J20" i="32" s="1"/>
  <c r="I21" i="32"/>
  <c r="J21" i="32" s="1"/>
  <c r="I14" i="32"/>
  <c r="J14" i="32" s="1"/>
  <c r="I18" i="32"/>
  <c r="J18" i="32" s="1"/>
  <c r="I15" i="32"/>
  <c r="J15" i="32" s="1"/>
  <c r="I12" i="32"/>
  <c r="J12" i="32" s="1"/>
  <c r="M25" i="32"/>
  <c r="P23" i="32"/>
  <c r="R11" i="32" l="1"/>
  <c r="Q7" i="32"/>
  <c r="O3" i="32"/>
  <c r="O4" i="32" s="1"/>
  <c r="J27" i="32"/>
  <c r="J23" i="13" s="1"/>
  <c r="I27" i="32"/>
  <c r="I11" i="13"/>
  <c r="T11" i="32" l="1"/>
  <c r="S11" i="32"/>
</calcChain>
</file>

<file path=xl/sharedStrings.xml><?xml version="1.0" encoding="utf-8"?>
<sst xmlns="http://schemas.openxmlformats.org/spreadsheetml/2006/main" count="335" uniqueCount="203">
  <si>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</si>
  <si>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</si>
  <si>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</si>
  <si>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</si>
  <si>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</si>
  <si>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</si>
  <si>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</si>
  <si>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</si>
  <si>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</si>
  <si>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</si>
  <si>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</si>
  <si>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</si>
  <si>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</si>
  <si>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</si>
  <si>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</si>
  <si>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</si>
  <si>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</si>
  <si>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</si>
  <si>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</si>
  <si>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</si>
  <si>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</si>
  <si>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</si>
  <si>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</si>
  <si>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</si>
  <si>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</si>
  <si>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</si>
  <si>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</si>
  <si>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</si>
  <si>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</si>
  <si>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</si>
  <si>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</si>
  <si>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</si>
  <si>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</si>
  <si>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</si>
  <si>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</si>
  <si>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</si>
  <si>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</si>
  <si>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</si>
  <si>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</si>
  <si>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</si>
  <si>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</si>
  <si>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</si>
  <si>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</si>
  <si>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</si>
  <si>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</si>
  <si>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</si>
  <si>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</si>
  <si>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</si>
  <si>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</si>
  <si>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</si>
  <si>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</si>
  <si>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</si>
  <si>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</si>
  <si>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</si>
  <si>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</si>
  <si>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</si>
  <si>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</si>
  <si>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</si>
  <si>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</si>
  <si>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</si>
  <si>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</si>
  <si>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</si>
  <si>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</si>
  <si>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</si>
  <si>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</si>
  <si>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</si>
  <si>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</si>
  <si>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</si>
  <si>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</si>
  <si>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</si>
  <si>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</si>
  <si>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</si>
  <si>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</si>
  <si>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</si>
  <si>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</si>
  <si>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</si>
  <si>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</si>
  <si>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</si>
  <si>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</si>
  <si>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</si>
  <si>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</si>
  <si>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</si>
  <si>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</si>
  <si>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</si>
  <si>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</si>
  <si>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</si>
  <si>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</si>
  <si>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</si>
  <si>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</si>
  <si>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</si>
  <si>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</si>
  <si>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</si>
  <si>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</si>
  <si>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</si>
  <si>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</si>
  <si>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</si>
  <si>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</si>
  <si>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</si>
  <si>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</si>
  <si>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</si>
  <si>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</si>
  <si>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</si>
  <si>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</si>
  <si>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</si>
  <si>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</si>
  <si>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</si>
  <si>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</si>
  <si>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</si>
  <si>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</si>
  <si>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</si>
  <si>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</si>
  <si>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</si>
  <si>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</si>
  <si>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</si>
  <si>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</si>
  <si>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</si>
  <si>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</si>
  <si>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</si>
  <si>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</si>
  <si>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</si>
  <si>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</si>
  <si>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</si>
  <si>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</si>
  <si>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</si>
  <si>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</si>
  <si>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</si>
  <si>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</si>
  <si>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</si>
  <si>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</si>
  <si>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</si>
  <si>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</si>
  <si>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</si>
  <si>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</si>
  <si>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</si>
  <si>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</si>
  <si>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</si>
  <si>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</si>
  <si>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</si>
  <si>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</si>
  <si>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</si>
  <si>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</si>
  <si>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</si>
  <si>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</si>
  <si>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</si>
  <si>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</si>
  <si>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</si>
  <si>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</si>
  <si>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</si>
  <si>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</si>
  <si>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</si>
  <si>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</si>
  <si>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</si>
  <si>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</si>
  <si>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</si>
  <si>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</si>
  <si>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</si>
  <si>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</si>
  <si>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</si>
  <si>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</si>
  <si>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</si>
  <si>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 xml:space="preserve">David Storm </t>
  </si>
  <si>
    <t>David Storm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</si>
  <si>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</si>
  <si>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</si>
  <si>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</si>
  <si>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</si>
  <si>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</si>
  <si>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</si>
  <si>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</si>
  <si>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</si>
  <si>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</si>
  <si>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</si>
  <si>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Install 1" metal blinds</t>
  </si>
  <si>
    <t>HunterDouglas Cordless 1" metal Blinds</t>
  </si>
  <si>
    <t>Standard Wand Tilt and Cordless Lift Controls</t>
  </si>
  <si>
    <t>Installation based on fastening blinds to aluminum window system. Any change in mount substrate or location is subject to surcharge.</t>
  </si>
  <si>
    <t>Estimator</t>
  </si>
  <si>
    <t>Cordless 1" metal blinds</t>
  </si>
  <si>
    <t>color: 998 Squirrel Gray</t>
  </si>
  <si>
    <t>25-774</t>
  </si>
  <si>
    <t xml:space="preserve">EPB </t>
  </si>
  <si>
    <t>1401 McCallie Ave. Chattanooga TN</t>
  </si>
  <si>
    <t>423-240-2197</t>
  </si>
  <si>
    <t>Gym-1</t>
  </si>
  <si>
    <t>Gym-2</t>
  </si>
  <si>
    <t>Gym-3</t>
  </si>
  <si>
    <t>Gym-4</t>
  </si>
  <si>
    <t>Gym-5</t>
  </si>
  <si>
    <t>EXAM RM-1</t>
  </si>
  <si>
    <t>Front Offices-1</t>
  </si>
  <si>
    <t>Front Offices-2</t>
  </si>
  <si>
    <t>Front Offices-3</t>
  </si>
  <si>
    <t>PH: 423-240-2197</t>
  </si>
  <si>
    <t>Estimate For:Phase 1(5 GYM windows, 1 Exam RM window, 3 Front Office Windows)</t>
  </si>
  <si>
    <r>
      <t xml:space="preserve">Freight &amp; Installation included </t>
    </r>
    <r>
      <rPr>
        <b/>
        <i/>
        <sz val="11"/>
        <rFont val="Estrangelo Edessa"/>
      </rPr>
      <t>(Sales tax not included in total)</t>
    </r>
  </si>
  <si>
    <t>HunterDouglas 1" Cordless lift metal Blinds</t>
  </si>
  <si>
    <t>RM2-3</t>
  </si>
  <si>
    <t>RM2-2</t>
  </si>
  <si>
    <t>RM2-1</t>
  </si>
  <si>
    <t>RM1-2</t>
  </si>
  <si>
    <t>RM1-1</t>
  </si>
  <si>
    <t>25-775</t>
  </si>
  <si>
    <t>Estimate For: Phase 2 (RM1 has 2 Blinds, RM2 has 3 Blinds)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</si>
</sst>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4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sz val="8"/>
      <name val="Garamond"/>
      <family val="1"/>
    </font>
    <font>
      <b/>
      <i/>
      <sz val="11"/>
      <name val="Estrangelo Edessa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19" xfId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31" fillId="0" borderId="20" xfId="0" applyFont="1" applyBorder="1" applyAlignment="1">
      <alignment horizontal="center"/>
    </xf>
    <xf numFmtId="12" fontId="31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44" fontId="5" fillId="0" borderId="20" xfId="1" applyFont="1" applyFill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31" fillId="0" borderId="11" xfId="0" applyFont="1" applyBorder="1" applyAlignment="1">
      <alignment horizontal="center"/>
    </xf>
    <xf numFmtId="12" fontId="31" fillId="0" borderId="1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44" fontId="5" fillId="0" borderId="0" xfId="8" applyFont="1" applyFill="1" applyBorder="1"/>
    <xf numFmtId="44" fontId="5" fillId="0" borderId="0" xfId="8" applyFont="1" applyFill="1" applyBorder="1" applyAlignment="1">
      <alignment horizontal="center"/>
    </xf>
    <xf numFmtId="165" fontId="7" fillId="0" borderId="14" xfId="8" applyNumberFormat="1" applyFont="1" applyFill="1" applyBorder="1"/>
    <xf numFmtId="44" fontId="5" fillId="0" borderId="10" xfId="8" applyFont="1" applyFill="1" applyBorder="1" applyAlignment="1">
      <alignment horizontal="center"/>
    </xf>
    <xf numFmtId="44" fontId="15" fillId="3" borderId="10" xfId="8" applyFont="1" applyFill="1" applyBorder="1" applyAlignment="1">
      <alignment horizontal="center"/>
    </xf>
    <xf numFmtId="44" fontId="15" fillId="4" borderId="10" xfId="8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44" fontId="5" fillId="2" borderId="0" xfId="8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9"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8" xr:uid="{E5C07E5E-EC8D-47AC-92A9-6C4DFECBF68A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6176013-3B3B-409C-BA37-CE18B3C5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409E33-A82F-4C10-81F9-18AD173B5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EE22B4D-0D24-4996-BF12-81FC2EE4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2CC1994-51FC-4ACF-BB36-5D4D8765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185738</xdr:colOff>
      <xdr:row>5</xdr:row>
      <xdr:rowOff>219075</xdr:rowOff>
    </xdr:from>
    <xdr:ext cx="814387" cy="800100"/>
    <xdr:pic>
      <xdr:nvPicPr>
        <xdr:cNvPr id="2" name="Picture 2">
          <a:extLst>
            <a:ext uri="{FF2B5EF4-FFF2-40B4-BE49-F238E27FC236}">
              <a16:creationId xmlns:a16="http://schemas.microsoft.com/office/drawing/2014/main" id="{F7A85A6E-86F0-4A23-9107-C1EF108C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3588" y="1143000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198664</xdr:colOff>
      <xdr:row>0</xdr:row>
      <xdr:rowOff>87086</xdr:rowOff>
    </xdr:from>
    <xdr:ext cx="790575" cy="785132"/>
    <xdr:pic>
      <xdr:nvPicPr>
        <xdr:cNvPr id="3" name="Picture 1">
          <a:extLst>
            <a:ext uri="{FF2B5EF4-FFF2-40B4-BE49-F238E27FC236}">
              <a16:creationId xmlns:a16="http://schemas.microsoft.com/office/drawing/2014/main" id="{C07C9DDD-C44E-4CAA-A4E3-3C91ED157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514" y="87086"/>
          <a:ext cx="790575" cy="7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204109</xdr:colOff>
      <xdr:row>0</xdr:row>
      <xdr:rowOff>0</xdr:rowOff>
    </xdr:from>
    <xdr:ext cx="2390773" cy="2348202"/>
    <xdr:pic>
      <xdr:nvPicPr>
        <xdr:cNvPr id="4" name="Picture 10">
          <a:extLst>
            <a:ext uri="{FF2B5EF4-FFF2-40B4-BE49-F238E27FC236}">
              <a16:creationId xmlns:a16="http://schemas.microsoft.com/office/drawing/2014/main" id="{42709B0D-8993-48D8-99D4-F4256195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76009" y="0"/>
          <a:ext cx="2390773" cy="234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045595A-200F-4ECC-883E-6D5D4429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564" y="734785"/>
          <a:ext cx="409575" cy="21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60"/>
  <sheetViews>
    <sheetView tabSelected="1" topLeftCell="A4" zoomScale="110" zoomScaleNormal="110" workbookViewId="0">
      <selection activeCell="J34" sqref="J34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85546875" style="2" customWidth="1"/>
    <col min="10" max="10" width="16.570312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46" t="str">
        <f>'SOV Phase 1'!F1</f>
        <v>25-774</v>
      </c>
      <c r="J9" s="146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82" t="s">
        <v>176</v>
      </c>
      <c r="H11" s="7" t="s">
        <v>19</v>
      </c>
      <c r="I11" s="84">
        <f ca="1">TODAY()</f>
        <v>45952</v>
      </c>
    </row>
    <row r="12" spans="2:15">
      <c r="B12" s="1"/>
      <c r="H12" s="7"/>
    </row>
    <row r="13" spans="2:15">
      <c r="B13" s="1" t="s">
        <v>2</v>
      </c>
      <c r="D13" s="82" t="s">
        <v>47</v>
      </c>
      <c r="H13" s="7" t="s">
        <v>1</v>
      </c>
    </row>
    <row r="14" spans="2:15">
      <c r="B14" s="1"/>
      <c r="D14" s="2" t="s">
        <v>17</v>
      </c>
      <c r="H14" s="7" t="str">
        <f>'SOV Phase 1'!F3</f>
        <v xml:space="preserve">EPB </v>
      </c>
    </row>
    <row r="15" spans="2:15">
      <c r="B15" s="1"/>
      <c r="D15" s="2" t="s">
        <v>18</v>
      </c>
      <c r="H15" s="85" t="str">
        <f>'SOV Phase 1'!F4</f>
        <v>1401 McCallie Ave. Chattanooga TN</v>
      </c>
    </row>
    <row r="16" spans="2:15">
      <c r="B16" s="1"/>
    </row>
    <row r="17" spans="1:10">
      <c r="B17" s="7" t="s">
        <v>3</v>
      </c>
      <c r="D17" s="82" t="s">
        <v>160</v>
      </c>
      <c r="H17" s="1" t="s">
        <v>14</v>
      </c>
    </row>
    <row r="18" spans="1:10">
      <c r="D18" s="82" t="s">
        <v>192</v>
      </c>
      <c r="H18" s="82" t="s">
        <v>177</v>
      </c>
    </row>
    <row r="19" spans="1:10" ht="15.75" thickBot="1">
      <c r="B19" s="13"/>
      <c r="C19" s="13"/>
      <c r="D19" s="124" t="s">
        <v>166</v>
      </c>
      <c r="E19" s="13"/>
      <c r="F19" s="13"/>
      <c r="G19" s="13"/>
      <c r="H19" s="13"/>
      <c r="I19" s="13"/>
      <c r="J19" s="13"/>
    </row>
    <row r="20" spans="1:10" ht="15.75" thickTop="1">
      <c r="B20" s="5"/>
      <c r="C20" s="5"/>
      <c r="D20" s="5"/>
      <c r="E20" s="5"/>
      <c r="F20" s="5"/>
      <c r="G20" s="5"/>
      <c r="H20" s="6"/>
      <c r="I20" s="5"/>
    </row>
    <row r="21" spans="1:10" ht="15" customHeight="1">
      <c r="B21" s="152" t="s">
        <v>193</v>
      </c>
      <c r="C21" s="152"/>
      <c r="D21" s="152"/>
      <c r="E21" s="152"/>
      <c r="F21" s="152"/>
      <c r="G21" s="152"/>
      <c r="H21" s="152"/>
      <c r="I21" s="152"/>
      <c r="J21" s="136"/>
    </row>
    <row r="22" spans="1:10">
      <c r="B22" s="9" t="s">
        <v>4</v>
      </c>
      <c r="C22" s="8"/>
      <c r="E22" s="8"/>
      <c r="F22" s="8"/>
      <c r="H22" s="6"/>
      <c r="I22" s="5"/>
      <c r="J22" s="120" t="s">
        <v>6</v>
      </c>
    </row>
    <row r="23" spans="1:10">
      <c r="B23" s="8">
        <v>9</v>
      </c>
      <c r="C23" s="8" t="s">
        <v>5</v>
      </c>
      <c r="D23" s="114" t="s">
        <v>195</v>
      </c>
      <c r="E23" s="115"/>
      <c r="F23" s="115"/>
      <c r="G23" s="115"/>
      <c r="H23" s="116"/>
      <c r="I23" s="117"/>
      <c r="J23" s="95">
        <f>'SOV Phase 1'!J27</f>
        <v>3320</v>
      </c>
    </row>
    <row r="24" spans="1:10">
      <c r="D24" s="114" t="s">
        <v>178</v>
      </c>
      <c r="E24" s="115"/>
      <c r="F24" s="115"/>
      <c r="G24" s="115"/>
      <c r="H24" s="116"/>
      <c r="I24" s="117"/>
      <c r="J24" s="19"/>
    </row>
    <row r="25" spans="1:10">
      <c r="D25" s="114" t="s">
        <v>174</v>
      </c>
      <c r="E25" s="115"/>
      <c r="F25" s="115"/>
      <c r="G25" s="115"/>
      <c r="H25" s="116"/>
      <c r="I25" s="117"/>
      <c r="J25" s="19"/>
    </row>
    <row r="26" spans="1:10">
      <c r="D26" s="114" t="s">
        <v>194</v>
      </c>
      <c r="E26" s="115"/>
      <c r="F26" s="115"/>
      <c r="G26" s="115"/>
      <c r="H26" s="116"/>
      <c r="I26" s="117"/>
    </row>
    <row r="27" spans="1:10">
      <c r="B27" s="8"/>
    </row>
    <row r="28" spans="1:10" ht="15" customHeight="1">
      <c r="A28" s="82"/>
      <c r="B28" s="152" t="s">
        <v>202</v>
      </c>
      <c r="C28" s="152"/>
      <c r="D28" s="152"/>
      <c r="E28" s="152"/>
      <c r="F28" s="152"/>
      <c r="G28" s="152"/>
      <c r="H28" s="152"/>
      <c r="I28" s="152"/>
      <c r="J28" s="136"/>
    </row>
    <row r="29" spans="1:10">
      <c r="A29" s="82"/>
      <c r="B29" s="9" t="s">
        <v>4</v>
      </c>
      <c r="C29" s="145"/>
      <c r="D29" s="82"/>
      <c r="E29" s="145"/>
      <c r="F29" s="145"/>
      <c r="G29" s="82"/>
      <c r="H29" s="6"/>
      <c r="I29" s="5"/>
      <c r="J29" s="120" t="s">
        <v>6</v>
      </c>
    </row>
    <row r="30" spans="1:10">
      <c r="A30" s="82"/>
      <c r="B30" s="145">
        <v>5</v>
      </c>
      <c r="C30" s="145" t="s">
        <v>5</v>
      </c>
      <c r="D30" s="114" t="s">
        <v>195</v>
      </c>
      <c r="E30" s="115"/>
      <c r="F30" s="115"/>
      <c r="G30" s="115"/>
      <c r="H30" s="116"/>
      <c r="I30" s="117"/>
      <c r="J30" s="95">
        <f>'SOV Phase 2'!J23</f>
        <v>2245</v>
      </c>
    </row>
    <row r="31" spans="1:10">
      <c r="A31" s="82"/>
      <c r="B31" s="82"/>
      <c r="C31" s="82"/>
      <c r="D31" s="114" t="s">
        <v>178</v>
      </c>
      <c r="E31" s="115"/>
      <c r="F31" s="115"/>
      <c r="G31" s="115"/>
      <c r="H31" s="116"/>
      <c r="I31" s="117"/>
      <c r="J31" s="95"/>
    </row>
    <row r="32" spans="1:10">
      <c r="A32" s="82"/>
      <c r="B32" s="82"/>
      <c r="C32" s="82"/>
      <c r="D32" s="114" t="s">
        <v>174</v>
      </c>
      <c r="E32" s="115"/>
      <c r="F32" s="115"/>
      <c r="G32" s="115"/>
      <c r="H32" s="116"/>
      <c r="I32" s="117"/>
      <c r="J32" s="95"/>
    </row>
    <row r="33" spans="1:12">
      <c r="A33" s="82"/>
      <c r="B33" s="82"/>
      <c r="C33" s="82"/>
      <c r="D33" s="114" t="s">
        <v>194</v>
      </c>
      <c r="E33" s="115"/>
      <c r="F33" s="115"/>
      <c r="G33" s="115"/>
      <c r="H33" s="116"/>
      <c r="I33" s="117"/>
      <c r="J33" s="82"/>
    </row>
    <row r="34" spans="1:12">
      <c r="B34" s="8"/>
    </row>
    <row r="35" spans="1:12" ht="15" customHeight="1">
      <c r="A35" s="12"/>
      <c r="B35" s="4" t="s">
        <v>44</v>
      </c>
      <c r="C35" s="8"/>
      <c r="E35" s="8"/>
      <c r="F35" s="8"/>
      <c r="G35" s="8"/>
      <c r="H35" s="61"/>
      <c r="I35" s="5"/>
      <c r="K35" s="2"/>
      <c r="L35" s="2"/>
    </row>
    <row r="36" spans="1:12" ht="15" customHeight="1">
      <c r="A36" s="12"/>
      <c r="B36" s="11" t="s">
        <v>7</v>
      </c>
      <c r="C36" s="147" t="s">
        <v>175</v>
      </c>
      <c r="D36" s="147"/>
      <c r="E36" s="147"/>
      <c r="F36" s="147"/>
      <c r="G36" s="147"/>
      <c r="H36" s="147"/>
      <c r="I36" s="147"/>
      <c r="J36" s="147"/>
      <c r="K36" s="2"/>
      <c r="L36" s="2"/>
    </row>
    <row r="37" spans="1:12" ht="15" customHeight="1">
      <c r="A37" s="12"/>
      <c r="B37" s="11"/>
      <c r="C37" s="147"/>
      <c r="D37" s="147"/>
      <c r="E37" s="147"/>
      <c r="F37" s="147"/>
      <c r="G37" s="147"/>
      <c r="H37" s="147"/>
      <c r="I37" s="147"/>
      <c r="J37" s="147"/>
      <c r="K37" s="2"/>
      <c r="L37" s="2"/>
    </row>
    <row r="38" spans="1:12" ht="15" customHeight="1" thickBot="1">
      <c r="A38" s="12"/>
      <c r="B38" s="15"/>
      <c r="C38" s="14"/>
      <c r="D38" s="15"/>
      <c r="E38" s="14"/>
      <c r="F38" s="14"/>
      <c r="G38" s="14"/>
      <c r="H38" s="16"/>
      <c r="I38" s="17"/>
      <c r="J38" s="13"/>
      <c r="K38" s="2"/>
      <c r="L38" s="2"/>
    </row>
    <row r="39" spans="1:12" ht="15" customHeight="1" thickTop="1">
      <c r="A39" s="12"/>
      <c r="B39" s="1" t="s">
        <v>46</v>
      </c>
      <c r="C39" s="82"/>
      <c r="D39" s="82"/>
      <c r="E39" s="82"/>
      <c r="F39" s="82"/>
      <c r="G39" s="82"/>
      <c r="H39" s="82"/>
      <c r="I39" s="82"/>
      <c r="J39" s="82"/>
      <c r="K39" s="2"/>
      <c r="L39" s="2"/>
    </row>
    <row r="40" spans="1:12" ht="15" customHeight="1">
      <c r="A40" s="12"/>
      <c r="B40" s="125" t="s">
        <v>7</v>
      </c>
      <c r="C40" s="85" t="s">
        <v>8</v>
      </c>
      <c r="D40" s="82"/>
      <c r="E40" s="82"/>
      <c r="F40" s="82"/>
      <c r="G40" s="82"/>
      <c r="H40" s="82"/>
      <c r="I40" s="82"/>
      <c r="J40" s="82"/>
      <c r="K40" s="2"/>
      <c r="L40" s="2"/>
    </row>
    <row r="41" spans="1:12" ht="15" customHeight="1">
      <c r="A41" s="12"/>
      <c r="B41" s="125"/>
      <c r="C41" s="85" t="s">
        <v>167</v>
      </c>
      <c r="D41" s="82"/>
      <c r="E41" s="82"/>
      <c r="F41" s="82"/>
      <c r="G41" s="82"/>
      <c r="H41" s="82"/>
      <c r="I41" s="82"/>
      <c r="J41" s="82"/>
      <c r="K41" s="2"/>
      <c r="L41" s="2"/>
    </row>
    <row r="42" spans="1:12" ht="15" customHeight="1">
      <c r="A42" s="12"/>
      <c r="B42" s="125" t="s">
        <v>9</v>
      </c>
      <c r="C42" s="148" t="s">
        <v>163</v>
      </c>
      <c r="D42" s="149"/>
      <c r="E42" s="149"/>
      <c r="F42" s="149"/>
      <c r="G42" s="149"/>
      <c r="H42" s="149"/>
      <c r="I42" s="149"/>
      <c r="J42" s="149"/>
      <c r="K42" s="2"/>
      <c r="L42" s="2"/>
    </row>
    <row r="43" spans="1:12" ht="15" customHeight="1">
      <c r="A43" s="12"/>
      <c r="B43" s="125" t="s">
        <v>10</v>
      </c>
      <c r="C43" s="148" t="s">
        <v>20</v>
      </c>
      <c r="D43" s="149"/>
      <c r="E43" s="149"/>
      <c r="F43" s="149"/>
      <c r="G43" s="149"/>
      <c r="H43" s="149"/>
      <c r="I43" s="149"/>
      <c r="J43" s="149"/>
      <c r="K43" s="2"/>
      <c r="L43" s="2"/>
    </row>
    <row r="44" spans="1:12" ht="15" customHeight="1">
      <c r="A44" s="12"/>
      <c r="B44" s="125"/>
      <c r="C44" s="149"/>
      <c r="D44" s="149"/>
      <c r="E44" s="149"/>
      <c r="F44" s="149"/>
      <c r="G44" s="149"/>
      <c r="H44" s="149"/>
      <c r="I44" s="149"/>
      <c r="J44" s="149"/>
      <c r="K44" s="2"/>
      <c r="L44" s="2"/>
    </row>
    <row r="45" spans="1:12" ht="15" customHeight="1">
      <c r="B45" s="125" t="s">
        <v>11</v>
      </c>
      <c r="C45" s="150" t="s">
        <v>168</v>
      </c>
      <c r="D45" s="151"/>
      <c r="E45" s="151"/>
      <c r="F45" s="151"/>
      <c r="G45" s="151"/>
      <c r="H45" s="151"/>
      <c r="I45" s="151"/>
      <c r="J45" s="151"/>
    </row>
    <row r="46" spans="1:12">
      <c r="B46" s="125"/>
      <c r="C46" s="151"/>
      <c r="D46" s="151"/>
      <c r="E46" s="151"/>
      <c r="F46" s="151"/>
      <c r="G46" s="151"/>
      <c r="H46" s="151"/>
      <c r="I46" s="151"/>
      <c r="J46" s="151"/>
    </row>
    <row r="47" spans="1:12" ht="15" customHeight="1">
      <c r="B47" s="125" t="s">
        <v>15</v>
      </c>
      <c r="C47" s="148" t="s">
        <v>49</v>
      </c>
      <c r="D47" s="149"/>
      <c r="E47" s="149"/>
      <c r="F47" s="149"/>
      <c r="G47" s="149"/>
      <c r="H47" s="149"/>
      <c r="I47" s="149"/>
      <c r="J47" s="149"/>
    </row>
    <row r="48" spans="1:12">
      <c r="B48" s="125"/>
      <c r="C48" s="149"/>
      <c r="D48" s="149"/>
      <c r="E48" s="149"/>
      <c r="F48" s="149"/>
      <c r="G48" s="149"/>
      <c r="H48" s="149"/>
      <c r="I48" s="149"/>
      <c r="J48" s="149"/>
    </row>
    <row r="49" spans="2:2">
      <c r="B49" s="4" t="s">
        <v>12</v>
      </c>
    </row>
    <row r="50" spans="2:2">
      <c r="B50" s="8"/>
    </row>
    <row r="51" spans="2:2">
      <c r="B51" s="82" t="s">
        <v>161</v>
      </c>
    </row>
    <row r="52" spans="2:2">
      <c r="B52" s="1" t="s">
        <v>47</v>
      </c>
    </row>
    <row r="54" spans="2:2">
      <c r="B54" s="11"/>
    </row>
    <row r="57" spans="2:2">
      <c r="B57" s="11"/>
    </row>
    <row r="60" spans="2:2">
      <c r="B60" s="11"/>
    </row>
  </sheetData>
  <mergeCells count="8">
    <mergeCell ref="I9:J9"/>
    <mergeCell ref="C36:J37"/>
    <mergeCell ref="C47:J48"/>
    <mergeCell ref="C43:J44"/>
    <mergeCell ref="C45:J46"/>
    <mergeCell ref="C42:J42"/>
    <mergeCell ref="B21:I21"/>
    <mergeCell ref="B28:I28"/>
  </mergeCells>
  <hyperlinks>
    <hyperlink ref="D19" r:id="rId1" xr:uid="{19B28C67-F0B7-4009-91DD-831E8877CD13}"/>
  </hyperlinks>
  <pageMargins left="0.7" right="0.7" top="0.75" bottom="0.75" header="0.3" footer="0.3"/>
  <pageSetup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9ADF-2E80-4236-9432-B79EBBD4DC7C}">
  <sheetPr>
    <tabColor rgb="FFFFFF00"/>
  </sheetPr>
  <dimension ref="A1:T199"/>
  <sheetViews>
    <sheetView topLeftCell="A4" zoomScale="70" zoomScaleNormal="70" workbookViewId="0">
      <selection activeCell="P12" sqref="P12:P20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3">
        <f ca="1">TODAY()</f>
        <v>45952</v>
      </c>
      <c r="B1" s="153"/>
      <c r="C1" s="153"/>
      <c r="D1" s="153"/>
      <c r="E1" s="21" t="s">
        <v>16</v>
      </c>
      <c r="F1" s="22" t="s">
        <v>179</v>
      </c>
      <c r="G1"/>
      <c r="M1" s="24" t="s">
        <v>25</v>
      </c>
      <c r="N1" s="57">
        <f>SUM(P12:P21)</f>
        <v>695.6400000000001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1696.6829268292684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180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156.94317073170731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181</v>
      </c>
      <c r="G4" s="28"/>
      <c r="H4" s="21"/>
      <c r="I4" s="21"/>
      <c r="M4" s="25"/>
      <c r="N4" s="25"/>
      <c r="O4" s="31">
        <f>SUM(O2:O3)</f>
        <v>1853.6260975609757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182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SUM(H12:H26)</f>
        <v>3320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0.6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80" t="s">
        <v>0</v>
      </c>
      <c r="B11" s="80" t="s">
        <v>164</v>
      </c>
      <c r="C11" s="80" t="s">
        <v>35</v>
      </c>
      <c r="D11" s="81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0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SUM(P12:P26)</f>
        <v>1802.64</v>
      </c>
      <c r="S11" s="76">
        <f>SUM(Q7-R11)</f>
        <v>1517.36</v>
      </c>
      <c r="T11" s="79">
        <f>SUM(Q7-R11)/Q7</f>
        <v>0.45703614457831321</v>
      </c>
    </row>
    <row r="12" spans="1:20" s="44" customFormat="1" ht="30" customHeight="1" thickTop="1">
      <c r="A12" s="56">
        <v>1</v>
      </c>
      <c r="B12" s="134" t="s">
        <v>183</v>
      </c>
      <c r="C12" s="135">
        <v>41.125</v>
      </c>
      <c r="D12" s="135">
        <v>50</v>
      </c>
      <c r="E12" s="41" t="s">
        <v>173</v>
      </c>
      <c r="F12" s="41" t="s">
        <v>178</v>
      </c>
      <c r="G12" s="77">
        <f>M12</f>
        <v>183.6</v>
      </c>
      <c r="H12" s="77">
        <f t="shared" ref="H12:H22" si="0">G12*A12</f>
        <v>183.6</v>
      </c>
      <c r="I12" s="77">
        <f t="shared" ref="I12" si="1">SUM(H12*$I$11)</f>
        <v>0</v>
      </c>
      <c r="J12" s="77">
        <f t="shared" ref="J12" si="2">SUM(H12:I12)</f>
        <v>183.6</v>
      </c>
      <c r="K12" s="42"/>
      <c r="L12" s="121">
        <v>73.44</v>
      </c>
      <c r="M12" s="59">
        <f>SUM(L12/(1-$M$10))</f>
        <v>183.6</v>
      </c>
      <c r="P12" s="63">
        <f t="shared" ref="P12:P21" si="3">L12*A12</f>
        <v>73.44</v>
      </c>
      <c r="R12" s="78">
        <f t="shared" ref="R12:R21" si="4">SUM(((C12*D12)/144)*A12)</f>
        <v>14.279513888888889</v>
      </c>
      <c r="S12" s="44" t="s">
        <v>43</v>
      </c>
    </row>
    <row r="13" spans="1:20" s="44" customFormat="1" ht="30" customHeight="1">
      <c r="A13" s="55">
        <v>1</v>
      </c>
      <c r="B13" s="134" t="s">
        <v>184</v>
      </c>
      <c r="C13" s="123">
        <v>42</v>
      </c>
      <c r="D13" s="135">
        <v>50</v>
      </c>
      <c r="E13" s="41" t="s">
        <v>173</v>
      </c>
      <c r="F13" s="41" t="s">
        <v>178</v>
      </c>
      <c r="G13" s="77">
        <f t="shared" ref="G13:G20" si="5">M13</f>
        <v>183.6</v>
      </c>
      <c r="H13" s="77">
        <f t="shared" si="0"/>
        <v>183.6</v>
      </c>
      <c r="I13" s="77">
        <f t="shared" ref="I13:I21" si="6">SUM(H13*$I$11)</f>
        <v>0</v>
      </c>
      <c r="J13" s="77">
        <f t="shared" ref="J13:J26" si="7">SUM(H13:I13)</f>
        <v>183.6</v>
      </c>
      <c r="K13" s="42"/>
      <c r="L13" s="121">
        <v>73.44</v>
      </c>
      <c r="M13" s="59">
        <f t="shared" ref="M13:M21" si="8">SUM(L13/(1-$M$10))</f>
        <v>183.6</v>
      </c>
      <c r="P13" s="63">
        <f t="shared" si="3"/>
        <v>73.44</v>
      </c>
      <c r="R13" s="78">
        <f t="shared" si="4"/>
        <v>14.583333333333334</v>
      </c>
      <c r="S13" s="44" t="s">
        <v>43</v>
      </c>
    </row>
    <row r="14" spans="1:20" s="44" customFormat="1" ht="30" customHeight="1">
      <c r="A14" s="55">
        <v>1</v>
      </c>
      <c r="B14" s="134" t="s">
        <v>185</v>
      </c>
      <c r="C14" s="123">
        <v>42.125</v>
      </c>
      <c r="D14" s="135">
        <v>50</v>
      </c>
      <c r="E14" s="41" t="s">
        <v>173</v>
      </c>
      <c r="F14" s="41" t="s">
        <v>178</v>
      </c>
      <c r="G14" s="77">
        <f t="shared" si="5"/>
        <v>183.6</v>
      </c>
      <c r="H14" s="77">
        <f t="shared" si="0"/>
        <v>183.6</v>
      </c>
      <c r="I14" s="77">
        <f t="shared" si="6"/>
        <v>0</v>
      </c>
      <c r="J14" s="77">
        <f t="shared" si="7"/>
        <v>183.6</v>
      </c>
      <c r="K14" s="42"/>
      <c r="L14" s="121">
        <v>73.44</v>
      </c>
      <c r="M14" s="59">
        <f t="shared" si="8"/>
        <v>183.6</v>
      </c>
      <c r="P14" s="63">
        <f t="shared" si="3"/>
        <v>73.44</v>
      </c>
      <c r="R14" s="78">
        <f t="shared" si="4"/>
        <v>14.626736111111111</v>
      </c>
      <c r="S14" s="44" t="s">
        <v>43</v>
      </c>
    </row>
    <row r="15" spans="1:20" s="44" customFormat="1" ht="30" customHeight="1">
      <c r="A15" s="55">
        <v>1</v>
      </c>
      <c r="B15" s="134" t="s">
        <v>186</v>
      </c>
      <c r="C15" s="123">
        <v>41.625</v>
      </c>
      <c r="D15" s="135">
        <v>50</v>
      </c>
      <c r="E15" s="41" t="s">
        <v>173</v>
      </c>
      <c r="F15" s="41" t="s">
        <v>178</v>
      </c>
      <c r="G15" s="77">
        <f t="shared" si="5"/>
        <v>183.6</v>
      </c>
      <c r="H15" s="77">
        <f t="shared" si="0"/>
        <v>183.6</v>
      </c>
      <c r="I15" s="77">
        <f t="shared" si="6"/>
        <v>0</v>
      </c>
      <c r="J15" s="77">
        <f t="shared" si="7"/>
        <v>183.6</v>
      </c>
      <c r="K15" s="42"/>
      <c r="L15" s="121">
        <v>73.44</v>
      </c>
      <c r="M15" s="59">
        <f t="shared" si="8"/>
        <v>183.6</v>
      </c>
      <c r="P15" s="63">
        <f t="shared" si="3"/>
        <v>73.44</v>
      </c>
      <c r="R15" s="78">
        <f t="shared" si="4"/>
        <v>14.453125</v>
      </c>
      <c r="S15" s="44" t="s">
        <v>43</v>
      </c>
    </row>
    <row r="16" spans="1:20" s="44" customFormat="1" ht="30" customHeight="1">
      <c r="A16" s="55">
        <v>1</v>
      </c>
      <c r="B16" s="134" t="s">
        <v>187</v>
      </c>
      <c r="C16" s="123">
        <v>41.75</v>
      </c>
      <c r="D16" s="135">
        <v>50</v>
      </c>
      <c r="E16" s="41" t="s">
        <v>173</v>
      </c>
      <c r="F16" s="41" t="s">
        <v>178</v>
      </c>
      <c r="G16" s="77">
        <f t="shared" si="5"/>
        <v>183.6</v>
      </c>
      <c r="H16" s="77">
        <f t="shared" si="0"/>
        <v>183.6</v>
      </c>
      <c r="I16" s="77">
        <f t="shared" si="6"/>
        <v>0</v>
      </c>
      <c r="J16" s="77">
        <f t="shared" si="7"/>
        <v>183.6</v>
      </c>
      <c r="K16" s="42"/>
      <c r="L16" s="121">
        <v>73.44</v>
      </c>
      <c r="M16" s="59">
        <f t="shared" si="8"/>
        <v>183.6</v>
      </c>
      <c r="P16" s="63">
        <f t="shared" si="3"/>
        <v>73.44</v>
      </c>
      <c r="R16" s="78">
        <f t="shared" si="4"/>
        <v>14.496527777777779</v>
      </c>
      <c r="S16" s="44" t="s">
        <v>43</v>
      </c>
    </row>
    <row r="17" spans="1:19" s="44" customFormat="1" ht="30" customHeight="1">
      <c r="A17" s="55">
        <v>1</v>
      </c>
      <c r="B17" s="122" t="s">
        <v>188</v>
      </c>
      <c r="C17" s="123">
        <v>41.625</v>
      </c>
      <c r="D17" s="135">
        <v>50</v>
      </c>
      <c r="E17" s="41" t="s">
        <v>173</v>
      </c>
      <c r="F17" s="41" t="s">
        <v>178</v>
      </c>
      <c r="G17" s="77">
        <f t="shared" si="5"/>
        <v>183.6</v>
      </c>
      <c r="H17" s="77">
        <f t="shared" si="0"/>
        <v>183.6</v>
      </c>
      <c r="I17" s="77">
        <f t="shared" si="6"/>
        <v>0</v>
      </c>
      <c r="J17" s="77">
        <f t="shared" si="7"/>
        <v>183.6</v>
      </c>
      <c r="K17" s="42"/>
      <c r="L17" s="121">
        <v>73.44</v>
      </c>
      <c r="M17" s="59">
        <f t="shared" si="8"/>
        <v>183.6</v>
      </c>
      <c r="P17" s="63">
        <f t="shared" si="3"/>
        <v>73.44</v>
      </c>
      <c r="R17" s="78">
        <f t="shared" si="4"/>
        <v>14.453125</v>
      </c>
      <c r="S17" s="44" t="s">
        <v>43</v>
      </c>
    </row>
    <row r="18" spans="1:19" s="44" customFormat="1" ht="30" customHeight="1">
      <c r="A18" s="55">
        <v>1</v>
      </c>
      <c r="B18" s="122" t="s">
        <v>189</v>
      </c>
      <c r="C18" s="123">
        <v>56.75</v>
      </c>
      <c r="D18" s="123">
        <v>53</v>
      </c>
      <c r="E18" s="41" t="s">
        <v>173</v>
      </c>
      <c r="F18" s="41" t="s">
        <v>178</v>
      </c>
      <c r="G18" s="77">
        <f t="shared" si="5"/>
        <v>203.99999999999997</v>
      </c>
      <c r="H18" s="77">
        <f t="shared" si="0"/>
        <v>203.99999999999997</v>
      </c>
      <c r="I18" s="77">
        <f t="shared" si="6"/>
        <v>0</v>
      </c>
      <c r="J18" s="77">
        <f t="shared" si="7"/>
        <v>203.99999999999997</v>
      </c>
      <c r="K18" s="42"/>
      <c r="L18" s="121">
        <v>81.599999999999994</v>
      </c>
      <c r="M18" s="59">
        <f t="shared" si="8"/>
        <v>203.99999999999997</v>
      </c>
      <c r="P18" s="63">
        <f t="shared" si="3"/>
        <v>81.599999999999994</v>
      </c>
      <c r="R18" s="78">
        <f t="shared" si="4"/>
        <v>20.887152777777779</v>
      </c>
      <c r="S18" s="44" t="s">
        <v>43</v>
      </c>
    </row>
    <row r="19" spans="1:19" s="44" customFormat="1" ht="30" customHeight="1">
      <c r="A19" s="55">
        <v>1</v>
      </c>
      <c r="B19" s="122" t="s">
        <v>190</v>
      </c>
      <c r="C19" s="123">
        <v>63.25</v>
      </c>
      <c r="D19" s="123">
        <v>52</v>
      </c>
      <c r="E19" s="41" t="s">
        <v>173</v>
      </c>
      <c r="F19" s="41" t="s">
        <v>178</v>
      </c>
      <c r="G19" s="77">
        <f t="shared" si="5"/>
        <v>214.20000000000002</v>
      </c>
      <c r="H19" s="77">
        <f t="shared" si="0"/>
        <v>214.20000000000002</v>
      </c>
      <c r="I19" s="77">
        <f t="shared" si="6"/>
        <v>0</v>
      </c>
      <c r="J19" s="77">
        <f t="shared" si="7"/>
        <v>214.20000000000002</v>
      </c>
      <c r="K19" s="42"/>
      <c r="L19" s="121">
        <v>85.68</v>
      </c>
      <c r="M19" s="59">
        <f t="shared" si="8"/>
        <v>214.20000000000002</v>
      </c>
      <c r="P19" s="63">
        <f t="shared" si="3"/>
        <v>85.68</v>
      </c>
      <c r="R19" s="78">
        <f t="shared" si="4"/>
        <v>22.840277777777779</v>
      </c>
      <c r="S19" s="44" t="s">
        <v>43</v>
      </c>
    </row>
    <row r="20" spans="1:19" s="44" customFormat="1" ht="30" customHeight="1">
      <c r="A20" s="55">
        <v>1</v>
      </c>
      <c r="B20" s="122" t="s">
        <v>191</v>
      </c>
      <c r="C20" s="123">
        <v>76.375</v>
      </c>
      <c r="D20" s="123">
        <v>48</v>
      </c>
      <c r="E20" s="41" t="s">
        <v>173</v>
      </c>
      <c r="F20" s="41" t="s">
        <v>178</v>
      </c>
      <c r="G20" s="77">
        <f t="shared" si="5"/>
        <v>219.29999999999998</v>
      </c>
      <c r="H20" s="77">
        <f t="shared" si="0"/>
        <v>219.29999999999998</v>
      </c>
      <c r="I20" s="77">
        <f t="shared" si="6"/>
        <v>0</v>
      </c>
      <c r="J20" s="77">
        <f t="shared" si="7"/>
        <v>219.29999999999998</v>
      </c>
      <c r="K20" s="42"/>
      <c r="L20" s="121">
        <v>87.72</v>
      </c>
      <c r="M20" s="59">
        <f t="shared" si="8"/>
        <v>219.29999999999998</v>
      </c>
      <c r="P20" s="63">
        <f t="shared" si="3"/>
        <v>87.72</v>
      </c>
      <c r="R20" s="78">
        <f t="shared" si="4"/>
        <v>25.458333333333332</v>
      </c>
      <c r="S20" s="44" t="s">
        <v>43</v>
      </c>
    </row>
    <row r="21" spans="1:19" s="44" customFormat="1" ht="30" customHeight="1" thickBot="1">
      <c r="A21" s="128"/>
      <c r="B21" s="129"/>
      <c r="C21" s="130"/>
      <c r="D21" s="130"/>
      <c r="E21" s="131"/>
      <c r="F21" s="131"/>
      <c r="G21" s="132">
        <f t="shared" ref="G21" si="9">ROUNDUP(M21,0)</f>
        <v>0</v>
      </c>
      <c r="H21" s="132">
        <f t="shared" si="0"/>
        <v>0</v>
      </c>
      <c r="I21" s="132">
        <f t="shared" si="6"/>
        <v>0</v>
      </c>
      <c r="J21" s="132">
        <f t="shared" si="7"/>
        <v>0</v>
      </c>
      <c r="K21" s="42"/>
      <c r="L21" s="121"/>
      <c r="M21" s="59">
        <f t="shared" si="8"/>
        <v>0</v>
      </c>
      <c r="P21" s="63">
        <f t="shared" si="3"/>
        <v>0</v>
      </c>
      <c r="R21" s="78">
        <f t="shared" si="4"/>
        <v>0</v>
      </c>
      <c r="S21" s="44" t="s">
        <v>43</v>
      </c>
    </row>
    <row r="22" spans="1:19" s="44" customFormat="1" ht="30" customHeight="1">
      <c r="A22" s="56">
        <f>SUM(A12:A21)</f>
        <v>9</v>
      </c>
      <c r="B22" s="118"/>
      <c r="C22" s="118"/>
      <c r="D22" s="118"/>
      <c r="E22" s="133" t="s">
        <v>172</v>
      </c>
      <c r="F22" s="41"/>
      <c r="G22" s="77">
        <v>50</v>
      </c>
      <c r="H22" s="119">
        <f t="shared" si="0"/>
        <v>450</v>
      </c>
      <c r="I22" s="77"/>
      <c r="J22" s="77">
        <f t="shared" si="7"/>
        <v>450</v>
      </c>
      <c r="K22" s="42"/>
      <c r="L22" s="43">
        <v>35</v>
      </c>
      <c r="M22" s="59">
        <f t="shared" ref="M22:M26" si="10">SUM(L22/(1-$N$22))</f>
        <v>46.666666666666664</v>
      </c>
      <c r="N22" s="39">
        <v>0.25</v>
      </c>
      <c r="O22" s="60"/>
      <c r="P22" s="63">
        <f>L22*A22</f>
        <v>315</v>
      </c>
      <c r="Q22" s="46"/>
      <c r="R22" s="86" t="s">
        <v>51</v>
      </c>
    </row>
    <row r="23" spans="1:19" s="44" customFormat="1" ht="30" customHeight="1">
      <c r="A23" s="55">
        <v>1</v>
      </c>
      <c r="B23" s="64"/>
      <c r="C23" s="64"/>
      <c r="D23" s="64"/>
      <c r="E23" s="62" t="s">
        <v>33</v>
      </c>
      <c r="F23" s="62"/>
      <c r="G23" s="77">
        <v>75</v>
      </c>
      <c r="H23" s="66">
        <f>SUM(G23*A23)</f>
        <v>75</v>
      </c>
      <c r="I23" s="65"/>
      <c r="J23" s="67">
        <f t="shared" ref="J23" si="11">SUM(H23:I23)</f>
        <v>75</v>
      </c>
      <c r="K23" s="42"/>
      <c r="L23" s="43">
        <f>50*1</f>
        <v>50</v>
      </c>
      <c r="M23" s="59">
        <f t="shared" si="10"/>
        <v>66.666666666666671</v>
      </c>
      <c r="P23" s="63">
        <f t="shared" ref="P23:P26" si="12">L23*A23</f>
        <v>50</v>
      </c>
      <c r="R23" s="86" t="s">
        <v>52</v>
      </c>
    </row>
    <row r="24" spans="1:19" s="44" customFormat="1" ht="30" customHeight="1">
      <c r="A24" s="55">
        <v>1</v>
      </c>
      <c r="B24" s="64"/>
      <c r="C24" s="64"/>
      <c r="D24" s="64"/>
      <c r="E24" s="62" t="s">
        <v>170</v>
      </c>
      <c r="F24" s="62"/>
      <c r="G24" s="77">
        <v>200</v>
      </c>
      <c r="H24" s="66">
        <f>SUM(G24*A24)</f>
        <v>200</v>
      </c>
      <c r="I24" s="65"/>
      <c r="J24" s="67">
        <f t="shared" si="7"/>
        <v>200</v>
      </c>
      <c r="K24" s="42"/>
      <c r="L24" s="43">
        <f>(0.7*70)+(50*2)</f>
        <v>149</v>
      </c>
      <c r="M24" s="59">
        <f t="shared" si="10"/>
        <v>198.66666666666666</v>
      </c>
      <c r="P24" s="63">
        <f t="shared" si="12"/>
        <v>149</v>
      </c>
      <c r="R24" s="86" t="s">
        <v>52</v>
      </c>
    </row>
    <row r="25" spans="1:19" s="44" customFormat="1" ht="30" customHeight="1">
      <c r="A25" s="64">
        <v>1</v>
      </c>
      <c r="B25" s="64"/>
      <c r="C25" s="64"/>
      <c r="D25" s="64"/>
      <c r="E25" s="62" t="s">
        <v>165</v>
      </c>
      <c r="F25" s="62"/>
      <c r="G25" s="65">
        <v>550</v>
      </c>
      <c r="H25" s="66">
        <f>SUM(G25*A25)</f>
        <v>550</v>
      </c>
      <c r="I25" s="65"/>
      <c r="J25" s="67">
        <f t="shared" si="7"/>
        <v>550</v>
      </c>
      <c r="K25" s="42"/>
      <c r="L25" s="43">
        <f>(0.7*240)+(50*4)</f>
        <v>368</v>
      </c>
      <c r="M25" s="59">
        <f t="shared" si="10"/>
        <v>490.66666666666669</v>
      </c>
      <c r="O25" s="45"/>
      <c r="P25" s="63">
        <f t="shared" si="12"/>
        <v>368</v>
      </c>
      <c r="Q25" s="47"/>
      <c r="R25" s="87" t="s">
        <v>50</v>
      </c>
    </row>
    <row r="26" spans="1:19" s="44" customFormat="1" ht="30" customHeight="1" thickBot="1">
      <c r="A26" s="64">
        <v>1</v>
      </c>
      <c r="B26" s="64"/>
      <c r="C26" s="64"/>
      <c r="D26" s="64"/>
      <c r="E26" s="62" t="s">
        <v>171</v>
      </c>
      <c r="F26" s="62"/>
      <c r="G26" s="127">
        <v>305.89999999999998</v>
      </c>
      <c r="H26" s="66">
        <f>SUM(G26*A26)</f>
        <v>305.89999999999998</v>
      </c>
      <c r="I26" s="65"/>
      <c r="J26" s="67">
        <f t="shared" si="7"/>
        <v>305.89999999999998</v>
      </c>
      <c r="K26" s="42"/>
      <c r="L26" s="43">
        <v>225</v>
      </c>
      <c r="M26" s="59">
        <f t="shared" si="10"/>
        <v>300</v>
      </c>
      <c r="O26" s="45"/>
      <c r="P26" s="63">
        <f t="shared" si="12"/>
        <v>225</v>
      </c>
      <c r="Q26" s="47"/>
      <c r="R26" s="87" t="s">
        <v>50</v>
      </c>
    </row>
    <row r="27" spans="1:19" ht="40.15" customHeight="1" thickTop="1">
      <c r="A27" s="48"/>
      <c r="B27" s="49"/>
      <c r="C27" s="49"/>
      <c r="D27" s="49"/>
      <c r="E27" s="49"/>
      <c r="F27" s="49"/>
      <c r="G27" s="126" t="s">
        <v>169</v>
      </c>
      <c r="H27" s="49"/>
      <c r="I27" s="50">
        <f>SUM(I12:I26)</f>
        <v>0</v>
      </c>
      <c r="J27" s="51">
        <f>SUM(J12:J26)</f>
        <v>3320</v>
      </c>
      <c r="K27" s="10"/>
      <c r="L27" s="44"/>
      <c r="M27" s="44"/>
      <c r="N27" s="44"/>
      <c r="O27" s="45"/>
      <c r="P27" s="44"/>
      <c r="Q27" s="44"/>
      <c r="R27" s="44"/>
      <c r="S27" s="44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s="44" customFormat="1" ht="24.95" customHeight="1">
      <c r="A29" s="33"/>
      <c r="B29"/>
      <c r="C29"/>
      <c r="D29"/>
      <c r="E29" s="25"/>
      <c r="F29"/>
      <c r="G29"/>
      <c r="H29" s="68"/>
      <c r="I29" s="27"/>
      <c r="J29" s="42"/>
      <c r="K29" s="25"/>
    </row>
    <row r="30" spans="1:19" s="44" customFormat="1" ht="24.95" customHeight="1">
      <c r="A30" s="88" t="s">
        <v>53</v>
      </c>
      <c r="E30" s="25"/>
      <c r="I30" s="27"/>
      <c r="J30" s="42"/>
      <c r="K30" s="25"/>
    </row>
    <row r="31" spans="1:19" s="44" customFormat="1" ht="24.95" customHeight="1">
      <c r="A31" s="88" t="s">
        <v>54</v>
      </c>
      <c r="E31" s="25"/>
      <c r="I31" s="27"/>
      <c r="J31" s="42"/>
      <c r="K31" s="52"/>
    </row>
    <row r="32" spans="1:19" ht="24.95" customHeight="1">
      <c r="A32" s="92" t="s">
        <v>55</v>
      </c>
      <c r="B32" s="93"/>
      <c r="C32" s="93"/>
      <c r="D32" s="93"/>
      <c r="E32" s="94"/>
      <c r="F32" s="93"/>
      <c r="G32" s="44"/>
      <c r="H32" s="44"/>
      <c r="I32" s="27"/>
      <c r="J32" s="42"/>
      <c r="K32" s="10"/>
    </row>
    <row r="33" spans="1:11" ht="24.95" customHeight="1">
      <c r="A33" s="25"/>
      <c r="B33" s="44"/>
      <c r="C33" s="44"/>
      <c r="D33" s="44"/>
      <c r="E33" s="25"/>
      <c r="F33" s="44"/>
      <c r="G33" s="44"/>
      <c r="H33" s="44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/>
      <c r="G34"/>
      <c r="H34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1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s="44" customFormat="1" ht="24.95" customHeight="1">
      <c r="A39" s="34"/>
      <c r="B39" s="34"/>
      <c r="C39" s="34"/>
      <c r="D39" s="25"/>
      <c r="E39" s="25"/>
      <c r="F39" s="25"/>
      <c r="G39" s="25"/>
      <c r="H39" s="25"/>
      <c r="I39" s="27"/>
      <c r="J39" s="42"/>
      <c r="K39" s="52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10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10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25"/>
    </row>
    <row r="44" spans="1:11" s="44" customFormat="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25"/>
    </row>
    <row r="45" spans="1:11" s="44" customFormat="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52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10"/>
    </row>
    <row r="48" spans="1:1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10"/>
    </row>
    <row r="49" spans="1:11" s="44" customFormat="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25"/>
    </row>
    <row r="50" spans="1:11" s="44" customFormat="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25"/>
    </row>
    <row r="51" spans="1:11" ht="24.95" customHeight="1">
      <c r="A51" s="25"/>
      <c r="B51" s="25"/>
      <c r="C51" s="25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10"/>
    </row>
    <row r="53" spans="1:11" ht="24.95" customHeight="1">
      <c r="A53" s="34"/>
      <c r="B53" s="34"/>
      <c r="C53" s="34"/>
      <c r="D53" s="25"/>
      <c r="E53" s="25"/>
      <c r="F53" s="25"/>
      <c r="G53" s="25"/>
      <c r="H53" s="25"/>
      <c r="I53" s="27"/>
      <c r="J53" s="42"/>
      <c r="K53" s="10"/>
    </row>
    <row r="54" spans="1:11" ht="24.95" customHeight="1">
      <c r="A54" s="25"/>
      <c r="B54" s="25"/>
      <c r="C54" s="25"/>
      <c r="D54" s="25"/>
      <c r="E54" s="25"/>
      <c r="F54" s="25"/>
      <c r="G54" s="25"/>
      <c r="H54" s="25"/>
      <c r="I54" s="53"/>
      <c r="J54" s="54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I199" s="25"/>
      <c r="J199" s="10"/>
    </row>
  </sheetData>
  <mergeCells count="1">
    <mergeCell ref="A1:D1"/>
  </mergeCells>
  <phoneticPr fontId="32" type="noConversion"/>
  <hyperlinks>
    <hyperlink ref="F7" r:id="rId1" xr:uid="{4A1BC09F-2E62-48DF-AA96-EEE56100395E}"/>
    <hyperlink ref="F8" r:id="rId2" xr:uid="{491FF8B1-5D52-4E1C-94DB-0EF4ACE5FB18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1E753-CBA5-4C34-A16D-8C914717A33A}">
  <sheetPr>
    <tabColor rgb="FFFFFF00"/>
  </sheetPr>
  <dimension ref="A1:T195"/>
  <sheetViews>
    <sheetView zoomScale="70" zoomScaleNormal="70" workbookViewId="0">
      <selection activeCell="F29" sqref="F29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53">
        <f ca="1">TODAY()</f>
        <v>45952</v>
      </c>
      <c r="B1" s="153"/>
      <c r="C1" s="153"/>
      <c r="D1" s="153"/>
      <c r="E1" s="21" t="s">
        <v>16</v>
      </c>
      <c r="F1" s="22" t="s">
        <v>201</v>
      </c>
      <c r="G1"/>
      <c r="M1" s="24" t="s">
        <v>25</v>
      </c>
      <c r="N1" s="144">
        <f>SUM(P12:P17)</f>
        <v>369.24</v>
      </c>
      <c r="O1" s="25"/>
      <c r="R1" s="8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138">
        <f>SUM(N1/(1-N2))</f>
        <v>900.58536585365846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180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83.304146341463408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181</v>
      </c>
      <c r="G4" s="28"/>
      <c r="H4" s="21"/>
      <c r="I4" s="21"/>
      <c r="M4" s="25"/>
      <c r="N4" s="25"/>
      <c r="O4" s="31">
        <f>SUM(O2:O3)</f>
        <v>983.88951219512182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182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143" t="s">
        <v>41</v>
      </c>
      <c r="Q7" s="68">
        <f>SUM(H12:H22)</f>
        <v>2245</v>
      </c>
    </row>
    <row r="8" spans="1:20" ht="18" customHeight="1" thickBot="1">
      <c r="A8" s="32"/>
      <c r="D8" s="33"/>
      <c r="F8" s="113" t="s">
        <v>162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141" t="s">
        <v>28</v>
      </c>
      <c r="H10" s="141" t="s">
        <v>29</v>
      </c>
      <c r="I10" s="142" t="s">
        <v>30</v>
      </c>
      <c r="J10" s="141" t="s">
        <v>28</v>
      </c>
      <c r="K10" s="38"/>
      <c r="L10"/>
      <c r="M10" s="39">
        <v>0.6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80" t="s">
        <v>0</v>
      </c>
      <c r="B11" s="80" t="s">
        <v>164</v>
      </c>
      <c r="C11" s="80" t="s">
        <v>35</v>
      </c>
      <c r="D11" s="81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0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SUM(P12:P22)</f>
        <v>1296.24</v>
      </c>
      <c r="S11" s="76">
        <f>SUM(Q7-R11)</f>
        <v>948.76</v>
      </c>
      <c r="T11" s="79">
        <f>SUM(Q7-R11)/Q7</f>
        <v>0.42261024498886413</v>
      </c>
    </row>
    <row r="12" spans="1:20" s="44" customFormat="1" ht="30" customHeight="1" thickTop="1">
      <c r="A12" s="56">
        <v>1</v>
      </c>
      <c r="B12" s="134" t="s">
        <v>200</v>
      </c>
      <c r="C12" s="135">
        <v>42.25</v>
      </c>
      <c r="D12" s="135">
        <v>50</v>
      </c>
      <c r="E12" s="41" t="s">
        <v>173</v>
      </c>
      <c r="F12" s="41" t="s">
        <v>178</v>
      </c>
      <c r="G12" s="77">
        <f>M12</f>
        <v>188.7</v>
      </c>
      <c r="H12" s="77">
        <f t="shared" ref="H12:H18" si="0">G12*A12</f>
        <v>188.7</v>
      </c>
      <c r="I12" s="77">
        <f t="shared" ref="I12:I17" si="1">SUM(H12*$I$11)</f>
        <v>0</v>
      </c>
      <c r="J12" s="77">
        <f t="shared" ref="J12:J22" si="2">SUM(H12:I12)</f>
        <v>188.7</v>
      </c>
      <c r="K12" s="137"/>
      <c r="L12" s="121">
        <v>75.48</v>
      </c>
      <c r="M12" s="59">
        <f t="shared" ref="M12:M17" si="3">SUM(L12/(1-$M$10))</f>
        <v>188.7</v>
      </c>
      <c r="P12" s="63">
        <f t="shared" ref="P12:P22" si="4">L12*A12</f>
        <v>75.48</v>
      </c>
      <c r="R12" s="78">
        <f t="shared" ref="R12:R17" si="5">SUM(((C12*D12)/144)*A12)</f>
        <v>14.670138888888889</v>
      </c>
      <c r="S12" s="44" t="s">
        <v>43</v>
      </c>
    </row>
    <row r="13" spans="1:20" s="44" customFormat="1" ht="30" customHeight="1">
      <c r="A13" s="55">
        <v>1</v>
      </c>
      <c r="B13" s="134" t="s">
        <v>199</v>
      </c>
      <c r="C13" s="123">
        <v>42</v>
      </c>
      <c r="D13" s="135">
        <v>50</v>
      </c>
      <c r="E13" s="41" t="s">
        <v>173</v>
      </c>
      <c r="F13" s="41" t="s">
        <v>178</v>
      </c>
      <c r="G13" s="77">
        <f>M13</f>
        <v>183.6</v>
      </c>
      <c r="H13" s="77">
        <f t="shared" si="0"/>
        <v>183.6</v>
      </c>
      <c r="I13" s="77">
        <f t="shared" si="1"/>
        <v>0</v>
      </c>
      <c r="J13" s="77">
        <f t="shared" si="2"/>
        <v>183.6</v>
      </c>
      <c r="K13" s="137"/>
      <c r="L13" s="121">
        <v>73.44</v>
      </c>
      <c r="M13" s="59">
        <f t="shared" si="3"/>
        <v>183.6</v>
      </c>
      <c r="P13" s="63">
        <f t="shared" si="4"/>
        <v>73.44</v>
      </c>
      <c r="R13" s="78">
        <f t="shared" si="5"/>
        <v>14.583333333333334</v>
      </c>
      <c r="S13" s="44" t="s">
        <v>43</v>
      </c>
    </row>
    <row r="14" spans="1:20" s="44" customFormat="1" ht="30" customHeight="1">
      <c r="A14" s="55">
        <v>1</v>
      </c>
      <c r="B14" s="134" t="s">
        <v>198</v>
      </c>
      <c r="C14" s="123">
        <v>42</v>
      </c>
      <c r="D14" s="135">
        <v>50</v>
      </c>
      <c r="E14" s="41" t="s">
        <v>173</v>
      </c>
      <c r="F14" s="41" t="s">
        <v>178</v>
      </c>
      <c r="G14" s="77">
        <f>M14</f>
        <v>183.6</v>
      </c>
      <c r="H14" s="77">
        <f t="shared" si="0"/>
        <v>183.6</v>
      </c>
      <c r="I14" s="77">
        <f t="shared" si="1"/>
        <v>0</v>
      </c>
      <c r="J14" s="77">
        <f t="shared" si="2"/>
        <v>183.6</v>
      </c>
      <c r="K14" s="137"/>
      <c r="L14" s="121">
        <v>73.44</v>
      </c>
      <c r="M14" s="59">
        <f t="shared" si="3"/>
        <v>183.6</v>
      </c>
      <c r="P14" s="63">
        <f t="shared" si="4"/>
        <v>73.44</v>
      </c>
      <c r="R14" s="78">
        <f t="shared" si="5"/>
        <v>14.583333333333334</v>
      </c>
      <c r="S14" s="44" t="s">
        <v>43</v>
      </c>
    </row>
    <row r="15" spans="1:20" s="44" customFormat="1" ht="30" customHeight="1">
      <c r="A15" s="55">
        <v>1</v>
      </c>
      <c r="B15" s="134" t="s">
        <v>197</v>
      </c>
      <c r="C15" s="123">
        <v>42</v>
      </c>
      <c r="D15" s="135">
        <v>50</v>
      </c>
      <c r="E15" s="41" t="s">
        <v>173</v>
      </c>
      <c r="F15" s="41" t="s">
        <v>178</v>
      </c>
      <c r="G15" s="77">
        <f>M15</f>
        <v>183.6</v>
      </c>
      <c r="H15" s="77">
        <f t="shared" si="0"/>
        <v>183.6</v>
      </c>
      <c r="I15" s="77">
        <f t="shared" si="1"/>
        <v>0</v>
      </c>
      <c r="J15" s="77">
        <f t="shared" si="2"/>
        <v>183.6</v>
      </c>
      <c r="K15" s="137"/>
      <c r="L15" s="121">
        <v>73.44</v>
      </c>
      <c r="M15" s="59">
        <f t="shared" si="3"/>
        <v>183.6</v>
      </c>
      <c r="P15" s="63">
        <f t="shared" si="4"/>
        <v>73.44</v>
      </c>
      <c r="R15" s="78">
        <f t="shared" si="5"/>
        <v>14.583333333333334</v>
      </c>
      <c r="S15" s="44" t="s">
        <v>43</v>
      </c>
    </row>
    <row r="16" spans="1:20" s="44" customFormat="1" ht="30" customHeight="1">
      <c r="A16" s="55">
        <v>1</v>
      </c>
      <c r="B16" s="134" t="s">
        <v>196</v>
      </c>
      <c r="C16" s="123">
        <v>41.5</v>
      </c>
      <c r="D16" s="135">
        <v>50</v>
      </c>
      <c r="E16" s="41" t="s">
        <v>173</v>
      </c>
      <c r="F16" s="41" t="s">
        <v>178</v>
      </c>
      <c r="G16" s="77">
        <f>M16</f>
        <v>183.6</v>
      </c>
      <c r="H16" s="77">
        <f t="shared" si="0"/>
        <v>183.6</v>
      </c>
      <c r="I16" s="77">
        <f t="shared" si="1"/>
        <v>0</v>
      </c>
      <c r="J16" s="77">
        <f t="shared" si="2"/>
        <v>183.6</v>
      </c>
      <c r="K16" s="137"/>
      <c r="L16" s="121">
        <v>73.44</v>
      </c>
      <c r="M16" s="59">
        <f t="shared" si="3"/>
        <v>183.6</v>
      </c>
      <c r="P16" s="63">
        <f t="shared" si="4"/>
        <v>73.44</v>
      </c>
      <c r="R16" s="78">
        <f t="shared" si="5"/>
        <v>14.409722222222221</v>
      </c>
      <c r="S16" s="44" t="s">
        <v>43</v>
      </c>
    </row>
    <row r="17" spans="1:19" s="44" customFormat="1" ht="30" customHeight="1" thickBot="1">
      <c r="A17" s="128"/>
      <c r="B17" s="129"/>
      <c r="C17" s="130"/>
      <c r="D17" s="130"/>
      <c r="E17" s="131"/>
      <c r="F17" s="131"/>
      <c r="G17" s="132">
        <f>ROUNDUP(M17,0)</f>
        <v>0</v>
      </c>
      <c r="H17" s="132">
        <f t="shared" si="0"/>
        <v>0</v>
      </c>
      <c r="I17" s="132">
        <f t="shared" si="1"/>
        <v>0</v>
      </c>
      <c r="J17" s="132">
        <f t="shared" si="2"/>
        <v>0</v>
      </c>
      <c r="K17" s="137"/>
      <c r="L17" s="121"/>
      <c r="M17" s="59">
        <f t="shared" si="3"/>
        <v>0</v>
      </c>
      <c r="P17" s="63">
        <f t="shared" si="4"/>
        <v>0</v>
      </c>
      <c r="R17" s="78">
        <f t="shared" si="5"/>
        <v>0</v>
      </c>
      <c r="S17" s="44" t="s">
        <v>43</v>
      </c>
    </row>
    <row r="18" spans="1:19" s="44" customFormat="1" ht="30" customHeight="1">
      <c r="A18" s="56">
        <f>SUM(A12:A17)</f>
        <v>5</v>
      </c>
      <c r="B18" s="118"/>
      <c r="C18" s="118"/>
      <c r="D18" s="118"/>
      <c r="E18" s="133" t="s">
        <v>172</v>
      </c>
      <c r="F18" s="41"/>
      <c r="G18" s="77">
        <v>50</v>
      </c>
      <c r="H18" s="119">
        <f t="shared" si="0"/>
        <v>250</v>
      </c>
      <c r="I18" s="77"/>
      <c r="J18" s="77">
        <f t="shared" si="2"/>
        <v>250</v>
      </c>
      <c r="K18" s="137"/>
      <c r="L18" s="43">
        <v>35</v>
      </c>
      <c r="M18" s="59">
        <f>SUM(L18/(1-$N$18))</f>
        <v>46.666666666666664</v>
      </c>
      <c r="N18" s="39">
        <v>0.25</v>
      </c>
      <c r="O18" s="60"/>
      <c r="P18" s="63">
        <f t="shared" si="4"/>
        <v>175</v>
      </c>
      <c r="Q18" s="46"/>
      <c r="R18" s="86" t="s">
        <v>51</v>
      </c>
    </row>
    <row r="19" spans="1:19" s="44" customFormat="1" ht="30" customHeight="1">
      <c r="A19" s="55">
        <v>1</v>
      </c>
      <c r="B19" s="64"/>
      <c r="C19" s="64"/>
      <c r="D19" s="64"/>
      <c r="E19" s="62" t="s">
        <v>33</v>
      </c>
      <c r="F19" s="62"/>
      <c r="G19" s="77">
        <v>75</v>
      </c>
      <c r="H19" s="140">
        <f>SUM(G19*A19)</f>
        <v>75</v>
      </c>
      <c r="I19" s="65"/>
      <c r="J19" s="67">
        <f t="shared" si="2"/>
        <v>75</v>
      </c>
      <c r="K19" s="137"/>
      <c r="L19" s="43">
        <f>50*1</f>
        <v>50</v>
      </c>
      <c r="M19" s="59">
        <f>SUM(L19/(1-$N$18))</f>
        <v>66.666666666666671</v>
      </c>
      <c r="P19" s="63">
        <f t="shared" si="4"/>
        <v>50</v>
      </c>
      <c r="R19" s="86" t="s">
        <v>52</v>
      </c>
    </row>
    <row r="20" spans="1:19" s="44" customFormat="1" ht="30" customHeight="1">
      <c r="A20" s="55">
        <v>1</v>
      </c>
      <c r="B20" s="64"/>
      <c r="C20" s="64"/>
      <c r="D20" s="64"/>
      <c r="E20" s="62" t="s">
        <v>170</v>
      </c>
      <c r="F20" s="62"/>
      <c r="G20" s="77">
        <v>200</v>
      </c>
      <c r="H20" s="140">
        <f>SUM(G20*A20)</f>
        <v>200</v>
      </c>
      <c r="I20" s="65"/>
      <c r="J20" s="67">
        <f t="shared" si="2"/>
        <v>200</v>
      </c>
      <c r="K20" s="137"/>
      <c r="L20" s="43">
        <f>(0.7*70)+(50*2)</f>
        <v>149</v>
      </c>
      <c r="M20" s="59">
        <f>SUM(L20/(1-$N$18))</f>
        <v>198.66666666666666</v>
      </c>
      <c r="P20" s="63">
        <f t="shared" si="4"/>
        <v>149</v>
      </c>
      <c r="R20" s="86" t="s">
        <v>52</v>
      </c>
    </row>
    <row r="21" spans="1:19" s="44" customFormat="1" ht="30" customHeight="1">
      <c r="A21" s="64">
        <v>1</v>
      </c>
      <c r="B21" s="64"/>
      <c r="C21" s="64"/>
      <c r="D21" s="64"/>
      <c r="E21" s="62" t="s">
        <v>165</v>
      </c>
      <c r="F21" s="62"/>
      <c r="G21" s="65">
        <v>550</v>
      </c>
      <c r="H21" s="140">
        <f>SUM(G21*A21)</f>
        <v>550</v>
      </c>
      <c r="I21" s="65"/>
      <c r="J21" s="67">
        <f t="shared" si="2"/>
        <v>550</v>
      </c>
      <c r="K21" s="137"/>
      <c r="L21" s="43">
        <f>(0.7*240)+(50*4)</f>
        <v>368</v>
      </c>
      <c r="M21" s="59">
        <f>SUM(L21/(1-$N$18))</f>
        <v>490.66666666666669</v>
      </c>
      <c r="O21" s="45"/>
      <c r="P21" s="63">
        <f t="shared" si="4"/>
        <v>368</v>
      </c>
      <c r="Q21" s="47"/>
      <c r="R21" s="87" t="s">
        <v>50</v>
      </c>
    </row>
    <row r="22" spans="1:19" s="44" customFormat="1" ht="30" customHeight="1" thickBot="1">
      <c r="A22" s="64">
        <v>1</v>
      </c>
      <c r="B22" s="64"/>
      <c r="C22" s="64"/>
      <c r="D22" s="64"/>
      <c r="E22" s="62" t="s">
        <v>171</v>
      </c>
      <c r="F22" s="62"/>
      <c r="G22" s="127">
        <v>246.9</v>
      </c>
      <c r="H22" s="140">
        <f>SUM(G22*A22)</f>
        <v>246.9</v>
      </c>
      <c r="I22" s="65"/>
      <c r="J22" s="67">
        <f t="shared" si="2"/>
        <v>246.9</v>
      </c>
      <c r="K22" s="137"/>
      <c r="L22" s="43">
        <v>185</v>
      </c>
      <c r="M22" s="59">
        <f>SUM(L22/(1-$N$18))</f>
        <v>246.66666666666666</v>
      </c>
      <c r="O22" s="45"/>
      <c r="P22" s="63">
        <f t="shared" si="4"/>
        <v>185</v>
      </c>
      <c r="Q22" s="47"/>
      <c r="R22" s="87" t="s">
        <v>50</v>
      </c>
    </row>
    <row r="23" spans="1:19" ht="40.15" customHeight="1" thickTop="1">
      <c r="A23" s="48"/>
      <c r="B23" s="49"/>
      <c r="C23" s="49"/>
      <c r="D23" s="49"/>
      <c r="E23" s="49"/>
      <c r="F23" s="49"/>
      <c r="G23" s="126" t="s">
        <v>169</v>
      </c>
      <c r="H23" s="49"/>
      <c r="I23" s="50">
        <f>SUM(I12:I22)</f>
        <v>0</v>
      </c>
      <c r="J23" s="139">
        <f>SUM(J12:J22)</f>
        <v>2245</v>
      </c>
      <c r="K23" s="10"/>
      <c r="L23" s="44"/>
      <c r="M23" s="44"/>
      <c r="N23" s="44"/>
      <c r="O23" s="45"/>
      <c r="P23" s="44"/>
      <c r="Q23" s="44"/>
      <c r="R23" s="44"/>
      <c r="S23" s="44"/>
    </row>
    <row r="24" spans="1:19" s="44" customFormat="1" ht="24.95" customHeight="1">
      <c r="A24" s="25"/>
      <c r="B24" s="25"/>
      <c r="C24" s="25"/>
      <c r="D24" s="25"/>
      <c r="E24" s="25"/>
      <c r="F24" s="25"/>
      <c r="G24" s="25"/>
      <c r="H24" s="25"/>
      <c r="I24" s="138"/>
      <c r="J24" s="137"/>
      <c r="K24" s="25"/>
    </row>
    <row r="25" spans="1:19" s="44" customFormat="1" ht="24.95" customHeight="1">
      <c r="A25" s="33"/>
      <c r="B25"/>
      <c r="C25"/>
      <c r="D25"/>
      <c r="E25" s="25"/>
      <c r="F25"/>
      <c r="G25"/>
      <c r="H25" s="68"/>
      <c r="I25" s="138"/>
      <c r="J25" s="137"/>
      <c r="K25" s="25"/>
    </row>
    <row r="26" spans="1:19" s="44" customFormat="1" ht="24.95" customHeight="1">
      <c r="A26" s="88" t="s">
        <v>53</v>
      </c>
      <c r="E26" s="25"/>
      <c r="I26" s="138"/>
      <c r="J26" s="137"/>
      <c r="K26" s="25"/>
    </row>
    <row r="27" spans="1:19" s="44" customFormat="1" ht="24.95" customHeight="1">
      <c r="A27" s="88" t="s">
        <v>54</v>
      </c>
      <c r="E27" s="25"/>
      <c r="I27" s="138"/>
      <c r="J27" s="137"/>
      <c r="K27" s="52"/>
    </row>
    <row r="28" spans="1:19" ht="24.95" customHeight="1">
      <c r="A28" s="92" t="s">
        <v>55</v>
      </c>
      <c r="B28" s="93"/>
      <c r="C28" s="93"/>
      <c r="D28" s="93"/>
      <c r="E28" s="94"/>
      <c r="F28" s="93"/>
      <c r="G28" s="44"/>
      <c r="H28" s="44"/>
      <c r="I28" s="138"/>
      <c r="J28" s="137"/>
      <c r="K28" s="10"/>
    </row>
    <row r="29" spans="1:19" ht="24.95" customHeight="1">
      <c r="A29" s="25"/>
      <c r="B29" s="44"/>
      <c r="C29" s="44"/>
      <c r="D29" s="44"/>
      <c r="E29" s="25"/>
      <c r="F29" s="44"/>
      <c r="G29" s="44"/>
      <c r="H29" s="44"/>
      <c r="I29" s="138"/>
      <c r="J29" s="137"/>
      <c r="K29" s="10"/>
    </row>
    <row r="30" spans="1:19" ht="24.95" customHeight="1">
      <c r="A30" s="25"/>
      <c r="B30" s="25"/>
      <c r="C30" s="25"/>
      <c r="D30" s="25"/>
      <c r="E30" s="25"/>
      <c r="F30"/>
      <c r="G30"/>
      <c r="H30"/>
      <c r="I30" s="138"/>
      <c r="J30" s="137"/>
      <c r="K30" s="10"/>
    </row>
    <row r="31" spans="1:19" s="44" customFormat="1" ht="24.95" customHeight="1">
      <c r="A31" s="25"/>
      <c r="B31" s="25"/>
      <c r="C31" s="25"/>
      <c r="D31" s="25"/>
      <c r="E31" s="25"/>
      <c r="F31" s="25"/>
      <c r="G31" s="25"/>
      <c r="H31" s="25"/>
      <c r="I31" s="138"/>
      <c r="J31" s="137"/>
      <c r="K31" s="25"/>
    </row>
    <row r="32" spans="1:19" s="44" customFormat="1" ht="24.95" customHeight="1">
      <c r="A32" s="25"/>
      <c r="B32" s="25"/>
      <c r="C32" s="25"/>
      <c r="D32" s="25"/>
      <c r="E32" s="25"/>
      <c r="F32" s="25"/>
      <c r="G32" s="25"/>
      <c r="H32" s="25"/>
      <c r="I32" s="138"/>
      <c r="J32" s="137"/>
      <c r="K32" s="25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138"/>
      <c r="J33" s="137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138"/>
      <c r="J34" s="137"/>
      <c r="K34" s="10"/>
    </row>
    <row r="35" spans="1:11" s="44" customFormat="1" ht="24.95" customHeight="1">
      <c r="A35" s="34"/>
      <c r="B35" s="34"/>
      <c r="C35" s="34"/>
      <c r="D35" s="25"/>
      <c r="E35" s="25"/>
      <c r="F35" s="25"/>
      <c r="G35" s="25"/>
      <c r="H35" s="25"/>
      <c r="I35" s="138"/>
      <c r="J35" s="137"/>
      <c r="K35" s="52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138"/>
      <c r="J36" s="137"/>
      <c r="K36" s="10"/>
    </row>
    <row r="37" spans="1:11" ht="24.95" customHeight="1">
      <c r="A37" s="25"/>
      <c r="B37" s="25"/>
      <c r="C37" s="25"/>
      <c r="D37" s="25"/>
      <c r="E37" s="25"/>
      <c r="F37" s="25"/>
      <c r="G37" s="25"/>
      <c r="H37" s="25"/>
      <c r="I37" s="138"/>
      <c r="J37" s="137"/>
      <c r="K37" s="10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138"/>
      <c r="J38" s="137"/>
      <c r="K38" s="10"/>
    </row>
    <row r="39" spans="1:11" s="44" customFormat="1" ht="24.95" customHeight="1">
      <c r="A39" s="25"/>
      <c r="B39" s="25"/>
      <c r="C39" s="25"/>
      <c r="D39" s="25"/>
      <c r="E39" s="25"/>
      <c r="F39" s="25"/>
      <c r="G39" s="25"/>
      <c r="H39" s="25"/>
      <c r="I39" s="138"/>
      <c r="J39" s="137"/>
      <c r="K39" s="25"/>
    </row>
    <row r="40" spans="1:11" s="44" customFormat="1" ht="24.95" customHeight="1">
      <c r="A40" s="25"/>
      <c r="B40" s="25"/>
      <c r="C40" s="25"/>
      <c r="D40" s="25"/>
      <c r="E40" s="25"/>
      <c r="F40" s="25"/>
      <c r="G40" s="25"/>
      <c r="H40" s="25"/>
      <c r="I40" s="138"/>
      <c r="J40" s="137"/>
      <c r="K40" s="25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138"/>
      <c r="J41" s="137"/>
      <c r="K41" s="52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138"/>
      <c r="J42" s="137"/>
      <c r="K42" s="10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138"/>
      <c r="J43" s="137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138"/>
      <c r="J44" s="137"/>
      <c r="K44" s="10"/>
    </row>
    <row r="45" spans="1:11" s="44" customFormat="1" ht="24.95" customHeight="1">
      <c r="A45" s="25"/>
      <c r="B45" s="25"/>
      <c r="C45" s="25"/>
      <c r="D45" s="25"/>
      <c r="E45" s="25"/>
      <c r="F45" s="25"/>
      <c r="G45" s="25"/>
      <c r="H45" s="25"/>
      <c r="I45" s="138"/>
      <c r="J45" s="137"/>
      <c r="K45" s="25"/>
    </row>
    <row r="46" spans="1:11" s="44" customFormat="1" ht="24.95" customHeight="1">
      <c r="A46" s="25"/>
      <c r="B46" s="25"/>
      <c r="C46" s="25"/>
      <c r="D46" s="25"/>
      <c r="E46" s="25"/>
      <c r="F46" s="25"/>
      <c r="G46" s="25"/>
      <c r="H46" s="25"/>
      <c r="I46" s="138"/>
      <c r="J46" s="137"/>
      <c r="K46" s="25"/>
    </row>
    <row r="47" spans="1:11" ht="24.95" customHeight="1">
      <c r="A47" s="25"/>
      <c r="B47" s="25"/>
      <c r="C47" s="25"/>
      <c r="D47" s="25"/>
      <c r="E47" s="25"/>
      <c r="F47" s="25"/>
      <c r="G47" s="25"/>
      <c r="H47" s="25"/>
      <c r="I47" s="138"/>
      <c r="J47" s="137"/>
      <c r="K47" s="10"/>
    </row>
    <row r="48" spans="1:11" ht="24.95" customHeight="1">
      <c r="A48" s="25"/>
      <c r="B48" s="25"/>
      <c r="C48" s="25"/>
      <c r="D48" s="25"/>
      <c r="E48" s="25"/>
      <c r="F48" s="25"/>
      <c r="G48" s="25"/>
      <c r="H48" s="25"/>
      <c r="I48" s="138"/>
      <c r="J48" s="137"/>
      <c r="K48" s="10"/>
    </row>
    <row r="49" spans="1:11" ht="24.95" customHeight="1">
      <c r="A49" s="34"/>
      <c r="B49" s="34"/>
      <c r="C49" s="34"/>
      <c r="D49" s="25"/>
      <c r="E49" s="25"/>
      <c r="F49" s="25"/>
      <c r="G49" s="25"/>
      <c r="H49" s="25"/>
      <c r="I49" s="138"/>
      <c r="J49" s="137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53"/>
      <c r="J50" s="54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</row>
  </sheetData>
  <mergeCells count="1">
    <mergeCell ref="A1:D1"/>
  </mergeCells>
  <hyperlinks>
    <hyperlink ref="F7" r:id="rId1" xr:uid="{76563849-2012-42A1-B186-AF6B99DB43FA}"/>
    <hyperlink ref="F8" r:id="rId2" xr:uid="{685793F8-E5B5-4D36-9DEC-FAE97B46A22F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94</v>
      </c>
      <c r="B1" s="82" t="s">
        <v>93</v>
      </c>
      <c r="D1" s="104" t="s">
        <v>92</v>
      </c>
      <c r="H1" s="104" t="s">
        <v>91</v>
      </c>
    </row>
    <row r="2" spans="1:11">
      <c r="A2" s="82" t="s">
        <v>63</v>
      </c>
      <c r="B2" s="82">
        <v>50</v>
      </c>
      <c r="D2" s="102">
        <v>20</v>
      </c>
    </row>
    <row r="3" spans="1:11">
      <c r="A3" s="82" t="s">
        <v>90</v>
      </c>
      <c r="B3">
        <v>40</v>
      </c>
      <c r="D3" s="99">
        <v>25</v>
      </c>
      <c r="I3" s="103" t="s">
        <v>89</v>
      </c>
      <c r="J3" s="103"/>
      <c r="K3" s="103" t="s">
        <v>23</v>
      </c>
    </row>
    <row r="4" spans="1:11">
      <c r="A4" s="82" t="s">
        <v>88</v>
      </c>
      <c r="B4">
        <v>25</v>
      </c>
      <c r="D4" s="99">
        <v>40</v>
      </c>
      <c r="I4" s="82" t="s">
        <v>87</v>
      </c>
      <c r="K4" s="101" t="s">
        <v>86</v>
      </c>
    </row>
    <row r="5" spans="1:11">
      <c r="A5" s="82" t="s">
        <v>85</v>
      </c>
      <c r="B5">
        <v>20</v>
      </c>
      <c r="D5" s="102" t="s">
        <v>77</v>
      </c>
      <c r="I5" s="82" t="s">
        <v>84</v>
      </c>
      <c r="K5" s="39">
        <v>0.4</v>
      </c>
    </row>
    <row r="6" spans="1:11">
      <c r="A6" s="82" t="s">
        <v>83</v>
      </c>
      <c r="B6">
        <v>10</v>
      </c>
      <c r="D6" s="99">
        <v>50</v>
      </c>
      <c r="I6" s="82" t="s">
        <v>82</v>
      </c>
      <c r="K6" s="39">
        <v>0.3</v>
      </c>
    </row>
    <row r="7" spans="1:11">
      <c r="A7" s="82" t="s">
        <v>81</v>
      </c>
      <c r="B7" s="82" t="s">
        <v>80</v>
      </c>
      <c r="D7" s="99">
        <v>80</v>
      </c>
      <c r="I7" s="82" t="s">
        <v>79</v>
      </c>
      <c r="K7" s="39">
        <v>0.25</v>
      </c>
    </row>
    <row r="8" spans="1:11">
      <c r="A8" s="82" t="s">
        <v>78</v>
      </c>
      <c r="B8" s="82">
        <v>20</v>
      </c>
      <c r="D8" s="102" t="s">
        <v>77</v>
      </c>
      <c r="I8" s="82" t="s">
        <v>76</v>
      </c>
      <c r="K8" s="101" t="s">
        <v>75</v>
      </c>
    </row>
    <row r="9" spans="1:11">
      <c r="A9" s="82" t="s">
        <v>74</v>
      </c>
      <c r="B9" s="82"/>
      <c r="D9" s="102">
        <v>75</v>
      </c>
      <c r="I9" s="82"/>
      <c r="K9" s="101"/>
    </row>
    <row r="10" spans="1:11">
      <c r="D10" s="99"/>
      <c r="I10" s="82" t="s">
        <v>73</v>
      </c>
      <c r="K10" s="39"/>
    </row>
    <row r="11" spans="1:11">
      <c r="A11" s="100" t="s">
        <v>72</v>
      </c>
      <c r="D11" s="99"/>
      <c r="K11" s="39"/>
    </row>
    <row r="12" spans="1:11">
      <c r="A12" s="82" t="s">
        <v>71</v>
      </c>
      <c r="D12" s="99"/>
      <c r="K12" s="39"/>
    </row>
    <row r="13" spans="1:11">
      <c r="A13" s="82" t="s">
        <v>70</v>
      </c>
      <c r="D13" s="99"/>
      <c r="K13" s="39"/>
    </row>
    <row r="14" spans="1:11">
      <c r="A14" s="82" t="s">
        <v>69</v>
      </c>
      <c r="D14" s="99"/>
      <c r="K14" s="39"/>
    </row>
    <row r="15" spans="1:11">
      <c r="A15" s="82" t="s">
        <v>68</v>
      </c>
      <c r="D15" s="99"/>
      <c r="K15" s="39"/>
    </row>
    <row r="16" spans="1:11">
      <c r="A16" s="82" t="s">
        <v>67</v>
      </c>
      <c r="D16" s="99"/>
    </row>
    <row r="17" spans="1:8">
      <c r="A17" s="82" t="s">
        <v>66</v>
      </c>
      <c r="D17" s="99"/>
    </row>
    <row r="18" spans="1:8">
      <c r="A18" s="82" t="s">
        <v>65</v>
      </c>
      <c r="D18" s="99"/>
    </row>
    <row r="19" spans="1:8">
      <c r="A19" s="82" t="s">
        <v>64</v>
      </c>
      <c r="D19" s="99"/>
    </row>
    <row r="20" spans="1:8">
      <c r="A20" s="82"/>
      <c r="D20" s="99"/>
    </row>
    <row r="21" spans="1:8">
      <c r="A21" s="82" t="s">
        <v>63</v>
      </c>
      <c r="D21" s="99"/>
    </row>
    <row r="22" spans="1:8">
      <c r="D22" s="99"/>
    </row>
    <row r="23" spans="1:8">
      <c r="A23" s="82" t="s">
        <v>62</v>
      </c>
      <c r="D23" s="99"/>
    </row>
    <row r="24" spans="1:8">
      <c r="D24" s="99"/>
    </row>
    <row r="25" spans="1:8">
      <c r="A25" s="100" t="s">
        <v>61</v>
      </c>
      <c r="D25" s="99"/>
    </row>
    <row r="26" spans="1:8">
      <c r="A26" s="98" t="s">
        <v>60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59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58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57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56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111</v>
      </c>
      <c r="C1" s="105" t="s">
        <v>110</v>
      </c>
      <c r="E1" s="105" t="s">
        <v>74</v>
      </c>
    </row>
    <row r="2" spans="1:5" ht="45">
      <c r="A2" s="89" t="s">
        <v>101</v>
      </c>
      <c r="C2" t="s">
        <v>109</v>
      </c>
      <c r="E2" s="89" t="s">
        <v>108</v>
      </c>
    </row>
    <row r="3" spans="1:5">
      <c r="A3" s="89"/>
    </row>
    <row r="4" spans="1:5" ht="30">
      <c r="A4" s="89" t="s">
        <v>103</v>
      </c>
      <c r="C4" s="89" t="s">
        <v>107</v>
      </c>
    </row>
    <row r="5" spans="1:5">
      <c r="A5" s="89"/>
    </row>
    <row r="6" spans="1:5" ht="30">
      <c r="A6" s="89" t="s">
        <v>105</v>
      </c>
    </row>
    <row r="7" spans="1:5" ht="60">
      <c r="A7" s="89"/>
      <c r="C7" s="89" t="s">
        <v>106</v>
      </c>
    </row>
    <row r="8" spans="1:5" ht="30">
      <c r="A8" s="89" t="s">
        <v>105</v>
      </c>
    </row>
    <row r="9" spans="1:5" ht="60">
      <c r="A9" s="89"/>
      <c r="C9" s="89" t="s">
        <v>104</v>
      </c>
    </row>
    <row r="10" spans="1:5" ht="30">
      <c r="A10" s="89" t="s">
        <v>103</v>
      </c>
    </row>
    <row r="11" spans="1:5" ht="45">
      <c r="A11" s="89"/>
      <c r="C11" s="89" t="s">
        <v>102</v>
      </c>
    </row>
    <row r="12" spans="1:5" ht="30">
      <c r="A12" s="89" t="s">
        <v>101</v>
      </c>
    </row>
    <row r="13" spans="1:5">
      <c r="A13" s="89"/>
    </row>
    <row r="14" spans="1:5" ht="45">
      <c r="A14" s="89"/>
      <c r="C14" s="89" t="s">
        <v>100</v>
      </c>
    </row>
    <row r="15" spans="1:5">
      <c r="A15" s="89"/>
    </row>
    <row r="16" spans="1:5" ht="30">
      <c r="A16" s="89"/>
      <c r="C16" s="89" t="s">
        <v>99</v>
      </c>
    </row>
    <row r="17" spans="1:3">
      <c r="A17" s="89"/>
    </row>
    <row r="18" spans="1:3" ht="45">
      <c r="A18" s="89"/>
      <c r="C18" s="89" t="s">
        <v>98</v>
      </c>
    </row>
    <row r="19" spans="1:3">
      <c r="A19" s="89"/>
    </row>
    <row r="20" spans="1:3" ht="75">
      <c r="A20" s="89"/>
      <c r="C20" s="89" t="s">
        <v>97</v>
      </c>
    </row>
    <row r="21" spans="1:3">
      <c r="A21" s="89"/>
    </row>
    <row r="22" spans="1:3" ht="60">
      <c r="A22" s="89"/>
      <c r="C22" s="89" t="s">
        <v>96</v>
      </c>
    </row>
    <row r="23" spans="1:3">
      <c r="A23" s="89"/>
    </row>
    <row r="24" spans="1:3" ht="45">
      <c r="A24" s="89"/>
      <c r="C24" s="89" t="s">
        <v>95</v>
      </c>
    </row>
    <row r="25" spans="1:3">
      <c r="A25" s="89"/>
      <c r="C25" s="154" t="s">
        <v>45</v>
      </c>
    </row>
    <row r="26" spans="1:3">
      <c r="A26" s="89"/>
      <c r="C26" s="154"/>
    </row>
    <row r="27" spans="1:3">
      <c r="A27" s="89"/>
      <c r="C27" s="154"/>
    </row>
    <row r="28" spans="1:3">
      <c r="A28" s="89"/>
      <c r="C28" s="154"/>
    </row>
    <row r="29" spans="1:3">
      <c r="A29" s="89"/>
      <c r="C29" s="154"/>
    </row>
    <row r="30" spans="1:3">
      <c r="A30" s="89"/>
      <c r="C30" s="154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159</v>
      </c>
      <c r="B1" s="112" t="s">
        <v>158</v>
      </c>
      <c r="C1" s="111" t="s">
        <v>157</v>
      </c>
      <c r="D1" s="110" t="s">
        <v>156</v>
      </c>
      <c r="E1" s="110" t="s">
        <v>155</v>
      </c>
      <c r="F1" s="110" t="s">
        <v>154</v>
      </c>
      <c r="G1" s="110" t="s">
        <v>153</v>
      </c>
      <c r="H1" s="110" t="s">
        <v>152</v>
      </c>
      <c r="I1" s="109" t="s">
        <v>151</v>
      </c>
    </row>
    <row r="2" spans="1:9" ht="19.5" thickBot="1">
      <c r="A2" s="106" t="s">
        <v>150</v>
      </c>
      <c r="C2" s="82" t="s">
        <v>149</v>
      </c>
      <c r="D2" s="82" t="s">
        <v>148</v>
      </c>
      <c r="E2" s="82" t="s">
        <v>147</v>
      </c>
      <c r="F2" s="82" t="s">
        <v>146</v>
      </c>
      <c r="G2" s="82" t="s">
        <v>145</v>
      </c>
      <c r="H2" s="82" t="s">
        <v>144</v>
      </c>
    </row>
    <row r="3" spans="1:9" ht="19.5" thickBot="1">
      <c r="A3" s="106" t="s">
        <v>143</v>
      </c>
      <c r="B3" s="3" t="s">
        <v>142</v>
      </c>
      <c r="C3" s="3" t="s">
        <v>141</v>
      </c>
      <c r="D3" s="3" t="s">
        <v>140</v>
      </c>
      <c r="E3" s="3" t="s">
        <v>139</v>
      </c>
      <c r="F3" s="3" t="s">
        <v>138</v>
      </c>
      <c r="G3" s="3" t="s">
        <v>137</v>
      </c>
      <c r="H3" s="3" t="s">
        <v>136</v>
      </c>
    </row>
    <row r="4" spans="1:9" ht="18.75">
      <c r="A4" s="107"/>
      <c r="B4" s="3" t="s">
        <v>135</v>
      </c>
      <c r="C4" s="3" t="s">
        <v>134</v>
      </c>
      <c r="D4" s="3" t="s">
        <v>133</v>
      </c>
      <c r="E4" s="82" t="s">
        <v>132</v>
      </c>
      <c r="F4" s="82" t="s">
        <v>131</v>
      </c>
      <c r="G4" s="3" t="s">
        <v>130</v>
      </c>
      <c r="H4" s="3" t="s">
        <v>129</v>
      </c>
    </row>
    <row r="5" spans="1:9" ht="18.75">
      <c r="A5" s="107"/>
      <c r="B5" s="3" t="s">
        <v>128</v>
      </c>
      <c r="C5" s="3"/>
      <c r="E5" s="108" t="s">
        <v>127</v>
      </c>
      <c r="F5" s="108" t="s">
        <v>126</v>
      </c>
      <c r="G5" s="3" t="s">
        <v>125</v>
      </c>
    </row>
    <row r="6" spans="1:9" ht="19.5" thickBot="1">
      <c r="A6" s="107"/>
    </row>
    <row r="7" spans="1:9" ht="19.5" thickBot="1">
      <c r="A7" s="106" t="s">
        <v>124</v>
      </c>
      <c r="E7" s="23">
        <v>159778</v>
      </c>
      <c r="F7" s="82" t="s">
        <v>123</v>
      </c>
      <c r="H7" s="23">
        <v>75143</v>
      </c>
    </row>
    <row r="8" spans="1:9" ht="19.5" thickBot="1">
      <c r="A8" s="106" t="s">
        <v>122</v>
      </c>
      <c r="C8" s="82" t="s">
        <v>121</v>
      </c>
      <c r="F8" s="82" t="s">
        <v>121</v>
      </c>
      <c r="G8" s="82" t="s">
        <v>74</v>
      </c>
      <c r="H8" t="s">
        <v>114</v>
      </c>
      <c r="I8" t="s">
        <v>121</v>
      </c>
    </row>
    <row r="9" spans="1:9">
      <c r="C9" s="82" t="s">
        <v>119</v>
      </c>
      <c r="F9" s="82" t="s">
        <v>119</v>
      </c>
      <c r="G9" s="82" t="s">
        <v>111</v>
      </c>
      <c r="H9" t="s">
        <v>120</v>
      </c>
      <c r="I9" t="s">
        <v>119</v>
      </c>
    </row>
    <row r="10" spans="1:9">
      <c r="C10" s="82" t="s">
        <v>117</v>
      </c>
      <c r="F10" s="82" t="s">
        <v>117</v>
      </c>
      <c r="G10" s="82" t="s">
        <v>118</v>
      </c>
      <c r="I10" t="s">
        <v>117</v>
      </c>
    </row>
    <row r="11" spans="1:9">
      <c r="C11" s="82" t="s">
        <v>116</v>
      </c>
      <c r="F11" s="82" t="s">
        <v>116</v>
      </c>
      <c r="I11" t="s">
        <v>116</v>
      </c>
    </row>
    <row r="12" spans="1:9">
      <c r="I12" t="s">
        <v>115</v>
      </c>
    </row>
    <row r="13" spans="1:9">
      <c r="I13" t="s">
        <v>114</v>
      </c>
    </row>
    <row r="14" spans="1:9">
      <c r="I14" t="s">
        <v>113</v>
      </c>
    </row>
    <row r="15" spans="1:9">
      <c r="I15" t="s">
        <v>112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DA8E61-0BCD-4BEE-AAA8-9CAD8CEED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Phase 1</vt:lpstr>
      <vt:lpstr>SOV Phase 2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2025-10-22T20:47:42Z</cp:lastPrinted>
  <dcterms:created xsi:type="dcterms:W3CDTF">2000-08-02T17:16:16Z</dcterms:created>
  <dcterms:modified xsi:type="dcterms:W3CDTF">2025-10-22T20:56:49Z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