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500 Best Western Space Shuttle Inn/06. Project Management/"/>
    </mc:Choice>
  </mc:AlternateContent>
  <xr:revisionPtr revIDLastSave="68" documentId="8_{3C78E524-9A7B-47D6-B11E-827B242C2B0D}" xr6:coauthVersionLast="47" xr6:coauthVersionMax="47" xr10:uidLastSave="{2CFAF94B-51DF-46DB-966F-A008EFB64597}"/>
  <bookViews>
    <workbookView xWindow="-28920" yWindow="-1125" windowWidth="29040" windowHeight="15720" xr2:uid="{291DB4F0-B7AC-487F-A95D-F793E67B403A}"/>
  </bookViews>
  <sheets>
    <sheet name="Sheer" sheetId="19" r:id="rId1"/>
    <sheet name="CTM" sheetId="20" r:id="rId2"/>
  </sheets>
  <definedNames>
    <definedName name="_xlnm.Print_Area" localSheetId="1">CTM!$A$1:$L$174</definedName>
    <definedName name="_xlnm.Print_Area" localSheetId="0">Sheer!$A$1:$V$167</definedName>
    <definedName name="_xlnm.Print_Titles" localSheetId="0">Sheer!$2:$16</definedName>
  </definedNames>
  <calcPr calcId="191029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17" i="19" l="1"/>
  <c r="Z17" i="19" s="1"/>
  <c r="X19" i="19"/>
  <c r="X20" i="19"/>
  <c r="X21" i="19"/>
  <c r="X22" i="19"/>
  <c r="X23" i="19"/>
  <c r="X24" i="19"/>
  <c r="X25" i="19"/>
  <c r="X26" i="19"/>
  <c r="X27" i="19"/>
  <c r="X28" i="19"/>
  <c r="X29" i="19"/>
  <c r="X30" i="19"/>
  <c r="X31" i="19"/>
  <c r="X32" i="19"/>
  <c r="X33" i="19"/>
  <c r="X34" i="19"/>
  <c r="X35" i="19"/>
  <c r="X36" i="19"/>
  <c r="X37" i="19"/>
  <c r="X38" i="19"/>
  <c r="X39" i="19"/>
  <c r="X40" i="19"/>
  <c r="X41" i="19"/>
  <c r="X42" i="19"/>
  <c r="X43" i="19"/>
  <c r="X44" i="19"/>
  <c r="X45" i="19"/>
  <c r="X46" i="19"/>
  <c r="X47" i="19"/>
  <c r="X48" i="19"/>
  <c r="X49" i="19"/>
  <c r="X50" i="19"/>
  <c r="X51" i="19"/>
  <c r="X52" i="19"/>
  <c r="X53" i="19"/>
  <c r="X54" i="19"/>
  <c r="X55" i="19"/>
  <c r="X56" i="19"/>
  <c r="X57" i="19"/>
  <c r="X58" i="19"/>
  <c r="X59" i="19"/>
  <c r="X60" i="19"/>
  <c r="X61" i="19"/>
  <c r="X62" i="19"/>
  <c r="X63" i="19"/>
  <c r="X64" i="19"/>
  <c r="X65" i="19"/>
  <c r="X66" i="19"/>
  <c r="X67" i="19"/>
  <c r="X68" i="19"/>
  <c r="X69" i="19"/>
  <c r="X70" i="19"/>
  <c r="X71" i="19"/>
  <c r="X72" i="19"/>
  <c r="X73" i="19"/>
  <c r="X74" i="19"/>
  <c r="X75" i="19"/>
  <c r="X76" i="19"/>
  <c r="X77" i="19"/>
  <c r="X78" i="19"/>
  <c r="X79" i="19"/>
  <c r="X80" i="19"/>
  <c r="X81" i="19"/>
  <c r="X82" i="19"/>
  <c r="X83" i="19"/>
  <c r="X84" i="19"/>
  <c r="X85" i="19"/>
  <c r="X86" i="19"/>
  <c r="X87" i="19"/>
  <c r="X88" i="19"/>
  <c r="X89" i="19"/>
  <c r="X90" i="19"/>
  <c r="X91" i="19"/>
  <c r="X92" i="19"/>
  <c r="X93" i="19"/>
  <c r="X94" i="19"/>
  <c r="X95" i="19"/>
  <c r="X96" i="19"/>
  <c r="X97" i="19"/>
  <c r="X98" i="19"/>
  <c r="X99" i="19"/>
  <c r="X100" i="19"/>
  <c r="X101" i="19"/>
  <c r="X102" i="19"/>
  <c r="X103" i="19"/>
  <c r="X104" i="19"/>
  <c r="X105" i="19"/>
  <c r="X106" i="19"/>
  <c r="X107" i="19"/>
  <c r="X108" i="19"/>
  <c r="X109" i="19"/>
  <c r="X110" i="19"/>
  <c r="X111" i="19"/>
  <c r="X112" i="19"/>
  <c r="X113" i="19"/>
  <c r="X114" i="19"/>
  <c r="X115" i="19"/>
  <c r="X116" i="19"/>
  <c r="X117" i="19"/>
  <c r="X118" i="19"/>
  <c r="X119" i="19"/>
  <c r="X120" i="19"/>
  <c r="X121" i="19"/>
  <c r="X122" i="19"/>
  <c r="X123" i="19"/>
  <c r="X124" i="19"/>
  <c r="X125" i="19"/>
  <c r="X126" i="19"/>
  <c r="X127" i="19"/>
  <c r="X128" i="19"/>
  <c r="X129" i="19"/>
  <c r="X130" i="19"/>
  <c r="X131" i="19"/>
  <c r="X132" i="19"/>
  <c r="X133" i="19"/>
  <c r="X134" i="19"/>
  <c r="X135" i="19"/>
  <c r="X136" i="19"/>
  <c r="X137" i="19"/>
  <c r="X138" i="19"/>
  <c r="X139" i="19"/>
  <c r="X140" i="19"/>
  <c r="X141" i="19"/>
  <c r="X142" i="19"/>
  <c r="X143" i="19"/>
  <c r="X144" i="19"/>
  <c r="X145" i="19"/>
  <c r="X146" i="19"/>
  <c r="X147" i="19"/>
  <c r="X148" i="19"/>
  <c r="X149" i="19"/>
  <c r="X150" i="19"/>
  <c r="X151" i="19"/>
  <c r="X152" i="19"/>
  <c r="X153" i="19"/>
  <c r="X154" i="19"/>
  <c r="X155" i="19"/>
  <c r="X156" i="19"/>
  <c r="X157" i="19"/>
  <c r="X158" i="19"/>
  <c r="X159" i="19"/>
  <c r="X160" i="19"/>
  <c r="X161" i="19"/>
  <c r="X162" i="19"/>
  <c r="X163" i="19"/>
  <c r="X164" i="19"/>
  <c r="X165" i="19"/>
  <c r="X166" i="19"/>
  <c r="V19" i="19"/>
  <c r="V20" i="19"/>
  <c r="V21" i="19"/>
  <c r="V22" i="19"/>
  <c r="V23" i="19"/>
  <c r="V24" i="19"/>
  <c r="V25" i="19"/>
  <c r="V26" i="19"/>
  <c r="V27" i="19"/>
  <c r="V28" i="19"/>
  <c r="V29" i="19"/>
  <c r="V30" i="19"/>
  <c r="V31" i="19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60" i="19"/>
  <c r="V61" i="19"/>
  <c r="V62" i="19"/>
  <c r="V63" i="19"/>
  <c r="V64" i="19"/>
  <c r="V65" i="19"/>
  <c r="V66" i="19"/>
  <c r="V67" i="19"/>
  <c r="V68" i="19"/>
  <c r="V69" i="19"/>
  <c r="V70" i="19"/>
  <c r="V71" i="19"/>
  <c r="V72" i="19"/>
  <c r="V73" i="19"/>
  <c r="V74" i="19"/>
  <c r="V75" i="19"/>
  <c r="V76" i="19"/>
  <c r="V77" i="19"/>
  <c r="V78" i="19"/>
  <c r="V79" i="19"/>
  <c r="V80" i="19"/>
  <c r="V81" i="19"/>
  <c r="V82" i="19"/>
  <c r="V83" i="19"/>
  <c r="V84" i="19"/>
  <c r="V85" i="19"/>
  <c r="V86" i="19"/>
  <c r="V87" i="19"/>
  <c r="V88" i="19"/>
  <c r="V89" i="19"/>
  <c r="V90" i="19"/>
  <c r="V91" i="19"/>
  <c r="V92" i="19"/>
  <c r="V93" i="19"/>
  <c r="V94" i="19"/>
  <c r="V95" i="19"/>
  <c r="V96" i="19"/>
  <c r="V97" i="19"/>
  <c r="V98" i="19"/>
  <c r="V99" i="19"/>
  <c r="V100" i="19"/>
  <c r="V101" i="19"/>
  <c r="V102" i="19"/>
  <c r="V103" i="19"/>
  <c r="V104" i="19"/>
  <c r="V105" i="19"/>
  <c r="V106" i="19"/>
  <c r="V107" i="19"/>
  <c r="V108" i="19"/>
  <c r="V109" i="19"/>
  <c r="V110" i="19"/>
  <c r="V111" i="19"/>
  <c r="V112" i="19"/>
  <c r="V113" i="19"/>
  <c r="V114" i="19"/>
  <c r="V115" i="19"/>
  <c r="V116" i="19"/>
  <c r="V117" i="19"/>
  <c r="V118" i="19"/>
  <c r="V119" i="19"/>
  <c r="V120" i="19"/>
  <c r="V121" i="19"/>
  <c r="V122" i="19"/>
  <c r="V123" i="19"/>
  <c r="V124" i="19"/>
  <c r="V125" i="19"/>
  <c r="V126" i="19"/>
  <c r="V127" i="19"/>
  <c r="V128" i="19"/>
  <c r="V129" i="19"/>
  <c r="V130" i="19"/>
  <c r="V131" i="19"/>
  <c r="V132" i="19"/>
  <c r="V133" i="19"/>
  <c r="V134" i="19"/>
  <c r="V135" i="19"/>
  <c r="V136" i="19"/>
  <c r="V137" i="19"/>
  <c r="V138" i="19"/>
  <c r="V139" i="19"/>
  <c r="V140" i="19"/>
  <c r="V141" i="19"/>
  <c r="V142" i="19"/>
  <c r="V143" i="19"/>
  <c r="V144" i="19"/>
  <c r="V145" i="19"/>
  <c r="V146" i="19"/>
  <c r="V147" i="19"/>
  <c r="V148" i="19"/>
  <c r="V149" i="19"/>
  <c r="V150" i="19"/>
  <c r="V151" i="19"/>
  <c r="V152" i="19"/>
  <c r="V153" i="19"/>
  <c r="V154" i="19"/>
  <c r="V155" i="19"/>
  <c r="V156" i="19"/>
  <c r="V157" i="19"/>
  <c r="V158" i="19"/>
  <c r="V159" i="19"/>
  <c r="V160" i="19"/>
  <c r="V161" i="19"/>
  <c r="V162" i="19"/>
  <c r="V163" i="19"/>
  <c r="V164" i="19"/>
  <c r="V165" i="19"/>
  <c r="V166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61" i="19"/>
  <c r="U62" i="19"/>
  <c r="U63" i="19"/>
  <c r="U64" i="19"/>
  <c r="U65" i="19"/>
  <c r="U66" i="19"/>
  <c r="U67" i="19"/>
  <c r="U68" i="19"/>
  <c r="U69" i="19"/>
  <c r="U70" i="19"/>
  <c r="U71" i="19"/>
  <c r="U72" i="19"/>
  <c r="U73" i="19"/>
  <c r="U74" i="19"/>
  <c r="U75" i="19"/>
  <c r="U76" i="19"/>
  <c r="U77" i="19"/>
  <c r="U78" i="19"/>
  <c r="U79" i="19"/>
  <c r="U80" i="19"/>
  <c r="U81" i="19"/>
  <c r="U82" i="19"/>
  <c r="U83" i="19"/>
  <c r="U84" i="19"/>
  <c r="U85" i="19"/>
  <c r="U86" i="19"/>
  <c r="U87" i="19"/>
  <c r="U88" i="19"/>
  <c r="U89" i="19"/>
  <c r="U90" i="19"/>
  <c r="U91" i="19"/>
  <c r="U92" i="19"/>
  <c r="U93" i="19"/>
  <c r="U94" i="19"/>
  <c r="U95" i="19"/>
  <c r="U96" i="19"/>
  <c r="U97" i="19"/>
  <c r="U98" i="19"/>
  <c r="U99" i="19"/>
  <c r="U100" i="19"/>
  <c r="U101" i="19"/>
  <c r="U102" i="19"/>
  <c r="U103" i="19"/>
  <c r="U104" i="19"/>
  <c r="U105" i="19"/>
  <c r="U106" i="19"/>
  <c r="U107" i="19"/>
  <c r="U108" i="19"/>
  <c r="U109" i="19"/>
  <c r="U110" i="19"/>
  <c r="U111" i="19"/>
  <c r="U112" i="19"/>
  <c r="U113" i="19"/>
  <c r="U114" i="19"/>
  <c r="U115" i="19"/>
  <c r="U116" i="19"/>
  <c r="U117" i="19"/>
  <c r="U118" i="19"/>
  <c r="U119" i="19"/>
  <c r="U120" i="19"/>
  <c r="U121" i="19"/>
  <c r="U122" i="19"/>
  <c r="U123" i="19"/>
  <c r="U124" i="19"/>
  <c r="U125" i="19"/>
  <c r="U126" i="19"/>
  <c r="U127" i="19"/>
  <c r="U128" i="19"/>
  <c r="U129" i="19"/>
  <c r="U130" i="19"/>
  <c r="U131" i="19"/>
  <c r="U132" i="19"/>
  <c r="U133" i="19"/>
  <c r="U134" i="19"/>
  <c r="U135" i="19"/>
  <c r="U136" i="19"/>
  <c r="U137" i="19"/>
  <c r="U138" i="19"/>
  <c r="U139" i="19"/>
  <c r="U140" i="19"/>
  <c r="U141" i="19"/>
  <c r="U142" i="19"/>
  <c r="U143" i="19"/>
  <c r="U144" i="19"/>
  <c r="U145" i="19"/>
  <c r="U146" i="19"/>
  <c r="U147" i="19"/>
  <c r="U148" i="19"/>
  <c r="U149" i="19"/>
  <c r="U150" i="19"/>
  <c r="U151" i="19"/>
  <c r="U152" i="19"/>
  <c r="U153" i="19"/>
  <c r="U154" i="19"/>
  <c r="U155" i="19"/>
  <c r="U156" i="19"/>
  <c r="U157" i="19"/>
  <c r="U158" i="19"/>
  <c r="U159" i="19"/>
  <c r="U160" i="19"/>
  <c r="U161" i="19"/>
  <c r="U162" i="19"/>
  <c r="U163" i="19"/>
  <c r="U164" i="19"/>
  <c r="U165" i="19"/>
  <c r="U166" i="19"/>
  <c r="T17" i="19"/>
  <c r="T18" i="19"/>
  <c r="K19" i="19" a="1"/>
  <c r="K19" i="19" s="1"/>
  <c r="T19" i="19" s="1"/>
  <c r="K20" i="19" a="1"/>
  <c r="K20" i="19" s="1"/>
  <c r="T20" i="19" s="1"/>
  <c r="K21" i="19" a="1"/>
  <c r="K21" i="19" s="1"/>
  <c r="T21" i="19" s="1"/>
  <c r="K22" i="19" a="1"/>
  <c r="K22" i="19" s="1"/>
  <c r="T22" i="19" s="1"/>
  <c r="K23" i="19" a="1"/>
  <c r="K23" i="19" s="1"/>
  <c r="T23" i="19" s="1"/>
  <c r="K24" i="19" a="1"/>
  <c r="K24" i="19" s="1"/>
  <c r="T24" i="19" s="1"/>
  <c r="K25" i="19" a="1"/>
  <c r="K25" i="19" s="1"/>
  <c r="T25" i="19" s="1"/>
  <c r="K26" i="19" a="1"/>
  <c r="K26" i="19" s="1"/>
  <c r="T26" i="19" s="1"/>
  <c r="K27" i="19" a="1"/>
  <c r="K27" i="19" s="1"/>
  <c r="T27" i="19" s="1"/>
  <c r="K28" i="19" a="1"/>
  <c r="K28" i="19" s="1"/>
  <c r="T28" i="19" s="1"/>
  <c r="K29" i="19" a="1"/>
  <c r="K29" i="19" s="1"/>
  <c r="T29" i="19" s="1"/>
  <c r="K30" i="19" a="1"/>
  <c r="K30" i="19" s="1"/>
  <c r="T30" i="19" s="1"/>
  <c r="K31" i="19" a="1"/>
  <c r="K31" i="19" s="1"/>
  <c r="T31" i="19" s="1"/>
  <c r="K32" i="19" a="1"/>
  <c r="K32" i="19" s="1"/>
  <c r="T32" i="19" s="1"/>
  <c r="K33" i="19" a="1"/>
  <c r="K33" i="19" s="1"/>
  <c r="T33" i="19" s="1"/>
  <c r="K34" i="19" a="1"/>
  <c r="K34" i="19" s="1"/>
  <c r="T34" i="19" s="1"/>
  <c r="K35" i="19" a="1"/>
  <c r="K35" i="19" s="1"/>
  <c r="T35" i="19" s="1"/>
  <c r="K36" i="19" a="1"/>
  <c r="K36" i="19" s="1"/>
  <c r="T36" i="19" s="1"/>
  <c r="K37" i="19" a="1"/>
  <c r="K37" i="19" s="1"/>
  <c r="T37" i="19" s="1"/>
  <c r="K38" i="19" a="1"/>
  <c r="K38" i="19" s="1"/>
  <c r="T38" i="19" s="1"/>
  <c r="K39" i="19" a="1"/>
  <c r="K39" i="19" s="1"/>
  <c r="T39" i="19" s="1"/>
  <c r="K40" i="19" a="1"/>
  <c r="K40" i="19" s="1"/>
  <c r="T40" i="19" s="1"/>
  <c r="K41" i="19" a="1"/>
  <c r="K41" i="19" s="1"/>
  <c r="T41" i="19" s="1"/>
  <c r="K42" i="19" a="1"/>
  <c r="K42" i="19" s="1"/>
  <c r="T42" i="19" s="1"/>
  <c r="K43" i="19" a="1"/>
  <c r="K43" i="19" s="1"/>
  <c r="T43" i="19" s="1"/>
  <c r="K44" i="19" a="1"/>
  <c r="K44" i="19" s="1"/>
  <c r="T44" i="19" s="1"/>
  <c r="K45" i="19" a="1"/>
  <c r="K45" i="19" s="1"/>
  <c r="T45" i="19" s="1"/>
  <c r="K46" i="19" a="1"/>
  <c r="K46" i="19" s="1"/>
  <c r="T46" i="19" s="1"/>
  <c r="K47" i="19" a="1"/>
  <c r="K47" i="19" s="1"/>
  <c r="T47" i="19" s="1"/>
  <c r="K48" i="19" a="1"/>
  <c r="K48" i="19" s="1"/>
  <c r="T48" i="19" s="1"/>
  <c r="K49" i="19" a="1"/>
  <c r="K49" i="19" s="1"/>
  <c r="T49" i="19" s="1"/>
  <c r="K50" i="19" a="1"/>
  <c r="K50" i="19" s="1"/>
  <c r="T50" i="19" s="1"/>
  <c r="K51" i="19" a="1"/>
  <c r="K51" i="19" s="1"/>
  <c r="T51" i="19" s="1"/>
  <c r="K52" i="19" a="1"/>
  <c r="K52" i="19" s="1"/>
  <c r="T52" i="19" s="1"/>
  <c r="K53" i="19" a="1"/>
  <c r="K53" i="19" s="1"/>
  <c r="T53" i="19" s="1"/>
  <c r="K54" i="19" a="1"/>
  <c r="K54" i="19" s="1"/>
  <c r="T54" i="19" s="1"/>
  <c r="K55" i="19" a="1"/>
  <c r="K55" i="19" s="1"/>
  <c r="T55" i="19" s="1"/>
  <c r="K56" i="19" a="1"/>
  <c r="K56" i="19" s="1"/>
  <c r="T56" i="19" s="1"/>
  <c r="K57" i="19" a="1"/>
  <c r="K57" i="19" s="1"/>
  <c r="T57" i="19" s="1"/>
  <c r="K58" i="19" a="1"/>
  <c r="K58" i="19" s="1"/>
  <c r="T58" i="19" s="1"/>
  <c r="K59" i="19" a="1"/>
  <c r="K59" i="19" s="1"/>
  <c r="T59" i="19" s="1"/>
  <c r="K60" i="19" a="1"/>
  <c r="K60" i="19" s="1"/>
  <c r="T60" i="19" s="1"/>
  <c r="K61" i="19" a="1"/>
  <c r="K61" i="19" s="1"/>
  <c r="T61" i="19" s="1"/>
  <c r="K62" i="19" a="1"/>
  <c r="K62" i="19" s="1"/>
  <c r="T62" i="19" s="1"/>
  <c r="K63" i="19" a="1"/>
  <c r="K63" i="19" s="1"/>
  <c r="T63" i="19" s="1"/>
  <c r="K64" i="19" a="1"/>
  <c r="K64" i="19" s="1"/>
  <c r="T64" i="19" s="1"/>
  <c r="K65" i="19" a="1"/>
  <c r="K65" i="19" s="1"/>
  <c r="T65" i="19" s="1"/>
  <c r="K66" i="19" a="1"/>
  <c r="K66" i="19" s="1"/>
  <c r="T66" i="19" s="1"/>
  <c r="K67" i="19" a="1"/>
  <c r="K67" i="19" s="1"/>
  <c r="T67" i="19" s="1"/>
  <c r="K68" i="19" a="1"/>
  <c r="K68" i="19" s="1"/>
  <c r="T68" i="19" s="1"/>
  <c r="K69" i="19" a="1"/>
  <c r="K69" i="19" s="1"/>
  <c r="T69" i="19" s="1"/>
  <c r="K70" i="19" a="1"/>
  <c r="K70" i="19" s="1"/>
  <c r="T70" i="19" s="1"/>
  <c r="K71" i="19" a="1"/>
  <c r="K71" i="19" s="1"/>
  <c r="T71" i="19" s="1"/>
  <c r="K72" i="19" a="1"/>
  <c r="K72" i="19" s="1"/>
  <c r="T72" i="19" s="1"/>
  <c r="K73" i="19" a="1"/>
  <c r="K73" i="19" s="1"/>
  <c r="T73" i="19" s="1"/>
  <c r="K74" i="19" a="1"/>
  <c r="K74" i="19" s="1"/>
  <c r="T74" i="19" s="1"/>
  <c r="K75" i="19" a="1"/>
  <c r="K75" i="19" s="1"/>
  <c r="T75" i="19" s="1"/>
  <c r="K76" i="19" a="1"/>
  <c r="K76" i="19" s="1"/>
  <c r="T76" i="19" s="1"/>
  <c r="K77" i="19" a="1"/>
  <c r="K77" i="19" s="1"/>
  <c r="T77" i="19" s="1"/>
  <c r="K78" i="19" a="1"/>
  <c r="K78" i="19" s="1"/>
  <c r="T78" i="19" s="1"/>
  <c r="K79" i="19" a="1"/>
  <c r="K79" i="19" s="1"/>
  <c r="T79" i="19" s="1"/>
  <c r="K80" i="19" a="1"/>
  <c r="K80" i="19" s="1"/>
  <c r="T80" i="19" s="1"/>
  <c r="K81" i="19" a="1"/>
  <c r="K81" i="19" s="1"/>
  <c r="T81" i="19" s="1"/>
  <c r="K82" i="19" a="1"/>
  <c r="K82" i="19" s="1"/>
  <c r="T82" i="19" s="1"/>
  <c r="K83" i="19" a="1"/>
  <c r="K83" i="19" s="1"/>
  <c r="T83" i="19" s="1"/>
  <c r="K84" i="19" a="1"/>
  <c r="K84" i="19" s="1"/>
  <c r="T84" i="19" s="1"/>
  <c r="K85" i="19" a="1"/>
  <c r="K85" i="19" s="1"/>
  <c r="T85" i="19" s="1"/>
  <c r="K86" i="19" a="1"/>
  <c r="K86" i="19" s="1"/>
  <c r="T86" i="19" s="1"/>
  <c r="K87" i="19" a="1"/>
  <c r="K87" i="19" s="1"/>
  <c r="T87" i="19" s="1"/>
  <c r="K88" i="19" a="1"/>
  <c r="K88" i="19" s="1"/>
  <c r="T88" i="19" s="1"/>
  <c r="K89" i="19" a="1"/>
  <c r="K89" i="19" s="1"/>
  <c r="T89" i="19" s="1"/>
  <c r="K90" i="19" a="1"/>
  <c r="K90" i="19" s="1"/>
  <c r="T90" i="19" s="1"/>
  <c r="K91" i="19" a="1"/>
  <c r="K91" i="19" s="1"/>
  <c r="T91" i="19" s="1"/>
  <c r="K92" i="19" a="1"/>
  <c r="K92" i="19" s="1"/>
  <c r="T92" i="19" s="1"/>
  <c r="K93" i="19" a="1"/>
  <c r="K93" i="19" s="1"/>
  <c r="T93" i="19" s="1"/>
  <c r="K94" i="19" a="1"/>
  <c r="K94" i="19" s="1"/>
  <c r="T94" i="19" s="1"/>
  <c r="K95" i="19" a="1"/>
  <c r="K95" i="19" s="1"/>
  <c r="T95" i="19" s="1"/>
  <c r="K96" i="19" a="1"/>
  <c r="K96" i="19" s="1"/>
  <c r="T96" i="19" s="1"/>
  <c r="K97" i="19" a="1"/>
  <c r="K97" i="19" s="1"/>
  <c r="T97" i="19" s="1"/>
  <c r="K98" i="19" a="1"/>
  <c r="K98" i="19" s="1"/>
  <c r="T98" i="19" s="1"/>
  <c r="K99" i="19" a="1"/>
  <c r="K99" i="19" s="1"/>
  <c r="T99" i="19" s="1"/>
  <c r="K100" i="19" a="1"/>
  <c r="K100" i="19" s="1"/>
  <c r="T100" i="19" s="1"/>
  <c r="K101" i="19" a="1"/>
  <c r="K101" i="19" s="1"/>
  <c r="T101" i="19" s="1"/>
  <c r="K102" i="19" a="1"/>
  <c r="K102" i="19" s="1"/>
  <c r="T102" i="19" s="1"/>
  <c r="K103" i="19" a="1"/>
  <c r="K103" i="19" s="1"/>
  <c r="T103" i="19" s="1"/>
  <c r="K104" i="19" a="1"/>
  <c r="K104" i="19" s="1"/>
  <c r="T104" i="19" s="1"/>
  <c r="K105" i="19" a="1"/>
  <c r="K105" i="19" s="1"/>
  <c r="T105" i="19" s="1"/>
  <c r="K106" i="19" a="1"/>
  <c r="K106" i="19" s="1"/>
  <c r="T106" i="19" s="1"/>
  <c r="K107" i="19" a="1"/>
  <c r="K107" i="19" s="1"/>
  <c r="T107" i="19" s="1"/>
  <c r="K108" i="19" a="1"/>
  <c r="K108" i="19" s="1"/>
  <c r="T108" i="19" s="1"/>
  <c r="K109" i="19" a="1"/>
  <c r="K109" i="19" s="1"/>
  <c r="T109" i="19" s="1"/>
  <c r="K110" i="19" a="1"/>
  <c r="K110" i="19" s="1"/>
  <c r="T110" i="19" s="1"/>
  <c r="K111" i="19" a="1"/>
  <c r="K111" i="19" s="1"/>
  <c r="T111" i="19" s="1"/>
  <c r="K112" i="19" a="1"/>
  <c r="K112" i="19" s="1"/>
  <c r="T112" i="19" s="1"/>
  <c r="K113" i="19" a="1"/>
  <c r="K113" i="19" s="1"/>
  <c r="T113" i="19" s="1"/>
  <c r="K114" i="19" a="1"/>
  <c r="K114" i="19" s="1"/>
  <c r="T114" i="19" s="1"/>
  <c r="K115" i="19" a="1"/>
  <c r="K115" i="19" s="1"/>
  <c r="T115" i="19" s="1"/>
  <c r="K116" i="19" a="1"/>
  <c r="K116" i="19" s="1"/>
  <c r="T116" i="19" s="1"/>
  <c r="K117" i="19" a="1"/>
  <c r="K117" i="19" s="1"/>
  <c r="T117" i="19" s="1"/>
  <c r="K118" i="19" a="1"/>
  <c r="K118" i="19" s="1"/>
  <c r="T118" i="19" s="1"/>
  <c r="K119" i="19" a="1"/>
  <c r="K119" i="19" s="1"/>
  <c r="T119" i="19" s="1"/>
  <c r="K120" i="19" a="1"/>
  <c r="K120" i="19" s="1"/>
  <c r="T120" i="19" s="1"/>
  <c r="K121" i="19" a="1"/>
  <c r="K121" i="19" s="1"/>
  <c r="T121" i="19" s="1"/>
  <c r="K122" i="19" a="1"/>
  <c r="K122" i="19" s="1"/>
  <c r="T122" i="19" s="1"/>
  <c r="K123" i="19" a="1"/>
  <c r="K123" i="19" s="1"/>
  <c r="T123" i="19" s="1"/>
  <c r="K124" i="19" a="1"/>
  <c r="K124" i="19" s="1"/>
  <c r="T124" i="19" s="1"/>
  <c r="K125" i="19" a="1"/>
  <c r="K125" i="19" s="1"/>
  <c r="T125" i="19" s="1"/>
  <c r="K126" i="19" a="1"/>
  <c r="K126" i="19" s="1"/>
  <c r="T126" i="19" s="1"/>
  <c r="K127" i="19" a="1"/>
  <c r="K127" i="19" s="1"/>
  <c r="T127" i="19" s="1"/>
  <c r="K128" i="19" a="1"/>
  <c r="K128" i="19" s="1"/>
  <c r="T128" i="19" s="1"/>
  <c r="K129" i="19" a="1"/>
  <c r="K129" i="19" s="1"/>
  <c r="T129" i="19" s="1"/>
  <c r="K130" i="19" a="1"/>
  <c r="K130" i="19" s="1"/>
  <c r="T130" i="19" s="1"/>
  <c r="K131" i="19" a="1"/>
  <c r="K131" i="19" s="1"/>
  <c r="T131" i="19" s="1"/>
  <c r="K132" i="19" a="1"/>
  <c r="K132" i="19" s="1"/>
  <c r="T132" i="19" s="1"/>
  <c r="K133" i="19" a="1"/>
  <c r="K133" i="19" s="1"/>
  <c r="T133" i="19" s="1"/>
  <c r="K134" i="19" a="1"/>
  <c r="K134" i="19" s="1"/>
  <c r="T134" i="19" s="1"/>
  <c r="K135" i="19" a="1"/>
  <c r="K135" i="19" s="1"/>
  <c r="T135" i="19" s="1"/>
  <c r="K136" i="19" a="1"/>
  <c r="K136" i="19" s="1"/>
  <c r="T136" i="19" s="1"/>
  <c r="K137" i="19" a="1"/>
  <c r="K137" i="19" s="1"/>
  <c r="T137" i="19" s="1"/>
  <c r="K138" i="19" a="1"/>
  <c r="K138" i="19" s="1"/>
  <c r="T138" i="19" s="1"/>
  <c r="K139" i="19" a="1"/>
  <c r="K139" i="19" s="1"/>
  <c r="T139" i="19" s="1"/>
  <c r="K140" i="19" a="1"/>
  <c r="K140" i="19" s="1"/>
  <c r="T140" i="19" s="1"/>
  <c r="K141" i="19" a="1"/>
  <c r="K141" i="19" s="1"/>
  <c r="T141" i="19" s="1"/>
  <c r="K142" i="19" a="1"/>
  <c r="K142" i="19" s="1"/>
  <c r="T142" i="19" s="1"/>
  <c r="K143" i="19" a="1"/>
  <c r="K143" i="19" s="1"/>
  <c r="T143" i="19" s="1"/>
  <c r="K144" i="19" a="1"/>
  <c r="K144" i="19" s="1"/>
  <c r="T144" i="19" s="1"/>
  <c r="K145" i="19" a="1"/>
  <c r="K145" i="19" s="1"/>
  <c r="T145" i="19" s="1"/>
  <c r="K146" i="19" a="1"/>
  <c r="K146" i="19" s="1"/>
  <c r="T146" i="19" s="1"/>
  <c r="K147" i="19" a="1"/>
  <c r="K147" i="19" s="1"/>
  <c r="T147" i="19" s="1"/>
  <c r="K148" i="19" a="1"/>
  <c r="K148" i="19" s="1"/>
  <c r="T148" i="19" s="1"/>
  <c r="K149" i="19" a="1"/>
  <c r="K149" i="19" s="1"/>
  <c r="T149" i="19" s="1"/>
  <c r="K150" i="19" a="1"/>
  <c r="K150" i="19" s="1"/>
  <c r="T150" i="19" s="1"/>
  <c r="K151" i="19" a="1"/>
  <c r="K151" i="19" s="1"/>
  <c r="T151" i="19" s="1"/>
  <c r="K152" i="19" a="1"/>
  <c r="K152" i="19" s="1"/>
  <c r="T152" i="19" s="1"/>
  <c r="K153" i="19" a="1"/>
  <c r="K153" i="19" s="1"/>
  <c r="T153" i="19" s="1"/>
  <c r="K154" i="19" a="1"/>
  <c r="K154" i="19" s="1"/>
  <c r="T154" i="19" s="1"/>
  <c r="K155" i="19" a="1"/>
  <c r="K155" i="19" s="1"/>
  <c r="T155" i="19" s="1"/>
  <c r="K156" i="19" a="1"/>
  <c r="K156" i="19" s="1"/>
  <c r="T156" i="19" s="1"/>
  <c r="K157" i="19" a="1"/>
  <c r="K157" i="19" s="1"/>
  <c r="T157" i="19" s="1"/>
  <c r="K158" i="19" a="1"/>
  <c r="K158" i="19" s="1"/>
  <c r="T158" i="19" s="1"/>
  <c r="K159" i="19" a="1"/>
  <c r="K159" i="19" s="1"/>
  <c r="T159" i="19" s="1"/>
  <c r="K160" i="19" a="1"/>
  <c r="K160" i="19" s="1"/>
  <c r="T160" i="19" s="1"/>
  <c r="K161" i="19" a="1"/>
  <c r="K161" i="19" s="1"/>
  <c r="T161" i="19" s="1"/>
  <c r="K162" i="19" a="1"/>
  <c r="K162" i="19" s="1"/>
  <c r="T162" i="19" s="1"/>
  <c r="K163" i="19" a="1"/>
  <c r="K163" i="19" s="1"/>
  <c r="T163" i="19" s="1"/>
  <c r="K164" i="19" a="1"/>
  <c r="K164" i="19" s="1"/>
  <c r="T164" i="19" s="1"/>
  <c r="K165" i="19" a="1"/>
  <c r="K165" i="19" s="1"/>
  <c r="T165" i="19" s="1"/>
  <c r="K166" i="19" a="1"/>
  <c r="K166" i="19" s="1"/>
  <c r="T166" i="19" s="1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M70" i="19"/>
  <c r="M71" i="19"/>
  <c r="M72" i="19"/>
  <c r="M73" i="19"/>
  <c r="M74" i="19"/>
  <c r="M75" i="19"/>
  <c r="M76" i="19"/>
  <c r="M77" i="19"/>
  <c r="M78" i="19"/>
  <c r="M79" i="19"/>
  <c r="M80" i="19"/>
  <c r="M81" i="19"/>
  <c r="M82" i="19"/>
  <c r="M83" i="19"/>
  <c r="M84" i="19"/>
  <c r="M85" i="19"/>
  <c r="M86" i="19"/>
  <c r="M87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M100" i="19"/>
  <c r="M101" i="19"/>
  <c r="M102" i="19"/>
  <c r="M103" i="19"/>
  <c r="M104" i="19"/>
  <c r="M105" i="19"/>
  <c r="M106" i="19"/>
  <c r="M107" i="19"/>
  <c r="M108" i="19"/>
  <c r="M109" i="19"/>
  <c r="M110" i="19"/>
  <c r="M111" i="19"/>
  <c r="M112" i="19"/>
  <c r="M113" i="19"/>
  <c r="M114" i="19"/>
  <c r="M115" i="19"/>
  <c r="M116" i="19"/>
  <c r="M117" i="19"/>
  <c r="M118" i="19"/>
  <c r="M119" i="19"/>
  <c r="M120" i="19"/>
  <c r="M121" i="19"/>
  <c r="M122" i="19"/>
  <c r="M123" i="19"/>
  <c r="M124" i="19"/>
  <c r="M125" i="19"/>
  <c r="M126" i="19"/>
  <c r="M127" i="19"/>
  <c r="M128" i="19"/>
  <c r="M129" i="19"/>
  <c r="M130" i="19"/>
  <c r="M131" i="19"/>
  <c r="M132" i="19"/>
  <c r="M133" i="19"/>
  <c r="M134" i="19"/>
  <c r="M135" i="19"/>
  <c r="M136" i="19"/>
  <c r="M137" i="19"/>
  <c r="M138" i="19"/>
  <c r="M139" i="19"/>
  <c r="M140" i="19"/>
  <c r="M141" i="19"/>
  <c r="M142" i="19"/>
  <c r="M143" i="19"/>
  <c r="M144" i="19"/>
  <c r="M145" i="19"/>
  <c r="M146" i="19"/>
  <c r="M147" i="19"/>
  <c r="M148" i="19"/>
  <c r="M149" i="19"/>
  <c r="M150" i="19"/>
  <c r="M151" i="19"/>
  <c r="M152" i="19"/>
  <c r="M153" i="19"/>
  <c r="M154" i="19"/>
  <c r="M155" i="19"/>
  <c r="M156" i="19"/>
  <c r="M157" i="19"/>
  <c r="M158" i="19"/>
  <c r="M159" i="19"/>
  <c r="M160" i="19"/>
  <c r="M161" i="19"/>
  <c r="M162" i="19"/>
  <c r="M163" i="19"/>
  <c r="M164" i="19"/>
  <c r="M165" i="19"/>
  <c r="M166" i="19"/>
  <c r="S17" i="19"/>
  <c r="U17" i="19" s="1"/>
  <c r="V17" i="19" s="1"/>
  <c r="S18" i="19"/>
  <c r="U18" i="19" s="1"/>
  <c r="V18" i="19" s="1"/>
  <c r="S19" i="19"/>
  <c r="S20" i="19"/>
  <c r="S21" i="19"/>
  <c r="S22" i="19"/>
  <c r="S23" i="19"/>
  <c r="S24" i="19"/>
  <c r="S25" i="19"/>
  <c r="S26" i="19"/>
  <c r="S27" i="19"/>
  <c r="S28" i="19"/>
  <c r="S29" i="19"/>
  <c r="S30" i="19"/>
  <c r="S31" i="19"/>
  <c r="S32" i="19"/>
  <c r="S33" i="19"/>
  <c r="S34" i="19"/>
  <c r="S35" i="19"/>
  <c r="S36" i="19"/>
  <c r="S37" i="19"/>
  <c r="S38" i="19"/>
  <c r="S39" i="19"/>
  <c r="S40" i="19"/>
  <c r="S41" i="19"/>
  <c r="S42" i="19"/>
  <c r="S43" i="19"/>
  <c r="S44" i="19"/>
  <c r="S45" i="19"/>
  <c r="S46" i="19"/>
  <c r="S47" i="19"/>
  <c r="S48" i="19"/>
  <c r="S49" i="19"/>
  <c r="S50" i="19"/>
  <c r="S51" i="19"/>
  <c r="S52" i="19"/>
  <c r="S53" i="19"/>
  <c r="S54" i="19"/>
  <c r="S55" i="19"/>
  <c r="S56" i="19"/>
  <c r="S57" i="19"/>
  <c r="S58" i="19"/>
  <c r="S59" i="19"/>
  <c r="S60" i="19"/>
  <c r="S61" i="19"/>
  <c r="S62" i="19"/>
  <c r="S63" i="19"/>
  <c r="S64" i="19"/>
  <c r="S65" i="19"/>
  <c r="S66" i="19"/>
  <c r="S67" i="19"/>
  <c r="S68" i="19"/>
  <c r="S69" i="19"/>
  <c r="S70" i="19"/>
  <c r="S71" i="19"/>
  <c r="S72" i="19"/>
  <c r="S73" i="19"/>
  <c r="S74" i="19"/>
  <c r="S75" i="19"/>
  <c r="S76" i="19"/>
  <c r="S77" i="19"/>
  <c r="S78" i="19"/>
  <c r="S79" i="19"/>
  <c r="S80" i="19"/>
  <c r="S81" i="19"/>
  <c r="S82" i="19"/>
  <c r="S83" i="19"/>
  <c r="S84" i="19"/>
  <c r="S85" i="19"/>
  <c r="S86" i="19"/>
  <c r="S87" i="19"/>
  <c r="S88" i="19"/>
  <c r="S89" i="19"/>
  <c r="S90" i="19"/>
  <c r="S91" i="19"/>
  <c r="S92" i="19"/>
  <c r="S93" i="19"/>
  <c r="S94" i="19"/>
  <c r="S95" i="19"/>
  <c r="S96" i="19"/>
  <c r="S97" i="19"/>
  <c r="S98" i="19"/>
  <c r="S99" i="19"/>
  <c r="S100" i="19"/>
  <c r="S101" i="19"/>
  <c r="S102" i="19"/>
  <c r="S103" i="19"/>
  <c r="S104" i="19"/>
  <c r="S105" i="19"/>
  <c r="S106" i="19"/>
  <c r="S107" i="19"/>
  <c r="S108" i="19"/>
  <c r="S109" i="19"/>
  <c r="S110" i="19"/>
  <c r="S111" i="19"/>
  <c r="S112" i="19"/>
  <c r="S113" i="19"/>
  <c r="S114" i="19"/>
  <c r="S115" i="19"/>
  <c r="S116" i="19"/>
  <c r="S117" i="19"/>
  <c r="S118" i="19"/>
  <c r="S119" i="19"/>
  <c r="S120" i="19"/>
  <c r="S121" i="19"/>
  <c r="S122" i="19"/>
  <c r="S123" i="19"/>
  <c r="S124" i="19"/>
  <c r="S125" i="19"/>
  <c r="S126" i="19"/>
  <c r="S127" i="19"/>
  <c r="S128" i="19"/>
  <c r="S129" i="19"/>
  <c r="S130" i="19"/>
  <c r="S131" i="19"/>
  <c r="S132" i="19"/>
  <c r="S133" i="19"/>
  <c r="S134" i="19"/>
  <c r="S135" i="19"/>
  <c r="S136" i="19"/>
  <c r="S137" i="19"/>
  <c r="S138" i="19"/>
  <c r="S139" i="19"/>
  <c r="S140" i="19"/>
  <c r="S141" i="19"/>
  <c r="S142" i="19"/>
  <c r="S143" i="19"/>
  <c r="S144" i="19"/>
  <c r="S145" i="19"/>
  <c r="S146" i="19"/>
  <c r="S147" i="19"/>
  <c r="S148" i="19"/>
  <c r="S149" i="19"/>
  <c r="S150" i="19"/>
  <c r="S151" i="19"/>
  <c r="S152" i="19"/>
  <c r="S153" i="19"/>
  <c r="S154" i="19"/>
  <c r="S155" i="19"/>
  <c r="S156" i="19"/>
  <c r="S157" i="19"/>
  <c r="S158" i="19"/>
  <c r="S159" i="19"/>
  <c r="S160" i="19"/>
  <c r="S161" i="19"/>
  <c r="S162" i="19"/>
  <c r="S163" i="19"/>
  <c r="S164" i="19"/>
  <c r="S165" i="19"/>
  <c r="S166" i="19"/>
  <c r="AB17" i="19"/>
  <c r="AB18" i="19"/>
  <c r="AB19" i="19"/>
  <c r="AB20" i="19"/>
  <c r="AB21" i="19"/>
  <c r="AB22" i="19"/>
  <c r="AB23" i="19"/>
  <c r="AB24" i="19"/>
  <c r="AB25" i="19"/>
  <c r="AB26" i="19"/>
  <c r="AB27" i="19"/>
  <c r="AB28" i="19"/>
  <c r="AB29" i="19"/>
  <c r="AB30" i="19"/>
  <c r="AB31" i="19"/>
  <c r="AB32" i="19"/>
  <c r="AB33" i="19"/>
  <c r="AB34" i="19"/>
  <c r="AB35" i="19"/>
  <c r="AB36" i="19"/>
  <c r="AB37" i="19"/>
  <c r="AB38" i="19"/>
  <c r="AB39" i="19"/>
  <c r="AB40" i="19"/>
  <c r="AB41" i="19"/>
  <c r="AB42" i="19"/>
  <c r="AB43" i="19"/>
  <c r="AB44" i="19"/>
  <c r="AB45" i="19"/>
  <c r="AB46" i="19"/>
  <c r="AB47" i="19"/>
  <c r="AB48" i="19"/>
  <c r="AB49" i="19"/>
  <c r="AB50" i="19"/>
  <c r="AB51" i="19"/>
  <c r="AB52" i="19"/>
  <c r="AB53" i="19"/>
  <c r="AB54" i="19"/>
  <c r="AB55" i="19"/>
  <c r="AB56" i="19"/>
  <c r="AB57" i="19"/>
  <c r="AB58" i="19"/>
  <c r="AB59" i="19"/>
  <c r="AB60" i="19"/>
  <c r="AB61" i="19"/>
  <c r="AB62" i="19"/>
  <c r="AB63" i="19"/>
  <c r="AB64" i="19"/>
  <c r="AB65" i="19"/>
  <c r="AB66" i="19"/>
  <c r="AB67" i="19"/>
  <c r="AB68" i="19"/>
  <c r="AB69" i="19"/>
  <c r="AB70" i="19"/>
  <c r="AB71" i="19"/>
  <c r="AB72" i="19"/>
  <c r="AB73" i="19"/>
  <c r="AB74" i="19"/>
  <c r="AB75" i="19"/>
  <c r="AB76" i="19"/>
  <c r="AB77" i="19"/>
  <c r="AB78" i="19"/>
  <c r="AB79" i="19"/>
  <c r="AB80" i="19"/>
  <c r="AB81" i="19"/>
  <c r="AB82" i="19"/>
  <c r="AB83" i="19"/>
  <c r="AB84" i="19"/>
  <c r="AB85" i="19"/>
  <c r="AB86" i="19"/>
  <c r="AB87" i="19"/>
  <c r="AB88" i="19"/>
  <c r="AB89" i="19"/>
  <c r="AB90" i="19"/>
  <c r="AB91" i="19"/>
  <c r="AB92" i="19"/>
  <c r="AB93" i="19"/>
  <c r="AB94" i="19"/>
  <c r="AB95" i="19"/>
  <c r="AB96" i="19"/>
  <c r="AB97" i="19"/>
  <c r="AB98" i="19"/>
  <c r="AB99" i="19"/>
  <c r="AB100" i="19"/>
  <c r="AB101" i="19"/>
  <c r="AB102" i="19"/>
  <c r="AB103" i="19"/>
  <c r="AB104" i="19"/>
  <c r="AB105" i="19"/>
  <c r="AB106" i="19"/>
  <c r="AB107" i="19"/>
  <c r="AB108" i="19"/>
  <c r="AB109" i="19"/>
  <c r="AB110" i="19"/>
  <c r="AB111" i="19"/>
  <c r="AB112" i="19"/>
  <c r="AB113" i="19"/>
  <c r="AB114" i="19"/>
  <c r="AB115" i="19"/>
  <c r="AB116" i="19"/>
  <c r="AB117" i="19"/>
  <c r="AB118" i="19"/>
  <c r="AB119" i="19"/>
  <c r="AB120" i="19"/>
  <c r="AB121" i="19"/>
  <c r="AB122" i="19"/>
  <c r="AB123" i="19"/>
  <c r="AB124" i="19"/>
  <c r="AB125" i="19"/>
  <c r="AB126" i="19"/>
  <c r="AB127" i="19"/>
  <c r="AB128" i="19"/>
  <c r="AB129" i="19"/>
  <c r="AB130" i="19"/>
  <c r="AB131" i="19"/>
  <c r="AB132" i="19"/>
  <c r="AB133" i="19"/>
  <c r="AB134" i="19"/>
  <c r="AB135" i="19"/>
  <c r="AB136" i="19"/>
  <c r="AB137" i="19"/>
  <c r="AB138" i="19"/>
  <c r="AB139" i="19"/>
  <c r="AB140" i="19"/>
  <c r="AB141" i="19"/>
  <c r="AB142" i="19"/>
  <c r="AB143" i="19"/>
  <c r="AB144" i="19"/>
  <c r="AB145" i="19"/>
  <c r="AB146" i="19"/>
  <c r="AB147" i="19"/>
  <c r="AB148" i="19"/>
  <c r="AB149" i="19"/>
  <c r="AB150" i="19"/>
  <c r="AB151" i="19"/>
  <c r="AB152" i="19"/>
  <c r="AB153" i="19"/>
  <c r="AB154" i="19"/>
  <c r="AB155" i="19"/>
  <c r="AB156" i="19"/>
  <c r="AB157" i="19"/>
  <c r="AB158" i="19"/>
  <c r="AB159" i="19"/>
  <c r="AB160" i="19"/>
  <c r="AB161" i="19"/>
  <c r="AB162" i="19"/>
  <c r="AB163" i="19"/>
  <c r="AB164" i="19"/>
  <c r="AB165" i="19"/>
  <c r="AB166" i="19"/>
  <c r="AA17" i="19"/>
  <c r="AL135" i="20"/>
  <c r="AK135" i="20"/>
  <c r="AJ135" i="20"/>
  <c r="AI135" i="20"/>
  <c r="AH135" i="20"/>
  <c r="AG135" i="20"/>
  <c r="AD135" i="20"/>
  <c r="AF135" i="20" s="1"/>
  <c r="AB135" i="20"/>
  <c r="Z135" i="20"/>
  <c r="AC135" i="20" s="1"/>
  <c r="Y135" i="20"/>
  <c r="X135" i="20"/>
  <c r="R135" i="20"/>
  <c r="T135" i="20" s="1"/>
  <c r="P135" i="20"/>
  <c r="J135" i="20"/>
  <c r="S135" i="20" s="1"/>
  <c r="AL134" i="20"/>
  <c r="AK134" i="20"/>
  <c r="AJ134" i="20"/>
  <c r="AI134" i="20"/>
  <c r="AH134" i="20"/>
  <c r="AG134" i="20"/>
  <c r="AD134" i="20"/>
  <c r="AF134" i="20" s="1"/>
  <c r="AB134" i="20"/>
  <c r="Z134" i="20"/>
  <c r="Y134" i="20"/>
  <c r="X134" i="20"/>
  <c r="AC134" i="20" s="1"/>
  <c r="S134" i="20"/>
  <c r="R134" i="20"/>
  <c r="T134" i="20" s="1"/>
  <c r="P134" i="20"/>
  <c r="J134" i="20"/>
  <c r="AL133" i="20"/>
  <c r="AK133" i="20"/>
  <c r="AJ133" i="20"/>
  <c r="AI133" i="20"/>
  <c r="AH133" i="20" s="1"/>
  <c r="AG133" i="20"/>
  <c r="AD133" i="20"/>
  <c r="AF133" i="20" s="1"/>
  <c r="AC133" i="20"/>
  <c r="AB133" i="20"/>
  <c r="Z133" i="20"/>
  <c r="Y133" i="20"/>
  <c r="X133" i="20"/>
  <c r="S133" i="20"/>
  <c r="R133" i="20"/>
  <c r="T133" i="20" s="1"/>
  <c r="P133" i="20"/>
  <c r="J133" i="20"/>
  <c r="AL132" i="20"/>
  <c r="AK132" i="20"/>
  <c r="AJ132" i="20"/>
  <c r="AI132" i="20"/>
  <c r="AH132" i="20" s="1"/>
  <c r="AG132" i="20"/>
  <c r="AD132" i="20"/>
  <c r="AF132" i="20" s="1"/>
  <c r="AB132" i="20"/>
  <c r="Z132" i="20"/>
  <c r="Y132" i="20"/>
  <c r="X132" i="20"/>
  <c r="AC132" i="20" s="1"/>
  <c r="T132" i="20"/>
  <c r="S132" i="20"/>
  <c r="R132" i="20"/>
  <c r="P132" i="20"/>
  <c r="J132" i="20"/>
  <c r="AL131" i="20"/>
  <c r="AK131" i="20"/>
  <c r="AJ131" i="20"/>
  <c r="AI131" i="20"/>
  <c r="AH131" i="20" s="1"/>
  <c r="AG131" i="20"/>
  <c r="AD131" i="20"/>
  <c r="Z131" i="20"/>
  <c r="Y131" i="20"/>
  <c r="X131" i="20"/>
  <c r="AC131" i="20" s="1"/>
  <c r="S131" i="20"/>
  <c r="R131" i="20"/>
  <c r="T131" i="20" s="1"/>
  <c r="P131" i="20"/>
  <c r="J131" i="20"/>
  <c r="AL130" i="20"/>
  <c r="AK130" i="20"/>
  <c r="AJ130" i="20"/>
  <c r="AI130" i="20"/>
  <c r="AH130" i="20" s="1"/>
  <c r="AG130" i="20"/>
  <c r="AD130" i="20"/>
  <c r="Z130" i="20"/>
  <c r="Y130" i="20"/>
  <c r="X130" i="20"/>
  <c r="T130" i="20"/>
  <c r="R130" i="20"/>
  <c r="P130" i="20"/>
  <c r="J130" i="20"/>
  <c r="S130" i="20" s="1"/>
  <c r="AL129" i="20"/>
  <c r="AK129" i="20"/>
  <c r="AJ129" i="20"/>
  <c r="AI129" i="20"/>
  <c r="AH129" i="20" s="1"/>
  <c r="AG129" i="20"/>
  <c r="AF129" i="20"/>
  <c r="AD129" i="20"/>
  <c r="AE129" i="20" s="1"/>
  <c r="Z129" i="20"/>
  <c r="Y129" i="20"/>
  <c r="X129" i="20"/>
  <c r="AC129" i="20" s="1"/>
  <c r="R129" i="20"/>
  <c r="T129" i="20" s="1"/>
  <c r="P129" i="20"/>
  <c r="J129" i="20"/>
  <c r="S129" i="20" s="1"/>
  <c r="AL128" i="20"/>
  <c r="AK128" i="20"/>
  <c r="AJ128" i="20"/>
  <c r="AI128" i="20"/>
  <c r="AH128" i="20" s="1"/>
  <c r="AG128" i="20"/>
  <c r="AF128" i="20"/>
  <c r="AD128" i="20"/>
  <c r="AE128" i="20" s="1"/>
  <c r="AB128" i="20"/>
  <c r="Z128" i="20"/>
  <c r="Y128" i="20"/>
  <c r="X128" i="20"/>
  <c r="R128" i="20"/>
  <c r="T128" i="20" s="1"/>
  <c r="P128" i="20"/>
  <c r="J128" i="20"/>
  <c r="S128" i="20" s="1"/>
  <c r="AL127" i="20"/>
  <c r="AK127" i="20"/>
  <c r="AJ127" i="20"/>
  <c r="AI127" i="20"/>
  <c r="AH127" i="20"/>
  <c r="AG127" i="20"/>
  <c r="AD127" i="20"/>
  <c r="AB127" i="20"/>
  <c r="Z127" i="20"/>
  <c r="Y127" i="20"/>
  <c r="X127" i="20"/>
  <c r="AC127" i="20" s="1"/>
  <c r="S127" i="20"/>
  <c r="R127" i="20"/>
  <c r="T127" i="20" s="1"/>
  <c r="P127" i="20"/>
  <c r="J127" i="20"/>
  <c r="AL126" i="20"/>
  <c r="AK126" i="20"/>
  <c r="AJ126" i="20"/>
  <c r="AI126" i="20"/>
  <c r="AH126" i="20" s="1"/>
  <c r="AG126" i="20"/>
  <c r="AF126" i="20"/>
  <c r="AD126" i="20"/>
  <c r="AE126" i="20" s="1"/>
  <c r="Z126" i="20"/>
  <c r="Y126" i="20"/>
  <c r="X126" i="20"/>
  <c r="AC126" i="20" s="1"/>
  <c r="S126" i="20"/>
  <c r="R126" i="20"/>
  <c r="T126" i="20" s="1"/>
  <c r="P126" i="20"/>
  <c r="J126" i="20"/>
  <c r="AL125" i="20"/>
  <c r="AK125" i="20"/>
  <c r="AJ125" i="20"/>
  <c r="AI125" i="20"/>
  <c r="AG125" i="20"/>
  <c r="AD125" i="20"/>
  <c r="AE125" i="20" s="1"/>
  <c r="AC125" i="20"/>
  <c r="Z125" i="20"/>
  <c r="Y125" i="20"/>
  <c r="X125" i="20"/>
  <c r="AB125" i="20" s="1"/>
  <c r="T125" i="20"/>
  <c r="R125" i="20"/>
  <c r="P125" i="20"/>
  <c r="J125" i="20"/>
  <c r="S125" i="20" s="1"/>
  <c r="AL124" i="20"/>
  <c r="AK124" i="20"/>
  <c r="AJ124" i="20"/>
  <c r="AH124" i="20" s="1"/>
  <c r="AI124" i="20"/>
  <c r="AG124" i="20"/>
  <c r="AE124" i="20"/>
  <c r="AD124" i="20"/>
  <c r="AF124" i="20" s="1"/>
  <c r="Z124" i="20"/>
  <c r="Y124" i="20"/>
  <c r="X124" i="20"/>
  <c r="T124" i="20"/>
  <c r="R124" i="20"/>
  <c r="P124" i="20"/>
  <c r="J124" i="20"/>
  <c r="S124" i="20" s="1"/>
  <c r="AL123" i="20"/>
  <c r="AK123" i="20"/>
  <c r="AJ123" i="20"/>
  <c r="AI123" i="20"/>
  <c r="AH123" i="20"/>
  <c r="AG123" i="20"/>
  <c r="AF123" i="20"/>
  <c r="AE123" i="20"/>
  <c r="AD123" i="20"/>
  <c r="Z123" i="20"/>
  <c r="Y123" i="20"/>
  <c r="X123" i="20"/>
  <c r="R123" i="20"/>
  <c r="T123" i="20" s="1"/>
  <c r="P123" i="20"/>
  <c r="J123" i="20"/>
  <c r="S123" i="20" s="1"/>
  <c r="AL122" i="20"/>
  <c r="AK122" i="20"/>
  <c r="AJ122" i="20"/>
  <c r="AH122" i="20" s="1"/>
  <c r="AI122" i="20"/>
  <c r="AG122" i="20"/>
  <c r="AF122" i="20"/>
  <c r="AD122" i="20"/>
  <c r="AE122" i="20" s="1"/>
  <c r="Z122" i="20"/>
  <c r="AC122" i="20" s="1"/>
  <c r="Y122" i="20"/>
  <c r="AB122" i="20" s="1"/>
  <c r="X122" i="20"/>
  <c r="T122" i="20"/>
  <c r="R122" i="20"/>
  <c r="P122" i="20"/>
  <c r="J122" i="20"/>
  <c r="S122" i="20" s="1"/>
  <c r="AL121" i="20"/>
  <c r="AK121" i="20"/>
  <c r="AJ121" i="20"/>
  <c r="AH121" i="20" s="1"/>
  <c r="AI121" i="20"/>
  <c r="AG121" i="20"/>
  <c r="AF121" i="20"/>
  <c r="AE121" i="20"/>
  <c r="AD121" i="20"/>
  <c r="AB121" i="20"/>
  <c r="Z121" i="20"/>
  <c r="Y121" i="20"/>
  <c r="X121" i="20"/>
  <c r="T121" i="20"/>
  <c r="S121" i="20"/>
  <c r="R121" i="20"/>
  <c r="P121" i="20"/>
  <c r="J121" i="20"/>
  <c r="AL120" i="20"/>
  <c r="AK120" i="20"/>
  <c r="AJ120" i="20"/>
  <c r="AI120" i="20"/>
  <c r="AH120" i="20" s="1"/>
  <c r="AG120" i="20"/>
  <c r="AF120" i="20"/>
  <c r="AE120" i="20"/>
  <c r="AD120" i="20"/>
  <c r="AC120" i="20"/>
  <c r="AB120" i="20"/>
  <c r="Z120" i="20"/>
  <c r="Y120" i="20"/>
  <c r="X120" i="20"/>
  <c r="S120" i="20"/>
  <c r="R120" i="20"/>
  <c r="T120" i="20" s="1"/>
  <c r="P120" i="20"/>
  <c r="J120" i="20"/>
  <c r="AL119" i="20"/>
  <c r="AK119" i="20"/>
  <c r="AJ119" i="20"/>
  <c r="AI119" i="20"/>
  <c r="AG119" i="20"/>
  <c r="AD119" i="20"/>
  <c r="AC119" i="20"/>
  <c r="Z119" i="20"/>
  <c r="Y119" i="20"/>
  <c r="X119" i="20"/>
  <c r="AB119" i="20" s="1"/>
  <c r="T119" i="20"/>
  <c r="S119" i="20"/>
  <c r="R119" i="20"/>
  <c r="P119" i="20"/>
  <c r="J119" i="20"/>
  <c r="AL118" i="20"/>
  <c r="AK118" i="20"/>
  <c r="AJ118" i="20"/>
  <c r="AH118" i="20" s="1"/>
  <c r="AI118" i="20"/>
  <c r="AG118" i="20"/>
  <c r="AD118" i="20"/>
  <c r="AF118" i="20" s="1"/>
  <c r="Z118" i="20"/>
  <c r="Y118" i="20"/>
  <c r="X118" i="20"/>
  <c r="T118" i="20"/>
  <c r="R118" i="20"/>
  <c r="P118" i="20"/>
  <c r="J118" i="20"/>
  <c r="S118" i="20" s="1"/>
  <c r="AL117" i="20"/>
  <c r="AK117" i="20"/>
  <c r="AJ117" i="20"/>
  <c r="AI117" i="20"/>
  <c r="AH117" i="20" s="1"/>
  <c r="AG117" i="20"/>
  <c r="AF117" i="20"/>
  <c r="AE117" i="20"/>
  <c r="AD117" i="20"/>
  <c r="AB117" i="20"/>
  <c r="Z117" i="20"/>
  <c r="Y117" i="20"/>
  <c r="X117" i="20"/>
  <c r="AC117" i="20" s="1"/>
  <c r="T117" i="20"/>
  <c r="R117" i="20"/>
  <c r="P117" i="20"/>
  <c r="J117" i="20"/>
  <c r="S117" i="20" s="1"/>
  <c r="AL116" i="20"/>
  <c r="AK116" i="20"/>
  <c r="AJ116" i="20"/>
  <c r="AI116" i="20"/>
  <c r="AH116" i="20" s="1"/>
  <c r="AG116" i="20"/>
  <c r="AF116" i="20"/>
  <c r="AE116" i="20"/>
  <c r="AD116" i="20"/>
  <c r="Z116" i="20"/>
  <c r="Y116" i="20"/>
  <c r="AB116" i="20" s="1"/>
  <c r="X116" i="20"/>
  <c r="AC116" i="20" s="1"/>
  <c r="T116" i="20"/>
  <c r="S116" i="20"/>
  <c r="R116" i="20"/>
  <c r="P116" i="20"/>
  <c r="J116" i="20"/>
  <c r="AL115" i="20"/>
  <c r="AK115" i="20"/>
  <c r="AJ115" i="20"/>
  <c r="AI115" i="20"/>
  <c r="AH115" i="20"/>
  <c r="AG115" i="20"/>
  <c r="AD115" i="20"/>
  <c r="AB115" i="20"/>
  <c r="Z115" i="20"/>
  <c r="Y115" i="20"/>
  <c r="X115" i="20"/>
  <c r="S115" i="20"/>
  <c r="R115" i="20"/>
  <c r="T115" i="20" s="1"/>
  <c r="P115" i="20"/>
  <c r="J115" i="20"/>
  <c r="AL114" i="20"/>
  <c r="AK114" i="20"/>
  <c r="AJ114" i="20"/>
  <c r="AI114" i="20"/>
  <c r="AH114" i="20"/>
  <c r="AG114" i="20"/>
  <c r="AF114" i="20"/>
  <c r="AD114" i="20"/>
  <c r="AE114" i="20" s="1"/>
  <c r="AB114" i="20"/>
  <c r="Z114" i="20"/>
  <c r="Y114" i="20"/>
  <c r="X114" i="20"/>
  <c r="AC114" i="20" s="1"/>
  <c r="S114" i="20"/>
  <c r="R114" i="20"/>
  <c r="T114" i="20" s="1"/>
  <c r="P114" i="20"/>
  <c r="J114" i="20"/>
  <c r="AL113" i="20"/>
  <c r="AK113" i="20"/>
  <c r="AJ113" i="20"/>
  <c r="AI113" i="20"/>
  <c r="AG113" i="20"/>
  <c r="AF113" i="20"/>
  <c r="AD113" i="20"/>
  <c r="AE113" i="20" s="1"/>
  <c r="AC113" i="20"/>
  <c r="AB113" i="20"/>
  <c r="Z113" i="20"/>
  <c r="Y113" i="20"/>
  <c r="X113" i="20"/>
  <c r="T113" i="20"/>
  <c r="R113" i="20"/>
  <c r="P113" i="20"/>
  <c r="J113" i="20"/>
  <c r="S113" i="20" s="1"/>
  <c r="AL112" i="20"/>
  <c r="AK112" i="20"/>
  <c r="AJ112" i="20"/>
  <c r="AI112" i="20"/>
  <c r="AH112" i="20" s="1"/>
  <c r="AG112" i="20"/>
  <c r="AD112" i="20"/>
  <c r="AF112" i="20" s="1"/>
  <c r="Z112" i="20"/>
  <c r="Y112" i="20"/>
  <c r="X112" i="20"/>
  <c r="T112" i="20"/>
  <c r="S112" i="20"/>
  <c r="R112" i="20"/>
  <c r="P112" i="20"/>
  <c r="J112" i="20"/>
  <c r="AL111" i="20"/>
  <c r="AK111" i="20"/>
  <c r="AJ111" i="20"/>
  <c r="AI111" i="20"/>
  <c r="AH111" i="20"/>
  <c r="AG111" i="20"/>
  <c r="AF111" i="20"/>
  <c r="AE111" i="20"/>
  <c r="AD111" i="20"/>
  <c r="Z111" i="20"/>
  <c r="Y111" i="20"/>
  <c r="X111" i="20"/>
  <c r="R111" i="20"/>
  <c r="T111" i="20" s="1"/>
  <c r="P111" i="20"/>
  <c r="J111" i="20"/>
  <c r="S111" i="20" s="1"/>
  <c r="AL110" i="20"/>
  <c r="AK110" i="20"/>
  <c r="AJ110" i="20"/>
  <c r="AH110" i="20" s="1"/>
  <c r="AI110" i="20"/>
  <c r="AG110" i="20"/>
  <c r="AF110" i="20"/>
  <c r="AD110" i="20"/>
  <c r="AE110" i="20" s="1"/>
  <c r="Z110" i="20"/>
  <c r="AC110" i="20" s="1"/>
  <c r="Y110" i="20"/>
  <c r="X110" i="20"/>
  <c r="AB110" i="20" s="1"/>
  <c r="T110" i="20"/>
  <c r="R110" i="20"/>
  <c r="P110" i="20"/>
  <c r="J110" i="20"/>
  <c r="S110" i="20" s="1"/>
  <c r="AL109" i="20"/>
  <c r="AK109" i="20"/>
  <c r="AJ109" i="20"/>
  <c r="AH109" i="20" s="1"/>
  <c r="AI109" i="20"/>
  <c r="AG109" i="20"/>
  <c r="AF109" i="20"/>
  <c r="AE109" i="20"/>
  <c r="AD109" i="20"/>
  <c r="AB109" i="20"/>
  <c r="Z109" i="20"/>
  <c r="Y109" i="20"/>
  <c r="X109" i="20"/>
  <c r="R109" i="20"/>
  <c r="T109" i="20" s="1"/>
  <c r="P109" i="20"/>
  <c r="J109" i="20"/>
  <c r="S109" i="20" s="1"/>
  <c r="AL108" i="20"/>
  <c r="AK108" i="20"/>
  <c r="AJ108" i="20"/>
  <c r="AI108" i="20"/>
  <c r="AH108" i="20"/>
  <c r="AG108" i="20"/>
  <c r="AF108" i="20"/>
  <c r="AE108" i="20"/>
  <c r="AD108" i="20"/>
  <c r="AC108" i="20"/>
  <c r="AB108" i="20"/>
  <c r="Z108" i="20"/>
  <c r="Y108" i="20"/>
  <c r="X108" i="20"/>
  <c r="S108" i="20"/>
  <c r="R108" i="20"/>
  <c r="T108" i="20" s="1"/>
  <c r="P108" i="20"/>
  <c r="J108" i="20"/>
  <c r="AL107" i="20"/>
  <c r="AK107" i="20"/>
  <c r="AJ107" i="20"/>
  <c r="AI107" i="20"/>
  <c r="AH107" i="20" s="1"/>
  <c r="AG107" i="20"/>
  <c r="AD107" i="20"/>
  <c r="AC107" i="20"/>
  <c r="Z107" i="20"/>
  <c r="Y107" i="20"/>
  <c r="X107" i="20"/>
  <c r="AB107" i="20" s="1"/>
  <c r="T107" i="20"/>
  <c r="S107" i="20"/>
  <c r="R107" i="20"/>
  <c r="P107" i="20"/>
  <c r="J107" i="20"/>
  <c r="AL106" i="20"/>
  <c r="AK106" i="20"/>
  <c r="AJ106" i="20"/>
  <c r="AH106" i="20" s="1"/>
  <c r="AI106" i="20"/>
  <c r="AG106" i="20"/>
  <c r="AD106" i="20"/>
  <c r="AF106" i="20" s="1"/>
  <c r="Z106" i="20"/>
  <c r="Y106" i="20"/>
  <c r="X106" i="20"/>
  <c r="T106" i="20"/>
  <c r="R106" i="20"/>
  <c r="P106" i="20"/>
  <c r="J106" i="20"/>
  <c r="S106" i="20" s="1"/>
  <c r="AL105" i="20"/>
  <c r="AK105" i="20"/>
  <c r="AJ105" i="20"/>
  <c r="AI105" i="20"/>
  <c r="AH105" i="20" s="1"/>
  <c r="AG105" i="20"/>
  <c r="AF105" i="20"/>
  <c r="AE105" i="20"/>
  <c r="AD105" i="20"/>
  <c r="Z105" i="20"/>
  <c r="Y105" i="20"/>
  <c r="X105" i="20"/>
  <c r="AC105" i="20" s="1"/>
  <c r="T105" i="20"/>
  <c r="R105" i="20"/>
  <c r="P105" i="20"/>
  <c r="J105" i="20"/>
  <c r="S105" i="20" s="1"/>
  <c r="AL104" i="20"/>
  <c r="AK104" i="20"/>
  <c r="AJ104" i="20"/>
  <c r="AI104" i="20"/>
  <c r="AH104" i="20" s="1"/>
  <c r="AG104" i="20"/>
  <c r="AF104" i="20"/>
  <c r="AE104" i="20"/>
  <c r="AD104" i="20"/>
  <c r="Z104" i="20"/>
  <c r="AC104" i="20" s="1"/>
  <c r="Y104" i="20"/>
  <c r="AB104" i="20" s="1"/>
  <c r="X104" i="20"/>
  <c r="T104" i="20"/>
  <c r="S104" i="20"/>
  <c r="R104" i="20"/>
  <c r="P104" i="20"/>
  <c r="J104" i="20"/>
  <c r="AL103" i="20"/>
  <c r="AK103" i="20"/>
  <c r="AJ103" i="20"/>
  <c r="AI103" i="20"/>
  <c r="AH103" i="20"/>
  <c r="AG103" i="20"/>
  <c r="AD103" i="20"/>
  <c r="AB103" i="20"/>
  <c r="Z103" i="20"/>
  <c r="Y103" i="20"/>
  <c r="X103" i="20"/>
  <c r="AC103" i="20" s="1"/>
  <c r="S103" i="20"/>
  <c r="R103" i="20"/>
  <c r="T103" i="20" s="1"/>
  <c r="P103" i="20"/>
  <c r="J103" i="20"/>
  <c r="AL102" i="20"/>
  <c r="AK102" i="20"/>
  <c r="AJ102" i="20"/>
  <c r="AI102" i="20"/>
  <c r="AH102" i="20"/>
  <c r="AG102" i="20"/>
  <c r="AF102" i="20"/>
  <c r="AD102" i="20"/>
  <c r="AE102" i="20" s="1"/>
  <c r="Z102" i="20"/>
  <c r="Y102" i="20"/>
  <c r="X102" i="20"/>
  <c r="AC102" i="20" s="1"/>
  <c r="S102" i="20"/>
  <c r="R102" i="20"/>
  <c r="T102" i="20" s="1"/>
  <c r="P102" i="20"/>
  <c r="J102" i="20"/>
  <c r="AL101" i="20"/>
  <c r="AK101" i="20"/>
  <c r="AJ101" i="20"/>
  <c r="AI101" i="20"/>
  <c r="AG101" i="20"/>
  <c r="AD101" i="20"/>
  <c r="AE101" i="20" s="1"/>
  <c r="AC101" i="20"/>
  <c r="AB101" i="20"/>
  <c r="Z101" i="20"/>
  <c r="Y101" i="20"/>
  <c r="X101" i="20"/>
  <c r="T101" i="20"/>
  <c r="S101" i="20"/>
  <c r="R101" i="20"/>
  <c r="P101" i="20"/>
  <c r="J101" i="20"/>
  <c r="AL100" i="20"/>
  <c r="AK100" i="20"/>
  <c r="AJ100" i="20"/>
  <c r="AI100" i="20"/>
  <c r="AG100" i="20"/>
  <c r="AD100" i="20"/>
  <c r="AF100" i="20" s="1"/>
  <c r="Z100" i="20"/>
  <c r="Y100" i="20"/>
  <c r="X100" i="20"/>
  <c r="T100" i="20"/>
  <c r="S100" i="20"/>
  <c r="R100" i="20"/>
  <c r="P100" i="20"/>
  <c r="J100" i="20"/>
  <c r="AL99" i="20"/>
  <c r="AK99" i="20"/>
  <c r="AJ99" i="20"/>
  <c r="AI99" i="20"/>
  <c r="AH99" i="20"/>
  <c r="AG99" i="20"/>
  <c r="AF99" i="20"/>
  <c r="AE99" i="20"/>
  <c r="AD99" i="20"/>
  <c r="Z99" i="20"/>
  <c r="Y99" i="20"/>
  <c r="X99" i="20"/>
  <c r="R99" i="20"/>
  <c r="T99" i="20" s="1"/>
  <c r="P99" i="20"/>
  <c r="J99" i="20"/>
  <c r="S99" i="20" s="1"/>
  <c r="AL98" i="20"/>
  <c r="AK98" i="20"/>
  <c r="AJ98" i="20"/>
  <c r="AH98" i="20" s="1"/>
  <c r="AI98" i="20"/>
  <c r="AG98" i="20"/>
  <c r="AF98" i="20"/>
  <c r="AD98" i="20"/>
  <c r="AE98" i="20" s="1"/>
  <c r="Z98" i="20"/>
  <c r="AC98" i="20" s="1"/>
  <c r="Y98" i="20"/>
  <c r="X98" i="20"/>
  <c r="AB98" i="20" s="1"/>
  <c r="T98" i="20"/>
  <c r="R98" i="20"/>
  <c r="P98" i="20"/>
  <c r="J98" i="20"/>
  <c r="S98" i="20" s="1"/>
  <c r="AL97" i="20"/>
  <c r="AK97" i="20"/>
  <c r="AJ97" i="20"/>
  <c r="AI97" i="20"/>
  <c r="AH97" i="20"/>
  <c r="AG97" i="20"/>
  <c r="AF97" i="20"/>
  <c r="AE97" i="20"/>
  <c r="AD97" i="20"/>
  <c r="AB97" i="20"/>
  <c r="Z97" i="20"/>
  <c r="Y97" i="20"/>
  <c r="X97" i="20"/>
  <c r="AC97" i="20" s="1"/>
  <c r="T97" i="20"/>
  <c r="R97" i="20"/>
  <c r="P97" i="20"/>
  <c r="J97" i="20"/>
  <c r="S97" i="20" s="1"/>
  <c r="AL96" i="20"/>
  <c r="AK96" i="20"/>
  <c r="AJ96" i="20"/>
  <c r="AI96" i="20"/>
  <c r="AH96" i="20"/>
  <c r="AG96" i="20"/>
  <c r="AF96" i="20"/>
  <c r="AE96" i="20"/>
  <c r="AD96" i="20"/>
  <c r="AC96" i="20"/>
  <c r="AB96" i="20"/>
  <c r="Z96" i="20"/>
  <c r="Y96" i="20"/>
  <c r="X96" i="20"/>
  <c r="S96" i="20"/>
  <c r="R96" i="20"/>
  <c r="T96" i="20" s="1"/>
  <c r="P96" i="20"/>
  <c r="J96" i="20"/>
  <c r="AL95" i="20"/>
  <c r="AK95" i="20"/>
  <c r="AJ95" i="20"/>
  <c r="AI95" i="20"/>
  <c r="AG95" i="20"/>
  <c r="AD95" i="20"/>
  <c r="AC95" i="20"/>
  <c r="Z95" i="20"/>
  <c r="Y95" i="20"/>
  <c r="X95" i="20"/>
  <c r="AB95" i="20" s="1"/>
  <c r="T95" i="20"/>
  <c r="S95" i="20"/>
  <c r="R95" i="20"/>
  <c r="P95" i="20"/>
  <c r="J95" i="20"/>
  <c r="AL94" i="20"/>
  <c r="AK94" i="20"/>
  <c r="AJ94" i="20"/>
  <c r="AH94" i="20" s="1"/>
  <c r="AI94" i="20"/>
  <c r="AG94" i="20"/>
  <c r="AD94" i="20"/>
  <c r="AF94" i="20" s="1"/>
  <c r="Z94" i="20"/>
  <c r="Y94" i="20"/>
  <c r="X94" i="20"/>
  <c r="T94" i="20"/>
  <c r="R94" i="20"/>
  <c r="P94" i="20"/>
  <c r="J94" i="20"/>
  <c r="S94" i="20" s="1"/>
  <c r="AL93" i="20"/>
  <c r="AK93" i="20"/>
  <c r="AJ93" i="20"/>
  <c r="AI93" i="20"/>
  <c r="AH93" i="20" s="1"/>
  <c r="AG93" i="20"/>
  <c r="AF93" i="20"/>
  <c r="AE93" i="20"/>
  <c r="AD93" i="20"/>
  <c r="AB93" i="20"/>
  <c r="Z93" i="20"/>
  <c r="Y93" i="20"/>
  <c r="X93" i="20"/>
  <c r="AC93" i="20" s="1"/>
  <c r="T93" i="20"/>
  <c r="R93" i="20"/>
  <c r="P93" i="20"/>
  <c r="J93" i="20"/>
  <c r="S93" i="20" s="1"/>
  <c r="AL92" i="20"/>
  <c r="AK92" i="20"/>
  <c r="AJ92" i="20"/>
  <c r="AI92" i="20"/>
  <c r="AH92" i="20" s="1"/>
  <c r="AG92" i="20"/>
  <c r="AF92" i="20"/>
  <c r="AE92" i="20"/>
  <c r="AD92" i="20"/>
  <c r="Z92" i="20"/>
  <c r="AC92" i="20" s="1"/>
  <c r="Y92" i="20"/>
  <c r="AB92" i="20" s="1"/>
  <c r="X92" i="20"/>
  <c r="T92" i="20"/>
  <c r="R92" i="20"/>
  <c r="P92" i="20"/>
  <c r="J92" i="20"/>
  <c r="S92" i="20" s="1"/>
  <c r="AL91" i="20"/>
  <c r="AK91" i="20"/>
  <c r="AJ91" i="20"/>
  <c r="AI91" i="20"/>
  <c r="AH91" i="20"/>
  <c r="AG91" i="20"/>
  <c r="AD91" i="20"/>
  <c r="AF91" i="20" s="1"/>
  <c r="AB91" i="20"/>
  <c r="Z91" i="20"/>
  <c r="Y91" i="20"/>
  <c r="X91" i="20"/>
  <c r="AC91" i="20" s="1"/>
  <c r="S91" i="20"/>
  <c r="R91" i="20"/>
  <c r="T91" i="20" s="1"/>
  <c r="P91" i="20"/>
  <c r="J91" i="20"/>
  <c r="AL90" i="20"/>
  <c r="AK90" i="20"/>
  <c r="AJ90" i="20"/>
  <c r="AI90" i="20"/>
  <c r="AH90" i="20"/>
  <c r="AG90" i="20"/>
  <c r="AF90" i="20"/>
  <c r="AD90" i="20"/>
  <c r="AE90" i="20" s="1"/>
  <c r="AC90" i="20"/>
  <c r="Z90" i="20"/>
  <c r="Y90" i="20"/>
  <c r="X90" i="20"/>
  <c r="AB90" i="20" s="1"/>
  <c r="S90" i="20"/>
  <c r="R90" i="20"/>
  <c r="T90" i="20" s="1"/>
  <c r="P90" i="20"/>
  <c r="J90" i="20"/>
  <c r="AL89" i="20"/>
  <c r="AK89" i="20"/>
  <c r="AJ89" i="20"/>
  <c r="AI89" i="20"/>
  <c r="AH89" i="20" s="1"/>
  <c r="AG89" i="20"/>
  <c r="AD89" i="20"/>
  <c r="AE89" i="20" s="1"/>
  <c r="AC89" i="20"/>
  <c r="AB89" i="20"/>
  <c r="Z89" i="20"/>
  <c r="Y89" i="20"/>
  <c r="X89" i="20"/>
  <c r="T89" i="20"/>
  <c r="S89" i="20"/>
  <c r="R89" i="20"/>
  <c r="P89" i="20"/>
  <c r="J89" i="20"/>
  <c r="AL88" i="20"/>
  <c r="AK88" i="20"/>
  <c r="AJ88" i="20"/>
  <c r="AI88" i="20"/>
  <c r="AH88" i="20" s="1"/>
  <c r="AG88" i="20"/>
  <c r="AD88" i="20"/>
  <c r="AF88" i="20" s="1"/>
  <c r="Z88" i="20"/>
  <c r="Y88" i="20"/>
  <c r="X88" i="20"/>
  <c r="AC88" i="20" s="1"/>
  <c r="T88" i="20"/>
  <c r="S88" i="20"/>
  <c r="R88" i="20"/>
  <c r="P88" i="20"/>
  <c r="J88" i="20"/>
  <c r="AL87" i="20"/>
  <c r="AK87" i="20"/>
  <c r="AJ87" i="20"/>
  <c r="AI87" i="20"/>
  <c r="AH87" i="20"/>
  <c r="AG87" i="20"/>
  <c r="AF87" i="20"/>
  <c r="AE87" i="20"/>
  <c r="AD87" i="20"/>
  <c r="Z87" i="20"/>
  <c r="Y87" i="20"/>
  <c r="X87" i="20"/>
  <c r="R87" i="20"/>
  <c r="T87" i="20" s="1"/>
  <c r="P87" i="20"/>
  <c r="J87" i="20"/>
  <c r="S87" i="20" s="1"/>
  <c r="AL86" i="20"/>
  <c r="AK86" i="20"/>
  <c r="AJ86" i="20"/>
  <c r="AH86" i="20" s="1"/>
  <c r="AI86" i="20"/>
  <c r="AG86" i="20"/>
  <c r="AD86" i="20"/>
  <c r="AE86" i="20" s="1"/>
  <c r="AC86" i="20"/>
  <c r="Z86" i="20"/>
  <c r="Y86" i="20"/>
  <c r="X86" i="20"/>
  <c r="AB86" i="20" s="1"/>
  <c r="T86" i="20"/>
  <c r="R86" i="20"/>
  <c r="P86" i="20"/>
  <c r="J86" i="20"/>
  <c r="S86" i="20" s="1"/>
  <c r="AL85" i="20"/>
  <c r="AK85" i="20"/>
  <c r="AJ85" i="20"/>
  <c r="AI85" i="20"/>
  <c r="AH85" i="20"/>
  <c r="AG85" i="20"/>
  <c r="AF85" i="20"/>
  <c r="AE85" i="20"/>
  <c r="AD85" i="20"/>
  <c r="AB85" i="20"/>
  <c r="Z85" i="20"/>
  <c r="Y85" i="20"/>
  <c r="X85" i="20"/>
  <c r="R85" i="20"/>
  <c r="T85" i="20" s="1"/>
  <c r="P85" i="20"/>
  <c r="J85" i="20"/>
  <c r="S85" i="20" s="1"/>
  <c r="AL84" i="20"/>
  <c r="AK84" i="20"/>
  <c r="AJ84" i="20"/>
  <c r="AI84" i="20"/>
  <c r="AH84" i="20"/>
  <c r="AG84" i="20"/>
  <c r="AF84" i="20"/>
  <c r="AE84" i="20"/>
  <c r="AD84" i="20"/>
  <c r="AC84" i="20"/>
  <c r="AB84" i="20"/>
  <c r="Z84" i="20"/>
  <c r="Y84" i="20"/>
  <c r="X84" i="20"/>
  <c r="R84" i="20"/>
  <c r="T84" i="20" s="1"/>
  <c r="P84" i="20"/>
  <c r="J84" i="20"/>
  <c r="S84" i="20" s="1"/>
  <c r="AL83" i="20"/>
  <c r="AK83" i="20"/>
  <c r="AJ83" i="20"/>
  <c r="AI83" i="20"/>
  <c r="AH83" i="20" s="1"/>
  <c r="AG83" i="20"/>
  <c r="AD83" i="20"/>
  <c r="Z83" i="20"/>
  <c r="AC83" i="20" s="1"/>
  <c r="Y83" i="20"/>
  <c r="X83" i="20"/>
  <c r="AB83" i="20" s="1"/>
  <c r="T83" i="20"/>
  <c r="S83" i="20"/>
  <c r="R83" i="20"/>
  <c r="P83" i="20"/>
  <c r="J83" i="20"/>
  <c r="AL82" i="20"/>
  <c r="AK82" i="20"/>
  <c r="AJ82" i="20"/>
  <c r="AH82" i="20" s="1"/>
  <c r="AI82" i="20"/>
  <c r="AG82" i="20"/>
  <c r="AD82" i="20"/>
  <c r="AF82" i="20" s="1"/>
  <c r="Z82" i="20"/>
  <c r="Y82" i="20"/>
  <c r="X82" i="20"/>
  <c r="R82" i="20"/>
  <c r="T82" i="20" s="1"/>
  <c r="P82" i="20"/>
  <c r="J82" i="20"/>
  <c r="S82" i="20" s="1"/>
  <c r="AL81" i="20"/>
  <c r="AK81" i="20"/>
  <c r="AJ81" i="20"/>
  <c r="AI81" i="20"/>
  <c r="AH81" i="20" s="1"/>
  <c r="AG81" i="20"/>
  <c r="AF81" i="20"/>
  <c r="AE81" i="20"/>
  <c r="AD81" i="20"/>
  <c r="Z81" i="20"/>
  <c r="Y81" i="20"/>
  <c r="X81" i="20"/>
  <c r="AC81" i="20" s="1"/>
  <c r="T81" i="20"/>
  <c r="R81" i="20"/>
  <c r="P81" i="20"/>
  <c r="J81" i="20"/>
  <c r="S81" i="20" s="1"/>
  <c r="AL80" i="20"/>
  <c r="AK80" i="20"/>
  <c r="AJ80" i="20"/>
  <c r="AI80" i="20"/>
  <c r="AG80" i="20"/>
  <c r="AF80" i="20"/>
  <c r="AE80" i="20"/>
  <c r="AD80" i="20"/>
  <c r="Z80" i="20"/>
  <c r="AC80" i="20" s="1"/>
  <c r="Y80" i="20"/>
  <c r="AB80" i="20" s="1"/>
  <c r="X80" i="20"/>
  <c r="T80" i="20"/>
  <c r="S80" i="20"/>
  <c r="R80" i="20"/>
  <c r="P80" i="20"/>
  <c r="J80" i="20"/>
  <c r="AL79" i="20"/>
  <c r="AK79" i="20"/>
  <c r="AJ79" i="20"/>
  <c r="AI79" i="20"/>
  <c r="AH79" i="20"/>
  <c r="AG79" i="20"/>
  <c r="AD79" i="20"/>
  <c r="AF79" i="20" s="1"/>
  <c r="AB79" i="20"/>
  <c r="Z79" i="20"/>
  <c r="Y79" i="20"/>
  <c r="X79" i="20"/>
  <c r="S79" i="20"/>
  <c r="R79" i="20"/>
  <c r="T79" i="20" s="1"/>
  <c r="P79" i="20"/>
  <c r="J79" i="20"/>
  <c r="AL78" i="20"/>
  <c r="AK78" i="20"/>
  <c r="AJ78" i="20"/>
  <c r="AI78" i="20"/>
  <c r="AH78" i="20"/>
  <c r="AG78" i="20"/>
  <c r="AF78" i="20"/>
  <c r="AD78" i="20"/>
  <c r="AE78" i="20" s="1"/>
  <c r="AB78" i="20"/>
  <c r="Z78" i="20"/>
  <c r="Y78" i="20"/>
  <c r="X78" i="20"/>
  <c r="AC78" i="20" s="1"/>
  <c r="S78" i="20"/>
  <c r="R78" i="20"/>
  <c r="T78" i="20" s="1"/>
  <c r="P78" i="20"/>
  <c r="J78" i="20"/>
  <c r="AL77" i="20"/>
  <c r="AK77" i="20"/>
  <c r="AJ77" i="20"/>
  <c r="AI77" i="20"/>
  <c r="AH77" i="20" s="1"/>
  <c r="AG77" i="20"/>
  <c r="AF77" i="20"/>
  <c r="AD77" i="20"/>
  <c r="AE77" i="20" s="1"/>
  <c r="AC77" i="20"/>
  <c r="AB77" i="20"/>
  <c r="Z77" i="20"/>
  <c r="Y77" i="20"/>
  <c r="X77" i="20"/>
  <c r="T77" i="20"/>
  <c r="R77" i="20"/>
  <c r="P77" i="20"/>
  <c r="J77" i="20"/>
  <c r="S77" i="20" s="1"/>
  <c r="AL76" i="20"/>
  <c r="AK76" i="20"/>
  <c r="AJ76" i="20"/>
  <c r="AI76" i="20"/>
  <c r="AH76" i="20" s="1"/>
  <c r="AG76" i="20"/>
  <c r="AD76" i="20"/>
  <c r="AF76" i="20" s="1"/>
  <c r="AB76" i="20"/>
  <c r="Z76" i="20"/>
  <c r="Y76" i="20"/>
  <c r="X76" i="20"/>
  <c r="T76" i="20"/>
  <c r="S76" i="20"/>
  <c r="R76" i="20"/>
  <c r="P76" i="20"/>
  <c r="J76" i="20"/>
  <c r="AL75" i="20"/>
  <c r="AK75" i="20"/>
  <c r="AJ75" i="20"/>
  <c r="AI75" i="20"/>
  <c r="AH75" i="20" s="1"/>
  <c r="AG75" i="20"/>
  <c r="AF75" i="20"/>
  <c r="AE75" i="20"/>
  <c r="AD75" i="20"/>
  <c r="Z75" i="20"/>
  <c r="Y75" i="20"/>
  <c r="X75" i="20"/>
  <c r="R75" i="20"/>
  <c r="T75" i="20" s="1"/>
  <c r="P75" i="20"/>
  <c r="J75" i="20"/>
  <c r="S75" i="20" s="1"/>
  <c r="AL74" i="20"/>
  <c r="AK74" i="20"/>
  <c r="AJ74" i="20"/>
  <c r="AH74" i="20" s="1"/>
  <c r="AI74" i="20"/>
  <c r="AG74" i="20"/>
  <c r="AD74" i="20"/>
  <c r="AE74" i="20" s="1"/>
  <c r="Z74" i="20"/>
  <c r="AC74" i="20" s="1"/>
  <c r="Y74" i="20"/>
  <c r="X74" i="20"/>
  <c r="AB74" i="20" s="1"/>
  <c r="T74" i="20"/>
  <c r="R74" i="20"/>
  <c r="P74" i="20"/>
  <c r="J74" i="20"/>
  <c r="S74" i="20" s="1"/>
  <c r="AL73" i="20"/>
  <c r="AK73" i="20"/>
  <c r="AJ73" i="20"/>
  <c r="AI73" i="20"/>
  <c r="AH73" i="20"/>
  <c r="AG73" i="20"/>
  <c r="AF73" i="20"/>
  <c r="AE73" i="20"/>
  <c r="AD73" i="20"/>
  <c r="Z73" i="20"/>
  <c r="Y73" i="20"/>
  <c r="X73" i="20"/>
  <c r="AC73" i="20" s="1"/>
  <c r="T73" i="20"/>
  <c r="R73" i="20"/>
  <c r="P73" i="20"/>
  <c r="J73" i="20"/>
  <c r="S73" i="20" s="1"/>
  <c r="AL72" i="20"/>
  <c r="AK72" i="20"/>
  <c r="AJ72" i="20"/>
  <c r="AI72" i="20"/>
  <c r="AH72" i="20" s="1"/>
  <c r="AG72" i="20"/>
  <c r="AF72" i="20"/>
  <c r="AE72" i="20"/>
  <c r="AD72" i="20"/>
  <c r="AC72" i="20"/>
  <c r="AB72" i="20"/>
  <c r="Z72" i="20"/>
  <c r="Y72" i="20"/>
  <c r="X72" i="20"/>
  <c r="S72" i="20"/>
  <c r="R72" i="20"/>
  <c r="T72" i="20" s="1"/>
  <c r="P72" i="20"/>
  <c r="J72" i="20"/>
  <c r="AL71" i="20"/>
  <c r="AK71" i="20"/>
  <c r="AJ71" i="20"/>
  <c r="AI71" i="20"/>
  <c r="AG71" i="20"/>
  <c r="AD71" i="20"/>
  <c r="Z71" i="20"/>
  <c r="AC71" i="20" s="1"/>
  <c r="Y71" i="20"/>
  <c r="X71" i="20"/>
  <c r="AB71" i="20" s="1"/>
  <c r="T71" i="20"/>
  <c r="S71" i="20"/>
  <c r="R71" i="20"/>
  <c r="P71" i="20"/>
  <c r="J71" i="20"/>
  <c r="AL70" i="20"/>
  <c r="AK70" i="20"/>
  <c r="AJ70" i="20"/>
  <c r="AI70" i="20"/>
  <c r="AH70" i="20"/>
  <c r="AG70" i="20"/>
  <c r="AE70" i="20"/>
  <c r="AD70" i="20"/>
  <c r="AF70" i="20" s="1"/>
  <c r="Z70" i="20"/>
  <c r="Y70" i="20"/>
  <c r="X70" i="20"/>
  <c r="T70" i="20"/>
  <c r="R70" i="20"/>
  <c r="P70" i="20"/>
  <c r="J70" i="20"/>
  <c r="S70" i="20" s="1"/>
  <c r="AL69" i="20"/>
  <c r="AK69" i="20"/>
  <c r="AJ69" i="20"/>
  <c r="AI69" i="20"/>
  <c r="AH69" i="20" s="1"/>
  <c r="AG69" i="20"/>
  <c r="AF69" i="20"/>
  <c r="AE69" i="20"/>
  <c r="AD69" i="20"/>
  <c r="Z69" i="20"/>
  <c r="Y69" i="20"/>
  <c r="X69" i="20"/>
  <c r="AC69" i="20" s="1"/>
  <c r="T69" i="20"/>
  <c r="R69" i="20"/>
  <c r="P69" i="20"/>
  <c r="J69" i="20"/>
  <c r="S69" i="20" s="1"/>
  <c r="AL68" i="20"/>
  <c r="AK68" i="20"/>
  <c r="AJ68" i="20"/>
  <c r="AI68" i="20"/>
  <c r="AH68" i="20" s="1"/>
  <c r="AG68" i="20"/>
  <c r="AF68" i="20"/>
  <c r="AE68" i="20"/>
  <c r="AD68" i="20"/>
  <c r="Z68" i="20"/>
  <c r="AC68" i="20" s="1"/>
  <c r="Y68" i="20"/>
  <c r="AB68" i="20" s="1"/>
  <c r="X68" i="20"/>
  <c r="T68" i="20"/>
  <c r="R68" i="20"/>
  <c r="P68" i="20"/>
  <c r="J68" i="20"/>
  <c r="S68" i="20" s="1"/>
  <c r="AL67" i="20"/>
  <c r="AK67" i="20"/>
  <c r="AJ67" i="20"/>
  <c r="AI67" i="20"/>
  <c r="AH67" i="20"/>
  <c r="AG67" i="20"/>
  <c r="AE67" i="20"/>
  <c r="AD67" i="20"/>
  <c r="AF67" i="20" s="1"/>
  <c r="AB67" i="20"/>
  <c r="Z67" i="20"/>
  <c r="Y67" i="20"/>
  <c r="X67" i="20"/>
  <c r="AC67" i="20" s="1"/>
  <c r="S67" i="20"/>
  <c r="R67" i="20"/>
  <c r="T67" i="20" s="1"/>
  <c r="P67" i="20"/>
  <c r="J67" i="20"/>
  <c r="AL66" i="20"/>
  <c r="AK66" i="20"/>
  <c r="AJ66" i="20"/>
  <c r="AI66" i="20"/>
  <c r="AH66" i="20" s="1"/>
  <c r="AG66" i="20"/>
  <c r="AF66" i="20"/>
  <c r="AD66" i="20"/>
  <c r="AE66" i="20" s="1"/>
  <c r="Z66" i="20"/>
  <c r="Y66" i="20"/>
  <c r="X66" i="20"/>
  <c r="AC66" i="20" s="1"/>
  <c r="S66" i="20"/>
  <c r="R66" i="20"/>
  <c r="T66" i="20" s="1"/>
  <c r="P66" i="20"/>
  <c r="J66" i="20"/>
  <c r="AL65" i="20"/>
  <c r="AK65" i="20"/>
  <c r="AJ65" i="20"/>
  <c r="AI65" i="20"/>
  <c r="AG65" i="20"/>
  <c r="AD65" i="20"/>
  <c r="AE65" i="20" s="1"/>
  <c r="AC65" i="20"/>
  <c r="AB65" i="20"/>
  <c r="Z65" i="20"/>
  <c r="Y65" i="20"/>
  <c r="X65" i="20"/>
  <c r="T65" i="20"/>
  <c r="S65" i="20"/>
  <c r="R65" i="20"/>
  <c r="P65" i="20"/>
  <c r="J65" i="20"/>
  <c r="AL64" i="20"/>
  <c r="AK64" i="20"/>
  <c r="AJ64" i="20"/>
  <c r="AI64" i="20"/>
  <c r="AH64" i="20" s="1"/>
  <c r="AG64" i="20"/>
  <c r="AE64" i="20"/>
  <c r="AD64" i="20"/>
  <c r="AF64" i="20" s="1"/>
  <c r="Z64" i="20"/>
  <c r="Y64" i="20"/>
  <c r="X64" i="20"/>
  <c r="T64" i="20"/>
  <c r="S64" i="20"/>
  <c r="R64" i="20"/>
  <c r="P64" i="20"/>
  <c r="J64" i="20"/>
  <c r="AL63" i="20"/>
  <c r="AK63" i="20"/>
  <c r="AJ63" i="20"/>
  <c r="AI63" i="20"/>
  <c r="AH63" i="20"/>
  <c r="AG63" i="20"/>
  <c r="AF63" i="20"/>
  <c r="AE63" i="20"/>
  <c r="AD63" i="20"/>
  <c r="Z63" i="20"/>
  <c r="Y63" i="20"/>
  <c r="X63" i="20"/>
  <c r="S63" i="20"/>
  <c r="R63" i="20"/>
  <c r="T63" i="20" s="1"/>
  <c r="P63" i="20"/>
  <c r="J63" i="20"/>
  <c r="AL62" i="20"/>
  <c r="AK62" i="20"/>
  <c r="AJ62" i="20"/>
  <c r="AH62" i="20" s="1"/>
  <c r="AI62" i="20"/>
  <c r="AG62" i="20"/>
  <c r="AD62" i="20"/>
  <c r="AE62" i="20" s="1"/>
  <c r="Z62" i="20"/>
  <c r="AC62" i="20" s="1"/>
  <c r="Y62" i="20"/>
  <c r="X62" i="20"/>
  <c r="T62" i="20"/>
  <c r="R62" i="20"/>
  <c r="P62" i="20"/>
  <c r="J62" i="20"/>
  <c r="S62" i="20" s="1"/>
  <c r="AL61" i="20"/>
  <c r="AK61" i="20"/>
  <c r="AJ61" i="20"/>
  <c r="AI61" i="20"/>
  <c r="AH61" i="20"/>
  <c r="AG61" i="20"/>
  <c r="AF61" i="20"/>
  <c r="AE61" i="20"/>
  <c r="AD61" i="20"/>
  <c r="AB61" i="20"/>
  <c r="Z61" i="20"/>
  <c r="Y61" i="20"/>
  <c r="X61" i="20"/>
  <c r="R61" i="20"/>
  <c r="T61" i="20" s="1"/>
  <c r="P61" i="20"/>
  <c r="J61" i="20"/>
  <c r="S61" i="20" s="1"/>
  <c r="AL60" i="20"/>
  <c r="AK60" i="20"/>
  <c r="AJ60" i="20"/>
  <c r="AI60" i="20"/>
  <c r="AH60" i="20"/>
  <c r="AG60" i="20"/>
  <c r="AF60" i="20"/>
  <c r="AE60" i="20"/>
  <c r="AD60" i="20"/>
  <c r="AC60" i="20"/>
  <c r="AB60" i="20"/>
  <c r="Z60" i="20"/>
  <c r="Y60" i="20"/>
  <c r="X60" i="20"/>
  <c r="R60" i="20"/>
  <c r="T60" i="20" s="1"/>
  <c r="P60" i="20"/>
  <c r="J60" i="20"/>
  <c r="S60" i="20" s="1"/>
  <c r="AL59" i="20"/>
  <c r="AK59" i="20"/>
  <c r="AJ59" i="20"/>
  <c r="AI59" i="20"/>
  <c r="AH59" i="20" s="1"/>
  <c r="AG59" i="20"/>
  <c r="AD59" i="20"/>
  <c r="AC59" i="20"/>
  <c r="Z59" i="20"/>
  <c r="Y59" i="20"/>
  <c r="X59" i="20"/>
  <c r="AB59" i="20" s="1"/>
  <c r="T59" i="20"/>
  <c r="S59" i="20"/>
  <c r="R59" i="20"/>
  <c r="P59" i="20"/>
  <c r="J59" i="20"/>
  <c r="AL58" i="20"/>
  <c r="AK58" i="20"/>
  <c r="AJ58" i="20"/>
  <c r="AH58" i="20" s="1"/>
  <c r="AI58" i="20"/>
  <c r="AG58" i="20"/>
  <c r="AD58" i="20"/>
  <c r="AF58" i="20" s="1"/>
  <c r="Z58" i="20"/>
  <c r="Y58" i="20"/>
  <c r="X58" i="20"/>
  <c r="R58" i="20"/>
  <c r="T58" i="20" s="1"/>
  <c r="P58" i="20"/>
  <c r="J58" i="20"/>
  <c r="S58" i="20" s="1"/>
  <c r="AL57" i="20"/>
  <c r="AK57" i="20"/>
  <c r="AJ57" i="20"/>
  <c r="AI57" i="20"/>
  <c r="AH57" i="20" s="1"/>
  <c r="AG57" i="20"/>
  <c r="AF57" i="20"/>
  <c r="AE57" i="20"/>
  <c r="AD57" i="20"/>
  <c r="Z57" i="20"/>
  <c r="Y57" i="20"/>
  <c r="X57" i="20"/>
  <c r="AC57" i="20" s="1"/>
  <c r="T57" i="20"/>
  <c r="R57" i="20"/>
  <c r="P57" i="20"/>
  <c r="J57" i="20"/>
  <c r="S57" i="20" s="1"/>
  <c r="AL56" i="20"/>
  <c r="AK56" i="20"/>
  <c r="AJ56" i="20"/>
  <c r="AI56" i="20"/>
  <c r="AH56" i="20" s="1"/>
  <c r="AG56" i="20"/>
  <c r="AF56" i="20"/>
  <c r="AE56" i="20"/>
  <c r="AD56" i="20"/>
  <c r="Z56" i="20"/>
  <c r="AC56" i="20" s="1"/>
  <c r="Y56" i="20"/>
  <c r="AB56" i="20" s="1"/>
  <c r="X56" i="20"/>
  <c r="T56" i="20"/>
  <c r="S56" i="20"/>
  <c r="R56" i="20"/>
  <c r="P56" i="20"/>
  <c r="J56" i="20"/>
  <c r="AL55" i="20"/>
  <c r="AK55" i="20"/>
  <c r="AJ55" i="20"/>
  <c r="AI55" i="20"/>
  <c r="AH55" i="20"/>
  <c r="AG55" i="20"/>
  <c r="AD55" i="20"/>
  <c r="AF55" i="20" s="1"/>
  <c r="AB55" i="20"/>
  <c r="Z55" i="20"/>
  <c r="Y55" i="20"/>
  <c r="X55" i="20"/>
  <c r="AC55" i="20" s="1"/>
  <c r="S55" i="20"/>
  <c r="R55" i="20"/>
  <c r="T55" i="20" s="1"/>
  <c r="P55" i="20"/>
  <c r="J55" i="20"/>
  <c r="AL54" i="20"/>
  <c r="AK54" i="20"/>
  <c r="AJ54" i="20"/>
  <c r="AI54" i="20"/>
  <c r="AH54" i="20"/>
  <c r="AG54" i="20"/>
  <c r="AF54" i="20"/>
  <c r="AD54" i="20"/>
  <c r="AE54" i="20" s="1"/>
  <c r="AC54" i="20"/>
  <c r="Z54" i="20"/>
  <c r="Y54" i="20"/>
  <c r="AB54" i="20" s="1"/>
  <c r="X54" i="20"/>
  <c r="S54" i="20"/>
  <c r="R54" i="20"/>
  <c r="T54" i="20" s="1"/>
  <c r="P54" i="20"/>
  <c r="J54" i="20"/>
  <c r="AL53" i="20"/>
  <c r="AK53" i="20"/>
  <c r="AJ53" i="20"/>
  <c r="AI53" i="20"/>
  <c r="AH53" i="20" s="1"/>
  <c r="AG53" i="20"/>
  <c r="AD53" i="20"/>
  <c r="AE53" i="20" s="1"/>
  <c r="AC53" i="20"/>
  <c r="AB53" i="20"/>
  <c r="Z53" i="20"/>
  <c r="Y53" i="20"/>
  <c r="X53" i="20"/>
  <c r="T53" i="20"/>
  <c r="R53" i="20"/>
  <c r="P53" i="20"/>
  <c r="J53" i="20"/>
  <c r="S53" i="20" s="1"/>
  <c r="AL52" i="20"/>
  <c r="AK52" i="20"/>
  <c r="AJ52" i="20"/>
  <c r="AI52" i="20"/>
  <c r="AG52" i="20"/>
  <c r="AD52" i="20"/>
  <c r="AF52" i="20" s="1"/>
  <c r="Z52" i="20"/>
  <c r="Y52" i="20"/>
  <c r="X52" i="20"/>
  <c r="AC52" i="20" s="1"/>
  <c r="T52" i="20"/>
  <c r="S52" i="20"/>
  <c r="R52" i="20"/>
  <c r="P52" i="20"/>
  <c r="J52" i="20"/>
  <c r="AL51" i="20"/>
  <c r="AK51" i="20"/>
  <c r="AJ51" i="20"/>
  <c r="AI51" i="20"/>
  <c r="AH51" i="20"/>
  <c r="AG51" i="20"/>
  <c r="AD51" i="20"/>
  <c r="AE51" i="20" s="1"/>
  <c r="Z51" i="20"/>
  <c r="Y51" i="20"/>
  <c r="X51" i="20"/>
  <c r="R51" i="20"/>
  <c r="T51" i="20" s="1"/>
  <c r="P51" i="20"/>
  <c r="J51" i="20"/>
  <c r="S51" i="20" s="1"/>
  <c r="AL50" i="20"/>
  <c r="AK50" i="20"/>
  <c r="AJ50" i="20"/>
  <c r="AH50" i="20" s="1"/>
  <c r="AI50" i="20"/>
  <c r="AG50" i="20"/>
  <c r="AF50" i="20"/>
  <c r="AD50" i="20"/>
  <c r="AE50" i="20" s="1"/>
  <c r="Z50" i="20"/>
  <c r="Y50" i="20"/>
  <c r="X50" i="20"/>
  <c r="AB50" i="20" s="1"/>
  <c r="T50" i="20"/>
  <c r="R50" i="20"/>
  <c r="P50" i="20"/>
  <c r="J50" i="20"/>
  <c r="S50" i="20" s="1"/>
  <c r="AL49" i="20"/>
  <c r="AK49" i="20"/>
  <c r="AJ49" i="20"/>
  <c r="AH49" i="20" s="1"/>
  <c r="AI49" i="20"/>
  <c r="AG49" i="20"/>
  <c r="AF49" i="20"/>
  <c r="AE49" i="20"/>
  <c r="AD49" i="20"/>
  <c r="Z49" i="20"/>
  <c r="Y49" i="20"/>
  <c r="X49" i="20"/>
  <c r="AC49" i="20" s="1"/>
  <c r="R49" i="20"/>
  <c r="T49" i="20" s="1"/>
  <c r="P49" i="20"/>
  <c r="J49" i="20"/>
  <c r="S49" i="20" s="1"/>
  <c r="AL48" i="20"/>
  <c r="AK48" i="20"/>
  <c r="AJ48" i="20"/>
  <c r="AI48" i="20"/>
  <c r="AH48" i="20"/>
  <c r="AG48" i="20"/>
  <c r="AF48" i="20"/>
  <c r="AE48" i="20"/>
  <c r="AD48" i="20"/>
  <c r="AC48" i="20"/>
  <c r="AB48" i="20"/>
  <c r="Z48" i="20"/>
  <c r="Y48" i="20"/>
  <c r="X48" i="20"/>
  <c r="S48" i="20"/>
  <c r="R48" i="20"/>
  <c r="T48" i="20" s="1"/>
  <c r="P48" i="20"/>
  <c r="J48" i="20"/>
  <c r="AL47" i="20"/>
  <c r="AK47" i="20"/>
  <c r="AJ47" i="20"/>
  <c r="AI47" i="20"/>
  <c r="AH47" i="20" s="1"/>
  <c r="AG47" i="20"/>
  <c r="AD47" i="20"/>
  <c r="Z47" i="20"/>
  <c r="AC47" i="20" s="1"/>
  <c r="Y47" i="20"/>
  <c r="X47" i="20"/>
  <c r="AB47" i="20" s="1"/>
  <c r="S47" i="20"/>
  <c r="R47" i="20"/>
  <c r="T47" i="20" s="1"/>
  <c r="P47" i="20"/>
  <c r="J47" i="20"/>
  <c r="AL46" i="20"/>
  <c r="AK46" i="20"/>
  <c r="AJ46" i="20"/>
  <c r="AI46" i="20"/>
  <c r="AH46" i="20"/>
  <c r="AG46" i="20"/>
  <c r="AD46" i="20"/>
  <c r="AF46" i="20" s="1"/>
  <c r="Z46" i="20"/>
  <c r="Y46" i="20"/>
  <c r="X46" i="20"/>
  <c r="AB46" i="20" s="1"/>
  <c r="T46" i="20"/>
  <c r="R46" i="20"/>
  <c r="P46" i="20"/>
  <c r="J46" i="20"/>
  <c r="S46" i="20" s="1"/>
  <c r="AL45" i="20"/>
  <c r="AK45" i="20"/>
  <c r="AJ45" i="20"/>
  <c r="AI45" i="20"/>
  <c r="AH45" i="20" s="1"/>
  <c r="AG45" i="20"/>
  <c r="AF45" i="20"/>
  <c r="AE45" i="20"/>
  <c r="AD45" i="20"/>
  <c r="Z45" i="20"/>
  <c r="Y45" i="20"/>
  <c r="X45" i="20"/>
  <c r="AC45" i="20" s="1"/>
  <c r="T45" i="20"/>
  <c r="R45" i="20"/>
  <c r="P45" i="20"/>
  <c r="J45" i="20"/>
  <c r="S45" i="20" s="1"/>
  <c r="AL44" i="20"/>
  <c r="AK44" i="20"/>
  <c r="AJ44" i="20"/>
  <c r="AI44" i="20"/>
  <c r="AG44" i="20"/>
  <c r="AF44" i="20"/>
  <c r="AE44" i="20"/>
  <c r="AD44" i="20"/>
  <c r="Z44" i="20"/>
  <c r="AC44" i="20" s="1"/>
  <c r="Y44" i="20"/>
  <c r="AB44" i="20" s="1"/>
  <c r="X44" i="20"/>
  <c r="T44" i="20"/>
  <c r="S44" i="20"/>
  <c r="R44" i="20"/>
  <c r="P44" i="20"/>
  <c r="J44" i="20"/>
  <c r="AL43" i="20"/>
  <c r="AK43" i="20"/>
  <c r="AJ43" i="20"/>
  <c r="AI43" i="20"/>
  <c r="AH43" i="20"/>
  <c r="AG43" i="20"/>
  <c r="AD43" i="20"/>
  <c r="AF43" i="20" s="1"/>
  <c r="Z43" i="20"/>
  <c r="Y43" i="20"/>
  <c r="AB43" i="20" s="1"/>
  <c r="X43" i="20"/>
  <c r="S43" i="20"/>
  <c r="R43" i="20"/>
  <c r="T43" i="20" s="1"/>
  <c r="P43" i="20"/>
  <c r="J43" i="20"/>
  <c r="AL42" i="20"/>
  <c r="AK42" i="20"/>
  <c r="AJ42" i="20"/>
  <c r="AI42" i="20"/>
  <c r="AH42" i="20"/>
  <c r="AG42" i="20"/>
  <c r="AF42" i="20"/>
  <c r="AD42" i="20"/>
  <c r="AE42" i="20" s="1"/>
  <c r="Z42" i="20"/>
  <c r="Y42" i="20"/>
  <c r="X42" i="20"/>
  <c r="AC42" i="20" s="1"/>
  <c r="S42" i="20"/>
  <c r="R42" i="20"/>
  <c r="T42" i="20" s="1"/>
  <c r="P42" i="20"/>
  <c r="J42" i="20"/>
  <c r="AL41" i="20"/>
  <c r="AK41" i="20"/>
  <c r="AJ41" i="20"/>
  <c r="AI41" i="20"/>
  <c r="AG41" i="20"/>
  <c r="AD41" i="20"/>
  <c r="AE41" i="20" s="1"/>
  <c r="AC41" i="20"/>
  <c r="AB41" i="20"/>
  <c r="Z41" i="20"/>
  <c r="Y41" i="20"/>
  <c r="X41" i="20"/>
  <c r="T41" i="20"/>
  <c r="S41" i="20"/>
  <c r="R41" i="20"/>
  <c r="P41" i="20"/>
  <c r="J41" i="20"/>
  <c r="AL40" i="20"/>
  <c r="AK40" i="20"/>
  <c r="AJ40" i="20"/>
  <c r="AI40" i="20"/>
  <c r="AH40" i="20" s="1"/>
  <c r="AG40" i="20"/>
  <c r="AD40" i="20"/>
  <c r="AF40" i="20" s="1"/>
  <c r="AB40" i="20"/>
  <c r="Z40" i="20"/>
  <c r="Y40" i="20"/>
  <c r="X40" i="20"/>
  <c r="T40" i="20"/>
  <c r="S40" i="20"/>
  <c r="R40" i="20"/>
  <c r="P40" i="20"/>
  <c r="J40" i="20"/>
  <c r="AL39" i="20"/>
  <c r="AK39" i="20"/>
  <c r="AJ39" i="20"/>
  <c r="AI39" i="20"/>
  <c r="AH39" i="20"/>
  <c r="AG39" i="20"/>
  <c r="AD39" i="20"/>
  <c r="AF39" i="20" s="1"/>
  <c r="Z39" i="20"/>
  <c r="Y39" i="20"/>
  <c r="X39" i="20"/>
  <c r="R39" i="20"/>
  <c r="T39" i="20" s="1"/>
  <c r="P39" i="20"/>
  <c r="J39" i="20"/>
  <c r="S39" i="20" s="1"/>
  <c r="AL38" i="20"/>
  <c r="AK38" i="20"/>
  <c r="AJ38" i="20"/>
  <c r="AH38" i="20" s="1"/>
  <c r="AI38" i="20"/>
  <c r="AG38" i="20"/>
  <c r="AF38" i="20"/>
  <c r="AD38" i="20"/>
  <c r="AE38" i="20" s="1"/>
  <c r="Z38" i="20"/>
  <c r="Y38" i="20"/>
  <c r="X38" i="20"/>
  <c r="AB38" i="20" s="1"/>
  <c r="T38" i="20"/>
  <c r="R38" i="20"/>
  <c r="P38" i="20"/>
  <c r="J38" i="20"/>
  <c r="S38" i="20" s="1"/>
  <c r="AL37" i="20"/>
  <c r="AK37" i="20"/>
  <c r="AJ37" i="20"/>
  <c r="AH37" i="20" s="1"/>
  <c r="AI37" i="20"/>
  <c r="AG37" i="20"/>
  <c r="AF37" i="20"/>
  <c r="AE37" i="20"/>
  <c r="AD37" i="20"/>
  <c r="AB37" i="20"/>
  <c r="Z37" i="20"/>
  <c r="Y37" i="20"/>
  <c r="X37" i="20"/>
  <c r="R37" i="20"/>
  <c r="T37" i="20" s="1"/>
  <c r="P37" i="20"/>
  <c r="J37" i="20"/>
  <c r="S37" i="20" s="1"/>
  <c r="AL36" i="20"/>
  <c r="AK36" i="20"/>
  <c r="AJ36" i="20"/>
  <c r="AI36" i="20"/>
  <c r="AH36" i="20"/>
  <c r="AG36" i="20"/>
  <c r="AF36" i="20"/>
  <c r="AE36" i="20"/>
  <c r="AD36" i="20"/>
  <c r="AC36" i="20"/>
  <c r="AB36" i="20"/>
  <c r="Z36" i="20"/>
  <c r="Y36" i="20"/>
  <c r="X36" i="20"/>
  <c r="S36" i="20"/>
  <c r="R36" i="20"/>
  <c r="T36" i="20" s="1"/>
  <c r="P36" i="20"/>
  <c r="J36" i="20"/>
  <c r="AL35" i="20"/>
  <c r="AK35" i="20"/>
  <c r="AJ35" i="20"/>
  <c r="AI35" i="20"/>
  <c r="AH35" i="20" s="1"/>
  <c r="AG35" i="20"/>
  <c r="AD35" i="20"/>
  <c r="Z35" i="20"/>
  <c r="AC35" i="20" s="1"/>
  <c r="Y35" i="20"/>
  <c r="X35" i="20"/>
  <c r="AB35" i="20" s="1"/>
  <c r="T35" i="20"/>
  <c r="S35" i="20"/>
  <c r="R35" i="20"/>
  <c r="P35" i="20"/>
  <c r="J35" i="20"/>
  <c r="AL34" i="20"/>
  <c r="AK34" i="20"/>
  <c r="AJ34" i="20"/>
  <c r="AI34" i="20"/>
  <c r="AH34" i="20"/>
  <c r="AG34" i="20"/>
  <c r="AE34" i="20"/>
  <c r="AD34" i="20"/>
  <c r="AF34" i="20" s="1"/>
  <c r="Z34" i="20"/>
  <c r="Y34" i="20"/>
  <c r="X34" i="20"/>
  <c r="AB34" i="20" s="1"/>
  <c r="R34" i="20"/>
  <c r="T34" i="20" s="1"/>
  <c r="P34" i="20"/>
  <c r="J34" i="20"/>
  <c r="S34" i="20" s="1"/>
  <c r="AL33" i="20"/>
  <c r="AK33" i="20"/>
  <c r="AJ33" i="20"/>
  <c r="AI33" i="20"/>
  <c r="AG33" i="20"/>
  <c r="AF33" i="20"/>
  <c r="AE33" i="20"/>
  <c r="AD33" i="20"/>
  <c r="Z33" i="20"/>
  <c r="Y33" i="20"/>
  <c r="X33" i="20"/>
  <c r="AC33" i="20" s="1"/>
  <c r="T33" i="20"/>
  <c r="R33" i="20"/>
  <c r="P33" i="20"/>
  <c r="J33" i="20"/>
  <c r="S33" i="20" s="1"/>
  <c r="AL32" i="20"/>
  <c r="AK32" i="20"/>
  <c r="AJ32" i="20"/>
  <c r="AI32" i="20"/>
  <c r="AG32" i="20"/>
  <c r="AF32" i="20"/>
  <c r="AE32" i="20"/>
  <c r="AD32" i="20"/>
  <c r="Z32" i="20"/>
  <c r="AC32" i="20" s="1"/>
  <c r="Y32" i="20"/>
  <c r="AB32" i="20" s="1"/>
  <c r="X32" i="20"/>
  <c r="T32" i="20"/>
  <c r="R32" i="20"/>
  <c r="P32" i="20"/>
  <c r="J32" i="20"/>
  <c r="S32" i="20" s="1"/>
  <c r="AL31" i="20"/>
  <c r="AK31" i="20"/>
  <c r="AJ31" i="20"/>
  <c r="AI31" i="20"/>
  <c r="AH31" i="20"/>
  <c r="AG31" i="20"/>
  <c r="AE31" i="20"/>
  <c r="AD31" i="20"/>
  <c r="AF31" i="20" s="1"/>
  <c r="Z31" i="20"/>
  <c r="Y31" i="20"/>
  <c r="AB31" i="20" s="1"/>
  <c r="X31" i="20"/>
  <c r="S31" i="20"/>
  <c r="R31" i="20"/>
  <c r="T31" i="20" s="1"/>
  <c r="P31" i="20"/>
  <c r="J31" i="20"/>
  <c r="AL30" i="20"/>
  <c r="AK30" i="20"/>
  <c r="AJ30" i="20"/>
  <c r="AI30" i="20"/>
  <c r="AH30" i="20"/>
  <c r="AG30" i="20"/>
  <c r="AF30" i="20"/>
  <c r="AD30" i="20"/>
  <c r="AE30" i="20" s="1"/>
  <c r="Z30" i="20"/>
  <c r="Y30" i="20"/>
  <c r="X30" i="20"/>
  <c r="AC30" i="20" s="1"/>
  <c r="S30" i="20"/>
  <c r="R30" i="20"/>
  <c r="T30" i="20" s="1"/>
  <c r="P30" i="20"/>
  <c r="J30" i="20"/>
  <c r="AL29" i="20"/>
  <c r="AK29" i="20"/>
  <c r="AJ29" i="20"/>
  <c r="AI29" i="20"/>
  <c r="AH29" i="20" s="1"/>
  <c r="AG29" i="20"/>
  <c r="AD29" i="20"/>
  <c r="AE29" i="20" s="1"/>
  <c r="AC29" i="20"/>
  <c r="AB29" i="20"/>
  <c r="Z29" i="20"/>
  <c r="Y29" i="20"/>
  <c r="X29" i="20"/>
  <c r="T29" i="20"/>
  <c r="S29" i="20"/>
  <c r="R29" i="20"/>
  <c r="P29" i="20"/>
  <c r="J29" i="20"/>
  <c r="AL28" i="20"/>
  <c r="AK28" i="20"/>
  <c r="AJ28" i="20"/>
  <c r="AI28" i="20"/>
  <c r="AH28" i="20" s="1"/>
  <c r="AG28" i="20"/>
  <c r="AD28" i="20"/>
  <c r="AF28" i="20" s="1"/>
  <c r="AB28" i="20"/>
  <c r="Z28" i="20"/>
  <c r="Y28" i="20"/>
  <c r="X28" i="20"/>
  <c r="T28" i="20"/>
  <c r="S28" i="20"/>
  <c r="R28" i="20"/>
  <c r="P28" i="20"/>
  <c r="J28" i="20"/>
  <c r="AL27" i="20"/>
  <c r="AK27" i="20"/>
  <c r="AJ27" i="20"/>
  <c r="AI27" i="20"/>
  <c r="AH27" i="20"/>
  <c r="AG27" i="20"/>
  <c r="AD27" i="20"/>
  <c r="AF27" i="20" s="1"/>
  <c r="Z27" i="20"/>
  <c r="Y27" i="20"/>
  <c r="X27" i="20"/>
  <c r="S27" i="20"/>
  <c r="R27" i="20"/>
  <c r="T27" i="20" s="1"/>
  <c r="P27" i="20"/>
  <c r="J27" i="20"/>
  <c r="AL26" i="20"/>
  <c r="AK26" i="20"/>
  <c r="AJ26" i="20"/>
  <c r="AH26" i="20" s="1"/>
  <c r="AI26" i="20"/>
  <c r="AG26" i="20"/>
  <c r="AD26" i="20"/>
  <c r="AE26" i="20" s="1"/>
  <c r="AC26" i="20"/>
  <c r="Z26" i="20"/>
  <c r="Y26" i="20"/>
  <c r="X26" i="20"/>
  <c r="AB26" i="20" s="1"/>
  <c r="T26" i="20"/>
  <c r="R26" i="20"/>
  <c r="P26" i="20"/>
  <c r="J26" i="20"/>
  <c r="S26" i="20" s="1"/>
  <c r="AL25" i="20"/>
  <c r="AK25" i="20"/>
  <c r="AJ25" i="20"/>
  <c r="AI25" i="20"/>
  <c r="AH25" i="20"/>
  <c r="AG25" i="20"/>
  <c r="AF25" i="20"/>
  <c r="AE25" i="20"/>
  <c r="AD25" i="20"/>
  <c r="AB25" i="20"/>
  <c r="Z25" i="20"/>
  <c r="Y25" i="20"/>
  <c r="X25" i="20"/>
  <c r="AC25" i="20" s="1"/>
  <c r="R25" i="20"/>
  <c r="T25" i="20" s="1"/>
  <c r="P25" i="20"/>
  <c r="J25" i="20"/>
  <c r="S25" i="20" s="1"/>
  <c r="AL24" i="20"/>
  <c r="AK24" i="20"/>
  <c r="AJ24" i="20"/>
  <c r="AI24" i="20"/>
  <c r="AH24" i="20"/>
  <c r="AG24" i="20"/>
  <c r="AF24" i="20"/>
  <c r="AE24" i="20"/>
  <c r="AD24" i="20"/>
  <c r="AB24" i="20"/>
  <c r="Z24" i="20"/>
  <c r="AC24" i="20" s="1"/>
  <c r="Y24" i="20"/>
  <c r="X24" i="20"/>
  <c r="R24" i="20"/>
  <c r="T24" i="20" s="1"/>
  <c r="P24" i="20"/>
  <c r="J24" i="20"/>
  <c r="S24" i="20" s="1"/>
  <c r="AL23" i="20"/>
  <c r="AK23" i="20"/>
  <c r="AJ23" i="20"/>
  <c r="AI23" i="20"/>
  <c r="AH23" i="20"/>
  <c r="AG23" i="20"/>
  <c r="AD23" i="20"/>
  <c r="Z23" i="20"/>
  <c r="AC23" i="20" s="1"/>
  <c r="Y23" i="20"/>
  <c r="X23" i="20"/>
  <c r="AB23" i="20" s="1"/>
  <c r="S23" i="20"/>
  <c r="R23" i="20"/>
  <c r="T23" i="20" s="1"/>
  <c r="P23" i="20"/>
  <c r="J23" i="20"/>
  <c r="AL22" i="20"/>
  <c r="AK22" i="20"/>
  <c r="AJ22" i="20"/>
  <c r="AH22" i="20" s="1"/>
  <c r="AI22" i="20"/>
  <c r="AG22" i="20"/>
  <c r="AE22" i="20"/>
  <c r="AD22" i="20"/>
  <c r="AF22" i="20" s="1"/>
  <c r="Z22" i="20"/>
  <c r="Y22" i="20"/>
  <c r="X22" i="20"/>
  <c r="AB22" i="20" s="1"/>
  <c r="R22" i="20"/>
  <c r="T22" i="20" s="1"/>
  <c r="P22" i="20"/>
  <c r="J22" i="20"/>
  <c r="S22" i="20" s="1"/>
  <c r="AL21" i="20"/>
  <c r="AK21" i="20"/>
  <c r="AJ21" i="20"/>
  <c r="AI21" i="20"/>
  <c r="AG21" i="20"/>
  <c r="AF21" i="20"/>
  <c r="AE21" i="20"/>
  <c r="AD21" i="20"/>
  <c r="AC21" i="20"/>
  <c r="AB21" i="20"/>
  <c r="Z21" i="20"/>
  <c r="Y21" i="20"/>
  <c r="X21" i="20"/>
  <c r="T21" i="20"/>
  <c r="R21" i="20"/>
  <c r="P21" i="20"/>
  <c r="J21" i="20"/>
  <c r="S21" i="20" s="1"/>
  <c r="AL20" i="20"/>
  <c r="AK20" i="20"/>
  <c r="AJ20" i="20"/>
  <c r="AI20" i="20"/>
  <c r="AH20" i="20" s="1"/>
  <c r="AG20" i="20"/>
  <c r="AF20" i="20"/>
  <c r="AE20" i="20"/>
  <c r="AD20" i="20"/>
  <c r="Z20" i="20"/>
  <c r="AC20" i="20" s="1"/>
  <c r="Y20" i="20"/>
  <c r="AB20" i="20" s="1"/>
  <c r="X20" i="20"/>
  <c r="T20" i="20"/>
  <c r="R20" i="20"/>
  <c r="P20" i="20"/>
  <c r="J20" i="20"/>
  <c r="S20" i="20" s="1"/>
  <c r="AL19" i="20"/>
  <c r="AK19" i="20"/>
  <c r="AJ19" i="20"/>
  <c r="AI19" i="20"/>
  <c r="AH19" i="20"/>
  <c r="AG19" i="20"/>
  <c r="AD19" i="20"/>
  <c r="AF19" i="20" s="1"/>
  <c r="Z19" i="20"/>
  <c r="Y19" i="20"/>
  <c r="AB19" i="20" s="1"/>
  <c r="X19" i="20"/>
  <c r="AC19" i="20" s="1"/>
  <c r="S19" i="20"/>
  <c r="R19" i="20"/>
  <c r="T19" i="20" s="1"/>
  <c r="P19" i="20"/>
  <c r="J19" i="20"/>
  <c r="AL18" i="20"/>
  <c r="AK18" i="20"/>
  <c r="AJ18" i="20"/>
  <c r="AI18" i="20"/>
  <c r="AH18" i="20"/>
  <c r="AG18" i="20"/>
  <c r="AF18" i="20"/>
  <c r="AD18" i="20"/>
  <c r="AE18" i="20" s="1"/>
  <c r="AC18" i="20"/>
  <c r="AB18" i="20"/>
  <c r="Z18" i="20"/>
  <c r="Y18" i="20"/>
  <c r="X18" i="20"/>
  <c r="S18" i="20"/>
  <c r="R18" i="20"/>
  <c r="T18" i="20" s="1"/>
  <c r="P18" i="20"/>
  <c r="J18" i="20"/>
  <c r="AL17" i="20"/>
  <c r="AK17" i="20"/>
  <c r="AJ17" i="20"/>
  <c r="AI17" i="20"/>
  <c r="AH17" i="20" s="1"/>
  <c r="AG17" i="20"/>
  <c r="AD17" i="20"/>
  <c r="AE17" i="20" s="1"/>
  <c r="AC17" i="20"/>
  <c r="AB17" i="20"/>
  <c r="Z17" i="20"/>
  <c r="Y17" i="20"/>
  <c r="X17" i="20"/>
  <c r="T17" i="20"/>
  <c r="S17" i="20"/>
  <c r="R17" i="20"/>
  <c r="P17" i="20"/>
  <c r="J17" i="20"/>
  <c r="AL16" i="20"/>
  <c r="AK16" i="20"/>
  <c r="AJ16" i="20"/>
  <c r="AI16" i="20"/>
  <c r="AH16" i="20" s="1"/>
  <c r="AG16" i="20"/>
  <c r="AD16" i="20"/>
  <c r="AF16" i="20" s="1"/>
  <c r="Z16" i="20"/>
  <c r="Y16" i="20"/>
  <c r="X16" i="20"/>
  <c r="AC16" i="20" s="1"/>
  <c r="T16" i="20"/>
  <c r="S16" i="20"/>
  <c r="R16" i="20"/>
  <c r="P16" i="20"/>
  <c r="J16" i="20"/>
  <c r="AL15" i="20"/>
  <c r="AK15" i="20"/>
  <c r="AJ15" i="20"/>
  <c r="AI15" i="20"/>
  <c r="AH15" i="20"/>
  <c r="AG15" i="20"/>
  <c r="AF15" i="20"/>
  <c r="AE15" i="20"/>
  <c r="AD15" i="20"/>
  <c r="Z15" i="20"/>
  <c r="Y15" i="20"/>
  <c r="X15" i="20"/>
  <c r="R15" i="20"/>
  <c r="T15" i="20" s="1"/>
  <c r="P15" i="20"/>
  <c r="J15" i="20"/>
  <c r="S15" i="20" s="1"/>
  <c r="AE40" i="20" l="1"/>
  <c r="AB57" i="20"/>
  <c r="AF62" i="20"/>
  <c r="AE82" i="20"/>
  <c r="AB88" i="20"/>
  <c r="AE27" i="20"/>
  <c r="AB30" i="20"/>
  <c r="AF35" i="20"/>
  <c r="AE35" i="20"/>
  <c r="AE43" i="20"/>
  <c r="AF71" i="20"/>
  <c r="AE71" i="20"/>
  <c r="AC75" i="20"/>
  <c r="AB75" i="20"/>
  <c r="AF103" i="20"/>
  <c r="AE103" i="20"/>
  <c r="AF119" i="20"/>
  <c r="AE119" i="20"/>
  <c r="AC123" i="20"/>
  <c r="AB123" i="20"/>
  <c r="AF125" i="20"/>
  <c r="AE16" i="20"/>
  <c r="AC22" i="20"/>
  <c r="AC28" i="20"/>
  <c r="AB33" i="20"/>
  <c r="AC38" i="20"/>
  <c r="AC39" i="20"/>
  <c r="AB39" i="20"/>
  <c r="AE46" i="20"/>
  <c r="AB49" i="20"/>
  <c r="AC58" i="20"/>
  <c r="AB58" i="20"/>
  <c r="AC61" i="20"/>
  <c r="AB66" i="20"/>
  <c r="AE88" i="20"/>
  <c r="AE94" i="20"/>
  <c r="AC111" i="20"/>
  <c r="AB111" i="20"/>
  <c r="AB126" i="20"/>
  <c r="AB16" i="20"/>
  <c r="AF29" i="20"/>
  <c r="AC46" i="20"/>
  <c r="AF51" i="20"/>
  <c r="AE79" i="20"/>
  <c r="AE106" i="20"/>
  <c r="AB129" i="20"/>
  <c r="AC130" i="20"/>
  <c r="AB130" i="20"/>
  <c r="AF65" i="20"/>
  <c r="AE100" i="20"/>
  <c r="AE19" i="20"/>
  <c r="AH21" i="20"/>
  <c r="AC31" i="20"/>
  <c r="AH32" i="20"/>
  <c r="AB52" i="20"/>
  <c r="AC64" i="20"/>
  <c r="AH65" i="20"/>
  <c r="AB69" i="20"/>
  <c r="AH71" i="20"/>
  <c r="AF74" i="20"/>
  <c r="AE91" i="20"/>
  <c r="AH100" i="20"/>
  <c r="AF107" i="20"/>
  <c r="AE107" i="20"/>
  <c r="AH119" i="20"/>
  <c r="AH125" i="20"/>
  <c r="AF130" i="20"/>
  <c r="AE130" i="20"/>
  <c r="AE118" i="20"/>
  <c r="AC15" i="20"/>
  <c r="AB15" i="20"/>
  <c r="AF131" i="20"/>
  <c r="AE131" i="20"/>
  <c r="AC37" i="20"/>
  <c r="AE39" i="20"/>
  <c r="AB42" i="20"/>
  <c r="AF47" i="20"/>
  <c r="AE47" i="20"/>
  <c r="AE55" i="20"/>
  <c r="AE58" i="20"/>
  <c r="AB64" i="20"/>
  <c r="AC76" i="20"/>
  <c r="AB81" i="20"/>
  <c r="AF86" i="20"/>
  <c r="AF101" i="20"/>
  <c r="AH113" i="20"/>
  <c r="AC118" i="20"/>
  <c r="AB118" i="20"/>
  <c r="AC121" i="20"/>
  <c r="AC27" i="20"/>
  <c r="AB27" i="20"/>
  <c r="AC100" i="20"/>
  <c r="AB100" i="20"/>
  <c r="AF53" i="20"/>
  <c r="AF59" i="20"/>
  <c r="AE59" i="20"/>
  <c r="AC63" i="20"/>
  <c r="AB63" i="20"/>
  <c r="AC94" i="20"/>
  <c r="AB94" i="20"/>
  <c r="AF26" i="20"/>
  <c r="AE76" i="20"/>
  <c r="AE112" i="20"/>
  <c r="AF115" i="20"/>
  <c r="AE115" i="20"/>
  <c r="AF83" i="20"/>
  <c r="AE83" i="20"/>
  <c r="AC87" i="20"/>
  <c r="AB87" i="20"/>
  <c r="AC99" i="20"/>
  <c r="AB99" i="20"/>
  <c r="AF41" i="20"/>
  <c r="AE52" i="20"/>
  <c r="AC70" i="20"/>
  <c r="AB70" i="20"/>
  <c r="AF95" i="20"/>
  <c r="AE95" i="20"/>
  <c r="AC124" i="20"/>
  <c r="AB124" i="20"/>
  <c r="AF17" i="20"/>
  <c r="AE28" i="20"/>
  <c r="AC34" i="20"/>
  <c r="AC40" i="20"/>
  <c r="AH41" i="20"/>
  <c r="AB45" i="20"/>
  <c r="AC50" i="20"/>
  <c r="AC51" i="20"/>
  <c r="AB51" i="20"/>
  <c r="AH52" i="20"/>
  <c r="AB62" i="20"/>
  <c r="AC79" i="20"/>
  <c r="AH80" i="20"/>
  <c r="AF89" i="20"/>
  <c r="AH95" i="20"/>
  <c r="AB102" i="20"/>
  <c r="AB105" i="20"/>
  <c r="AC109" i="20"/>
  <c r="AC112" i="20"/>
  <c r="AB112" i="20"/>
  <c r="AC115" i="20"/>
  <c r="AC128" i="20"/>
  <c r="AF23" i="20"/>
  <c r="AE23" i="20"/>
  <c r="AH33" i="20"/>
  <c r="AC43" i="20"/>
  <c r="AH44" i="20"/>
  <c r="AB73" i="20"/>
  <c r="AC82" i="20"/>
  <c r="AB82" i="20"/>
  <c r="AC85" i="20"/>
  <c r="AH101" i="20"/>
  <c r="AC106" i="20"/>
  <c r="AB106" i="20"/>
  <c r="AF127" i="20"/>
  <c r="AE127" i="20"/>
  <c r="AE133" i="20"/>
  <c r="AE135" i="20"/>
  <c r="AE132" i="20"/>
  <c r="AB131" i="20"/>
  <c r="AE134" i="20"/>
  <c r="Y18" i="19" l="1"/>
  <c r="Y19" i="19"/>
  <c r="Z19" i="19" s="1"/>
  <c r="Y20" i="19"/>
  <c r="Z20" i="19" s="1"/>
  <c r="Y21" i="19"/>
  <c r="Z21" i="19" s="1"/>
  <c r="Y22" i="19"/>
  <c r="Z22" i="19" s="1"/>
  <c r="Y23" i="19"/>
  <c r="Z23" i="19" s="1"/>
  <c r="Y24" i="19"/>
  <c r="Z24" i="19" s="1"/>
  <c r="Y25" i="19"/>
  <c r="Z25" i="19" s="1"/>
  <c r="Y26" i="19"/>
  <c r="Y27" i="19"/>
  <c r="Z27" i="19" s="1"/>
  <c r="Y28" i="19"/>
  <c r="Z28" i="19" s="1"/>
  <c r="Y29" i="19"/>
  <c r="Y30" i="19"/>
  <c r="Y31" i="19"/>
  <c r="Z31" i="19" s="1"/>
  <c r="Y32" i="19"/>
  <c r="Z32" i="19" s="1"/>
  <c r="Y33" i="19"/>
  <c r="Z33" i="19" s="1"/>
  <c r="Y34" i="19"/>
  <c r="Z34" i="19" s="1"/>
  <c r="Y35" i="19"/>
  <c r="Z35" i="19" s="1"/>
  <c r="Y36" i="19"/>
  <c r="Z36" i="19" s="1"/>
  <c r="Y37" i="19"/>
  <c r="Z37" i="19" s="1"/>
  <c r="Y38" i="19"/>
  <c r="Y39" i="19"/>
  <c r="Z39" i="19" s="1"/>
  <c r="Y40" i="19"/>
  <c r="Z40" i="19" s="1"/>
  <c r="Y41" i="19"/>
  <c r="Y42" i="19"/>
  <c r="Z42" i="19" s="1"/>
  <c r="Y43" i="19"/>
  <c r="Z43" i="19" s="1"/>
  <c r="Y44" i="19"/>
  <c r="Z44" i="19" s="1"/>
  <c r="Y45" i="19"/>
  <c r="Y46" i="19"/>
  <c r="Z46" i="19" s="1"/>
  <c r="Y47" i="19"/>
  <c r="Z47" i="19" s="1"/>
  <c r="Y48" i="19"/>
  <c r="Z48" i="19" s="1"/>
  <c r="Y49" i="19"/>
  <c r="Z49" i="19" s="1"/>
  <c r="Y50" i="19"/>
  <c r="Y51" i="19"/>
  <c r="Z51" i="19" s="1"/>
  <c r="Y52" i="19"/>
  <c r="Z52" i="19" s="1"/>
  <c r="Y53" i="19"/>
  <c r="Z53" i="19" s="1"/>
  <c r="Y54" i="19"/>
  <c r="Y55" i="19"/>
  <c r="Z55" i="19" s="1"/>
  <c r="Y56" i="19"/>
  <c r="Z56" i="19" s="1"/>
  <c r="Y57" i="19"/>
  <c r="Z57" i="19" s="1"/>
  <c r="Y58" i="19"/>
  <c r="Z58" i="19" s="1"/>
  <c r="Y59" i="19"/>
  <c r="Z59" i="19" s="1"/>
  <c r="Y60" i="19"/>
  <c r="Z60" i="19" s="1"/>
  <c r="Y61" i="19"/>
  <c r="Z61" i="19" s="1"/>
  <c r="Y62" i="19"/>
  <c r="Y63" i="19"/>
  <c r="Z63" i="19" s="1"/>
  <c r="Y64" i="19"/>
  <c r="Z64" i="19" s="1"/>
  <c r="Y65" i="19"/>
  <c r="Y66" i="19"/>
  <c r="Y67" i="19"/>
  <c r="Z67" i="19" s="1"/>
  <c r="Y68" i="19"/>
  <c r="Z68" i="19" s="1"/>
  <c r="Y69" i="19"/>
  <c r="Z69" i="19" s="1"/>
  <c r="Y70" i="19"/>
  <c r="Z70" i="19" s="1"/>
  <c r="Y71" i="19"/>
  <c r="Z71" i="19" s="1"/>
  <c r="Y72" i="19"/>
  <c r="Z72" i="19" s="1"/>
  <c r="Y73" i="19"/>
  <c r="Z73" i="19" s="1"/>
  <c r="Y74" i="19"/>
  <c r="Y75" i="19"/>
  <c r="Z75" i="19" s="1"/>
  <c r="Y76" i="19"/>
  <c r="Z76" i="19" s="1"/>
  <c r="Y77" i="19"/>
  <c r="Y78" i="19"/>
  <c r="Z78" i="19" s="1"/>
  <c r="Y79" i="19"/>
  <c r="Z79" i="19" s="1"/>
  <c r="Y80" i="19"/>
  <c r="Z80" i="19" s="1"/>
  <c r="Y81" i="19"/>
  <c r="Z81" i="19" s="1"/>
  <c r="Y82" i="19"/>
  <c r="Z82" i="19" s="1"/>
  <c r="Y83" i="19"/>
  <c r="Z83" i="19" s="1"/>
  <c r="Y84" i="19"/>
  <c r="Z84" i="19" s="1"/>
  <c r="Y85" i="19"/>
  <c r="Z85" i="19" s="1"/>
  <c r="Y86" i="19"/>
  <c r="Y87" i="19"/>
  <c r="Z87" i="19" s="1"/>
  <c r="Y88" i="19"/>
  <c r="Z88" i="19" s="1"/>
  <c r="Y89" i="19"/>
  <c r="Y90" i="19"/>
  <c r="Z90" i="19" s="1"/>
  <c r="Y91" i="19"/>
  <c r="Z91" i="19" s="1"/>
  <c r="Y92" i="19"/>
  <c r="Z92" i="19" s="1"/>
  <c r="Y93" i="19"/>
  <c r="Z93" i="19" s="1"/>
  <c r="Y94" i="19"/>
  <c r="Z94" i="19" s="1"/>
  <c r="Y95" i="19"/>
  <c r="Z95" i="19" s="1"/>
  <c r="Y96" i="19"/>
  <c r="Z96" i="19" s="1"/>
  <c r="Y97" i="19"/>
  <c r="Z97" i="19" s="1"/>
  <c r="Y98" i="19"/>
  <c r="Y99" i="19"/>
  <c r="Z99" i="19" s="1"/>
  <c r="Y100" i="19"/>
  <c r="Z100" i="19" s="1"/>
  <c r="Y101" i="19"/>
  <c r="Z101" i="19" s="1"/>
  <c r="Y102" i="19"/>
  <c r="Y103" i="19"/>
  <c r="Z103" i="19" s="1"/>
  <c r="Y104" i="19"/>
  <c r="Z104" i="19" s="1"/>
  <c r="Y105" i="19"/>
  <c r="Z105" i="19" s="1"/>
  <c r="Y106" i="19"/>
  <c r="Z106" i="19" s="1"/>
  <c r="Y107" i="19"/>
  <c r="Z107" i="19" s="1"/>
  <c r="Y108" i="19"/>
  <c r="Z108" i="19" s="1"/>
  <c r="Y109" i="19"/>
  <c r="Z109" i="19" s="1"/>
  <c r="Y110" i="19"/>
  <c r="Y111" i="19"/>
  <c r="Z111" i="19" s="1"/>
  <c r="Y112" i="19"/>
  <c r="Z112" i="19" s="1"/>
  <c r="Y113" i="19"/>
  <c r="Y114" i="19"/>
  <c r="Z114" i="19" s="1"/>
  <c r="Y115" i="19"/>
  <c r="Z115" i="19" s="1"/>
  <c r="Y116" i="19"/>
  <c r="Z116" i="19" s="1"/>
  <c r="Y117" i="19"/>
  <c r="Z117" i="19" s="1"/>
  <c r="Y118" i="19"/>
  <c r="Z118" i="19" s="1"/>
  <c r="Y119" i="19"/>
  <c r="Z119" i="19" s="1"/>
  <c r="Y120" i="19"/>
  <c r="Z120" i="19" s="1"/>
  <c r="Y121" i="19"/>
  <c r="Z121" i="19" s="1"/>
  <c r="Y122" i="19"/>
  <c r="Y123" i="19"/>
  <c r="Z123" i="19" s="1"/>
  <c r="Y124" i="19"/>
  <c r="Z124" i="19" s="1"/>
  <c r="Y125" i="19"/>
  <c r="Y126" i="19"/>
  <c r="Z126" i="19" s="1"/>
  <c r="Y127" i="19"/>
  <c r="Z127" i="19" s="1"/>
  <c r="Y128" i="19"/>
  <c r="Z128" i="19" s="1"/>
  <c r="Y129" i="19"/>
  <c r="Z129" i="19" s="1"/>
  <c r="Y130" i="19"/>
  <c r="Z130" i="19" s="1"/>
  <c r="Y131" i="19"/>
  <c r="Z131" i="19" s="1"/>
  <c r="Y132" i="19"/>
  <c r="Z132" i="19" s="1"/>
  <c r="Y133" i="19"/>
  <c r="Z133" i="19" s="1"/>
  <c r="Y134" i="19"/>
  <c r="Y135" i="19"/>
  <c r="Z135" i="19" s="1"/>
  <c r="Y136" i="19"/>
  <c r="Z136" i="19" s="1"/>
  <c r="Y137" i="19"/>
  <c r="Y138" i="19"/>
  <c r="Y139" i="19"/>
  <c r="Z139" i="19" s="1"/>
  <c r="Y140" i="19"/>
  <c r="Z140" i="19" s="1"/>
  <c r="Y141" i="19"/>
  <c r="Z141" i="19" s="1"/>
  <c r="Y142" i="19"/>
  <c r="Z142" i="19" s="1"/>
  <c r="Y143" i="19"/>
  <c r="Z143" i="19" s="1"/>
  <c r="Y144" i="19"/>
  <c r="Z144" i="19" s="1"/>
  <c r="Y145" i="19"/>
  <c r="Z145" i="19" s="1"/>
  <c r="Y146" i="19"/>
  <c r="Y147" i="19"/>
  <c r="Z147" i="19" s="1"/>
  <c r="Y148" i="19"/>
  <c r="Z148" i="19" s="1"/>
  <c r="Y149" i="19"/>
  <c r="Y150" i="19"/>
  <c r="Z150" i="19" s="1"/>
  <c r="Y151" i="19"/>
  <c r="Z151" i="19" s="1"/>
  <c r="Y152" i="19"/>
  <c r="Z152" i="19" s="1"/>
  <c r="Y153" i="19"/>
  <c r="Z153" i="19" s="1"/>
  <c r="Y154" i="19"/>
  <c r="Z154" i="19" s="1"/>
  <c r="Y155" i="19"/>
  <c r="Z155" i="19" s="1"/>
  <c r="Y156" i="19"/>
  <c r="Z156" i="19" s="1"/>
  <c r="Y157" i="19"/>
  <c r="Z157" i="19" s="1"/>
  <c r="Y158" i="19"/>
  <c r="Y159" i="19"/>
  <c r="Z159" i="19" s="1"/>
  <c r="Y160" i="19"/>
  <c r="Z160" i="19" s="1"/>
  <c r="Y161" i="19"/>
  <c r="Z161" i="19" s="1"/>
  <c r="Y162" i="19"/>
  <c r="Z162" i="19" s="1"/>
  <c r="Y163" i="19"/>
  <c r="Z163" i="19" s="1"/>
  <c r="Y164" i="19"/>
  <c r="Z164" i="19" s="1"/>
  <c r="Y165" i="19"/>
  <c r="Y166" i="19"/>
  <c r="Z166" i="19" s="1"/>
  <c r="W167" i="19"/>
  <c r="Z4" i="19" s="1"/>
  <c r="G167" i="19"/>
  <c r="Z7" i="19" s="1"/>
  <c r="AA166" i="19"/>
  <c r="AA165" i="19"/>
  <c r="Z165" i="19"/>
  <c r="AA164" i="19"/>
  <c r="AA163" i="19"/>
  <c r="AA162" i="19"/>
  <c r="AA161" i="19"/>
  <c r="AA160" i="19"/>
  <c r="AA159" i="19"/>
  <c r="AA158" i="19"/>
  <c r="Z158" i="19"/>
  <c r="AA157" i="19"/>
  <c r="AA156" i="19"/>
  <c r="AA155" i="19"/>
  <c r="AA154" i="19"/>
  <c r="AA153" i="19"/>
  <c r="AA152" i="19"/>
  <c r="AA151" i="19"/>
  <c r="AA150" i="19"/>
  <c r="AA149" i="19"/>
  <c r="Z149" i="19"/>
  <c r="AA148" i="19"/>
  <c r="AA147" i="19"/>
  <c r="AA146" i="19"/>
  <c r="Z146" i="19"/>
  <c r="AA145" i="19"/>
  <c r="AA144" i="19"/>
  <c r="AA143" i="19"/>
  <c r="AA142" i="19"/>
  <c r="AA141" i="19"/>
  <c r="AA140" i="19"/>
  <c r="AA139" i="19"/>
  <c r="AA138" i="19"/>
  <c r="Z138" i="19"/>
  <c r="AA137" i="19"/>
  <c r="Z137" i="19"/>
  <c r="AA136" i="19"/>
  <c r="AA135" i="19"/>
  <c r="AA134" i="19"/>
  <c r="Z134" i="19"/>
  <c r="AA133" i="19"/>
  <c r="AA132" i="19"/>
  <c r="AA131" i="19"/>
  <c r="AA130" i="19"/>
  <c r="AA129" i="19"/>
  <c r="AA128" i="19"/>
  <c r="AA127" i="19"/>
  <c r="AA126" i="19"/>
  <c r="AA125" i="19"/>
  <c r="Z125" i="19"/>
  <c r="AA124" i="19"/>
  <c r="AA123" i="19"/>
  <c r="AA122" i="19"/>
  <c r="Z122" i="19"/>
  <c r="AA121" i="19"/>
  <c r="AA120" i="19"/>
  <c r="AA119" i="19"/>
  <c r="AA118" i="19"/>
  <c r="AA117" i="19"/>
  <c r="AA116" i="19"/>
  <c r="AA115" i="19"/>
  <c r="AA114" i="19"/>
  <c r="AA113" i="19"/>
  <c r="Z113" i="19"/>
  <c r="AA112" i="19"/>
  <c r="AA111" i="19"/>
  <c r="AA110" i="19"/>
  <c r="Z110" i="19"/>
  <c r="AA109" i="19"/>
  <c r="AA108" i="19"/>
  <c r="AA107" i="19"/>
  <c r="AA106" i="19"/>
  <c r="AA105" i="19"/>
  <c r="AA104" i="19"/>
  <c r="AA103" i="19"/>
  <c r="AA102" i="19"/>
  <c r="Z102" i="19"/>
  <c r="AA101" i="19"/>
  <c r="AA100" i="19"/>
  <c r="AA99" i="19"/>
  <c r="AA98" i="19"/>
  <c r="Z98" i="19"/>
  <c r="AA97" i="19"/>
  <c r="AA96" i="19"/>
  <c r="AA95" i="19"/>
  <c r="AA94" i="19"/>
  <c r="AA93" i="19"/>
  <c r="AA92" i="19"/>
  <c r="AA91" i="19"/>
  <c r="AA90" i="19"/>
  <c r="AA89" i="19"/>
  <c r="Z89" i="19"/>
  <c r="AA88" i="19"/>
  <c r="AA87" i="19"/>
  <c r="AA86" i="19"/>
  <c r="Z86" i="19"/>
  <c r="AA85" i="19"/>
  <c r="AA84" i="19"/>
  <c r="AA83" i="19"/>
  <c r="AA82" i="19"/>
  <c r="AA81" i="19"/>
  <c r="AA80" i="19"/>
  <c r="AA79" i="19"/>
  <c r="AA78" i="19"/>
  <c r="AA77" i="19"/>
  <c r="Z77" i="19"/>
  <c r="AA76" i="19"/>
  <c r="AA75" i="19"/>
  <c r="AA74" i="19"/>
  <c r="Z74" i="19"/>
  <c r="AA73" i="19"/>
  <c r="AA72" i="19"/>
  <c r="AA71" i="19"/>
  <c r="AA70" i="19"/>
  <c r="AA69" i="19"/>
  <c r="AA68" i="19"/>
  <c r="AA67" i="19"/>
  <c r="AA66" i="19"/>
  <c r="Z66" i="19"/>
  <c r="AA65" i="19"/>
  <c r="Z65" i="19"/>
  <c r="AA64" i="19"/>
  <c r="AA63" i="19"/>
  <c r="AA62" i="19"/>
  <c r="Z62" i="19"/>
  <c r="AA61" i="19"/>
  <c r="AA60" i="19"/>
  <c r="AA59" i="19"/>
  <c r="AA58" i="19"/>
  <c r="AA57" i="19"/>
  <c r="AA56" i="19"/>
  <c r="AA55" i="19"/>
  <c r="AA54" i="19"/>
  <c r="Z54" i="19"/>
  <c r="AA53" i="19"/>
  <c r="AA52" i="19"/>
  <c r="AA51" i="19"/>
  <c r="AA50" i="19"/>
  <c r="Z50" i="19"/>
  <c r="AA49" i="19"/>
  <c r="AA48" i="19"/>
  <c r="AA47" i="19"/>
  <c r="AA46" i="19"/>
  <c r="AA45" i="19"/>
  <c r="Z45" i="19"/>
  <c r="AA44" i="19"/>
  <c r="AA43" i="19"/>
  <c r="AA42" i="19"/>
  <c r="AA41" i="19"/>
  <c r="Z41" i="19"/>
  <c r="AA40" i="19"/>
  <c r="AA39" i="19"/>
  <c r="AA38" i="19"/>
  <c r="Z38" i="19"/>
  <c r="AA37" i="19"/>
  <c r="AA36" i="19"/>
  <c r="AA35" i="19"/>
  <c r="AA34" i="19"/>
  <c r="AA33" i="19"/>
  <c r="AA32" i="19"/>
  <c r="AA31" i="19"/>
  <c r="AA30" i="19"/>
  <c r="Z30" i="19"/>
  <c r="AA29" i="19"/>
  <c r="Z29" i="19"/>
  <c r="AA28" i="19"/>
  <c r="AA27" i="19"/>
  <c r="AA26" i="19"/>
  <c r="Z26" i="19"/>
  <c r="AA25" i="19"/>
  <c r="AA24" i="19"/>
  <c r="AA23" i="19"/>
  <c r="AA22" i="19"/>
  <c r="AA21" i="19"/>
  <c r="AA20" i="19"/>
  <c r="AA19" i="19"/>
  <c r="AA18" i="19"/>
  <c r="Z18" i="19"/>
  <c r="AA167" i="19" l="1"/>
  <c r="C12" i="19" l="1"/>
  <c r="C11" i="20"/>
  <c r="X167" i="19"/>
  <c r="Z3" i="19" s="1"/>
  <c r="Y167" i="19" l="1"/>
  <c r="Z167" i="19"/>
  <c r="Z5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BF427B1-FA47-41B1-B802-DA9BA9DE9B18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<sst xmlns="http://schemas.openxmlformats.org/spreadsheetml/2006/main" count="156" uniqueCount="111">
  <si>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</si>
  <si>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</si>
  <si>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</si>
  <si>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</si>
  <si>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</si>
  <si>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</si>
  <si>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</si>
  <si>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</si>
  <si>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</si>
  <si>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</si>
  <si>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</si>
  <si>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</si>
  <si>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</si>
  <si>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</si>
  <si>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</si>
  <si>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</si>
  <si>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</si>
  <si>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</si>
  <si>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</si>
  <si>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</si>
  <si>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</si>
  <si>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</si>
  <si>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</si>
  <si>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</si>
  <si>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</si>
  <si>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</si>
  <si>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</si>
  <si>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</si>
  <si>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</si>
  <si>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</si>
  <si>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</si>
  <si>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</si>
  <si>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</si>
  <si>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</si>
  <si>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</si>
  <si>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</si>
  <si>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</si>
  <si>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</si>
  <si>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</si>
  <si>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</si>
  <si>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</si>
  <si>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</si>
  <si>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/>
  </si>
  <si>
    <t>(blank)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</si>
  <si>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</si>
  <si>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</si>
  <si>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</si>
  <si>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</si>
  <si>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</si>
  <si>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</si>
  <si>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</si>
  <si>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</si>
  <si>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</si>
  <si>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</si>
  <si>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Pinchpleat SHEER Order</t>
  </si>
  <si>
    <t>Qty.</t>
  </si>
  <si>
    <t>Batons</t>
  </si>
  <si>
    <t>ADA Batons</t>
  </si>
  <si>
    <t>Baton Screws</t>
  </si>
  <si>
    <t>Finials</t>
  </si>
  <si>
    <t>End Caps</t>
  </si>
  <si>
    <t>CTM ORDER</t>
  </si>
  <si>
    <t>Single Wall Brackets</t>
  </si>
  <si>
    <t>Double Wall Brackets</t>
  </si>
  <si>
    <t>Ceiling Clips</t>
  </si>
  <si>
    <t>Drapery Pins</t>
  </si>
  <si>
    <t>Line</t>
  </si>
  <si>
    <t>Item</t>
  </si>
  <si>
    <t>Finish</t>
  </si>
  <si>
    <t>Track</t>
  </si>
  <si>
    <t>Description</t>
  </si>
  <si>
    <t xml:space="preserve">Parts List    </t>
  </si>
  <si>
    <t>Treatment Placement</t>
  </si>
  <si>
    <t>Need for formulas</t>
  </si>
  <si>
    <t>Pleat Count</t>
  </si>
  <si>
    <t>Fullness</t>
  </si>
  <si>
    <t>Pleats</t>
  </si>
  <si>
    <t>Carriers</t>
  </si>
  <si>
    <t>Even Pleats for Splits</t>
  </si>
  <si>
    <t>Front</t>
  </si>
  <si>
    <t>Back</t>
  </si>
  <si>
    <t>Split</t>
  </si>
  <si>
    <t>Left</t>
  </si>
  <si>
    <t>Right</t>
  </si>
  <si>
    <t>Left Master</t>
  </si>
  <si>
    <t>Right Master</t>
  </si>
  <si>
    <t>Pendants</t>
  </si>
  <si>
    <t>Universal Front End Caps</t>
  </si>
  <si>
    <t>Universal Back End Caps</t>
  </si>
  <si>
    <t>Left Returns</t>
  </si>
  <si>
    <t>Right Returns</t>
  </si>
  <si>
    <t>Wall Mount Brackets</t>
  </si>
  <si>
    <t>Yes</t>
  </si>
  <si>
    <t>Ferncrest</t>
  </si>
  <si>
    <t>National Hospitality Supply</t>
  </si>
  <si>
    <t>Best Western Space Shuttle Inn</t>
  </si>
  <si>
    <t>25-500</t>
  </si>
  <si>
    <t>RWP1998</t>
  </si>
  <si>
    <t>no</t>
  </si>
  <si>
    <t>none</t>
  </si>
  <si>
    <t>Small</t>
  </si>
  <si>
    <t>Standard Baton Draw</t>
  </si>
  <si>
    <t>Culp Sheer Delight</t>
  </si>
  <si>
    <t>Snow</t>
  </si>
  <si>
    <t>PR</t>
  </si>
  <si>
    <t>SPLIT</t>
  </si>
  <si>
    <t>NO</t>
  </si>
  <si>
    <t>Specialty Hem</t>
  </si>
  <si>
    <t>1/2" Bottom Hem w/ Chain Weight</t>
  </si>
  <si>
    <t>None</t>
  </si>
  <si>
    <t>4 -36" clearAcrylic batons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</si>
</sst>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9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1"/>
      <name val="Calibri"/>
      <family val="2"/>
      <scheme val="minor"/>
    </font>
    <font>
      <b/>
      <sz val="11"/>
      <name val="Garamond"/>
      <family val="1"/>
    </font>
    <font>
      <sz val="12"/>
      <name val="Garamond"/>
      <family val="1"/>
    </font>
    <font>
      <sz val="10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64" fontId="0" fillId="0" borderId="0" xfId="2" applyNumberFormat="1" applyFont="1"/>
    <xf numFmtId="14" fontId="0" fillId="0" borderId="0" xfId="0" applyNumberFormat="1"/>
    <xf numFmtId="44" fontId="0" fillId="0" borderId="0" xfId="2" applyFon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0" xfId="0" applyAlignment="1">
      <alignment vertical="center"/>
    </xf>
    <xf numFmtId="0" fontId="0" fillId="4" borderId="3" xfId="0" applyFill="1" applyBorder="1"/>
    <xf numFmtId="0" fontId="0" fillId="4" borderId="0" xfId="0" applyFill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4" borderId="4" xfId="0" applyFill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9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right"/>
    </xf>
    <xf numFmtId="164" fontId="9" fillId="0" borderId="0" xfId="2" applyNumberFormat="1" applyFont="1"/>
    <xf numFmtId="44" fontId="0" fillId="4" borderId="3" xfId="0" applyNumberFormat="1" applyFill="1" applyBorder="1" applyAlignment="1">
      <alignment horizontal="center"/>
    </xf>
    <xf numFmtId="9" fontId="0" fillId="4" borderId="3" xfId="0" applyNumberFormat="1" applyFill="1" applyBorder="1" applyAlignment="1">
      <alignment horizontal="center"/>
    </xf>
    <xf numFmtId="9" fontId="0" fillId="0" borderId="0" xfId="3" applyFont="1"/>
    <xf numFmtId="9" fontId="8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0" fontId="11" fillId="0" borderId="5" xfId="0" applyFont="1" applyBorder="1" applyAlignment="1">
      <alignment horizontal="center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3" fillId="8" borderId="6" xfId="0" applyFont="1" applyFill="1" applyBorder="1" applyAlignment="1" applyProtection="1">
      <alignment horizontal="center" vertical="center" wrapText="1"/>
      <protection locked="0"/>
    </xf>
    <xf numFmtId="0" fontId="13" fillId="8" borderId="6" xfId="0" applyFont="1" applyFill="1" applyBorder="1" applyAlignment="1" applyProtection="1">
      <alignment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6" borderId="6" xfId="0" applyFont="1" applyFill="1" applyBorder="1" applyAlignment="1" applyProtection="1">
      <alignment horizontal="center" vertical="center"/>
      <protection locked="0"/>
    </xf>
    <xf numFmtId="9" fontId="11" fillId="0" borderId="6" xfId="3" applyFont="1" applyBorder="1" applyAlignment="1" applyProtection="1">
      <alignment horizontal="center" vertical="center"/>
      <protection locked="0"/>
    </xf>
    <xf numFmtId="0" fontId="11" fillId="0" borderId="6" xfId="3" applyNumberFormat="1" applyFont="1" applyBorder="1" applyAlignment="1" applyProtection="1">
      <alignment horizontal="center" vertical="center"/>
      <protection locked="0"/>
    </xf>
    <xf numFmtId="44" fontId="11" fillId="0" borderId="6" xfId="2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2" fontId="11" fillId="0" borderId="6" xfId="0" applyNumberFormat="1" applyFont="1" applyBorder="1" applyAlignment="1">
      <alignment horizontal="center" vertical="center"/>
    </xf>
    <xf numFmtId="44" fontId="11" fillId="0" borderId="6" xfId="2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9" fontId="7" fillId="5" borderId="25" xfId="3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/>
    </xf>
    <xf numFmtId="0" fontId="1" fillId="0" borderId="27" xfId="1" applyBorder="1"/>
    <xf numFmtId="0" fontId="16" fillId="0" borderId="10" xfId="1" applyFont="1" applyBorder="1" applyAlignment="1">
      <alignment horizontal="left"/>
    </xf>
    <xf numFmtId="0" fontId="16" fillId="0" borderId="0" xfId="1" applyFont="1"/>
    <xf numFmtId="0" fontId="1" fillId="0" borderId="0" xfId="1"/>
    <xf numFmtId="0" fontId="1" fillId="0" borderId="0" xfId="1" applyAlignment="1">
      <alignment horizontal="center"/>
    </xf>
    <xf numFmtId="0" fontId="15" fillId="0" borderId="0" xfId="0" applyFont="1"/>
    <xf numFmtId="0" fontId="1" fillId="0" borderId="0" xfId="1" applyAlignment="1">
      <alignment horizontal="left"/>
    </xf>
    <xf numFmtId="0" fontId="16" fillId="0" borderId="11" xfId="1" applyFont="1" applyBorder="1" applyAlignment="1">
      <alignment horizontal="center"/>
    </xf>
    <xf numFmtId="0" fontId="1" fillId="0" borderId="27" xfId="1" applyBorder="1" applyAlignment="1">
      <alignment horizontal="left"/>
    </xf>
    <xf numFmtId="0" fontId="1" fillId="0" borderId="8" xfId="1" applyBorder="1" applyAlignment="1">
      <alignment horizontal="center"/>
    </xf>
    <xf numFmtId="0" fontId="1" fillId="0" borderId="26" xfId="1" applyBorder="1" applyAlignment="1">
      <alignment horizontal="left"/>
    </xf>
    <xf numFmtId="0" fontId="1" fillId="0" borderId="7" xfId="1" applyBorder="1"/>
    <xf numFmtId="14" fontId="1" fillId="0" borderId="0" xfId="1" quotePrefix="1" applyNumberFormat="1" applyAlignment="1">
      <alignment horizontal="left"/>
    </xf>
    <xf numFmtId="0" fontId="1" fillId="0" borderId="8" xfId="1" applyBorder="1" applyAlignment="1">
      <alignment horizontal="left"/>
    </xf>
    <xf numFmtId="0" fontId="15" fillId="0" borderId="28" xfId="0" applyFont="1" applyBorder="1"/>
    <xf numFmtId="0" fontId="1" fillId="0" borderId="29" xfId="1" applyBorder="1" applyAlignment="1">
      <alignment horizontal="left"/>
    </xf>
    <xf numFmtId="0" fontId="1" fillId="0" borderId="9" xfId="1" applyBorder="1" applyAlignment="1">
      <alignment horizontal="left"/>
    </xf>
    <xf numFmtId="0" fontId="16" fillId="0" borderId="1" xfId="1" applyFont="1" applyBorder="1" applyAlignment="1">
      <alignment horizontal="center"/>
    </xf>
    <xf numFmtId="0" fontId="16" fillId="9" borderId="1" xfId="1" applyFont="1" applyFill="1" applyBorder="1" applyAlignment="1">
      <alignment horizontal="center"/>
    </xf>
    <xf numFmtId="0" fontId="16" fillId="9" borderId="31" xfId="1" applyFont="1" applyFill="1" applyBorder="1" applyAlignment="1">
      <alignment horizontal="center"/>
    </xf>
    <xf numFmtId="0" fontId="16" fillId="0" borderId="31" xfId="1" applyFont="1" applyBorder="1" applyAlignment="1">
      <alignment horizontal="center"/>
    </xf>
    <xf numFmtId="0" fontId="1" fillId="0" borderId="2" xfId="1" applyBorder="1" applyAlignment="1">
      <alignment horizontal="center"/>
    </xf>
    <xf numFmtId="0" fontId="1" fillId="0" borderId="1" xfId="1" applyBorder="1" applyAlignment="1">
      <alignment horizontal="center"/>
    </xf>
    <xf numFmtId="0" fontId="18" fillId="0" borderId="1" xfId="1" applyFont="1" applyBorder="1" applyAlignment="1">
      <alignment horizontal="center"/>
    </xf>
    <xf numFmtId="9" fontId="1" fillId="0" borderId="1" xfId="1" applyNumberFormat="1" applyBorder="1" applyAlignment="1">
      <alignment horizontal="center"/>
    </xf>
    <xf numFmtId="0" fontId="1" fillId="9" borderId="0" xfId="1" applyFill="1"/>
    <xf numFmtId="0" fontId="1" fillId="0" borderId="32" xfId="1" applyBorder="1"/>
    <xf numFmtId="0" fontId="1" fillId="0" borderId="32" xfId="1" applyBorder="1" applyAlignment="1">
      <alignment horizontal="center"/>
    </xf>
    <xf numFmtId="0" fontId="1" fillId="0" borderId="33" xfId="1" applyBorder="1" applyAlignment="1">
      <alignment horizontal="center"/>
    </xf>
    <xf numFmtId="0" fontId="1" fillId="0" borderId="34" xfId="1" applyBorder="1" applyAlignment="1">
      <alignment horizontal="center"/>
    </xf>
    <xf numFmtId="165" fontId="1" fillId="0" borderId="32" xfId="1" applyNumberFormat="1" applyBorder="1" applyAlignment="1">
      <alignment horizontal="center"/>
    </xf>
    <xf numFmtId="0" fontId="1" fillId="0" borderId="35" xfId="1" applyBorder="1" applyAlignment="1">
      <alignment horizontal="center"/>
    </xf>
    <xf numFmtId="0" fontId="1" fillId="0" borderId="3" xfId="1" applyBorder="1" applyAlignment="1">
      <alignment horizontal="center"/>
    </xf>
    <xf numFmtId="0" fontId="1" fillId="0" borderId="4" xfId="1" applyBorder="1" applyAlignment="1">
      <alignment horizontal="center"/>
    </xf>
    <xf numFmtId="165" fontId="1" fillId="0" borderId="35" xfId="1" applyNumberFormat="1" applyBorder="1" applyAlignment="1">
      <alignment horizontal="center"/>
    </xf>
    <xf numFmtId="0" fontId="1" fillId="0" borderId="36" xfId="1" applyBorder="1" applyAlignment="1">
      <alignment horizontal="center"/>
    </xf>
    <xf numFmtId="0" fontId="0" fillId="8" borderId="23" xfId="0" applyFill="1" applyBorder="1" applyAlignment="1" applyProtection="1">
      <alignment horizontal="left" vertical="center" indent="1"/>
      <protection locked="0"/>
    </xf>
    <xf numFmtId="0" fontId="0" fillId="8" borderId="2" xfId="0" applyFill="1" applyBorder="1" applyAlignment="1" applyProtection="1">
      <alignment horizontal="left" vertical="center" indent="1"/>
      <protection locked="0"/>
    </xf>
    <xf numFmtId="0" fontId="0" fillId="8" borderId="24" xfId="0" applyFill="1" applyBorder="1" applyAlignment="1" applyProtection="1">
      <alignment horizontal="left" vertical="center" indent="1"/>
      <protection locked="0"/>
    </xf>
    <xf numFmtId="0" fontId="0" fillId="7" borderId="17" xfId="0" applyFill="1" applyBorder="1" applyAlignment="1" applyProtection="1">
      <alignment horizontal="left" vertical="center" wrapText="1" indent="1"/>
      <protection locked="0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8" borderId="15" xfId="0" applyFill="1" applyBorder="1" applyAlignment="1">
      <alignment horizontal="left" indent="1"/>
    </xf>
    <xf numFmtId="0" fontId="0" fillId="8" borderId="16" xfId="0" applyFill="1" applyBorder="1" applyAlignment="1">
      <alignment horizontal="left" indent="1"/>
    </xf>
    <xf numFmtId="0" fontId="0" fillId="8" borderId="16" xfId="0" applyFill="1" applyBorder="1" applyAlignment="1" applyProtection="1">
      <alignment horizontal="center"/>
      <protection locked="0"/>
    </xf>
    <xf numFmtId="0" fontId="0" fillId="8" borderId="9" xfId="0" applyFill="1" applyBorder="1" applyAlignment="1" applyProtection="1">
      <alignment horizontal="center"/>
      <protection locked="0"/>
    </xf>
    <xf numFmtId="0" fontId="0" fillId="0" borderId="23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0" borderId="24" xfId="0" applyBorder="1" applyAlignment="1">
      <alignment horizontal="left" vertical="center" indent="1"/>
    </xf>
    <xf numFmtId="0" fontId="9" fillId="0" borderId="10" xfId="0" applyFont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0" fillId="8" borderId="14" xfId="0" applyFill="1" applyBorder="1" applyAlignment="1">
      <alignment horizontal="left" indent="1"/>
    </xf>
    <xf numFmtId="0" fontId="0" fillId="8" borderId="1" xfId="0" applyFill="1" applyBorder="1" applyAlignment="1">
      <alignment horizontal="left" indent="1"/>
    </xf>
    <xf numFmtId="0" fontId="0" fillId="8" borderId="1" xfId="0" applyFill="1" applyBorder="1" applyAlignment="1" applyProtection="1">
      <alignment horizontal="center"/>
      <protection locked="0"/>
    </xf>
    <xf numFmtId="0" fontId="0" fillId="8" borderId="8" xfId="0" applyFill="1" applyBorder="1" applyAlignment="1" applyProtection="1">
      <alignment horizontal="center"/>
      <protection locked="0"/>
    </xf>
    <xf numFmtId="14" fontId="0" fillId="8" borderId="23" xfId="0" applyNumberFormat="1" applyFill="1" applyBorder="1" applyAlignment="1" applyProtection="1">
      <alignment horizontal="left" vertical="center" indent="1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8" borderId="13" xfId="0" applyFill="1" applyBorder="1" applyAlignment="1">
      <alignment horizontal="left" indent="1"/>
    </xf>
    <xf numFmtId="0" fontId="0" fillId="8" borderId="6" xfId="0" applyFill="1" applyBorder="1" applyAlignment="1">
      <alignment horizontal="left" indent="1"/>
    </xf>
    <xf numFmtId="0" fontId="0" fillId="8" borderId="6" xfId="0" applyFill="1" applyBorder="1" applyAlignment="1" applyProtection="1">
      <alignment horizontal="center"/>
      <protection locked="0"/>
    </xf>
    <xf numFmtId="0" fontId="0" fillId="8" borderId="7" xfId="0" applyFill="1" applyBorder="1" applyAlignment="1" applyProtection="1">
      <alignment horizontal="center"/>
      <protection locked="0"/>
    </xf>
    <xf numFmtId="0" fontId="17" fillId="0" borderId="30" xfId="1" applyFont="1" applyBorder="1" applyAlignment="1">
      <alignment horizontal="center"/>
    </xf>
    <xf numFmtId="0" fontId="1" fillId="0" borderId="0" xfId="1" applyAlignment="1">
      <alignment horizontal="left"/>
    </xf>
    <xf numFmtId="0" fontId="1" fillId="0" borderId="0" xfId="1"/>
    <xf numFmtId="0" fontId="1" fillId="0" borderId="0" xfId="1" applyAlignment="1">
      <alignment horizontal="center"/>
    </xf>
    <xf numFmtId="0" fontId="16" fillId="0" borderId="0" xfId="1" applyFont="1" applyAlignment="1">
      <alignment horizontal="left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61"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>
          <bgColor rgb="FFC198E0"/>
        </patternFill>
      </fill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5A16D8-9D25-46E0-9825-C89584A39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862.467991319441" createdVersion="8" refreshedVersion="8" minRefreshableVersion="3" recordCount="150" xr:uid="{1E9CE62B-FF4E-4E39-A3F8-0A10FFA2983D}">
  <cacheSource type="worksheet">
    <worksheetSource name="Table3"/>
  </cacheSource>
  <cacheFields count="27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/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 count="1">
        <m/>
      </sharedItems>
    </cacheField>
    <cacheField name="Qty" numFmtId="0">
      <sharedItems containsNonDate="0" containsString="0" containsBlank="1" count="1">
        <m/>
      </sharedItems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 containsBlank="1" count="2">
        <m/>
        <s v=""/>
      </sharedItems>
    </cacheField>
    <cacheField name="Rod Width" numFmtId="0">
      <sharedItems containsNonDate="0" containsString="0" containsBlank="1"/>
    </cacheField>
    <cacheField name="Finished Width" numFmtId="0">
      <sharedItems/>
    </cacheField>
    <cacheField name="Finish Length" numFmtId="0">
      <sharedItems containsNonDate="0" containsString="0" containsBlank="1"/>
    </cacheField>
    <cacheField name="Return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Price per Width" numFmtId="44">
      <sharedItems containsNonDate="0" containsString="0" containsBlank="1"/>
    </cacheField>
    <cacheField name="BillableWidths" numFmtId="0">
      <sharedItems/>
    </cacheField>
    <cacheField name="Price per unit" numFmtId="0">
      <sharedItems count="1">
        <s v=""/>
      </sharedItems>
    </cacheField>
    <cacheField name="Total Price" numFmtId="0">
      <sharedItems count="1">
        <s v=""/>
      </sharedItems>
    </cacheField>
    <cacheField name="Lining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m/>
    <m/>
    <m/>
    <m/>
    <x v="0"/>
    <x v="0"/>
    <m/>
    <m/>
    <m/>
    <x v="0"/>
    <m/>
    <s v=""/>
    <m/>
    <m/>
    <m/>
    <m/>
    <m/>
    <s v=""/>
    <s v=""/>
    <s v=""/>
    <s v=""/>
    <m/>
    <s v=""/>
    <x v="0"/>
    <x v="0"/>
    <n v="0"/>
  </r>
  <r>
    <n v="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BE5684-C7D0-496B-90B2-4454C72B7366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F174" firstHeaderRow="1" firstDataRow="1" firstDataCol="5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 defaultSubtotal="0">
      <items count="1">
        <item x="0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>
      <items count="2">
        <item x="0"/>
        <item t="default"/>
      </items>
    </pivotField>
    <pivotField compact="0" outline="0" showAll="0"/>
  </pivotFields>
  <rowFields count="5">
    <field x="5"/>
    <field x="6"/>
    <field x="10"/>
    <field x="24"/>
    <field x="25"/>
  </rowFields>
  <rowItems count="4">
    <i>
      <x/>
      <x/>
      <x/>
      <x/>
      <x/>
    </i>
    <i r="2">
      <x v="1"/>
      <x/>
      <x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02413E-A3E8-4C1B-9549-7B6B8499AA71}" name="Table33" displayName="Table33" ref="A16:AB167" totalsRowCount="1" headerRowDxfId="60" totalsRowDxfId="57" headerRowBorderDxfId="59" tableBorderDxfId="58">
  <autoFilter ref="A16:AB166" xr:uid="{33A25BB3-A6EC-4490-8D66-FDD9600D9EBF}"/>
  <tableColumns count="28">
    <tableColumn id="1" xr3:uid="{FC1D5773-AF9C-49B3-86CE-5D06072463E3}" name="Line No." totalsRowLabel="Total" dataDxfId="56" totalsRowDxfId="27"/>
    <tableColumn id="2" xr3:uid="{13363474-0256-4196-B7E8-91330195FB2A}" name="Fabric Name" dataDxfId="55" totalsRowDxfId="26"/>
    <tableColumn id="3" xr3:uid="{C99A8499-07F3-4C17-B024-AE078BEF08EE}" name="Color" dataDxfId="54" totalsRowDxfId="25"/>
    <tableColumn id="4" xr3:uid="{124E3D12-19BF-4DEC-A8C7-88ADA88EC881}" name="Unit" dataDxfId="53" totalsRowDxfId="24"/>
    <tableColumn id="5" xr3:uid="{766FEBA9-5351-40EE-AE76-4413A02A72AC}" name="Tag" dataDxfId="52" totalsRowDxfId="23"/>
    <tableColumn id="6" xr3:uid="{6CF5075D-9A28-4000-84B0-08FA39BD0ECD}" name="Spec #" dataDxfId="51" totalsRowDxfId="22"/>
    <tableColumn id="7" xr3:uid="{A599A6D4-0388-4ED6-AD02-E0807DE7C187}" name="Qty" totalsRowFunction="sum" dataDxfId="50" totalsRowDxfId="21"/>
    <tableColumn id="8" xr3:uid="{748E225F-6456-453D-B629-26ABB9F4AF6C}" name="Pr/Pn" dataDxfId="49" totalsRowDxfId="20"/>
    <tableColumn id="9" xr3:uid="{F365E6DF-F1F1-4447-8D6E-82D6DF891AF4}" name="Stack" dataDxfId="48" totalsRowDxfId="19"/>
    <tableColumn id="10" xr3:uid="{0EFC1B7C-374C-4086-93F0-904B88DD7EEA}" name="Lined" dataDxfId="47" totalsRowDxfId="18"/>
    <tableColumn id="11" xr3:uid="{B4A14494-CC01-42C4-9ABE-739766FDE38C}" name="# of Widths" dataDxfId="46" totalsRowDxfId="17">
      <calculatedColumnFormula array="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calculatedColumnFormula>
    </tableColumn>
    <tableColumn id="12" xr3:uid="{9A802F0D-FB96-420E-8AD3-24B2B37356AE}" name="Rod Width" dataDxfId="45" totalsRowDxfId="16"/>
    <tableColumn id="13" xr3:uid="{097B185A-752C-4475-95B3-D6AA46C19304}" name="Finished Width" dataDxfId="44" totalsRowDxfId="15">
      <calculatedColumnFormula>IF(Table33[[#This Row],[Qty]]&gt;0,(MROUND(IF(H17="PR",((L17/2)+Table33[[#This Row],[Returns Inches]]+O17)*2,L17+Table33[[#This Row],[Returns Inches]]+O17),0.25)),"")</calculatedColumnFormula>
    </tableColumn>
    <tableColumn id="14" xr3:uid="{C8C5BCC7-16FD-4E1E-8AC8-62CB33579BB3}" name="Finish Length" dataDxfId="43" totalsRowDxfId="14"/>
    <tableColumn id="15" xr3:uid="{15D3E367-F236-4F15-8288-E699B9C570EE}" name="Returns Inches" dataDxfId="42" totalsRowDxfId="13"/>
    <tableColumn id="16" xr3:uid="{9BA55AAE-53C7-4157-A1EE-C2A8AD983F59}" name="%  Fullness" dataDxfId="41" totalsRowDxfId="12" dataCellStyle="Percent"/>
    <tableColumn id="17" xr3:uid="{71AC216A-E744-4027-A95A-DE6F261A772E}" name="Fabric Width" dataDxfId="40" totalsRowDxfId="11" dataCellStyle="Percent"/>
    <tableColumn id="18" xr3:uid="{83D34D12-2D75-4E8F-87F8-9447928FFBFE}" name="Fabric Repeat" dataDxfId="39" totalsRowDxfId="10"/>
    <tableColumn id="19" xr3:uid="{195FC299-3EC4-4791-AEF9-E403F949AE0B}" name="Fabric Cut Length" dataDxfId="38" totalsRowDxfId="9">
      <calculatedColumnFormula>IF(AND(#REF!="PNL",#REF!="SPLIT"),"STACK ERROR",IF(AND(#REF!&gt;0,$K$6&lt;&gt;""),IFERROR(IF($K$6="No",IF(((ROUND((N17+16)/R17,0))*R17)-N17&lt;16,((ROUND((N17+16)/R17,0))*R17)+R17,(ROUND((N17+16)/R17,0))*R17),(L17*P17)+14),""),""))</calculatedColumnFormula>
    </tableColumn>
    <tableColumn id="20" xr3:uid="{0DAB6852-812F-40DD-AD56-ACFAFBA89FDF}" name="Total Widths" dataDxfId="37" totalsRowDxfId="8">
      <calculatedColumnFormula>IFERROR(IF(Table33[[#This Row],[Pr/Pn]]="PR",(+Table33[[#This Row],['# of Widths]]*Table33[[#This Row],[Qty]])*2,Table33[[#This Row],['# of Widths]]*Table33[[#This Row],[Qty]]),"")</calculatedColumnFormula>
    </tableColumn>
    <tableColumn id="21" xr3:uid="{76EE0907-F64D-478D-B83C-ADC900A654AB}" name="Yards Per" dataDxfId="36" totalsRowDxfId="7">
      <calculatedColumnFormula>IF(Table33[[#This Row],[Qty]]&gt;=1,ROUND(IFERROR(IF($K$6="No",SUM((K17*S17)/36),S17/36),""),2),"")</calculatedColumnFormula>
    </tableColumn>
    <tableColumn id="22" xr3:uid="{C0FF9D26-5D4D-41D0-8BDB-2AC2DF2A9468}" name="Total Yards" dataDxfId="35" totalsRowDxfId="6">
      <calculatedColumnFormula>IF(Table33[[#This Row],[Qty]]&gt;=1,ROUND(IFERROR(SUM(U17*G17)*1.06,""),2),"")</calculatedColumnFormula>
    </tableColumn>
    <tableColumn id="23" xr3:uid="{0BCF669D-0B2B-4C27-B0AB-BB055A672E01}" name="Price per Width" totalsRowFunction="average" dataDxfId="34" totalsRowDxfId="5" dataCellStyle="Currency">
      <calculatedColumnFormula>IF(Table33[[#This Row],[Qty]]&gt;0,10.95,"")</calculatedColumnFormula>
    </tableColumn>
    <tableColumn id="24" xr3:uid="{729DEFAB-76A8-44D5-B95F-EA8ECE2F5088}" name="Billable Widths" totalsRowFunction="sum" dataDxfId="33" totalsRowDxfId="4" dataCellStyle="Currency">
      <calculatedColumnFormula>IF(AND(Table33[[#This Row],[Pr/Pn]]="PR",(Table33[[#This Row],[Qty]]&gt;=1)),(EVEN(Table33[[#This Row],[Rod Width]]/54)*Table33[[#This Row],[Qty]])*2,IF(Table33[[#This Row],[Qty]]&gt;=1,EVEN(Table33[[#This Row],[Rod Width]]/54)*Table33[[#This Row],[Qty]],""))</calculatedColumnFormula>
    </tableColumn>
    <tableColumn id="25" xr3:uid="{7663A619-857D-4A28-937E-B4253BC5ACCB}" name="Price per unit" totalsRowFunction="custom" dataDxfId="32" totalsRowDxfId="3" dataCellStyle="Currency">
      <calculatedColumnFormula>IFERROR(W17*X17,"")</calculatedColumnFormula>
      <totalsRowFormula>IFERROR(SUBTOTAL(101,Table33[Price per unit]),0)</totalsRowFormula>
    </tableColumn>
    <tableColumn id="26" xr3:uid="{BFD412A4-4613-4F8D-A577-343937BE1799}" name="Total Price" totalsRowFunction="sum" dataDxfId="31" totalsRowDxfId="2" dataCellStyle="Currency">
      <calculatedColumnFormula>IFERROR(Y17*G17,"")</calculatedColumnFormula>
    </tableColumn>
    <tableColumn id="33" xr3:uid="{FB5F60AB-3847-40F7-95A1-C9AF43BD0100}" name="Lining" totalsRowFunction="sum" dataDxfId="30" totalsRowDxfId="1">
      <calculatedColumnFormula>IF(J17="YES",(CEILING(((N17*X17)/36),0.25)),"")</calculatedColumnFormula>
    </tableColumn>
    <tableColumn id="27" xr3:uid="{0974077D-6089-47ED-AF6B-7FDA2924C200}" name="PRINT" dataDxfId="29" totalsRowDxfId="0">
      <calculatedColumnFormula>IF(#REF!="","NO","YES")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30AFA-46FC-45CD-AC2E-D0CB2BD636EC}">
  <sheetPr>
    <pageSetUpPr fitToPage="1"/>
  </sheetPr>
  <dimension ref="A2:AB174"/>
  <sheetViews>
    <sheetView tabSelected="1"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W19" sqref="W19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1.42578125" customWidth="1"/>
    <col min="4" max="4" width="8.5703125" customWidth="1"/>
    <col min="5" max="5" width="13.85546875" customWidth="1"/>
    <col min="6" max="6" width="12.570312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31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19" bestFit="1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94" t="s">
        <v>93</v>
      </c>
      <c r="D2" s="95"/>
      <c r="E2" s="96"/>
      <c r="T2" s="3"/>
      <c r="U2" s="3"/>
      <c r="V2" s="3"/>
    </row>
    <row r="3" spans="1:28" x14ac:dyDescent="0.25">
      <c r="B3" s="1" t="s">
        <v>1</v>
      </c>
      <c r="C3" s="94" t="s">
        <v>94</v>
      </c>
      <c r="D3" s="95"/>
      <c r="E3" s="96"/>
      <c r="J3" s="4"/>
      <c r="K3" s="4"/>
      <c r="T3" s="3"/>
      <c r="U3" s="3"/>
      <c r="V3" s="3"/>
      <c r="X3" s="25"/>
      <c r="Y3" s="27" t="s">
        <v>48</v>
      </c>
      <c r="Z3" s="25">
        <f>+Table33[[#Totals],[Billable Widths]]</f>
        <v>6</v>
      </c>
    </row>
    <row r="4" spans="1:28" ht="15.75" thickBot="1" x14ac:dyDescent="0.3">
      <c r="B4" s="1" t="s">
        <v>2</v>
      </c>
      <c r="C4" s="94" t="s">
        <v>95</v>
      </c>
      <c r="D4" s="95"/>
      <c r="E4" s="96"/>
      <c r="F4" s="2"/>
      <c r="J4" s="4"/>
      <c r="T4" s="3"/>
      <c r="U4" s="3"/>
      <c r="V4" s="3"/>
      <c r="X4" s="25"/>
      <c r="Y4" s="27" t="s">
        <v>49</v>
      </c>
      <c r="Z4" s="25">
        <f>IFERROR(+Table33[[#Totals],[Price per Width]],0)</f>
        <v>14.5</v>
      </c>
    </row>
    <row r="5" spans="1:28" ht="17.25" customHeight="1" thickBot="1" x14ac:dyDescent="0.3">
      <c r="B5" s="1" t="s">
        <v>3</v>
      </c>
      <c r="C5" s="94" t="s">
        <v>96</v>
      </c>
      <c r="D5" s="95"/>
      <c r="E5" s="96"/>
      <c r="F5" s="5"/>
      <c r="I5" s="118" t="s">
        <v>54</v>
      </c>
      <c r="J5" s="119"/>
      <c r="K5" s="119"/>
      <c r="L5" s="119"/>
      <c r="M5" s="119"/>
      <c r="N5" s="120"/>
      <c r="O5" s="26"/>
      <c r="P5" s="32"/>
      <c r="Q5" s="26"/>
      <c r="R5" s="26"/>
      <c r="S5" s="26"/>
      <c r="T5" s="3"/>
      <c r="U5" s="3"/>
      <c r="V5" s="3"/>
      <c r="X5" s="25"/>
      <c r="Y5" s="27" t="s">
        <v>51</v>
      </c>
      <c r="Z5" s="25">
        <f>+Table33[[#Totals],[Total Price]]</f>
        <v>87</v>
      </c>
      <c r="AA5" s="6"/>
    </row>
    <row r="6" spans="1:28" x14ac:dyDescent="0.25">
      <c r="B6" s="1" t="s">
        <v>46</v>
      </c>
      <c r="C6" s="94" t="s">
        <v>97</v>
      </c>
      <c r="D6" s="95"/>
      <c r="E6" s="96"/>
      <c r="F6" s="7"/>
      <c r="I6" s="121" t="s">
        <v>13</v>
      </c>
      <c r="J6" s="122"/>
      <c r="K6" s="123" t="s">
        <v>92</v>
      </c>
      <c r="L6" s="123"/>
      <c r="M6" s="123"/>
      <c r="N6" s="124"/>
      <c r="P6" s="33"/>
      <c r="T6" s="3"/>
      <c r="U6" s="3"/>
      <c r="V6" s="3"/>
      <c r="X6" s="25"/>
      <c r="Y6" s="27"/>
      <c r="Z6" s="28"/>
      <c r="AA6" s="8"/>
    </row>
    <row r="7" spans="1:28" ht="15" customHeight="1" x14ac:dyDescent="0.25">
      <c r="B7" s="1" t="s">
        <v>12</v>
      </c>
      <c r="C7" s="94"/>
      <c r="D7" s="95"/>
      <c r="E7" s="96"/>
      <c r="I7" s="113" t="s">
        <v>14</v>
      </c>
      <c r="J7" s="114"/>
      <c r="K7" s="115" t="s">
        <v>101</v>
      </c>
      <c r="L7" s="115"/>
      <c r="M7" s="115"/>
      <c r="N7" s="116"/>
      <c r="P7" s="33"/>
      <c r="T7" s="3"/>
      <c r="U7" s="3"/>
      <c r="V7" s="3"/>
      <c r="X7" s="25"/>
      <c r="Y7" s="27" t="s">
        <v>50</v>
      </c>
      <c r="Z7" s="25">
        <f>+Table33[[#Totals],[Qty]]</f>
        <v>2</v>
      </c>
    </row>
    <row r="8" spans="1:28" ht="15" customHeight="1" x14ac:dyDescent="0.25">
      <c r="B8" s="1" t="s">
        <v>4</v>
      </c>
      <c r="C8" s="117">
        <v>45931</v>
      </c>
      <c r="D8" s="95"/>
      <c r="E8" s="96"/>
      <c r="F8" s="26"/>
      <c r="G8" s="26"/>
      <c r="H8" s="26"/>
      <c r="I8" s="113" t="s">
        <v>16</v>
      </c>
      <c r="J8" s="114"/>
      <c r="K8" s="115" t="s">
        <v>107</v>
      </c>
      <c r="L8" s="115"/>
      <c r="M8" s="115"/>
      <c r="N8" s="116"/>
      <c r="O8" s="23"/>
      <c r="P8" s="33"/>
      <c r="Q8" s="24"/>
      <c r="R8" s="24"/>
      <c r="S8" s="24"/>
      <c r="T8" s="3"/>
      <c r="U8" s="3"/>
      <c r="V8" s="3"/>
    </row>
    <row r="9" spans="1:28" ht="15.75" customHeight="1" thickBot="1" x14ac:dyDescent="0.3">
      <c r="B9" s="1" t="s">
        <v>5</v>
      </c>
      <c r="C9" s="94"/>
      <c r="D9" s="95"/>
      <c r="E9" s="96"/>
      <c r="F9" s="26"/>
      <c r="G9" s="26"/>
      <c r="H9" s="26"/>
      <c r="I9" s="103" t="s">
        <v>17</v>
      </c>
      <c r="J9" s="104"/>
      <c r="K9" s="105" t="s">
        <v>100</v>
      </c>
      <c r="L9" s="105"/>
      <c r="M9" s="105"/>
      <c r="N9" s="106"/>
      <c r="O9" s="23"/>
      <c r="P9" s="33"/>
      <c r="Q9" s="24"/>
      <c r="R9" s="24"/>
      <c r="S9" s="24"/>
      <c r="T9" s="3"/>
      <c r="U9" s="3"/>
      <c r="V9" s="3"/>
    </row>
    <row r="10" spans="1:28" x14ac:dyDescent="0.25">
      <c r="B10" s="1" t="s">
        <v>44</v>
      </c>
      <c r="C10" s="94" t="s">
        <v>98</v>
      </c>
      <c r="D10" s="95"/>
      <c r="E10" s="96"/>
      <c r="F10" s="9"/>
      <c r="I10" s="4" t="s">
        <v>15</v>
      </c>
      <c r="L10" s="11"/>
      <c r="M10" s="11"/>
      <c r="T10" s="3"/>
      <c r="U10" s="3"/>
      <c r="V10" s="3"/>
    </row>
    <row r="11" spans="1:28" ht="15.75" thickBot="1" x14ac:dyDescent="0.3">
      <c r="B11" s="1" t="s">
        <v>45</v>
      </c>
      <c r="C11" s="94" t="s">
        <v>99</v>
      </c>
      <c r="D11" s="95"/>
      <c r="E11" s="96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19</v>
      </c>
      <c r="C12" s="107">
        <f>+Table33[[#Totals],[Lining]]</f>
        <v>0</v>
      </c>
      <c r="D12" s="108"/>
      <c r="E12" s="109"/>
      <c r="F12" s="9"/>
      <c r="I12" s="110" t="s">
        <v>53</v>
      </c>
      <c r="J12" s="111"/>
      <c r="K12" s="111"/>
      <c r="L12" s="111"/>
      <c r="M12" s="111"/>
      <c r="N12" s="111"/>
      <c r="O12" s="111"/>
      <c r="P12" s="112"/>
      <c r="T12" s="3"/>
      <c r="U12" s="3"/>
      <c r="V12" s="3"/>
    </row>
    <row r="13" spans="1:28" s="19" customFormat="1" ht="25.5" customHeight="1" x14ac:dyDescent="0.25">
      <c r="A13" s="21"/>
      <c r="B13" s="20" t="s">
        <v>6</v>
      </c>
      <c r="C13" s="94"/>
      <c r="D13" s="95"/>
      <c r="E13" s="96"/>
      <c r="I13" s="97" t="s">
        <v>108</v>
      </c>
      <c r="J13" s="98"/>
      <c r="K13" s="98"/>
      <c r="L13" s="98"/>
      <c r="M13" s="98"/>
      <c r="N13" s="98"/>
      <c r="O13" s="98"/>
      <c r="P13" s="99"/>
      <c r="T13" s="21"/>
      <c r="U13" s="21"/>
      <c r="V13" s="21"/>
      <c r="AB13" s="21"/>
    </row>
    <row r="14" spans="1:28" s="19" customFormat="1" ht="25.5" customHeight="1" thickBot="1" x14ac:dyDescent="0.3">
      <c r="A14" s="21"/>
      <c r="B14" s="20"/>
      <c r="I14" s="100"/>
      <c r="J14" s="101"/>
      <c r="K14" s="101"/>
      <c r="L14" s="101"/>
      <c r="M14" s="101"/>
      <c r="N14" s="101"/>
      <c r="O14" s="101"/>
      <c r="P14" s="102"/>
      <c r="T14" s="21"/>
      <c r="U14" s="21"/>
      <c r="V14" s="21"/>
      <c r="AB14" s="21"/>
    </row>
    <row r="15" spans="1:28" s="19" customFormat="1" ht="25.5" customHeight="1" x14ac:dyDescent="0.25">
      <c r="A15" s="21"/>
      <c r="B15" s="20"/>
      <c r="C15" s="23"/>
      <c r="D15" s="23"/>
      <c r="P15" s="34"/>
      <c r="T15" s="21"/>
      <c r="U15" s="21"/>
      <c r="V15" s="21"/>
      <c r="AB15" s="21"/>
    </row>
    <row r="16" spans="1:28" s="16" customFormat="1" ht="33.75" customHeight="1" thickBot="1" x14ac:dyDescent="0.3">
      <c r="A16" s="54" t="s">
        <v>20</v>
      </c>
      <c r="B16" s="55" t="s">
        <v>21</v>
      </c>
      <c r="C16" s="55" t="s">
        <v>22</v>
      </c>
      <c r="D16" s="55" t="s">
        <v>7</v>
      </c>
      <c r="E16" s="55" t="s">
        <v>8</v>
      </c>
      <c r="F16" s="55" t="s">
        <v>9</v>
      </c>
      <c r="G16" s="55" t="s">
        <v>10</v>
      </c>
      <c r="H16" s="55" t="s">
        <v>23</v>
      </c>
      <c r="I16" s="55" t="s">
        <v>11</v>
      </c>
      <c r="J16" s="55" t="s">
        <v>24</v>
      </c>
      <c r="K16" s="54" t="s">
        <v>25</v>
      </c>
      <c r="L16" s="55" t="s">
        <v>26</v>
      </c>
      <c r="M16" s="54" t="s">
        <v>27</v>
      </c>
      <c r="N16" s="55" t="s">
        <v>28</v>
      </c>
      <c r="O16" s="55" t="s">
        <v>52</v>
      </c>
      <c r="P16" s="56" t="s">
        <v>29</v>
      </c>
      <c r="Q16" s="55" t="s">
        <v>30</v>
      </c>
      <c r="R16" s="55" t="s">
        <v>31</v>
      </c>
      <c r="S16" s="54" t="s">
        <v>32</v>
      </c>
      <c r="T16" s="54" t="s">
        <v>33</v>
      </c>
      <c r="U16" s="54" t="s">
        <v>34</v>
      </c>
      <c r="V16" s="54" t="s">
        <v>35</v>
      </c>
      <c r="W16" s="55" t="s">
        <v>36</v>
      </c>
      <c r="X16" s="54" t="s">
        <v>48</v>
      </c>
      <c r="Y16" s="54" t="s">
        <v>37</v>
      </c>
      <c r="Z16" s="54" t="s">
        <v>18</v>
      </c>
      <c r="AA16" s="54" t="s">
        <v>38</v>
      </c>
      <c r="AB16" s="54" t="s">
        <v>47</v>
      </c>
    </row>
    <row r="17" spans="1:28" s="50" customFormat="1" ht="23.25" customHeight="1" thickTop="1" x14ac:dyDescent="0.2">
      <c r="A17" s="35">
        <v>1</v>
      </c>
      <c r="B17" s="36" t="s">
        <v>102</v>
      </c>
      <c r="C17" s="37" t="s">
        <v>103</v>
      </c>
      <c r="D17" s="38" t="s">
        <v>109</v>
      </c>
      <c r="E17" s="39" t="s">
        <v>109</v>
      </c>
      <c r="F17" s="40" t="s">
        <v>109</v>
      </c>
      <c r="G17" s="41">
        <v>1</v>
      </c>
      <c r="H17" s="41" t="s">
        <v>104</v>
      </c>
      <c r="I17" s="42" t="s">
        <v>105</v>
      </c>
      <c r="J17" s="41" t="s">
        <v>106</v>
      </c>
      <c r="K17" s="53">
        <v>3</v>
      </c>
      <c r="L17" s="44">
        <v>62</v>
      </c>
      <c r="M17" s="51">
        <f>IF(Table33[[#This Row],[Qty]]&gt;0,(MROUND(IF(H17="PR",((L17/2)+Table33[[#This Row],[Returns Inches]]+O17)*2,L17+Table33[[#This Row],[Returns Inches]]+O17),0.25)),"")</f>
        <v>76</v>
      </c>
      <c r="N17" s="45">
        <v>72</v>
      </c>
      <c r="O17" s="41">
        <v>3.5</v>
      </c>
      <c r="P17" s="46">
        <v>2</v>
      </c>
      <c r="Q17" s="47">
        <v>118</v>
      </c>
      <c r="R17" s="42">
        <v>3</v>
      </c>
      <c r="S17" s="43" t="e">
        <f>IF(AND(#REF!="PNL",#REF!="SPLIT"),"STACK ERROR",IF(AND(#REF!&gt;0,$K$6&lt;&gt;""),IFERROR(IF($K$6="No",IF(((ROUND((N17+16)/R17,0))*R17)-N17&lt;16,((ROUND((N17+16)/R17,0))*R17)+R17,(ROUND((N17+16)/R17,0))*R17),(L17*P17)+14),""),""))</f>
        <v>#REF!</v>
      </c>
      <c r="T17" s="43">
        <f>IFERROR(IF(Table33[[#This Row],[Pr/Pn]]="PR",(+Table33[[#This Row],['# of Widths]]*Table33[[#This Row],[Qty]])*2,Table33[[#This Row],['# of Widths]]*Table33[[#This Row],[Qty]]),"")</f>
        <v>6</v>
      </c>
      <c r="U17" s="43" t="e">
        <f>IF(Table33[[#This Row],[Qty]]&gt;=1,ROUND(IFERROR(IF($K$6="No",SUM((K17*S17)/36),S17/36),""),2),"")</f>
        <v>#VALUE!</v>
      </c>
      <c r="V17" s="43" t="e">
        <f>IF(Table33[[#This Row],[Qty]]&gt;=1,ROUND(IFERROR(SUM(U17*G17)*1.06,""),2),"")</f>
        <v>#VALUE!</v>
      </c>
      <c r="W17" s="48">
        <v>14.5</v>
      </c>
      <c r="X17" s="43">
        <v>3</v>
      </c>
      <c r="Y17" s="52">
        <f>IFERROR(W17*X17,"")</f>
        <v>43.5</v>
      </c>
      <c r="Z17" s="52">
        <f t="shared" ref="Z17" si="0">IFERROR(Y17*G17,"")</f>
        <v>43.5</v>
      </c>
      <c r="AA17" s="43" t="str">
        <f>IF(J17="YES",(CEILING(((N17*X17)/36),0.25)),"")</f>
        <v/>
      </c>
      <c r="AB17" s="49" t="e">
        <f>IF(#REF!="","NO","YES")</f>
        <v>#REF!</v>
      </c>
    </row>
    <row r="18" spans="1:28" s="50" customFormat="1" ht="23.25" customHeight="1" x14ac:dyDescent="0.2">
      <c r="A18" s="35">
        <v>2</v>
      </c>
      <c r="B18" s="36" t="s">
        <v>102</v>
      </c>
      <c r="C18" s="37" t="s">
        <v>103</v>
      </c>
      <c r="D18" s="38" t="s">
        <v>109</v>
      </c>
      <c r="E18" s="39" t="s">
        <v>109</v>
      </c>
      <c r="F18" s="40" t="s">
        <v>109</v>
      </c>
      <c r="G18" s="41">
        <v>1</v>
      </c>
      <c r="H18" s="41" t="s">
        <v>104</v>
      </c>
      <c r="I18" s="42" t="s">
        <v>105</v>
      </c>
      <c r="J18" s="41" t="s">
        <v>106</v>
      </c>
      <c r="K18" s="53">
        <v>3</v>
      </c>
      <c r="L18" s="44">
        <v>62</v>
      </c>
      <c r="M18" s="51">
        <f>IF(Table33[[#This Row],[Qty]]&gt;0,(MROUND(IF(H18="PR",((L18/2)+Table33[[#This Row],[Returns Inches]]+O18)*2,L18+Table33[[#This Row],[Returns Inches]]+O18),0.25)),"")</f>
        <v>76</v>
      </c>
      <c r="N18" s="45">
        <v>72</v>
      </c>
      <c r="O18" s="41">
        <v>3.5</v>
      </c>
      <c r="P18" s="46">
        <v>2</v>
      </c>
      <c r="Q18" s="47">
        <v>118</v>
      </c>
      <c r="R18" s="42">
        <v>3</v>
      </c>
      <c r="S18" s="43" t="e">
        <f>IF(AND(#REF!="PNL",#REF!="SPLIT"),"STACK ERROR",IF(AND(#REF!&gt;0,$K$6&lt;&gt;""),IFERROR(IF($K$6="No",IF(((ROUND((N18+16)/R18,0))*R18)-N18&lt;16,((ROUND((N18+16)/R18,0))*R18)+R18,(ROUND((N18+16)/R18,0))*R18),(L18*P18)+14),""),""))</f>
        <v>#REF!</v>
      </c>
      <c r="T18" s="43">
        <f>IFERROR(IF(Table33[[#This Row],[Pr/Pn]]="PR",(+Table33[[#This Row],['# of Widths]]*Table33[[#This Row],[Qty]])*2,Table33[[#This Row],['# of Widths]]*Table33[[#This Row],[Qty]]),"")</f>
        <v>6</v>
      </c>
      <c r="U18" s="43" t="e">
        <f>IF(Table33[[#This Row],[Qty]]&gt;=1,ROUND(IFERROR(IF($K$6="No",SUM((K18*S18)/36),S18/36),""),2),"")</f>
        <v>#VALUE!</v>
      </c>
      <c r="V18" s="43" t="e">
        <f>IF(Table33[[#This Row],[Qty]]&gt;=1,ROUND(IFERROR(SUM(U18*G18)*1.06,""),2),"")</f>
        <v>#VALUE!</v>
      </c>
      <c r="W18" s="48">
        <v>14.5</v>
      </c>
      <c r="X18" s="43">
        <v>3</v>
      </c>
      <c r="Y18" s="52">
        <f t="shared" ref="Y18:Y48" si="1">IFERROR(W18*X18,"")</f>
        <v>43.5</v>
      </c>
      <c r="Z18" s="52">
        <f t="shared" ref="Z18:Z80" si="2">IFERROR(Y18*G18,"")</f>
        <v>43.5</v>
      </c>
      <c r="AA18" s="43" t="str">
        <f t="shared" ref="AA18:AA81" si="3">IF(J18="YES",(CEILING(((N18*X18)/36),0.25)),"")</f>
        <v/>
      </c>
      <c r="AB18" s="49" t="e">
        <f>IF(#REF!="","NO","YES")</f>
        <v>#REF!</v>
      </c>
    </row>
    <row r="19" spans="1:28" s="50" customFormat="1" ht="23.25" customHeight="1" x14ac:dyDescent="0.2">
      <c r="A19" s="35">
        <v>3</v>
      </c>
      <c r="B19" s="36"/>
      <c r="C19" s="37"/>
      <c r="D19" s="38"/>
      <c r="E19" s="39"/>
      <c r="F19" s="40"/>
      <c r="G19" s="41"/>
      <c r="H19" s="41"/>
      <c r="I19" s="42"/>
      <c r="J19" s="41"/>
      <c r="K19" s="53" t="str" cm="1">
        <f t="array" ref="K1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9" s="44"/>
      <c r="M19" s="51" t="str">
        <f>IF(Table33[[#This Row],[Qty]]&gt;0,(MROUND(IF(H19="PR",((L19/2)+Table33[[#This Row],[Returns Inches]]+O19)*2,L19+Table33[[#This Row],[Returns Inches]]+O19),0.25)),"")</f>
        <v/>
      </c>
      <c r="N19" s="45"/>
      <c r="O19" s="41"/>
      <c r="P19" s="46"/>
      <c r="Q19" s="47"/>
      <c r="R19" s="42"/>
      <c r="S19" s="43" t="e">
        <f>IF(AND(#REF!="PNL",#REF!="SPLIT"),"STACK ERROR",IF(AND(#REF!&gt;0,$K$6&lt;&gt;""),IFERROR(IF($K$6="No",IF(((ROUND((N19+16)/R19,0))*R19)-N19&lt;16,((ROUND((N19+16)/R19,0))*R19)+R19,(ROUND((N19+16)/R19,0))*R19),(L19*P19)+14),""),""))</f>
        <v>#REF!</v>
      </c>
      <c r="T19" s="43" t="str">
        <f>IFERROR(IF(Table33[[#This Row],[Pr/Pn]]="PR",(+Table33[[#This Row],['# of Widths]]*Table33[[#This Row],[Qty]])*2,Table33[[#This Row],['# of Widths]]*Table33[[#This Row],[Qty]]),"")</f>
        <v/>
      </c>
      <c r="U19" s="43" t="str">
        <f>IF(Table33[[#This Row],[Qty]]&gt;=1,ROUND(IFERROR(IF($K$6="No",SUM((K19*S19)/36),S19/36),""),2),"")</f>
        <v/>
      </c>
      <c r="V19" s="43" t="str">
        <f>IF(Table33[[#This Row],[Qty]]&gt;=1,ROUND(IFERROR(SUM(U19*G19)*1.06,""),2),"")</f>
        <v/>
      </c>
      <c r="W19" s="48"/>
      <c r="X1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9" s="52" t="str">
        <f t="shared" si="1"/>
        <v/>
      </c>
      <c r="Z19" s="52" t="str">
        <f t="shared" si="2"/>
        <v/>
      </c>
      <c r="AA19" s="43" t="str">
        <f t="shared" si="3"/>
        <v/>
      </c>
      <c r="AB19" s="49" t="e">
        <f>IF(#REF!="","NO","YES")</f>
        <v>#REF!</v>
      </c>
    </row>
    <row r="20" spans="1:28" s="50" customFormat="1" ht="23.25" customHeight="1" x14ac:dyDescent="0.2">
      <c r="A20" s="35">
        <v>4</v>
      </c>
      <c r="B20" s="36"/>
      <c r="C20" s="37"/>
      <c r="D20" s="38"/>
      <c r="E20" s="39"/>
      <c r="F20" s="40"/>
      <c r="G20" s="41"/>
      <c r="H20" s="41"/>
      <c r="I20" s="42"/>
      <c r="J20" s="41"/>
      <c r="K20" s="53" t="str" cm="1">
        <f t="array" ref="K2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0" s="44"/>
      <c r="M20" s="51" t="str">
        <f>IF(Table33[[#This Row],[Qty]]&gt;0,(MROUND(IF(H20="PR",((L20/2)+Table33[[#This Row],[Returns Inches]]+O20)*2,L20+Table33[[#This Row],[Returns Inches]]+O20),0.25)),"")</f>
        <v/>
      </c>
      <c r="N20" s="45"/>
      <c r="O20" s="41"/>
      <c r="P20" s="46"/>
      <c r="Q20" s="47"/>
      <c r="R20" s="42"/>
      <c r="S20" s="43" t="e">
        <f>IF(AND(#REF!="PNL",#REF!="SPLIT"),"STACK ERROR",IF(AND(#REF!&gt;0,$K$6&lt;&gt;""),IFERROR(IF($K$6="No",IF(((ROUND((N20+16)/R20,0))*R20)-N20&lt;16,((ROUND((N20+16)/R20,0))*R20)+R20,(ROUND((N20+16)/R20,0))*R20),(L20*P20)+14),""),""))</f>
        <v>#REF!</v>
      </c>
      <c r="T20" s="43" t="str">
        <f>IFERROR(IF(Table33[[#This Row],[Pr/Pn]]="PR",(+Table33[[#This Row],['# of Widths]]*Table33[[#This Row],[Qty]])*2,Table33[[#This Row],['# of Widths]]*Table33[[#This Row],[Qty]]),"")</f>
        <v/>
      </c>
      <c r="U20" s="43" t="str">
        <f>IF(Table33[[#This Row],[Qty]]&gt;=1,ROUND(IFERROR(IF($K$6="No",SUM((K20*S20)/36),S20/36),""),2),"")</f>
        <v/>
      </c>
      <c r="V20" s="43" t="str">
        <f>IF(Table33[[#This Row],[Qty]]&gt;=1,ROUND(IFERROR(SUM(U20*G20)*1.06,""),2),"")</f>
        <v/>
      </c>
      <c r="W20" s="48"/>
      <c r="X2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0" s="52" t="str">
        <f t="shared" si="1"/>
        <v/>
      </c>
      <c r="Z20" s="52" t="str">
        <f t="shared" si="2"/>
        <v/>
      </c>
      <c r="AA20" s="43" t="str">
        <f t="shared" si="3"/>
        <v/>
      </c>
      <c r="AB20" s="49" t="e">
        <f>IF(#REF!="","NO","YES")</f>
        <v>#REF!</v>
      </c>
    </row>
    <row r="21" spans="1:28" s="50" customFormat="1" ht="23.25" customHeight="1" x14ac:dyDescent="0.2">
      <c r="A21" s="35">
        <v>5</v>
      </c>
      <c r="B21" s="36"/>
      <c r="C21" s="37"/>
      <c r="D21" s="38"/>
      <c r="E21" s="39"/>
      <c r="F21" s="40"/>
      <c r="G21" s="41"/>
      <c r="H21" s="41"/>
      <c r="I21" s="42"/>
      <c r="J21" s="41"/>
      <c r="K21" s="53" t="str" cm="1">
        <f t="array" ref="K2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1" s="44"/>
      <c r="M21" s="51" t="str">
        <f>IF(Table33[[#This Row],[Qty]]&gt;0,(MROUND(IF(H21="PR",((L21/2)+Table33[[#This Row],[Returns Inches]]+O21)*2,L21+Table33[[#This Row],[Returns Inches]]+O21),0.25)),"")</f>
        <v/>
      </c>
      <c r="N21" s="45"/>
      <c r="O21" s="41"/>
      <c r="P21" s="46"/>
      <c r="Q21" s="47"/>
      <c r="R21" s="42"/>
      <c r="S21" s="43" t="e">
        <f>IF(AND(#REF!="PNL",#REF!="SPLIT"),"STACK ERROR",IF(AND(#REF!&gt;0,$K$6&lt;&gt;""),IFERROR(IF($K$6="No",IF(((ROUND((N21+16)/R21,0))*R21)-N21&lt;16,((ROUND((N21+16)/R21,0))*R21)+R21,(ROUND((N21+16)/R21,0))*R21),(L21*P21)+14),""),""))</f>
        <v>#REF!</v>
      </c>
      <c r="T21" s="43" t="str">
        <f>IFERROR(IF(Table33[[#This Row],[Pr/Pn]]="PR",(+Table33[[#This Row],['# of Widths]]*Table33[[#This Row],[Qty]])*2,Table33[[#This Row],['# of Widths]]*Table33[[#This Row],[Qty]]),"")</f>
        <v/>
      </c>
      <c r="U21" s="43" t="str">
        <f>IF(Table33[[#This Row],[Qty]]&gt;=1,ROUND(IFERROR(IF($K$6="No",SUM((K21*S21)/36),S21/36),""),2),"")</f>
        <v/>
      </c>
      <c r="V21" s="43" t="str">
        <f>IF(Table33[[#This Row],[Qty]]&gt;=1,ROUND(IFERROR(SUM(U21*G21)*1.06,""),2),"")</f>
        <v/>
      </c>
      <c r="W21" s="48"/>
      <c r="X2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1" s="52" t="str">
        <f t="shared" si="1"/>
        <v/>
      </c>
      <c r="Z21" s="52" t="str">
        <f t="shared" si="2"/>
        <v/>
      </c>
      <c r="AA21" s="43" t="str">
        <f t="shared" si="3"/>
        <v/>
      </c>
      <c r="AB21" s="49" t="e">
        <f>IF(#REF!="","NO","YES")</f>
        <v>#REF!</v>
      </c>
    </row>
    <row r="22" spans="1:28" s="50" customFormat="1" ht="23.25" customHeight="1" x14ac:dyDescent="0.2">
      <c r="A22" s="35">
        <v>6</v>
      </c>
      <c r="B22" s="36"/>
      <c r="C22" s="37"/>
      <c r="D22" s="38"/>
      <c r="E22" s="39"/>
      <c r="F22" s="40"/>
      <c r="G22" s="41"/>
      <c r="H22" s="41"/>
      <c r="I22" s="42"/>
      <c r="J22" s="41"/>
      <c r="K22" s="53" t="str" cm="1">
        <f t="array" ref="K2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2" s="44"/>
      <c r="M22" s="51" t="str">
        <f>IF(Table33[[#This Row],[Qty]]&gt;0,(MROUND(IF(H22="PR",((L22/2)+Table33[[#This Row],[Returns Inches]]+O22)*2,L22+Table33[[#This Row],[Returns Inches]]+O22),0.25)),"")</f>
        <v/>
      </c>
      <c r="N22" s="45"/>
      <c r="O22" s="41"/>
      <c r="P22" s="46"/>
      <c r="Q22" s="47"/>
      <c r="R22" s="42"/>
      <c r="S22" s="43" t="e">
        <f>IF(AND(#REF!="PNL",#REF!="SPLIT"),"STACK ERROR",IF(AND(#REF!&gt;0,$K$6&lt;&gt;""),IFERROR(IF($K$6="No",IF(((ROUND((N22+16)/R22,0))*R22)-N22&lt;16,((ROUND((N22+16)/R22,0))*R22)+R22,(ROUND((N22+16)/R22,0))*R22),(L22*P22)+14),""),""))</f>
        <v>#REF!</v>
      </c>
      <c r="T22" s="43" t="str">
        <f>IFERROR(IF(Table33[[#This Row],[Pr/Pn]]="PR",(+Table33[[#This Row],['# of Widths]]*Table33[[#This Row],[Qty]])*2,Table33[[#This Row],['# of Widths]]*Table33[[#This Row],[Qty]]),"")</f>
        <v/>
      </c>
      <c r="U22" s="43" t="str">
        <f>IF(Table33[[#This Row],[Qty]]&gt;=1,ROUND(IFERROR(IF($K$6="No",SUM((K22*S22)/36),S22/36),""),2),"")</f>
        <v/>
      </c>
      <c r="V22" s="43" t="str">
        <f>IF(Table33[[#This Row],[Qty]]&gt;=1,ROUND(IFERROR(SUM(U22*G22)*1.06,""),2),"")</f>
        <v/>
      </c>
      <c r="W22" s="48"/>
      <c r="X2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2" s="52" t="str">
        <f t="shared" si="1"/>
        <v/>
      </c>
      <c r="Z22" s="52" t="str">
        <f t="shared" si="2"/>
        <v/>
      </c>
      <c r="AA22" s="43" t="str">
        <f t="shared" si="3"/>
        <v/>
      </c>
      <c r="AB22" s="49" t="e">
        <f>IF(#REF!="","NO","YES")</f>
        <v>#REF!</v>
      </c>
    </row>
    <row r="23" spans="1:28" s="50" customFormat="1" ht="23.25" customHeight="1" x14ac:dyDescent="0.2">
      <c r="A23" s="35">
        <v>7</v>
      </c>
      <c r="B23" s="36"/>
      <c r="C23" s="37"/>
      <c r="D23" s="38"/>
      <c r="E23" s="39"/>
      <c r="F23" s="40"/>
      <c r="G23" s="41"/>
      <c r="H23" s="41"/>
      <c r="I23" s="42"/>
      <c r="J23" s="41"/>
      <c r="K23" s="53" t="str" cm="1">
        <f t="array" ref="K2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3" s="44"/>
      <c r="M23" s="51" t="str">
        <f>IF(Table33[[#This Row],[Qty]]&gt;0,(MROUND(IF(H23="PR",((L23/2)+Table33[[#This Row],[Returns Inches]]+O23)*2,L23+Table33[[#This Row],[Returns Inches]]+O23),0.25)),"")</f>
        <v/>
      </c>
      <c r="N23" s="45"/>
      <c r="O23" s="41"/>
      <c r="P23" s="46"/>
      <c r="Q23" s="47"/>
      <c r="R23" s="42"/>
      <c r="S23" s="43" t="e">
        <f>IF(AND(#REF!="PNL",#REF!="SPLIT"),"STACK ERROR",IF(AND(#REF!&gt;0,$K$6&lt;&gt;""),IFERROR(IF($K$6="No",IF(((ROUND((N23+16)/R23,0))*R23)-N23&lt;16,((ROUND((N23+16)/R23,0))*R23)+R23,(ROUND((N23+16)/R23,0))*R23),(L23*P23)+14),""),""))</f>
        <v>#REF!</v>
      </c>
      <c r="T23" s="43" t="str">
        <f>IFERROR(IF(Table33[[#This Row],[Pr/Pn]]="PR",(+Table33[[#This Row],['# of Widths]]*Table33[[#This Row],[Qty]])*2,Table33[[#This Row],['# of Widths]]*Table33[[#This Row],[Qty]]),"")</f>
        <v/>
      </c>
      <c r="U23" s="43" t="str">
        <f>IF(Table33[[#This Row],[Qty]]&gt;=1,ROUND(IFERROR(IF($K$6="No",SUM((K23*S23)/36),S23/36),""),2),"")</f>
        <v/>
      </c>
      <c r="V23" s="43" t="str">
        <f>IF(Table33[[#This Row],[Qty]]&gt;=1,ROUND(IFERROR(SUM(U23*G23)*1.06,""),2),"")</f>
        <v/>
      </c>
      <c r="W23" s="48"/>
      <c r="X2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3" s="52" t="str">
        <f t="shared" si="1"/>
        <v/>
      </c>
      <c r="Z23" s="52" t="str">
        <f t="shared" si="2"/>
        <v/>
      </c>
      <c r="AA23" s="43" t="str">
        <f t="shared" si="3"/>
        <v/>
      </c>
      <c r="AB23" s="49" t="e">
        <f>IF(#REF!="","NO","YES")</f>
        <v>#REF!</v>
      </c>
    </row>
    <row r="24" spans="1:28" s="50" customFormat="1" ht="23.25" customHeight="1" x14ac:dyDescent="0.2">
      <c r="A24" s="35">
        <v>8</v>
      </c>
      <c r="B24" s="36"/>
      <c r="C24" s="37"/>
      <c r="D24" s="38"/>
      <c r="E24" s="39"/>
      <c r="F24" s="40"/>
      <c r="G24" s="41"/>
      <c r="H24" s="41"/>
      <c r="I24" s="42"/>
      <c r="J24" s="41"/>
      <c r="K24" s="53" t="str" cm="1">
        <f t="array" ref="K2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4" s="44"/>
      <c r="M24" s="51" t="str">
        <f>IF(Table33[[#This Row],[Qty]]&gt;0,(MROUND(IF(H24="PR",((L24/2)+Table33[[#This Row],[Returns Inches]]+O24)*2,L24+Table33[[#This Row],[Returns Inches]]+O24),0.25)),"")</f>
        <v/>
      </c>
      <c r="N24" s="45"/>
      <c r="O24" s="41"/>
      <c r="P24" s="46"/>
      <c r="Q24" s="47"/>
      <c r="R24" s="42"/>
      <c r="S24" s="43" t="e">
        <f>IF(AND(#REF!="PNL",#REF!="SPLIT"),"STACK ERROR",IF(AND(#REF!&gt;0,$K$6&lt;&gt;""),IFERROR(IF($K$6="No",IF(((ROUND((N24+16)/R24,0))*R24)-N24&lt;16,((ROUND((N24+16)/R24,0))*R24)+R24,(ROUND((N24+16)/R24,0))*R24),(L24*P24)+14),""),""))</f>
        <v>#REF!</v>
      </c>
      <c r="T24" s="43" t="str">
        <f>IFERROR(IF(Table33[[#This Row],[Pr/Pn]]="PR",(+Table33[[#This Row],['# of Widths]]*Table33[[#This Row],[Qty]])*2,Table33[[#This Row],['# of Widths]]*Table33[[#This Row],[Qty]]),"")</f>
        <v/>
      </c>
      <c r="U24" s="43" t="str">
        <f>IF(Table33[[#This Row],[Qty]]&gt;=1,ROUND(IFERROR(IF($K$6="No",SUM((K24*S24)/36),S24/36),""),2),"")</f>
        <v/>
      </c>
      <c r="V24" s="43" t="str">
        <f>IF(Table33[[#This Row],[Qty]]&gt;=1,ROUND(IFERROR(SUM(U24*G24)*1.06,""),2),"")</f>
        <v/>
      </c>
      <c r="W24" s="48"/>
      <c r="X2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4" s="52" t="str">
        <f t="shared" si="1"/>
        <v/>
      </c>
      <c r="Z24" s="52" t="str">
        <f t="shared" si="2"/>
        <v/>
      </c>
      <c r="AA24" s="43" t="str">
        <f t="shared" si="3"/>
        <v/>
      </c>
      <c r="AB24" s="49" t="e">
        <f>IF(#REF!="","NO","YES")</f>
        <v>#REF!</v>
      </c>
    </row>
    <row r="25" spans="1:28" s="50" customFormat="1" ht="23.25" customHeight="1" x14ac:dyDescent="0.2">
      <c r="A25" s="35">
        <v>9</v>
      </c>
      <c r="B25" s="36"/>
      <c r="C25" s="37"/>
      <c r="D25" s="38"/>
      <c r="E25" s="39"/>
      <c r="F25" s="40"/>
      <c r="G25" s="41"/>
      <c r="H25" s="41"/>
      <c r="I25" s="42"/>
      <c r="J25" s="41"/>
      <c r="K25" s="53" t="str" cm="1">
        <f t="array" ref="K2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5" s="44"/>
      <c r="M25" s="51" t="str">
        <f>IF(Table33[[#This Row],[Qty]]&gt;0,(MROUND(IF(H25="PR",((L25/2)+Table33[[#This Row],[Returns Inches]]+O25)*2,L25+Table33[[#This Row],[Returns Inches]]+O25),0.25)),"")</f>
        <v/>
      </c>
      <c r="N25" s="45"/>
      <c r="O25" s="41"/>
      <c r="P25" s="46"/>
      <c r="Q25" s="47"/>
      <c r="R25" s="42"/>
      <c r="S25" s="43" t="e">
        <f>IF(AND(#REF!="PNL",#REF!="SPLIT"),"STACK ERROR",IF(AND(#REF!&gt;0,$K$6&lt;&gt;""),IFERROR(IF($K$6="No",IF(((ROUND((N25+16)/R25,0))*R25)-N25&lt;16,((ROUND((N25+16)/R25,0))*R25)+R25,(ROUND((N25+16)/R25,0))*R25),(L25*P25)+14),""),""))</f>
        <v>#REF!</v>
      </c>
      <c r="T25" s="43" t="str">
        <f>IFERROR(IF(Table33[[#This Row],[Pr/Pn]]="PR",(+Table33[[#This Row],['# of Widths]]*Table33[[#This Row],[Qty]])*2,Table33[[#This Row],['# of Widths]]*Table33[[#This Row],[Qty]]),"")</f>
        <v/>
      </c>
      <c r="U25" s="43" t="str">
        <f>IF(Table33[[#This Row],[Qty]]&gt;=1,ROUND(IFERROR(IF($K$6="No",SUM((K25*S25)/36),S25/36),""),2),"")</f>
        <v/>
      </c>
      <c r="V25" s="43" t="str">
        <f>IF(Table33[[#This Row],[Qty]]&gt;=1,ROUND(IFERROR(SUM(U25*G25)*1.06,""),2),"")</f>
        <v/>
      </c>
      <c r="W25" s="48"/>
      <c r="X2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5" s="52" t="str">
        <f t="shared" si="1"/>
        <v/>
      </c>
      <c r="Z25" s="52" t="str">
        <f t="shared" si="2"/>
        <v/>
      </c>
      <c r="AA25" s="43" t="str">
        <f t="shared" si="3"/>
        <v/>
      </c>
      <c r="AB25" s="49" t="e">
        <f>IF(#REF!="","NO","YES")</f>
        <v>#REF!</v>
      </c>
    </row>
    <row r="26" spans="1:28" s="50" customFormat="1" ht="23.25" customHeight="1" x14ac:dyDescent="0.2">
      <c r="A26" s="35">
        <v>10</v>
      </c>
      <c r="B26" s="36"/>
      <c r="C26" s="37"/>
      <c r="D26" s="38"/>
      <c r="E26" s="39"/>
      <c r="F26" s="40"/>
      <c r="G26" s="41"/>
      <c r="H26" s="41"/>
      <c r="I26" s="42"/>
      <c r="J26" s="41"/>
      <c r="K26" s="53" t="str" cm="1">
        <f t="array" ref="K2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6" s="44"/>
      <c r="M26" s="51" t="str">
        <f>IF(Table33[[#This Row],[Qty]]&gt;0,(MROUND(IF(H26="PR",((L26/2)+Table33[[#This Row],[Returns Inches]]+O26)*2,L26+Table33[[#This Row],[Returns Inches]]+O26),0.25)),"")</f>
        <v/>
      </c>
      <c r="N26" s="45"/>
      <c r="O26" s="41"/>
      <c r="P26" s="46"/>
      <c r="Q26" s="47"/>
      <c r="R26" s="42"/>
      <c r="S26" s="43" t="e">
        <f>IF(AND(#REF!="PNL",#REF!="SPLIT"),"STACK ERROR",IF(AND(#REF!&gt;0,$K$6&lt;&gt;""),IFERROR(IF($K$6="No",IF(((ROUND((N26+16)/R26,0))*R26)-N26&lt;16,((ROUND((N26+16)/R26,0))*R26)+R26,(ROUND((N26+16)/R26,0))*R26),(L26*P26)+14),""),""))</f>
        <v>#REF!</v>
      </c>
      <c r="T26" s="43" t="str">
        <f>IFERROR(IF(Table33[[#This Row],[Pr/Pn]]="PR",(+Table33[[#This Row],['# of Widths]]*Table33[[#This Row],[Qty]])*2,Table33[[#This Row],['# of Widths]]*Table33[[#This Row],[Qty]]),"")</f>
        <v/>
      </c>
      <c r="U26" s="43" t="str">
        <f>IF(Table33[[#This Row],[Qty]]&gt;=1,ROUND(IFERROR(IF($K$6="No",SUM((K26*S26)/36),S26/36),""),2),"")</f>
        <v/>
      </c>
      <c r="V26" s="43" t="str">
        <f>IF(Table33[[#This Row],[Qty]]&gt;=1,ROUND(IFERROR(SUM(U26*G26)*1.06,""),2),"")</f>
        <v/>
      </c>
      <c r="W26" s="48"/>
      <c r="X2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6" s="52" t="str">
        <f t="shared" si="1"/>
        <v/>
      </c>
      <c r="Z26" s="52" t="str">
        <f t="shared" si="2"/>
        <v/>
      </c>
      <c r="AA26" s="43" t="str">
        <f t="shared" si="3"/>
        <v/>
      </c>
      <c r="AB26" s="49" t="e">
        <f>IF(#REF!="","NO","YES")</f>
        <v>#REF!</v>
      </c>
    </row>
    <row r="27" spans="1:28" s="50" customFormat="1" ht="23.25" customHeight="1" x14ac:dyDescent="0.2">
      <c r="A27" s="35">
        <v>11</v>
      </c>
      <c r="B27" s="36"/>
      <c r="C27" s="37"/>
      <c r="D27" s="38"/>
      <c r="E27" s="39"/>
      <c r="F27" s="40"/>
      <c r="G27" s="41"/>
      <c r="H27" s="41"/>
      <c r="I27" s="42"/>
      <c r="J27" s="41"/>
      <c r="K27" s="53" t="str" cm="1">
        <f t="array" ref="K2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7" s="44"/>
      <c r="M27" s="51" t="str">
        <f>IF(Table33[[#This Row],[Qty]]&gt;0,(MROUND(IF(H27="PR",((L27/2)+Table33[[#This Row],[Returns Inches]]+O27)*2,L27+Table33[[#This Row],[Returns Inches]]+O27),0.25)),"")</f>
        <v/>
      </c>
      <c r="N27" s="45"/>
      <c r="O27" s="41"/>
      <c r="P27" s="46"/>
      <c r="Q27" s="47"/>
      <c r="R27" s="42"/>
      <c r="S27" s="43" t="e">
        <f>IF(AND(#REF!="PNL",#REF!="SPLIT"),"STACK ERROR",IF(AND(#REF!&gt;0,$K$6&lt;&gt;""),IFERROR(IF($K$6="No",IF(((ROUND((N27+16)/R27,0))*R27)-N27&lt;16,((ROUND((N27+16)/R27,0))*R27)+R27,(ROUND((N27+16)/R27,0))*R27),(L27*P27)+14),""),""))</f>
        <v>#REF!</v>
      </c>
      <c r="T27" s="43" t="str">
        <f>IFERROR(IF(Table33[[#This Row],[Pr/Pn]]="PR",(+Table33[[#This Row],['# of Widths]]*Table33[[#This Row],[Qty]])*2,Table33[[#This Row],['# of Widths]]*Table33[[#This Row],[Qty]]),"")</f>
        <v/>
      </c>
      <c r="U27" s="43" t="str">
        <f>IF(Table33[[#This Row],[Qty]]&gt;=1,ROUND(IFERROR(IF($K$6="No",SUM((K27*S27)/36),S27/36),""),2),"")</f>
        <v/>
      </c>
      <c r="V27" s="43" t="str">
        <f>IF(Table33[[#This Row],[Qty]]&gt;=1,ROUND(IFERROR(SUM(U27*G27)*1.06,""),2),"")</f>
        <v/>
      </c>
      <c r="W27" s="48"/>
      <c r="X2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7" s="52" t="str">
        <f t="shared" si="1"/>
        <v/>
      </c>
      <c r="Z27" s="52" t="str">
        <f t="shared" si="2"/>
        <v/>
      </c>
      <c r="AA27" s="43" t="str">
        <f t="shared" si="3"/>
        <v/>
      </c>
      <c r="AB27" s="49" t="e">
        <f>IF(#REF!="","NO","YES")</f>
        <v>#REF!</v>
      </c>
    </row>
    <row r="28" spans="1:28" s="50" customFormat="1" ht="23.25" customHeight="1" x14ac:dyDescent="0.2">
      <c r="A28" s="35">
        <v>12</v>
      </c>
      <c r="B28" s="36"/>
      <c r="C28" s="37"/>
      <c r="D28" s="38"/>
      <c r="E28" s="39"/>
      <c r="F28" s="40"/>
      <c r="G28" s="41"/>
      <c r="H28" s="41"/>
      <c r="I28" s="42"/>
      <c r="J28" s="41"/>
      <c r="K28" s="53" t="str" cm="1">
        <f t="array" ref="K2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8" s="44"/>
      <c r="M28" s="51" t="str">
        <f>IF(Table33[[#This Row],[Qty]]&gt;0,(MROUND(IF(H28="PR",((L28/2)+Table33[[#This Row],[Returns Inches]]+O28)*2,L28+Table33[[#This Row],[Returns Inches]]+O28),0.25)),"")</f>
        <v/>
      </c>
      <c r="N28" s="45"/>
      <c r="O28" s="41"/>
      <c r="P28" s="46"/>
      <c r="Q28" s="47"/>
      <c r="R28" s="42"/>
      <c r="S28" s="43" t="e">
        <f>IF(AND(#REF!="PNL",#REF!="SPLIT"),"STACK ERROR",IF(AND(#REF!&gt;0,$K$6&lt;&gt;""),IFERROR(IF($K$6="No",IF(((ROUND((N28+16)/R28,0))*R28)-N28&lt;16,((ROUND((N28+16)/R28,0))*R28)+R28,(ROUND((N28+16)/R28,0))*R28),(L28*P28)+14),""),""))</f>
        <v>#REF!</v>
      </c>
      <c r="T28" s="43" t="str">
        <f>IFERROR(IF(Table33[[#This Row],[Pr/Pn]]="PR",(+Table33[[#This Row],['# of Widths]]*Table33[[#This Row],[Qty]])*2,Table33[[#This Row],['# of Widths]]*Table33[[#This Row],[Qty]]),"")</f>
        <v/>
      </c>
      <c r="U28" s="43" t="str">
        <f>IF(Table33[[#This Row],[Qty]]&gt;=1,ROUND(IFERROR(IF($K$6="No",SUM((K28*S28)/36),S28/36),""),2),"")</f>
        <v/>
      </c>
      <c r="V28" s="43" t="str">
        <f>IF(Table33[[#This Row],[Qty]]&gt;=1,ROUND(IFERROR(SUM(U28*G28)*1.06,""),2),"")</f>
        <v/>
      </c>
      <c r="W28" s="48"/>
      <c r="X2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8" s="52" t="str">
        <f t="shared" si="1"/>
        <v/>
      </c>
      <c r="Z28" s="52" t="str">
        <f t="shared" si="2"/>
        <v/>
      </c>
      <c r="AA28" s="43" t="str">
        <f t="shared" si="3"/>
        <v/>
      </c>
      <c r="AB28" s="49" t="e">
        <f>IF(#REF!="","NO","YES")</f>
        <v>#REF!</v>
      </c>
    </row>
    <row r="29" spans="1:28" s="50" customFormat="1" ht="23.25" customHeight="1" x14ac:dyDescent="0.2">
      <c r="A29" s="35">
        <v>13</v>
      </c>
      <c r="B29" s="36"/>
      <c r="C29" s="37"/>
      <c r="D29" s="38"/>
      <c r="E29" s="39"/>
      <c r="F29" s="40"/>
      <c r="G29" s="41"/>
      <c r="H29" s="41"/>
      <c r="I29" s="42"/>
      <c r="J29" s="41"/>
      <c r="K29" s="53" t="str" cm="1">
        <f t="array" ref="K2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9" s="44"/>
      <c r="M29" s="51" t="str">
        <f>IF(Table33[[#This Row],[Qty]]&gt;0,(MROUND(IF(H29="PR",((L29/2)+Table33[[#This Row],[Returns Inches]]+O29)*2,L29+Table33[[#This Row],[Returns Inches]]+O29),0.25)),"")</f>
        <v/>
      </c>
      <c r="N29" s="45"/>
      <c r="O29" s="41"/>
      <c r="P29" s="46"/>
      <c r="Q29" s="47"/>
      <c r="R29" s="42"/>
      <c r="S29" s="43" t="e">
        <f>IF(AND(#REF!="PNL",#REF!="SPLIT"),"STACK ERROR",IF(AND(#REF!&gt;0,$K$6&lt;&gt;""),IFERROR(IF($K$6="No",IF(((ROUND((N29+16)/R29,0))*R29)-N29&lt;16,((ROUND((N29+16)/R29,0))*R29)+R29,(ROUND((N29+16)/R29,0))*R29),(L29*P29)+14),""),""))</f>
        <v>#REF!</v>
      </c>
      <c r="T29" s="43" t="str">
        <f>IFERROR(IF(Table33[[#This Row],[Pr/Pn]]="PR",(+Table33[[#This Row],['# of Widths]]*Table33[[#This Row],[Qty]])*2,Table33[[#This Row],['# of Widths]]*Table33[[#This Row],[Qty]]),"")</f>
        <v/>
      </c>
      <c r="U29" s="43" t="str">
        <f>IF(Table33[[#This Row],[Qty]]&gt;=1,ROUND(IFERROR(IF($K$6="No",SUM((K29*S29)/36),S29/36),""),2),"")</f>
        <v/>
      </c>
      <c r="V29" s="43" t="str">
        <f>IF(Table33[[#This Row],[Qty]]&gt;=1,ROUND(IFERROR(SUM(U29*G29)*1.06,""),2),"")</f>
        <v/>
      </c>
      <c r="W29" s="48"/>
      <c r="X2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9" s="52" t="str">
        <f t="shared" si="1"/>
        <v/>
      </c>
      <c r="Z29" s="52" t="str">
        <f t="shared" si="2"/>
        <v/>
      </c>
      <c r="AA29" s="43" t="str">
        <f t="shared" si="3"/>
        <v/>
      </c>
      <c r="AB29" s="49" t="e">
        <f>IF(#REF!="","NO","YES")</f>
        <v>#REF!</v>
      </c>
    </row>
    <row r="30" spans="1:28" s="50" customFormat="1" ht="23.25" customHeight="1" x14ac:dyDescent="0.2">
      <c r="A30" s="35">
        <v>14</v>
      </c>
      <c r="B30" s="36"/>
      <c r="C30" s="37"/>
      <c r="D30" s="38"/>
      <c r="E30" s="39"/>
      <c r="F30" s="40"/>
      <c r="G30" s="41"/>
      <c r="H30" s="41"/>
      <c r="I30" s="42"/>
      <c r="J30" s="41"/>
      <c r="K30" s="53" t="str" cm="1">
        <f t="array" ref="K3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0" s="44"/>
      <c r="M30" s="51" t="str">
        <f>IF(Table33[[#This Row],[Qty]]&gt;0,(MROUND(IF(H30="PR",((L30/2)+Table33[[#This Row],[Returns Inches]]+O30)*2,L30+Table33[[#This Row],[Returns Inches]]+O30),0.25)),"")</f>
        <v/>
      </c>
      <c r="N30" s="45"/>
      <c r="O30" s="41"/>
      <c r="P30" s="46"/>
      <c r="Q30" s="47"/>
      <c r="R30" s="42"/>
      <c r="S30" s="43" t="e">
        <f>IF(AND(#REF!="PNL",#REF!="SPLIT"),"STACK ERROR",IF(AND(#REF!&gt;0,$K$6&lt;&gt;""),IFERROR(IF($K$6="No",IF(((ROUND((N30+16)/R30,0))*R30)-N30&lt;16,((ROUND((N30+16)/R30,0))*R30)+R30,(ROUND((N30+16)/R30,0))*R30),(L30*P30)+14),""),""))</f>
        <v>#REF!</v>
      </c>
      <c r="T30" s="43" t="str">
        <f>IFERROR(IF(Table33[[#This Row],[Pr/Pn]]="PR",(+Table33[[#This Row],['# of Widths]]*Table33[[#This Row],[Qty]])*2,Table33[[#This Row],['# of Widths]]*Table33[[#This Row],[Qty]]),"")</f>
        <v/>
      </c>
      <c r="U30" s="43" t="str">
        <f>IF(Table33[[#This Row],[Qty]]&gt;=1,ROUND(IFERROR(IF($K$6="No",SUM((K30*S30)/36),S30/36),""),2),"")</f>
        <v/>
      </c>
      <c r="V30" s="43" t="str">
        <f>IF(Table33[[#This Row],[Qty]]&gt;=1,ROUND(IFERROR(SUM(U30*G30)*1.06,""),2),"")</f>
        <v/>
      </c>
      <c r="W30" s="48"/>
      <c r="X3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0" s="52" t="str">
        <f t="shared" si="1"/>
        <v/>
      </c>
      <c r="Z30" s="52" t="str">
        <f t="shared" si="2"/>
        <v/>
      </c>
      <c r="AA30" s="43" t="str">
        <f t="shared" si="3"/>
        <v/>
      </c>
      <c r="AB30" s="49" t="e">
        <f>IF(#REF!="","NO","YES")</f>
        <v>#REF!</v>
      </c>
    </row>
    <row r="31" spans="1:28" s="50" customFormat="1" ht="23.25" customHeight="1" x14ac:dyDescent="0.2">
      <c r="A31" s="35">
        <v>15</v>
      </c>
      <c r="B31" s="36"/>
      <c r="C31" s="37"/>
      <c r="D31" s="38"/>
      <c r="E31" s="39"/>
      <c r="F31" s="40"/>
      <c r="G31" s="41"/>
      <c r="H31" s="41"/>
      <c r="I31" s="42"/>
      <c r="J31" s="41"/>
      <c r="K31" s="53" t="str" cm="1">
        <f t="array" ref="K3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1" s="44"/>
      <c r="M31" s="51" t="str">
        <f>IF(Table33[[#This Row],[Qty]]&gt;0,(MROUND(IF(H31="PR",((L31/2)+Table33[[#This Row],[Returns Inches]]+O31)*2,L31+Table33[[#This Row],[Returns Inches]]+O31),0.25)),"")</f>
        <v/>
      </c>
      <c r="N31" s="45"/>
      <c r="O31" s="41"/>
      <c r="P31" s="46"/>
      <c r="Q31" s="47"/>
      <c r="R31" s="42"/>
      <c r="S31" s="43" t="e">
        <f>IF(AND(#REF!="PNL",#REF!="SPLIT"),"STACK ERROR",IF(AND(#REF!&gt;0,$K$6&lt;&gt;""),IFERROR(IF($K$6="No",IF(((ROUND((N31+16)/R31,0))*R31)-N31&lt;16,((ROUND((N31+16)/R31,0))*R31)+R31,(ROUND((N31+16)/R31,0))*R31),(L31*P31)+14),""),""))</f>
        <v>#REF!</v>
      </c>
      <c r="T31" s="43" t="str">
        <f>IFERROR(IF(Table33[[#This Row],[Pr/Pn]]="PR",(+Table33[[#This Row],['# of Widths]]*Table33[[#This Row],[Qty]])*2,Table33[[#This Row],['# of Widths]]*Table33[[#This Row],[Qty]]),"")</f>
        <v/>
      </c>
      <c r="U31" s="43" t="str">
        <f>IF(Table33[[#This Row],[Qty]]&gt;=1,ROUND(IFERROR(IF($K$6="No",SUM((K31*S31)/36),S31/36),""),2),"")</f>
        <v/>
      </c>
      <c r="V31" s="43" t="str">
        <f>IF(Table33[[#This Row],[Qty]]&gt;=1,ROUND(IFERROR(SUM(U31*G31)*1.06,""),2),"")</f>
        <v/>
      </c>
      <c r="W31" s="48"/>
      <c r="X3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1" s="52" t="str">
        <f t="shared" si="1"/>
        <v/>
      </c>
      <c r="Z31" s="52" t="str">
        <f t="shared" si="2"/>
        <v/>
      </c>
      <c r="AA31" s="43" t="str">
        <f t="shared" si="3"/>
        <v/>
      </c>
      <c r="AB31" s="49" t="e">
        <f>IF(#REF!="","NO","YES")</f>
        <v>#REF!</v>
      </c>
    </row>
    <row r="32" spans="1:28" s="50" customFormat="1" ht="23.25" customHeight="1" x14ac:dyDescent="0.2">
      <c r="A32" s="35">
        <v>16</v>
      </c>
      <c r="B32" s="36"/>
      <c r="C32" s="37"/>
      <c r="D32" s="38"/>
      <c r="E32" s="39"/>
      <c r="F32" s="40"/>
      <c r="G32" s="41"/>
      <c r="H32" s="41"/>
      <c r="I32" s="42"/>
      <c r="J32" s="41"/>
      <c r="K32" s="53" t="str" cm="1">
        <f t="array" ref="K3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2" s="44"/>
      <c r="M32" s="51" t="str">
        <f>IF(Table33[[#This Row],[Qty]]&gt;0,(MROUND(IF(H32="PR",((L32/2)+Table33[[#This Row],[Returns Inches]]+O32)*2,L32+Table33[[#This Row],[Returns Inches]]+O32),0.25)),"")</f>
        <v/>
      </c>
      <c r="N32" s="45"/>
      <c r="O32" s="41"/>
      <c r="P32" s="46"/>
      <c r="Q32" s="47"/>
      <c r="R32" s="42"/>
      <c r="S32" s="43" t="e">
        <f>IF(AND(#REF!="PNL",#REF!="SPLIT"),"STACK ERROR",IF(AND(#REF!&gt;0,$K$6&lt;&gt;""),IFERROR(IF($K$6="No",IF(((ROUND((N32+16)/R32,0))*R32)-N32&lt;16,((ROUND((N32+16)/R32,0))*R32)+R32,(ROUND((N32+16)/R32,0))*R32),(L32*P32)+14),""),""))</f>
        <v>#REF!</v>
      </c>
      <c r="T32" s="43" t="str">
        <f>IFERROR(IF(Table33[[#This Row],[Pr/Pn]]="PR",(+Table33[[#This Row],['# of Widths]]*Table33[[#This Row],[Qty]])*2,Table33[[#This Row],['# of Widths]]*Table33[[#This Row],[Qty]]),"")</f>
        <v/>
      </c>
      <c r="U32" s="43" t="str">
        <f>IF(Table33[[#This Row],[Qty]]&gt;=1,ROUND(IFERROR(IF($K$6="No",SUM((K32*S32)/36),S32/36),""),2),"")</f>
        <v/>
      </c>
      <c r="V32" s="43" t="str">
        <f>IF(Table33[[#This Row],[Qty]]&gt;=1,ROUND(IFERROR(SUM(U32*G32)*1.06,""),2),"")</f>
        <v/>
      </c>
      <c r="W32" s="48"/>
      <c r="X3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2" s="52" t="str">
        <f t="shared" si="1"/>
        <v/>
      </c>
      <c r="Z32" s="52" t="str">
        <f t="shared" si="2"/>
        <v/>
      </c>
      <c r="AA32" s="43" t="str">
        <f t="shared" si="3"/>
        <v/>
      </c>
      <c r="AB32" s="49" t="e">
        <f>IF(#REF!="","NO","YES")</f>
        <v>#REF!</v>
      </c>
    </row>
    <row r="33" spans="1:28" s="50" customFormat="1" ht="23.25" customHeight="1" x14ac:dyDescent="0.2">
      <c r="A33" s="35">
        <v>17</v>
      </c>
      <c r="B33" s="36"/>
      <c r="C33" s="37"/>
      <c r="D33" s="38"/>
      <c r="E33" s="39"/>
      <c r="F33" s="40"/>
      <c r="G33" s="41"/>
      <c r="H33" s="41"/>
      <c r="I33" s="42"/>
      <c r="J33" s="41"/>
      <c r="K33" s="53" t="str" cm="1">
        <f t="array" ref="K3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3" s="44"/>
      <c r="M33" s="51" t="str">
        <f>IF(Table33[[#This Row],[Qty]]&gt;0,(MROUND(IF(H33="PR",((L33/2)+Table33[[#This Row],[Returns Inches]]+O33)*2,L33+Table33[[#This Row],[Returns Inches]]+O33),0.25)),"")</f>
        <v/>
      </c>
      <c r="N33" s="45"/>
      <c r="O33" s="41"/>
      <c r="P33" s="46"/>
      <c r="Q33" s="47"/>
      <c r="R33" s="42"/>
      <c r="S33" s="43" t="e">
        <f>IF(AND(#REF!="PNL",#REF!="SPLIT"),"STACK ERROR",IF(AND(#REF!&gt;0,$K$6&lt;&gt;""),IFERROR(IF($K$6="No",IF(((ROUND((N33+16)/R33,0))*R33)-N33&lt;16,((ROUND((N33+16)/R33,0))*R33)+R33,(ROUND((N33+16)/R33,0))*R33),(L33*P33)+14),""),""))</f>
        <v>#REF!</v>
      </c>
      <c r="T33" s="43" t="str">
        <f>IFERROR(IF(Table33[[#This Row],[Pr/Pn]]="PR",(+Table33[[#This Row],['# of Widths]]*Table33[[#This Row],[Qty]])*2,Table33[[#This Row],['# of Widths]]*Table33[[#This Row],[Qty]]),"")</f>
        <v/>
      </c>
      <c r="U33" s="43" t="str">
        <f>IF(Table33[[#This Row],[Qty]]&gt;=1,ROUND(IFERROR(IF($K$6="No",SUM((K33*S33)/36),S33/36),""),2),"")</f>
        <v/>
      </c>
      <c r="V33" s="43" t="str">
        <f>IF(Table33[[#This Row],[Qty]]&gt;=1,ROUND(IFERROR(SUM(U33*G33)*1.06,""),2),"")</f>
        <v/>
      </c>
      <c r="W33" s="48"/>
      <c r="X3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3" s="52" t="str">
        <f t="shared" si="1"/>
        <v/>
      </c>
      <c r="Z33" s="52" t="str">
        <f t="shared" si="2"/>
        <v/>
      </c>
      <c r="AA33" s="43" t="str">
        <f t="shared" si="3"/>
        <v/>
      </c>
      <c r="AB33" s="49" t="e">
        <f>IF(#REF!="","NO","YES")</f>
        <v>#REF!</v>
      </c>
    </row>
    <row r="34" spans="1:28" s="50" customFormat="1" ht="23.25" customHeight="1" x14ac:dyDescent="0.2">
      <c r="A34" s="35">
        <v>18</v>
      </c>
      <c r="B34" s="36"/>
      <c r="C34" s="37"/>
      <c r="D34" s="38"/>
      <c r="E34" s="39"/>
      <c r="F34" s="40"/>
      <c r="G34" s="41"/>
      <c r="H34" s="41"/>
      <c r="I34" s="42"/>
      <c r="J34" s="41"/>
      <c r="K34" s="53" t="str" cm="1">
        <f t="array" ref="K3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4" s="44"/>
      <c r="M34" s="51" t="str">
        <f>IF(Table33[[#This Row],[Qty]]&gt;0,(MROUND(IF(H34="PR",((L34/2)+Table33[[#This Row],[Returns Inches]]+O34)*2,L34+Table33[[#This Row],[Returns Inches]]+O34),0.25)),"")</f>
        <v/>
      </c>
      <c r="N34" s="45"/>
      <c r="O34" s="41"/>
      <c r="P34" s="46"/>
      <c r="Q34" s="47"/>
      <c r="R34" s="42"/>
      <c r="S34" s="43" t="e">
        <f>IF(AND(#REF!="PNL",#REF!="SPLIT"),"STACK ERROR",IF(AND(#REF!&gt;0,$K$6&lt;&gt;""),IFERROR(IF($K$6="No",IF(((ROUND((N34+16)/R34,0))*R34)-N34&lt;16,((ROUND((N34+16)/R34,0))*R34)+R34,(ROUND((N34+16)/R34,0))*R34),(L34*P34)+14),""),""))</f>
        <v>#REF!</v>
      </c>
      <c r="T34" s="43" t="str">
        <f>IFERROR(IF(Table33[[#This Row],[Pr/Pn]]="PR",(+Table33[[#This Row],['# of Widths]]*Table33[[#This Row],[Qty]])*2,Table33[[#This Row],['# of Widths]]*Table33[[#This Row],[Qty]]),"")</f>
        <v/>
      </c>
      <c r="U34" s="43" t="str">
        <f>IF(Table33[[#This Row],[Qty]]&gt;=1,ROUND(IFERROR(IF($K$6="No",SUM((K34*S34)/36),S34/36),""),2),"")</f>
        <v/>
      </c>
      <c r="V34" s="43" t="str">
        <f>IF(Table33[[#This Row],[Qty]]&gt;=1,ROUND(IFERROR(SUM(U34*G34)*1.06,""),2),"")</f>
        <v/>
      </c>
      <c r="W34" s="48"/>
      <c r="X3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4" s="52" t="str">
        <f t="shared" si="1"/>
        <v/>
      </c>
      <c r="Z34" s="52" t="str">
        <f t="shared" si="2"/>
        <v/>
      </c>
      <c r="AA34" s="43" t="str">
        <f t="shared" si="3"/>
        <v/>
      </c>
      <c r="AB34" s="49" t="e">
        <f>IF(#REF!="","NO","YES")</f>
        <v>#REF!</v>
      </c>
    </row>
    <row r="35" spans="1:28" s="50" customFormat="1" ht="23.25" customHeight="1" x14ac:dyDescent="0.2">
      <c r="A35" s="35">
        <v>19</v>
      </c>
      <c r="B35" s="36"/>
      <c r="C35" s="37"/>
      <c r="D35" s="38"/>
      <c r="E35" s="39"/>
      <c r="F35" s="40"/>
      <c r="G35" s="41"/>
      <c r="H35" s="41"/>
      <c r="I35" s="42"/>
      <c r="J35" s="41"/>
      <c r="K35" s="53" t="str" cm="1">
        <f t="array" ref="K3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5" s="44"/>
      <c r="M35" s="51" t="str">
        <f>IF(Table33[[#This Row],[Qty]]&gt;0,(MROUND(IF(H35="PR",((L35/2)+Table33[[#This Row],[Returns Inches]]+O35)*2,L35+Table33[[#This Row],[Returns Inches]]+O35),0.25)),"")</f>
        <v/>
      </c>
      <c r="N35" s="45"/>
      <c r="O35" s="41"/>
      <c r="P35" s="46"/>
      <c r="Q35" s="47"/>
      <c r="R35" s="42"/>
      <c r="S35" s="43" t="e">
        <f>IF(AND(#REF!="PNL",#REF!="SPLIT"),"STACK ERROR",IF(AND(#REF!&gt;0,$K$6&lt;&gt;""),IFERROR(IF($K$6="No",IF(((ROUND((N35+16)/R35,0))*R35)-N35&lt;16,((ROUND((N35+16)/R35,0))*R35)+R35,(ROUND((N35+16)/R35,0))*R35),(L35*P35)+14),""),""))</f>
        <v>#REF!</v>
      </c>
      <c r="T35" s="43" t="str">
        <f>IFERROR(IF(Table33[[#This Row],[Pr/Pn]]="PR",(+Table33[[#This Row],['# of Widths]]*Table33[[#This Row],[Qty]])*2,Table33[[#This Row],['# of Widths]]*Table33[[#This Row],[Qty]]),"")</f>
        <v/>
      </c>
      <c r="U35" s="43" t="str">
        <f>IF(Table33[[#This Row],[Qty]]&gt;=1,ROUND(IFERROR(IF($K$6="No",SUM((K35*S35)/36),S35/36),""),2),"")</f>
        <v/>
      </c>
      <c r="V35" s="43" t="str">
        <f>IF(Table33[[#This Row],[Qty]]&gt;=1,ROUND(IFERROR(SUM(U35*G35)*1.06,""),2),"")</f>
        <v/>
      </c>
      <c r="W35" s="48"/>
      <c r="X3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5" s="52" t="str">
        <f t="shared" si="1"/>
        <v/>
      </c>
      <c r="Z35" s="52" t="str">
        <f t="shared" si="2"/>
        <v/>
      </c>
      <c r="AA35" s="43" t="str">
        <f t="shared" si="3"/>
        <v/>
      </c>
      <c r="AB35" s="49" t="e">
        <f>IF(#REF!="","NO","YES")</f>
        <v>#REF!</v>
      </c>
    </row>
    <row r="36" spans="1:28" s="50" customFormat="1" ht="23.25" customHeight="1" x14ac:dyDescent="0.2">
      <c r="A36" s="35">
        <v>20</v>
      </c>
      <c r="B36" s="36"/>
      <c r="C36" s="37"/>
      <c r="D36" s="38"/>
      <c r="E36" s="39"/>
      <c r="F36" s="40"/>
      <c r="G36" s="41"/>
      <c r="H36" s="41"/>
      <c r="I36" s="42"/>
      <c r="J36" s="41"/>
      <c r="K36" s="53" t="str" cm="1">
        <f t="array" ref="K3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6" s="44"/>
      <c r="M36" s="51" t="str">
        <f>IF(Table33[[#This Row],[Qty]]&gt;0,(MROUND(IF(H36="PR",((L36/2)+Table33[[#This Row],[Returns Inches]]+O36)*2,L36+Table33[[#This Row],[Returns Inches]]+O36),0.25)),"")</f>
        <v/>
      </c>
      <c r="N36" s="45"/>
      <c r="O36" s="41"/>
      <c r="P36" s="46"/>
      <c r="Q36" s="47"/>
      <c r="R36" s="42"/>
      <c r="S36" s="43" t="e">
        <f>IF(AND(#REF!="PNL",#REF!="SPLIT"),"STACK ERROR",IF(AND(#REF!&gt;0,$K$6&lt;&gt;""),IFERROR(IF($K$6="No",IF(((ROUND((N36+16)/R36,0))*R36)-N36&lt;16,((ROUND((N36+16)/R36,0))*R36)+R36,(ROUND((N36+16)/R36,0))*R36),(L36*P36)+14),""),""))</f>
        <v>#REF!</v>
      </c>
      <c r="T36" s="43" t="str">
        <f>IFERROR(IF(Table33[[#This Row],[Pr/Pn]]="PR",(+Table33[[#This Row],['# of Widths]]*Table33[[#This Row],[Qty]])*2,Table33[[#This Row],['# of Widths]]*Table33[[#This Row],[Qty]]),"")</f>
        <v/>
      </c>
      <c r="U36" s="43" t="str">
        <f>IF(Table33[[#This Row],[Qty]]&gt;=1,ROUND(IFERROR(IF($K$6="No",SUM((K36*S36)/36),S36/36),""),2),"")</f>
        <v/>
      </c>
      <c r="V36" s="43" t="str">
        <f>IF(Table33[[#This Row],[Qty]]&gt;=1,ROUND(IFERROR(SUM(U36*G36)*1.06,""),2),"")</f>
        <v/>
      </c>
      <c r="W36" s="48"/>
      <c r="X3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6" s="52" t="str">
        <f t="shared" si="1"/>
        <v/>
      </c>
      <c r="Z36" s="52" t="str">
        <f t="shared" si="2"/>
        <v/>
      </c>
      <c r="AA36" s="43" t="str">
        <f t="shared" si="3"/>
        <v/>
      </c>
      <c r="AB36" s="49" t="e">
        <f>IF(#REF!="","NO","YES")</f>
        <v>#REF!</v>
      </c>
    </row>
    <row r="37" spans="1:28" s="50" customFormat="1" ht="23.25" customHeight="1" x14ac:dyDescent="0.2">
      <c r="A37" s="35">
        <v>21</v>
      </c>
      <c r="B37" s="36"/>
      <c r="C37" s="37"/>
      <c r="D37" s="38"/>
      <c r="E37" s="39"/>
      <c r="F37" s="40"/>
      <c r="G37" s="41"/>
      <c r="H37" s="41"/>
      <c r="I37" s="42"/>
      <c r="J37" s="41"/>
      <c r="K37" s="53" t="str" cm="1">
        <f t="array" ref="K3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7" s="44"/>
      <c r="M37" s="51" t="str">
        <f>IF(Table33[[#This Row],[Qty]]&gt;0,(MROUND(IF(H37="PR",((L37/2)+Table33[[#This Row],[Returns Inches]]+O37)*2,L37+Table33[[#This Row],[Returns Inches]]+O37),0.25)),"")</f>
        <v/>
      </c>
      <c r="N37" s="45"/>
      <c r="O37" s="41"/>
      <c r="P37" s="46"/>
      <c r="Q37" s="47"/>
      <c r="R37" s="42"/>
      <c r="S37" s="43" t="e">
        <f>IF(AND(#REF!="PNL",#REF!="SPLIT"),"STACK ERROR",IF(AND(#REF!&gt;0,$K$6&lt;&gt;""),IFERROR(IF($K$6="No",IF(((ROUND((N37+16)/R37,0))*R37)-N37&lt;16,((ROUND((N37+16)/R37,0))*R37)+R37,(ROUND((N37+16)/R37,0))*R37),(L37*P37)+14),""),""))</f>
        <v>#REF!</v>
      </c>
      <c r="T37" s="43" t="str">
        <f>IFERROR(IF(Table33[[#This Row],[Pr/Pn]]="PR",(+Table33[[#This Row],['# of Widths]]*Table33[[#This Row],[Qty]])*2,Table33[[#This Row],['# of Widths]]*Table33[[#This Row],[Qty]]),"")</f>
        <v/>
      </c>
      <c r="U37" s="43" t="str">
        <f>IF(Table33[[#This Row],[Qty]]&gt;=1,ROUND(IFERROR(IF($K$6="No",SUM((K37*S37)/36),S37/36),""),2),"")</f>
        <v/>
      </c>
      <c r="V37" s="43" t="str">
        <f>IF(Table33[[#This Row],[Qty]]&gt;=1,ROUND(IFERROR(SUM(U37*G37)*1.06,""),2),"")</f>
        <v/>
      </c>
      <c r="W37" s="48"/>
      <c r="X3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7" s="52" t="str">
        <f t="shared" si="1"/>
        <v/>
      </c>
      <c r="Z37" s="52" t="str">
        <f t="shared" si="2"/>
        <v/>
      </c>
      <c r="AA37" s="43" t="str">
        <f t="shared" si="3"/>
        <v/>
      </c>
      <c r="AB37" s="49" t="e">
        <f>IF(#REF!="","NO","YES")</f>
        <v>#REF!</v>
      </c>
    </row>
    <row r="38" spans="1:28" s="50" customFormat="1" ht="23.25" customHeight="1" x14ac:dyDescent="0.2">
      <c r="A38" s="35">
        <v>22</v>
      </c>
      <c r="B38" s="36"/>
      <c r="C38" s="37"/>
      <c r="D38" s="38"/>
      <c r="E38" s="39"/>
      <c r="F38" s="40"/>
      <c r="G38" s="41"/>
      <c r="H38" s="41"/>
      <c r="I38" s="42"/>
      <c r="J38" s="41"/>
      <c r="K38" s="53" t="str" cm="1">
        <f t="array" ref="K3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8" s="44"/>
      <c r="M38" s="51" t="str">
        <f>IF(Table33[[#This Row],[Qty]]&gt;0,(MROUND(IF(H38="PR",((L38/2)+Table33[[#This Row],[Returns Inches]]+O38)*2,L38+Table33[[#This Row],[Returns Inches]]+O38),0.25)),"")</f>
        <v/>
      </c>
      <c r="N38" s="45"/>
      <c r="O38" s="41"/>
      <c r="P38" s="46"/>
      <c r="Q38" s="47"/>
      <c r="R38" s="42"/>
      <c r="S38" s="43" t="e">
        <f>IF(AND(#REF!="PNL",#REF!="SPLIT"),"STACK ERROR",IF(AND(#REF!&gt;0,$K$6&lt;&gt;""),IFERROR(IF($K$6="No",IF(((ROUND((N38+16)/R38,0))*R38)-N38&lt;16,((ROUND((N38+16)/R38,0))*R38)+R38,(ROUND((N38+16)/R38,0))*R38),(L38*P38)+14),""),""))</f>
        <v>#REF!</v>
      </c>
      <c r="T38" s="43" t="str">
        <f>IFERROR(IF(Table33[[#This Row],[Pr/Pn]]="PR",(+Table33[[#This Row],['# of Widths]]*Table33[[#This Row],[Qty]])*2,Table33[[#This Row],['# of Widths]]*Table33[[#This Row],[Qty]]),"")</f>
        <v/>
      </c>
      <c r="U38" s="43" t="str">
        <f>IF(Table33[[#This Row],[Qty]]&gt;=1,ROUND(IFERROR(IF($K$6="No",SUM((K38*S38)/36),S38/36),""),2),"")</f>
        <v/>
      </c>
      <c r="V38" s="43" t="str">
        <f>IF(Table33[[#This Row],[Qty]]&gt;=1,ROUND(IFERROR(SUM(U38*G38)*1.06,""),2),"")</f>
        <v/>
      </c>
      <c r="W38" s="48"/>
      <c r="X3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8" s="52" t="str">
        <f t="shared" si="1"/>
        <v/>
      </c>
      <c r="Z38" s="52" t="str">
        <f t="shared" si="2"/>
        <v/>
      </c>
      <c r="AA38" s="43" t="str">
        <f t="shared" si="3"/>
        <v/>
      </c>
      <c r="AB38" s="49" t="e">
        <f>IF(#REF!="","NO","YES")</f>
        <v>#REF!</v>
      </c>
    </row>
    <row r="39" spans="1:28" s="50" customFormat="1" ht="23.25" customHeight="1" x14ac:dyDescent="0.2">
      <c r="A39" s="35">
        <v>23</v>
      </c>
      <c r="B39" s="36"/>
      <c r="C39" s="37"/>
      <c r="D39" s="38"/>
      <c r="E39" s="39"/>
      <c r="F39" s="40"/>
      <c r="G39" s="41"/>
      <c r="H39" s="41"/>
      <c r="I39" s="42"/>
      <c r="J39" s="41"/>
      <c r="K39" s="53" t="str" cm="1">
        <f t="array" ref="K3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9" s="44"/>
      <c r="M39" s="51" t="str">
        <f>IF(Table33[[#This Row],[Qty]]&gt;0,(MROUND(IF(H39="PR",((L39/2)+Table33[[#This Row],[Returns Inches]]+O39)*2,L39+Table33[[#This Row],[Returns Inches]]+O39),0.25)),"")</f>
        <v/>
      </c>
      <c r="N39" s="45"/>
      <c r="O39" s="41"/>
      <c r="P39" s="46"/>
      <c r="Q39" s="47"/>
      <c r="R39" s="42"/>
      <c r="S39" s="43" t="e">
        <f>IF(AND(#REF!="PNL",#REF!="SPLIT"),"STACK ERROR",IF(AND(#REF!&gt;0,$K$6&lt;&gt;""),IFERROR(IF($K$6="No",IF(((ROUND((N39+16)/R39,0))*R39)-N39&lt;16,((ROUND((N39+16)/R39,0))*R39)+R39,(ROUND((N39+16)/R39,0))*R39),(L39*P39)+14),""),""))</f>
        <v>#REF!</v>
      </c>
      <c r="T39" s="43" t="str">
        <f>IFERROR(IF(Table33[[#This Row],[Pr/Pn]]="PR",(+Table33[[#This Row],['# of Widths]]*Table33[[#This Row],[Qty]])*2,Table33[[#This Row],['# of Widths]]*Table33[[#This Row],[Qty]]),"")</f>
        <v/>
      </c>
      <c r="U39" s="43" t="str">
        <f>IF(Table33[[#This Row],[Qty]]&gt;=1,ROUND(IFERROR(IF($K$6="No",SUM((K39*S39)/36),S39/36),""),2),"")</f>
        <v/>
      </c>
      <c r="V39" s="43" t="str">
        <f>IF(Table33[[#This Row],[Qty]]&gt;=1,ROUND(IFERROR(SUM(U39*G39)*1.06,""),2),"")</f>
        <v/>
      </c>
      <c r="W39" s="48"/>
      <c r="X3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9" s="52" t="str">
        <f t="shared" si="1"/>
        <v/>
      </c>
      <c r="Z39" s="52" t="str">
        <f t="shared" si="2"/>
        <v/>
      </c>
      <c r="AA39" s="43" t="str">
        <f t="shared" si="3"/>
        <v/>
      </c>
      <c r="AB39" s="49" t="e">
        <f>IF(#REF!="","NO","YES")</f>
        <v>#REF!</v>
      </c>
    </row>
    <row r="40" spans="1:28" s="50" customFormat="1" ht="23.25" customHeight="1" x14ac:dyDescent="0.2">
      <c r="A40" s="35">
        <v>24</v>
      </c>
      <c r="B40" s="36"/>
      <c r="C40" s="37"/>
      <c r="D40" s="38"/>
      <c r="E40" s="39"/>
      <c r="F40" s="40"/>
      <c r="G40" s="41"/>
      <c r="H40" s="41"/>
      <c r="I40" s="42"/>
      <c r="J40" s="41"/>
      <c r="K40" s="53" t="str" cm="1">
        <f t="array" ref="K4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0" s="44"/>
      <c r="M40" s="51" t="str">
        <f>IF(Table33[[#This Row],[Qty]]&gt;0,(MROUND(IF(H40="PR",((L40/2)+Table33[[#This Row],[Returns Inches]]+O40)*2,L40+Table33[[#This Row],[Returns Inches]]+O40),0.25)),"")</f>
        <v/>
      </c>
      <c r="N40" s="45"/>
      <c r="O40" s="41"/>
      <c r="P40" s="46"/>
      <c r="Q40" s="47"/>
      <c r="R40" s="42"/>
      <c r="S40" s="43" t="e">
        <f>IF(AND(#REF!="PNL",#REF!="SPLIT"),"STACK ERROR",IF(AND(#REF!&gt;0,$K$6&lt;&gt;""),IFERROR(IF($K$6="No",IF(((ROUND((N40+16)/R40,0))*R40)-N40&lt;16,((ROUND((N40+16)/R40,0))*R40)+R40,(ROUND((N40+16)/R40,0))*R40),(L40*P40)+14),""),""))</f>
        <v>#REF!</v>
      </c>
      <c r="T40" s="43" t="str">
        <f>IFERROR(IF(Table33[[#This Row],[Pr/Pn]]="PR",(+Table33[[#This Row],['# of Widths]]*Table33[[#This Row],[Qty]])*2,Table33[[#This Row],['# of Widths]]*Table33[[#This Row],[Qty]]),"")</f>
        <v/>
      </c>
      <c r="U40" s="43" t="str">
        <f>IF(Table33[[#This Row],[Qty]]&gt;=1,ROUND(IFERROR(IF($K$6="No",SUM((K40*S40)/36),S40/36),""),2),"")</f>
        <v/>
      </c>
      <c r="V40" s="43" t="str">
        <f>IF(Table33[[#This Row],[Qty]]&gt;=1,ROUND(IFERROR(SUM(U40*G40)*1.06,""),2),"")</f>
        <v/>
      </c>
      <c r="W40" s="48"/>
      <c r="X4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0" s="52" t="str">
        <f t="shared" si="1"/>
        <v/>
      </c>
      <c r="Z40" s="52" t="str">
        <f t="shared" si="2"/>
        <v/>
      </c>
      <c r="AA40" s="43" t="str">
        <f t="shared" si="3"/>
        <v/>
      </c>
      <c r="AB40" s="49" t="e">
        <f>IF(#REF!="","NO","YES")</f>
        <v>#REF!</v>
      </c>
    </row>
    <row r="41" spans="1:28" s="50" customFormat="1" ht="23.25" customHeight="1" x14ac:dyDescent="0.2">
      <c r="A41" s="35">
        <v>25</v>
      </c>
      <c r="B41" s="36"/>
      <c r="C41" s="37"/>
      <c r="D41" s="38"/>
      <c r="E41" s="39"/>
      <c r="F41" s="40"/>
      <c r="G41" s="41"/>
      <c r="H41" s="41"/>
      <c r="I41" s="42"/>
      <c r="J41" s="41"/>
      <c r="K41" s="53" t="str" cm="1">
        <f t="array" ref="K4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1" s="44"/>
      <c r="M41" s="51" t="str">
        <f>IF(Table33[[#This Row],[Qty]]&gt;0,(MROUND(IF(H41="PR",((L41/2)+Table33[[#This Row],[Returns Inches]]+O41)*2,L41+Table33[[#This Row],[Returns Inches]]+O41),0.25)),"")</f>
        <v/>
      </c>
      <c r="N41" s="45"/>
      <c r="O41" s="41"/>
      <c r="P41" s="46"/>
      <c r="Q41" s="47"/>
      <c r="R41" s="42"/>
      <c r="S41" s="43" t="e">
        <f>IF(AND(#REF!="PNL",#REF!="SPLIT"),"STACK ERROR",IF(AND(#REF!&gt;0,$K$6&lt;&gt;""),IFERROR(IF($K$6="No",IF(((ROUND((N41+16)/R41,0))*R41)-N41&lt;16,((ROUND((N41+16)/R41,0))*R41)+R41,(ROUND((N41+16)/R41,0))*R41),(L41*P41)+14),""),""))</f>
        <v>#REF!</v>
      </c>
      <c r="T41" s="43" t="str">
        <f>IFERROR(IF(Table33[[#This Row],[Pr/Pn]]="PR",(+Table33[[#This Row],['# of Widths]]*Table33[[#This Row],[Qty]])*2,Table33[[#This Row],['# of Widths]]*Table33[[#This Row],[Qty]]),"")</f>
        <v/>
      </c>
      <c r="U41" s="43" t="str">
        <f>IF(Table33[[#This Row],[Qty]]&gt;=1,ROUND(IFERROR(IF($K$6="No",SUM((K41*S41)/36),S41/36),""),2),"")</f>
        <v/>
      </c>
      <c r="V41" s="43" t="str">
        <f>IF(Table33[[#This Row],[Qty]]&gt;=1,ROUND(IFERROR(SUM(U41*G41)*1.06,""),2),"")</f>
        <v/>
      </c>
      <c r="W41" s="48"/>
      <c r="X4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1" s="52" t="str">
        <f t="shared" si="1"/>
        <v/>
      </c>
      <c r="Z41" s="52" t="str">
        <f t="shared" si="2"/>
        <v/>
      </c>
      <c r="AA41" s="43" t="str">
        <f t="shared" si="3"/>
        <v/>
      </c>
      <c r="AB41" s="49" t="e">
        <f>IF(#REF!="","NO","YES")</f>
        <v>#REF!</v>
      </c>
    </row>
    <row r="42" spans="1:28" s="50" customFormat="1" ht="23.25" customHeight="1" x14ac:dyDescent="0.2">
      <c r="A42" s="35">
        <v>26</v>
      </c>
      <c r="B42" s="36"/>
      <c r="C42" s="37"/>
      <c r="D42" s="38"/>
      <c r="E42" s="39"/>
      <c r="F42" s="40"/>
      <c r="G42" s="41"/>
      <c r="H42" s="41"/>
      <c r="I42" s="42"/>
      <c r="J42" s="41"/>
      <c r="K42" s="53" t="str" cm="1">
        <f t="array" ref="K4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2" s="44"/>
      <c r="M42" s="51" t="str">
        <f>IF(Table33[[#This Row],[Qty]]&gt;0,(MROUND(IF(H42="PR",((L42/2)+Table33[[#This Row],[Returns Inches]]+O42)*2,L42+Table33[[#This Row],[Returns Inches]]+O42),0.25)),"")</f>
        <v/>
      </c>
      <c r="N42" s="45"/>
      <c r="O42" s="41"/>
      <c r="P42" s="46"/>
      <c r="Q42" s="47"/>
      <c r="R42" s="42"/>
      <c r="S42" s="43" t="e">
        <f>IF(AND(#REF!="PNL",#REF!="SPLIT"),"STACK ERROR",IF(AND(#REF!&gt;0,$K$6&lt;&gt;""),IFERROR(IF($K$6="No",IF(((ROUND((N42+16)/R42,0))*R42)-N42&lt;16,((ROUND((N42+16)/R42,0))*R42)+R42,(ROUND((N42+16)/R42,0))*R42),(L42*P42)+14),""),""))</f>
        <v>#REF!</v>
      </c>
      <c r="T42" s="43" t="str">
        <f>IFERROR(IF(Table33[[#This Row],[Pr/Pn]]="PR",(+Table33[[#This Row],['# of Widths]]*Table33[[#This Row],[Qty]])*2,Table33[[#This Row],['# of Widths]]*Table33[[#This Row],[Qty]]),"")</f>
        <v/>
      </c>
      <c r="U42" s="43" t="str">
        <f>IF(Table33[[#This Row],[Qty]]&gt;=1,ROUND(IFERROR(IF($K$6="No",SUM((K42*S42)/36),S42/36),""),2),"")</f>
        <v/>
      </c>
      <c r="V42" s="43" t="str">
        <f>IF(Table33[[#This Row],[Qty]]&gt;=1,ROUND(IFERROR(SUM(U42*G42)*1.06,""),2),"")</f>
        <v/>
      </c>
      <c r="W42" s="48"/>
      <c r="X4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2" s="52" t="str">
        <f t="shared" si="1"/>
        <v/>
      </c>
      <c r="Z42" s="52" t="str">
        <f t="shared" si="2"/>
        <v/>
      </c>
      <c r="AA42" s="43" t="str">
        <f t="shared" si="3"/>
        <v/>
      </c>
      <c r="AB42" s="49" t="e">
        <f>IF(#REF!="","NO","YES")</f>
        <v>#REF!</v>
      </c>
    </row>
    <row r="43" spans="1:28" s="50" customFormat="1" ht="23.25" customHeight="1" x14ac:dyDescent="0.2">
      <c r="A43" s="35">
        <v>27</v>
      </c>
      <c r="B43" s="36"/>
      <c r="C43" s="37"/>
      <c r="D43" s="38"/>
      <c r="E43" s="39"/>
      <c r="F43" s="40"/>
      <c r="G43" s="41"/>
      <c r="H43" s="41"/>
      <c r="I43" s="42"/>
      <c r="J43" s="41"/>
      <c r="K43" s="53" t="str" cm="1">
        <f t="array" ref="K4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3" s="44"/>
      <c r="M43" s="51" t="str">
        <f>IF(Table33[[#This Row],[Qty]]&gt;0,(MROUND(IF(H43="PR",((L43/2)+Table33[[#This Row],[Returns Inches]]+O43)*2,L43+Table33[[#This Row],[Returns Inches]]+O43),0.25)),"")</f>
        <v/>
      </c>
      <c r="N43" s="45"/>
      <c r="O43" s="41"/>
      <c r="P43" s="46"/>
      <c r="Q43" s="47"/>
      <c r="R43" s="42"/>
      <c r="S43" s="43" t="e">
        <f>IF(AND(#REF!="PNL",#REF!="SPLIT"),"STACK ERROR",IF(AND(#REF!&gt;0,$K$6&lt;&gt;""),IFERROR(IF($K$6="No",IF(((ROUND((N43+16)/R43,0))*R43)-N43&lt;16,((ROUND((N43+16)/R43,0))*R43)+R43,(ROUND((N43+16)/R43,0))*R43),(L43*P43)+14),""),""))</f>
        <v>#REF!</v>
      </c>
      <c r="T43" s="43" t="str">
        <f>IFERROR(IF(Table33[[#This Row],[Pr/Pn]]="PR",(+Table33[[#This Row],['# of Widths]]*Table33[[#This Row],[Qty]])*2,Table33[[#This Row],['# of Widths]]*Table33[[#This Row],[Qty]]),"")</f>
        <v/>
      </c>
      <c r="U43" s="43" t="str">
        <f>IF(Table33[[#This Row],[Qty]]&gt;=1,ROUND(IFERROR(IF($K$6="No",SUM((K43*S43)/36),S43/36),""),2),"")</f>
        <v/>
      </c>
      <c r="V43" s="43" t="str">
        <f>IF(Table33[[#This Row],[Qty]]&gt;=1,ROUND(IFERROR(SUM(U43*G43)*1.06,""),2),"")</f>
        <v/>
      </c>
      <c r="W43" s="48"/>
      <c r="X4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3" s="52" t="str">
        <f t="shared" si="1"/>
        <v/>
      </c>
      <c r="Z43" s="52" t="str">
        <f t="shared" si="2"/>
        <v/>
      </c>
      <c r="AA43" s="43" t="str">
        <f t="shared" si="3"/>
        <v/>
      </c>
      <c r="AB43" s="49" t="e">
        <f>IF(#REF!="","NO","YES")</f>
        <v>#REF!</v>
      </c>
    </row>
    <row r="44" spans="1:28" s="50" customFormat="1" ht="23.25" customHeight="1" x14ac:dyDescent="0.2">
      <c r="A44" s="35">
        <v>28</v>
      </c>
      <c r="B44" s="36"/>
      <c r="C44" s="37"/>
      <c r="D44" s="38"/>
      <c r="E44" s="39"/>
      <c r="F44" s="40"/>
      <c r="G44" s="41"/>
      <c r="H44" s="41"/>
      <c r="I44" s="42"/>
      <c r="J44" s="41"/>
      <c r="K44" s="53" t="str" cm="1">
        <f t="array" ref="K4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4" s="44"/>
      <c r="M44" s="51" t="str">
        <f>IF(Table33[[#This Row],[Qty]]&gt;0,(MROUND(IF(H44="PR",((L44/2)+Table33[[#This Row],[Returns Inches]]+O44)*2,L44+Table33[[#This Row],[Returns Inches]]+O44),0.25)),"")</f>
        <v/>
      </c>
      <c r="N44" s="45"/>
      <c r="O44" s="41"/>
      <c r="P44" s="46"/>
      <c r="Q44" s="47"/>
      <c r="R44" s="42"/>
      <c r="S44" s="43" t="e">
        <f>IF(AND(#REF!="PNL",#REF!="SPLIT"),"STACK ERROR",IF(AND(#REF!&gt;0,$K$6&lt;&gt;""),IFERROR(IF($K$6="No",IF(((ROUND((N44+16)/R44,0))*R44)-N44&lt;16,((ROUND((N44+16)/R44,0))*R44)+R44,(ROUND((N44+16)/R44,0))*R44),(L44*P44)+14),""),""))</f>
        <v>#REF!</v>
      </c>
      <c r="T44" s="43" t="str">
        <f>IFERROR(IF(Table33[[#This Row],[Pr/Pn]]="PR",(+Table33[[#This Row],['# of Widths]]*Table33[[#This Row],[Qty]])*2,Table33[[#This Row],['# of Widths]]*Table33[[#This Row],[Qty]]),"")</f>
        <v/>
      </c>
      <c r="U44" s="43" t="str">
        <f>IF(Table33[[#This Row],[Qty]]&gt;=1,ROUND(IFERROR(IF($K$6="No",SUM((K44*S44)/36),S44/36),""),2),"")</f>
        <v/>
      </c>
      <c r="V44" s="43" t="str">
        <f>IF(Table33[[#This Row],[Qty]]&gt;=1,ROUND(IFERROR(SUM(U44*G44)*1.06,""),2),"")</f>
        <v/>
      </c>
      <c r="W44" s="48"/>
      <c r="X4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4" s="52" t="str">
        <f t="shared" si="1"/>
        <v/>
      </c>
      <c r="Z44" s="52" t="str">
        <f t="shared" si="2"/>
        <v/>
      </c>
      <c r="AA44" s="43" t="str">
        <f t="shared" si="3"/>
        <v/>
      </c>
      <c r="AB44" s="49" t="e">
        <f>IF(#REF!="","NO","YES")</f>
        <v>#REF!</v>
      </c>
    </row>
    <row r="45" spans="1:28" s="50" customFormat="1" ht="23.25" customHeight="1" x14ac:dyDescent="0.2">
      <c r="A45" s="35">
        <v>29</v>
      </c>
      <c r="B45" s="36"/>
      <c r="C45" s="37"/>
      <c r="D45" s="38"/>
      <c r="E45" s="39"/>
      <c r="F45" s="40"/>
      <c r="G45" s="41"/>
      <c r="H45" s="41"/>
      <c r="I45" s="42"/>
      <c r="J45" s="41"/>
      <c r="K45" s="53" t="str" cm="1">
        <f t="array" ref="K4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5" s="44"/>
      <c r="M45" s="51" t="str">
        <f>IF(Table33[[#This Row],[Qty]]&gt;0,(MROUND(IF(H45="PR",((L45/2)+Table33[[#This Row],[Returns Inches]]+O45)*2,L45+Table33[[#This Row],[Returns Inches]]+O45),0.25)),"")</f>
        <v/>
      </c>
      <c r="N45" s="45"/>
      <c r="O45" s="41"/>
      <c r="P45" s="46"/>
      <c r="Q45" s="47"/>
      <c r="R45" s="42"/>
      <c r="S45" s="43" t="e">
        <f>IF(AND(#REF!="PNL",#REF!="SPLIT"),"STACK ERROR",IF(AND(#REF!&gt;0,$K$6&lt;&gt;""),IFERROR(IF($K$6="No",IF(((ROUND((N45+16)/R45,0))*R45)-N45&lt;16,((ROUND((N45+16)/R45,0))*R45)+R45,(ROUND((N45+16)/R45,0))*R45),(L45*P45)+14),""),""))</f>
        <v>#REF!</v>
      </c>
      <c r="T45" s="43" t="str">
        <f>IFERROR(IF(Table33[[#This Row],[Pr/Pn]]="PR",(+Table33[[#This Row],['# of Widths]]*Table33[[#This Row],[Qty]])*2,Table33[[#This Row],['# of Widths]]*Table33[[#This Row],[Qty]]),"")</f>
        <v/>
      </c>
      <c r="U45" s="43" t="str">
        <f>IF(Table33[[#This Row],[Qty]]&gt;=1,ROUND(IFERROR(IF($K$6="No",SUM((K45*S45)/36),S45/36),""),2),"")</f>
        <v/>
      </c>
      <c r="V45" s="43" t="str">
        <f>IF(Table33[[#This Row],[Qty]]&gt;=1,ROUND(IFERROR(SUM(U45*G45)*1.06,""),2),"")</f>
        <v/>
      </c>
      <c r="W45" s="48"/>
      <c r="X4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5" s="52" t="str">
        <f t="shared" si="1"/>
        <v/>
      </c>
      <c r="Z45" s="52" t="str">
        <f t="shared" si="2"/>
        <v/>
      </c>
      <c r="AA45" s="43" t="str">
        <f t="shared" si="3"/>
        <v/>
      </c>
      <c r="AB45" s="49" t="e">
        <f>IF(#REF!="","NO","YES")</f>
        <v>#REF!</v>
      </c>
    </row>
    <row r="46" spans="1:28" s="50" customFormat="1" ht="23.25" customHeight="1" x14ac:dyDescent="0.2">
      <c r="A46" s="35">
        <v>30</v>
      </c>
      <c r="B46" s="36"/>
      <c r="C46" s="37"/>
      <c r="D46" s="38"/>
      <c r="E46" s="39"/>
      <c r="F46" s="40"/>
      <c r="G46" s="41"/>
      <c r="H46" s="41"/>
      <c r="I46" s="42"/>
      <c r="J46" s="41"/>
      <c r="K46" s="53" t="str" cm="1">
        <f t="array" ref="K4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6" s="44"/>
      <c r="M46" s="51" t="str">
        <f>IF(Table33[[#This Row],[Qty]]&gt;0,(MROUND(IF(H46="PR",((L46/2)+Table33[[#This Row],[Returns Inches]]+O46)*2,L46+Table33[[#This Row],[Returns Inches]]+O46),0.25)),"")</f>
        <v/>
      </c>
      <c r="N46" s="45"/>
      <c r="O46" s="41"/>
      <c r="P46" s="46"/>
      <c r="Q46" s="47"/>
      <c r="R46" s="42"/>
      <c r="S46" s="43" t="e">
        <f>IF(AND(#REF!="PNL",#REF!="SPLIT"),"STACK ERROR",IF(AND(#REF!&gt;0,$K$6&lt;&gt;""),IFERROR(IF($K$6="No",IF(((ROUND((N46+16)/R46,0))*R46)-N46&lt;16,((ROUND((N46+16)/R46,0))*R46)+R46,(ROUND((N46+16)/R46,0))*R46),(L46*P46)+14),""),""))</f>
        <v>#REF!</v>
      </c>
      <c r="T46" s="43" t="str">
        <f>IFERROR(IF(Table33[[#This Row],[Pr/Pn]]="PR",(+Table33[[#This Row],['# of Widths]]*Table33[[#This Row],[Qty]])*2,Table33[[#This Row],['# of Widths]]*Table33[[#This Row],[Qty]]),"")</f>
        <v/>
      </c>
      <c r="U46" s="43" t="str">
        <f>IF(Table33[[#This Row],[Qty]]&gt;=1,ROUND(IFERROR(IF($K$6="No",SUM((K46*S46)/36),S46/36),""),2),"")</f>
        <v/>
      </c>
      <c r="V46" s="43" t="str">
        <f>IF(Table33[[#This Row],[Qty]]&gt;=1,ROUND(IFERROR(SUM(U46*G46)*1.06,""),2),"")</f>
        <v/>
      </c>
      <c r="W46" s="48"/>
      <c r="X4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6" s="52" t="str">
        <f t="shared" si="1"/>
        <v/>
      </c>
      <c r="Z46" s="52" t="str">
        <f t="shared" si="2"/>
        <v/>
      </c>
      <c r="AA46" s="43" t="str">
        <f t="shared" si="3"/>
        <v/>
      </c>
      <c r="AB46" s="49" t="e">
        <f>IF(#REF!="","NO","YES")</f>
        <v>#REF!</v>
      </c>
    </row>
    <row r="47" spans="1:28" s="50" customFormat="1" ht="23.25" customHeight="1" x14ac:dyDescent="0.2">
      <c r="A47" s="35">
        <v>31</v>
      </c>
      <c r="B47" s="36"/>
      <c r="C47" s="37"/>
      <c r="D47" s="38"/>
      <c r="E47" s="39"/>
      <c r="F47" s="40"/>
      <c r="G47" s="41"/>
      <c r="H47" s="41"/>
      <c r="I47" s="42"/>
      <c r="J47" s="41"/>
      <c r="K47" s="53" t="str" cm="1">
        <f t="array" ref="K4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7" s="44"/>
      <c r="M47" s="51" t="str">
        <f>IF(Table33[[#This Row],[Qty]]&gt;0,(MROUND(IF(H47="PR",((L47/2)+Table33[[#This Row],[Returns Inches]]+O47)*2,L47+Table33[[#This Row],[Returns Inches]]+O47),0.25)),"")</f>
        <v/>
      </c>
      <c r="N47" s="45"/>
      <c r="O47" s="41"/>
      <c r="P47" s="46"/>
      <c r="Q47" s="47"/>
      <c r="R47" s="42"/>
      <c r="S47" s="43" t="e">
        <f>IF(AND(#REF!="PNL",#REF!="SPLIT"),"STACK ERROR",IF(AND(#REF!&gt;0,$K$6&lt;&gt;""),IFERROR(IF($K$6="No",IF(((ROUND((N47+16)/R47,0))*R47)-N47&lt;16,((ROUND((N47+16)/R47,0))*R47)+R47,(ROUND((N47+16)/R47,0))*R47),(L47*P47)+14),""),""))</f>
        <v>#REF!</v>
      </c>
      <c r="T47" s="43" t="str">
        <f>IFERROR(IF(Table33[[#This Row],[Pr/Pn]]="PR",(+Table33[[#This Row],['# of Widths]]*Table33[[#This Row],[Qty]])*2,Table33[[#This Row],['# of Widths]]*Table33[[#This Row],[Qty]]),"")</f>
        <v/>
      </c>
      <c r="U47" s="43" t="str">
        <f>IF(Table33[[#This Row],[Qty]]&gt;=1,ROUND(IFERROR(IF($K$6="No",SUM((K47*S47)/36),S47/36),""),2),"")</f>
        <v/>
      </c>
      <c r="V47" s="43" t="str">
        <f>IF(Table33[[#This Row],[Qty]]&gt;=1,ROUND(IFERROR(SUM(U47*G47)*1.06,""),2),"")</f>
        <v/>
      </c>
      <c r="W47" s="48"/>
      <c r="X4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7" s="52" t="str">
        <f t="shared" si="1"/>
        <v/>
      </c>
      <c r="Z47" s="52" t="str">
        <f t="shared" si="2"/>
        <v/>
      </c>
      <c r="AA47" s="43" t="str">
        <f t="shared" si="3"/>
        <v/>
      </c>
      <c r="AB47" s="49" t="e">
        <f>IF(#REF!="","NO","YES")</f>
        <v>#REF!</v>
      </c>
    </row>
    <row r="48" spans="1:28" s="50" customFormat="1" ht="23.25" customHeight="1" x14ac:dyDescent="0.2">
      <c r="A48" s="35">
        <v>32</v>
      </c>
      <c r="B48" s="36"/>
      <c r="C48" s="37"/>
      <c r="D48" s="38"/>
      <c r="E48" s="39"/>
      <c r="F48" s="40"/>
      <c r="G48" s="41"/>
      <c r="H48" s="41"/>
      <c r="I48" s="42"/>
      <c r="J48" s="41"/>
      <c r="K48" s="53" t="str" cm="1">
        <f t="array" ref="K4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8" s="44"/>
      <c r="M48" s="51" t="str">
        <f>IF(Table33[[#This Row],[Qty]]&gt;0,(MROUND(IF(H48="PR",((L48/2)+Table33[[#This Row],[Returns Inches]]+O48)*2,L48+Table33[[#This Row],[Returns Inches]]+O48),0.25)),"")</f>
        <v/>
      </c>
      <c r="N48" s="45"/>
      <c r="O48" s="41"/>
      <c r="P48" s="46"/>
      <c r="Q48" s="47"/>
      <c r="R48" s="42"/>
      <c r="S48" s="43" t="e">
        <f>IF(AND(#REF!="PNL",#REF!="SPLIT"),"STACK ERROR",IF(AND(#REF!&gt;0,$K$6&lt;&gt;""),IFERROR(IF($K$6="No",IF(((ROUND((N48+16)/R48,0))*R48)-N48&lt;16,((ROUND((N48+16)/R48,0))*R48)+R48,(ROUND((N48+16)/R48,0))*R48),(L48*P48)+14),""),""))</f>
        <v>#REF!</v>
      </c>
      <c r="T48" s="43" t="str">
        <f>IFERROR(IF(Table33[[#This Row],[Pr/Pn]]="PR",(+Table33[[#This Row],['# of Widths]]*Table33[[#This Row],[Qty]])*2,Table33[[#This Row],['# of Widths]]*Table33[[#This Row],[Qty]]),"")</f>
        <v/>
      </c>
      <c r="U48" s="43" t="str">
        <f>IF(Table33[[#This Row],[Qty]]&gt;=1,ROUND(IFERROR(IF($K$6="No",SUM((K48*S48)/36),S48/36),""),2),"")</f>
        <v/>
      </c>
      <c r="V48" s="43" t="str">
        <f>IF(Table33[[#This Row],[Qty]]&gt;=1,ROUND(IFERROR(SUM(U48*G48)*1.06,""),2),"")</f>
        <v/>
      </c>
      <c r="W48" s="48"/>
      <c r="X4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8" s="52" t="str">
        <f t="shared" si="1"/>
        <v/>
      </c>
      <c r="Z48" s="52" t="str">
        <f t="shared" si="2"/>
        <v/>
      </c>
      <c r="AA48" s="43" t="str">
        <f t="shared" si="3"/>
        <v/>
      </c>
      <c r="AB48" s="49" t="e">
        <f>IF(#REF!="","NO","YES")</f>
        <v>#REF!</v>
      </c>
    </row>
    <row r="49" spans="1:28" s="50" customFormat="1" ht="23.25" customHeight="1" x14ac:dyDescent="0.2">
      <c r="A49" s="35">
        <v>33</v>
      </c>
      <c r="B49" s="36"/>
      <c r="C49" s="37"/>
      <c r="D49" s="38"/>
      <c r="E49" s="39"/>
      <c r="F49" s="40"/>
      <c r="G49" s="41"/>
      <c r="H49" s="41"/>
      <c r="I49" s="42"/>
      <c r="J49" s="41"/>
      <c r="K49" s="53" t="str" cm="1">
        <f t="array" ref="K4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9" s="44"/>
      <c r="M49" s="51" t="str">
        <f>IF(Table33[[#This Row],[Qty]]&gt;0,(MROUND(IF(H49="PR",((L49/2)+Table33[[#This Row],[Returns Inches]]+O49)*2,L49+Table33[[#This Row],[Returns Inches]]+O49),0.25)),"")</f>
        <v/>
      </c>
      <c r="N49" s="45"/>
      <c r="O49" s="41"/>
      <c r="P49" s="46"/>
      <c r="Q49" s="47"/>
      <c r="R49" s="42"/>
      <c r="S49" s="43" t="e">
        <f>IF(AND(#REF!="PNL",#REF!="SPLIT"),"STACK ERROR",IF(AND(#REF!&gt;0,$K$6&lt;&gt;""),IFERROR(IF($K$6="No",IF(((ROUND((N49+16)/R49,0))*R49)-N49&lt;16,((ROUND((N49+16)/R49,0))*R49)+R49,(ROUND((N49+16)/R49,0))*R49),(L49*P49)+14),""),""))</f>
        <v>#REF!</v>
      </c>
      <c r="T49" s="43" t="str">
        <f>IFERROR(IF(Table33[[#This Row],[Pr/Pn]]="PR",(+Table33[[#This Row],['# of Widths]]*Table33[[#This Row],[Qty]])*2,Table33[[#This Row],['# of Widths]]*Table33[[#This Row],[Qty]]),"")</f>
        <v/>
      </c>
      <c r="U49" s="43" t="str">
        <f>IF(Table33[[#This Row],[Qty]]&gt;=1,ROUND(IFERROR(IF($K$6="No",SUM((K49*S49)/36),S49/36),""),2),"")</f>
        <v/>
      </c>
      <c r="V49" s="43" t="str">
        <f>IF(Table33[[#This Row],[Qty]]&gt;=1,ROUND(IFERROR(SUM(U49*G49)*1.06,""),2),"")</f>
        <v/>
      </c>
      <c r="W49" s="48"/>
      <c r="X4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9" s="52" t="str">
        <f t="shared" ref="Y49:Y80" si="4">IFERROR(W49*X49,"")</f>
        <v/>
      </c>
      <c r="Z49" s="52" t="str">
        <f t="shared" si="2"/>
        <v/>
      </c>
      <c r="AA49" s="43" t="str">
        <f t="shared" si="3"/>
        <v/>
      </c>
      <c r="AB49" s="49" t="e">
        <f>IF(#REF!="","NO","YES")</f>
        <v>#REF!</v>
      </c>
    </row>
    <row r="50" spans="1:28" s="50" customFormat="1" ht="23.25" customHeight="1" x14ac:dyDescent="0.2">
      <c r="A50" s="35">
        <v>34</v>
      </c>
      <c r="B50" s="36"/>
      <c r="C50" s="37"/>
      <c r="D50" s="38"/>
      <c r="E50" s="39"/>
      <c r="F50" s="40"/>
      <c r="G50" s="41"/>
      <c r="H50" s="41"/>
      <c r="I50" s="42"/>
      <c r="J50" s="41"/>
      <c r="K50" s="53" t="str" cm="1">
        <f t="array" ref="K5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0" s="44"/>
      <c r="M50" s="51" t="str">
        <f>IF(Table33[[#This Row],[Qty]]&gt;0,(MROUND(IF(H50="PR",((L50/2)+Table33[[#This Row],[Returns Inches]]+O50)*2,L50+Table33[[#This Row],[Returns Inches]]+O50),0.25)),"")</f>
        <v/>
      </c>
      <c r="N50" s="45"/>
      <c r="O50" s="41"/>
      <c r="P50" s="46"/>
      <c r="Q50" s="47"/>
      <c r="R50" s="42"/>
      <c r="S50" s="43" t="e">
        <f>IF(AND(#REF!="PNL",#REF!="SPLIT"),"STACK ERROR",IF(AND(#REF!&gt;0,$K$6&lt;&gt;""),IFERROR(IF($K$6="No",IF(((ROUND((N50+16)/R50,0))*R50)-N50&lt;16,((ROUND((N50+16)/R50,0))*R50)+R50,(ROUND((N50+16)/R50,0))*R50),(L50*P50)+14),""),""))</f>
        <v>#REF!</v>
      </c>
      <c r="T50" s="43" t="str">
        <f>IFERROR(IF(Table33[[#This Row],[Pr/Pn]]="PR",(+Table33[[#This Row],['# of Widths]]*Table33[[#This Row],[Qty]])*2,Table33[[#This Row],['# of Widths]]*Table33[[#This Row],[Qty]]),"")</f>
        <v/>
      </c>
      <c r="U50" s="43" t="str">
        <f>IF(Table33[[#This Row],[Qty]]&gt;=1,ROUND(IFERROR(IF($K$6="No",SUM((K50*S50)/36),S50/36),""),2),"")</f>
        <v/>
      </c>
      <c r="V50" s="43" t="str">
        <f>IF(Table33[[#This Row],[Qty]]&gt;=1,ROUND(IFERROR(SUM(U50*G50)*1.06,""),2),"")</f>
        <v/>
      </c>
      <c r="W50" s="48"/>
      <c r="X5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0" s="52" t="str">
        <f t="shared" si="4"/>
        <v/>
      </c>
      <c r="Z50" s="52" t="str">
        <f t="shared" si="2"/>
        <v/>
      </c>
      <c r="AA50" s="43" t="str">
        <f t="shared" si="3"/>
        <v/>
      </c>
      <c r="AB50" s="49" t="e">
        <f>IF(#REF!="","NO","YES")</f>
        <v>#REF!</v>
      </c>
    </row>
    <row r="51" spans="1:28" s="50" customFormat="1" ht="23.25" customHeight="1" x14ac:dyDescent="0.2">
      <c r="A51" s="35">
        <v>35</v>
      </c>
      <c r="B51" s="36"/>
      <c r="C51" s="37"/>
      <c r="D51" s="38"/>
      <c r="E51" s="39"/>
      <c r="F51" s="40"/>
      <c r="G51" s="41"/>
      <c r="H51" s="41"/>
      <c r="I51" s="42"/>
      <c r="J51" s="41"/>
      <c r="K51" s="53" t="str" cm="1">
        <f t="array" ref="K5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1" s="44"/>
      <c r="M51" s="51" t="str">
        <f>IF(Table33[[#This Row],[Qty]]&gt;0,(MROUND(IF(H51="PR",((L51/2)+Table33[[#This Row],[Returns Inches]]+O51)*2,L51+Table33[[#This Row],[Returns Inches]]+O51),0.25)),"")</f>
        <v/>
      </c>
      <c r="N51" s="45"/>
      <c r="O51" s="41"/>
      <c r="P51" s="46"/>
      <c r="Q51" s="47"/>
      <c r="R51" s="42"/>
      <c r="S51" s="43" t="e">
        <f>IF(AND(#REF!="PNL",#REF!="SPLIT"),"STACK ERROR",IF(AND(#REF!&gt;0,$K$6&lt;&gt;""),IFERROR(IF($K$6="No",IF(((ROUND((N51+16)/R51,0))*R51)-N51&lt;16,((ROUND((N51+16)/R51,0))*R51)+R51,(ROUND((N51+16)/R51,0))*R51),(L51*P51)+14),""),""))</f>
        <v>#REF!</v>
      </c>
      <c r="T51" s="43" t="str">
        <f>IFERROR(IF(Table33[[#This Row],[Pr/Pn]]="PR",(+Table33[[#This Row],['# of Widths]]*Table33[[#This Row],[Qty]])*2,Table33[[#This Row],['# of Widths]]*Table33[[#This Row],[Qty]]),"")</f>
        <v/>
      </c>
      <c r="U51" s="43" t="str">
        <f>IF(Table33[[#This Row],[Qty]]&gt;=1,ROUND(IFERROR(IF($K$6="No",SUM((K51*S51)/36),S51/36),""),2),"")</f>
        <v/>
      </c>
      <c r="V51" s="43" t="str">
        <f>IF(Table33[[#This Row],[Qty]]&gt;=1,ROUND(IFERROR(SUM(U51*G51)*1.06,""),2),"")</f>
        <v/>
      </c>
      <c r="W51" s="48"/>
      <c r="X5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1" s="52" t="str">
        <f t="shared" si="4"/>
        <v/>
      </c>
      <c r="Z51" s="52" t="str">
        <f t="shared" si="2"/>
        <v/>
      </c>
      <c r="AA51" s="43" t="str">
        <f t="shared" si="3"/>
        <v/>
      </c>
      <c r="AB51" s="49" t="e">
        <f>IF(#REF!="","NO","YES")</f>
        <v>#REF!</v>
      </c>
    </row>
    <row r="52" spans="1:28" s="50" customFormat="1" ht="23.25" customHeight="1" x14ac:dyDescent="0.2">
      <c r="A52" s="35">
        <v>36</v>
      </c>
      <c r="B52" s="36"/>
      <c r="C52" s="37"/>
      <c r="D52" s="38"/>
      <c r="E52" s="39"/>
      <c r="F52" s="40"/>
      <c r="G52" s="41"/>
      <c r="H52" s="41"/>
      <c r="I52" s="42"/>
      <c r="J52" s="41"/>
      <c r="K52" s="53" t="str" cm="1">
        <f t="array" ref="K5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2" s="44"/>
      <c r="M52" s="51" t="str">
        <f>IF(Table33[[#This Row],[Qty]]&gt;0,(MROUND(IF(H52="PR",((L52/2)+Table33[[#This Row],[Returns Inches]]+O52)*2,L52+Table33[[#This Row],[Returns Inches]]+O52),0.25)),"")</f>
        <v/>
      </c>
      <c r="N52" s="45"/>
      <c r="O52" s="41"/>
      <c r="P52" s="46"/>
      <c r="Q52" s="47"/>
      <c r="R52" s="42"/>
      <c r="S52" s="43" t="e">
        <f>IF(AND(#REF!="PNL",#REF!="SPLIT"),"STACK ERROR",IF(AND(#REF!&gt;0,$K$6&lt;&gt;""),IFERROR(IF($K$6="No",IF(((ROUND((N52+16)/R52,0))*R52)-N52&lt;16,((ROUND((N52+16)/R52,0))*R52)+R52,(ROUND((N52+16)/R52,0))*R52),(L52*P52)+14),""),""))</f>
        <v>#REF!</v>
      </c>
      <c r="T52" s="43" t="str">
        <f>IFERROR(IF(Table33[[#This Row],[Pr/Pn]]="PR",(+Table33[[#This Row],['# of Widths]]*Table33[[#This Row],[Qty]])*2,Table33[[#This Row],['# of Widths]]*Table33[[#This Row],[Qty]]),"")</f>
        <v/>
      </c>
      <c r="U52" s="43" t="str">
        <f>IF(Table33[[#This Row],[Qty]]&gt;=1,ROUND(IFERROR(IF($K$6="No",SUM((K52*S52)/36),S52/36),""),2),"")</f>
        <v/>
      </c>
      <c r="V52" s="43" t="str">
        <f>IF(Table33[[#This Row],[Qty]]&gt;=1,ROUND(IFERROR(SUM(U52*G52)*1.06,""),2),"")</f>
        <v/>
      </c>
      <c r="W52" s="48"/>
      <c r="X5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2" s="52" t="str">
        <f t="shared" si="4"/>
        <v/>
      </c>
      <c r="Z52" s="52" t="str">
        <f t="shared" si="2"/>
        <v/>
      </c>
      <c r="AA52" s="43" t="str">
        <f t="shared" si="3"/>
        <v/>
      </c>
      <c r="AB52" s="49" t="e">
        <f>IF(#REF!="","NO","YES")</f>
        <v>#REF!</v>
      </c>
    </row>
    <row r="53" spans="1:28" s="50" customFormat="1" ht="23.25" customHeight="1" x14ac:dyDescent="0.2">
      <c r="A53" s="35">
        <v>37</v>
      </c>
      <c r="B53" s="36"/>
      <c r="C53" s="37"/>
      <c r="D53" s="38"/>
      <c r="E53" s="39"/>
      <c r="F53" s="40"/>
      <c r="G53" s="41"/>
      <c r="H53" s="41"/>
      <c r="I53" s="42"/>
      <c r="J53" s="41"/>
      <c r="K53" s="53" t="str" cm="1">
        <f t="array" ref="K5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3" s="44"/>
      <c r="M53" s="51" t="str">
        <f>IF(Table33[[#This Row],[Qty]]&gt;0,(MROUND(IF(H53="PR",((L53/2)+Table33[[#This Row],[Returns Inches]]+O53)*2,L53+Table33[[#This Row],[Returns Inches]]+O53),0.25)),"")</f>
        <v/>
      </c>
      <c r="N53" s="45"/>
      <c r="O53" s="41"/>
      <c r="P53" s="46"/>
      <c r="Q53" s="47"/>
      <c r="R53" s="42"/>
      <c r="S53" s="43" t="e">
        <f>IF(AND(#REF!="PNL",#REF!="SPLIT"),"STACK ERROR",IF(AND(#REF!&gt;0,$K$6&lt;&gt;""),IFERROR(IF($K$6="No",IF(((ROUND((N53+16)/R53,0))*R53)-N53&lt;16,((ROUND((N53+16)/R53,0))*R53)+R53,(ROUND((N53+16)/R53,0))*R53),(L53*P53)+14),""),""))</f>
        <v>#REF!</v>
      </c>
      <c r="T53" s="43" t="str">
        <f>IFERROR(IF(Table33[[#This Row],[Pr/Pn]]="PR",(+Table33[[#This Row],['# of Widths]]*Table33[[#This Row],[Qty]])*2,Table33[[#This Row],['# of Widths]]*Table33[[#This Row],[Qty]]),"")</f>
        <v/>
      </c>
      <c r="U53" s="43" t="str">
        <f>IF(Table33[[#This Row],[Qty]]&gt;=1,ROUND(IFERROR(IF($K$6="No",SUM((K53*S53)/36),S53/36),""),2),"")</f>
        <v/>
      </c>
      <c r="V53" s="43" t="str">
        <f>IF(Table33[[#This Row],[Qty]]&gt;=1,ROUND(IFERROR(SUM(U53*G53)*1.06,""),2),"")</f>
        <v/>
      </c>
      <c r="W53" s="48"/>
      <c r="X5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3" s="52" t="str">
        <f t="shared" si="4"/>
        <v/>
      </c>
      <c r="Z53" s="52" t="str">
        <f t="shared" si="2"/>
        <v/>
      </c>
      <c r="AA53" s="43" t="str">
        <f t="shared" si="3"/>
        <v/>
      </c>
      <c r="AB53" s="49" t="e">
        <f>IF(#REF!="","NO","YES")</f>
        <v>#REF!</v>
      </c>
    </row>
    <row r="54" spans="1:28" s="50" customFormat="1" ht="23.25" customHeight="1" x14ac:dyDescent="0.2">
      <c r="A54" s="35">
        <v>38</v>
      </c>
      <c r="B54" s="36"/>
      <c r="C54" s="37"/>
      <c r="D54" s="38"/>
      <c r="E54" s="39"/>
      <c r="F54" s="40"/>
      <c r="G54" s="41"/>
      <c r="H54" s="41"/>
      <c r="I54" s="42"/>
      <c r="J54" s="41"/>
      <c r="K54" s="53" t="str" cm="1">
        <f t="array" ref="K5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4" s="44"/>
      <c r="M54" s="51" t="str">
        <f>IF(Table33[[#This Row],[Qty]]&gt;0,(MROUND(IF(H54="PR",((L54/2)+Table33[[#This Row],[Returns Inches]]+O54)*2,L54+Table33[[#This Row],[Returns Inches]]+O54),0.25)),"")</f>
        <v/>
      </c>
      <c r="N54" s="45"/>
      <c r="O54" s="41"/>
      <c r="P54" s="46"/>
      <c r="Q54" s="47"/>
      <c r="R54" s="42"/>
      <c r="S54" s="43" t="e">
        <f>IF(AND(#REF!="PNL",#REF!="SPLIT"),"STACK ERROR",IF(AND(#REF!&gt;0,$K$6&lt;&gt;""),IFERROR(IF($K$6="No",IF(((ROUND((N54+16)/R54,0))*R54)-N54&lt;16,((ROUND((N54+16)/R54,0))*R54)+R54,(ROUND((N54+16)/R54,0))*R54),(L54*P54)+14),""),""))</f>
        <v>#REF!</v>
      </c>
      <c r="T54" s="43" t="str">
        <f>IFERROR(IF(Table33[[#This Row],[Pr/Pn]]="PR",(+Table33[[#This Row],['# of Widths]]*Table33[[#This Row],[Qty]])*2,Table33[[#This Row],['# of Widths]]*Table33[[#This Row],[Qty]]),"")</f>
        <v/>
      </c>
      <c r="U54" s="43" t="str">
        <f>IF(Table33[[#This Row],[Qty]]&gt;=1,ROUND(IFERROR(IF($K$6="No",SUM((K54*S54)/36),S54/36),""),2),"")</f>
        <v/>
      </c>
      <c r="V54" s="43" t="str">
        <f>IF(Table33[[#This Row],[Qty]]&gt;=1,ROUND(IFERROR(SUM(U54*G54)*1.06,""),2),"")</f>
        <v/>
      </c>
      <c r="W54" s="48"/>
      <c r="X5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4" s="52" t="str">
        <f t="shared" si="4"/>
        <v/>
      </c>
      <c r="Z54" s="52" t="str">
        <f t="shared" si="2"/>
        <v/>
      </c>
      <c r="AA54" s="43" t="str">
        <f t="shared" si="3"/>
        <v/>
      </c>
      <c r="AB54" s="49" t="e">
        <f>IF(#REF!="","NO","YES")</f>
        <v>#REF!</v>
      </c>
    </row>
    <row r="55" spans="1:28" s="50" customFormat="1" ht="23.25" customHeight="1" x14ac:dyDescent="0.2">
      <c r="A55" s="35">
        <v>39</v>
      </c>
      <c r="B55" s="36"/>
      <c r="C55" s="37"/>
      <c r="D55" s="38"/>
      <c r="E55" s="39"/>
      <c r="F55" s="40"/>
      <c r="G55" s="41"/>
      <c r="H55" s="41"/>
      <c r="I55" s="42"/>
      <c r="J55" s="41"/>
      <c r="K55" s="53" t="str" cm="1">
        <f t="array" ref="K5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5" s="44"/>
      <c r="M55" s="51" t="str">
        <f>IF(Table33[[#This Row],[Qty]]&gt;0,(MROUND(IF(H55="PR",((L55/2)+Table33[[#This Row],[Returns Inches]]+O55)*2,L55+Table33[[#This Row],[Returns Inches]]+O55),0.25)),"")</f>
        <v/>
      </c>
      <c r="N55" s="45"/>
      <c r="O55" s="41"/>
      <c r="P55" s="46"/>
      <c r="Q55" s="47"/>
      <c r="R55" s="42"/>
      <c r="S55" s="43" t="e">
        <f>IF(AND(#REF!="PNL",#REF!="SPLIT"),"STACK ERROR",IF(AND(#REF!&gt;0,$K$6&lt;&gt;""),IFERROR(IF($K$6="No",IF(((ROUND((N55+16)/R55,0))*R55)-N55&lt;16,((ROUND((N55+16)/R55,0))*R55)+R55,(ROUND((N55+16)/R55,0))*R55),(L55*P55)+14),""),""))</f>
        <v>#REF!</v>
      </c>
      <c r="T55" s="43" t="str">
        <f>IFERROR(IF(Table33[[#This Row],[Pr/Pn]]="PR",(+Table33[[#This Row],['# of Widths]]*Table33[[#This Row],[Qty]])*2,Table33[[#This Row],['# of Widths]]*Table33[[#This Row],[Qty]]),"")</f>
        <v/>
      </c>
      <c r="U55" s="43" t="str">
        <f>IF(Table33[[#This Row],[Qty]]&gt;=1,ROUND(IFERROR(IF($K$6="No",SUM((K55*S55)/36),S55/36),""),2),"")</f>
        <v/>
      </c>
      <c r="V55" s="43" t="str">
        <f>IF(Table33[[#This Row],[Qty]]&gt;=1,ROUND(IFERROR(SUM(U55*G55)*1.06,""),2),"")</f>
        <v/>
      </c>
      <c r="W55" s="48"/>
      <c r="X5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5" s="52" t="str">
        <f t="shared" si="4"/>
        <v/>
      </c>
      <c r="Z55" s="52" t="str">
        <f t="shared" si="2"/>
        <v/>
      </c>
      <c r="AA55" s="43" t="str">
        <f t="shared" si="3"/>
        <v/>
      </c>
      <c r="AB55" s="49" t="e">
        <f>IF(#REF!="","NO","YES")</f>
        <v>#REF!</v>
      </c>
    </row>
    <row r="56" spans="1:28" s="50" customFormat="1" ht="23.25" customHeight="1" x14ac:dyDescent="0.2">
      <c r="A56" s="35">
        <v>40</v>
      </c>
      <c r="B56" s="36"/>
      <c r="C56" s="37"/>
      <c r="D56" s="38"/>
      <c r="E56" s="39"/>
      <c r="F56" s="40"/>
      <c r="G56" s="41"/>
      <c r="H56" s="41"/>
      <c r="I56" s="42"/>
      <c r="J56" s="41"/>
      <c r="K56" s="53" t="str" cm="1">
        <f t="array" ref="K5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6" s="44"/>
      <c r="M56" s="51" t="str">
        <f>IF(Table33[[#This Row],[Qty]]&gt;0,(MROUND(IF(H56="PR",((L56/2)+Table33[[#This Row],[Returns Inches]]+O56)*2,L56+Table33[[#This Row],[Returns Inches]]+O56),0.25)),"")</f>
        <v/>
      </c>
      <c r="N56" s="45"/>
      <c r="O56" s="41"/>
      <c r="P56" s="46"/>
      <c r="Q56" s="47"/>
      <c r="R56" s="42"/>
      <c r="S56" s="43" t="e">
        <f>IF(AND(#REF!="PNL",#REF!="SPLIT"),"STACK ERROR",IF(AND(#REF!&gt;0,$K$6&lt;&gt;""),IFERROR(IF($K$6="No",IF(((ROUND((N56+16)/R56,0))*R56)-N56&lt;16,((ROUND((N56+16)/R56,0))*R56)+R56,(ROUND((N56+16)/R56,0))*R56),(L56*P56)+14),""),""))</f>
        <v>#REF!</v>
      </c>
      <c r="T56" s="43" t="str">
        <f>IFERROR(IF(Table33[[#This Row],[Pr/Pn]]="PR",(+Table33[[#This Row],['# of Widths]]*Table33[[#This Row],[Qty]])*2,Table33[[#This Row],['# of Widths]]*Table33[[#This Row],[Qty]]),"")</f>
        <v/>
      </c>
      <c r="U56" s="43" t="str">
        <f>IF(Table33[[#This Row],[Qty]]&gt;=1,ROUND(IFERROR(IF($K$6="No",SUM((K56*S56)/36),S56/36),""),2),"")</f>
        <v/>
      </c>
      <c r="V56" s="43" t="str">
        <f>IF(Table33[[#This Row],[Qty]]&gt;=1,ROUND(IFERROR(SUM(U56*G56)*1.06,""),2),"")</f>
        <v/>
      </c>
      <c r="W56" s="48"/>
      <c r="X5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6" s="52" t="str">
        <f t="shared" si="4"/>
        <v/>
      </c>
      <c r="Z56" s="52" t="str">
        <f t="shared" si="2"/>
        <v/>
      </c>
      <c r="AA56" s="43" t="str">
        <f t="shared" si="3"/>
        <v/>
      </c>
      <c r="AB56" s="49" t="e">
        <f>IF(#REF!="","NO","YES")</f>
        <v>#REF!</v>
      </c>
    </row>
    <row r="57" spans="1:28" s="50" customFormat="1" ht="23.25" customHeight="1" x14ac:dyDescent="0.2">
      <c r="A57" s="35">
        <v>41</v>
      </c>
      <c r="B57" s="36"/>
      <c r="C57" s="37"/>
      <c r="D57" s="38"/>
      <c r="E57" s="39"/>
      <c r="F57" s="40"/>
      <c r="G57" s="41"/>
      <c r="H57" s="41"/>
      <c r="I57" s="42"/>
      <c r="J57" s="41"/>
      <c r="K57" s="53" t="str" cm="1">
        <f t="array" ref="K5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7" s="44"/>
      <c r="M57" s="51" t="str">
        <f>IF(Table33[[#This Row],[Qty]]&gt;0,(MROUND(IF(H57="PR",((L57/2)+Table33[[#This Row],[Returns Inches]]+O57)*2,L57+Table33[[#This Row],[Returns Inches]]+O57),0.25)),"")</f>
        <v/>
      </c>
      <c r="N57" s="45"/>
      <c r="O57" s="41"/>
      <c r="P57" s="46"/>
      <c r="Q57" s="47"/>
      <c r="R57" s="42"/>
      <c r="S57" s="43" t="e">
        <f>IF(AND(#REF!="PNL",#REF!="SPLIT"),"STACK ERROR",IF(AND(#REF!&gt;0,$K$6&lt;&gt;""),IFERROR(IF($K$6="No",IF(((ROUND((N57+16)/R57,0))*R57)-N57&lt;16,((ROUND((N57+16)/R57,0))*R57)+R57,(ROUND((N57+16)/R57,0))*R57),(L57*P57)+14),""),""))</f>
        <v>#REF!</v>
      </c>
      <c r="T57" s="43" t="str">
        <f>IFERROR(IF(Table33[[#This Row],[Pr/Pn]]="PR",(+Table33[[#This Row],['# of Widths]]*Table33[[#This Row],[Qty]])*2,Table33[[#This Row],['# of Widths]]*Table33[[#This Row],[Qty]]),"")</f>
        <v/>
      </c>
      <c r="U57" s="43" t="str">
        <f>IF(Table33[[#This Row],[Qty]]&gt;=1,ROUND(IFERROR(IF($K$6="No",SUM((K57*S57)/36),S57/36),""),2),"")</f>
        <v/>
      </c>
      <c r="V57" s="43" t="str">
        <f>IF(Table33[[#This Row],[Qty]]&gt;=1,ROUND(IFERROR(SUM(U57*G57)*1.06,""),2),"")</f>
        <v/>
      </c>
      <c r="W57" s="48"/>
      <c r="X5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7" s="52" t="str">
        <f t="shared" si="4"/>
        <v/>
      </c>
      <c r="Z57" s="52" t="str">
        <f t="shared" si="2"/>
        <v/>
      </c>
      <c r="AA57" s="43" t="str">
        <f t="shared" si="3"/>
        <v/>
      </c>
      <c r="AB57" s="49" t="e">
        <f>IF(#REF!="","NO","YES")</f>
        <v>#REF!</v>
      </c>
    </row>
    <row r="58" spans="1:28" s="50" customFormat="1" ht="23.25" customHeight="1" x14ac:dyDescent="0.2">
      <c r="A58" s="35">
        <v>42</v>
      </c>
      <c r="B58" s="36"/>
      <c r="C58" s="37"/>
      <c r="D58" s="38"/>
      <c r="E58" s="39"/>
      <c r="F58" s="40"/>
      <c r="G58" s="41"/>
      <c r="H58" s="41"/>
      <c r="I58" s="42"/>
      <c r="J58" s="41"/>
      <c r="K58" s="53" t="str" cm="1">
        <f t="array" ref="K5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8" s="44"/>
      <c r="M58" s="51" t="str">
        <f>IF(Table33[[#This Row],[Qty]]&gt;0,(MROUND(IF(H58="PR",((L58/2)+Table33[[#This Row],[Returns Inches]]+O58)*2,L58+Table33[[#This Row],[Returns Inches]]+O58),0.25)),"")</f>
        <v/>
      </c>
      <c r="N58" s="45"/>
      <c r="O58" s="41"/>
      <c r="P58" s="46"/>
      <c r="Q58" s="47"/>
      <c r="R58" s="42"/>
      <c r="S58" s="43" t="e">
        <f>IF(AND(#REF!="PNL",#REF!="SPLIT"),"STACK ERROR",IF(AND(#REF!&gt;0,$K$6&lt;&gt;""),IFERROR(IF($K$6="No",IF(((ROUND((N58+16)/R58,0))*R58)-N58&lt;16,((ROUND((N58+16)/R58,0))*R58)+R58,(ROUND((N58+16)/R58,0))*R58),(L58*P58)+14),""),""))</f>
        <v>#REF!</v>
      </c>
      <c r="T58" s="43" t="str">
        <f>IFERROR(IF(Table33[[#This Row],[Pr/Pn]]="PR",(+Table33[[#This Row],['# of Widths]]*Table33[[#This Row],[Qty]])*2,Table33[[#This Row],['# of Widths]]*Table33[[#This Row],[Qty]]),"")</f>
        <v/>
      </c>
      <c r="U58" s="43" t="str">
        <f>IF(Table33[[#This Row],[Qty]]&gt;=1,ROUND(IFERROR(IF($K$6="No",SUM((K58*S58)/36),S58/36),""),2),"")</f>
        <v/>
      </c>
      <c r="V58" s="43" t="str">
        <f>IF(Table33[[#This Row],[Qty]]&gt;=1,ROUND(IFERROR(SUM(U58*G58)*1.06,""),2),"")</f>
        <v/>
      </c>
      <c r="W58" s="48"/>
      <c r="X5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8" s="52" t="str">
        <f t="shared" si="4"/>
        <v/>
      </c>
      <c r="Z58" s="52" t="str">
        <f t="shared" si="2"/>
        <v/>
      </c>
      <c r="AA58" s="43" t="str">
        <f t="shared" si="3"/>
        <v/>
      </c>
      <c r="AB58" s="49" t="e">
        <f>IF(#REF!="","NO","YES")</f>
        <v>#REF!</v>
      </c>
    </row>
    <row r="59" spans="1:28" s="50" customFormat="1" ht="23.25" customHeight="1" x14ac:dyDescent="0.2">
      <c r="A59" s="35">
        <v>43</v>
      </c>
      <c r="B59" s="36"/>
      <c r="C59" s="37"/>
      <c r="D59" s="38"/>
      <c r="E59" s="39"/>
      <c r="F59" s="40"/>
      <c r="G59" s="41"/>
      <c r="H59" s="41"/>
      <c r="I59" s="42"/>
      <c r="J59" s="41"/>
      <c r="K59" s="53" t="str" cm="1">
        <f t="array" ref="K5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9" s="44"/>
      <c r="M59" s="51" t="str">
        <f>IF(Table33[[#This Row],[Qty]]&gt;0,(MROUND(IF(H59="PR",((L59/2)+Table33[[#This Row],[Returns Inches]]+O59)*2,L59+Table33[[#This Row],[Returns Inches]]+O59),0.25)),"")</f>
        <v/>
      </c>
      <c r="N59" s="45"/>
      <c r="O59" s="41"/>
      <c r="P59" s="46"/>
      <c r="Q59" s="47"/>
      <c r="R59" s="42"/>
      <c r="S59" s="43" t="e">
        <f>IF(AND(#REF!="PNL",#REF!="SPLIT"),"STACK ERROR",IF(AND(#REF!&gt;0,$K$6&lt;&gt;""),IFERROR(IF($K$6="No",IF(((ROUND((N59+16)/R59,0))*R59)-N59&lt;16,((ROUND((N59+16)/R59,0))*R59)+R59,(ROUND((N59+16)/R59,0))*R59),(L59*P59)+14),""),""))</f>
        <v>#REF!</v>
      </c>
      <c r="T59" s="43" t="str">
        <f>IFERROR(IF(Table33[[#This Row],[Pr/Pn]]="PR",(+Table33[[#This Row],['# of Widths]]*Table33[[#This Row],[Qty]])*2,Table33[[#This Row],['# of Widths]]*Table33[[#This Row],[Qty]]),"")</f>
        <v/>
      </c>
      <c r="U59" s="43" t="str">
        <f>IF(Table33[[#This Row],[Qty]]&gt;=1,ROUND(IFERROR(IF($K$6="No",SUM((K59*S59)/36),S59/36),""),2),"")</f>
        <v/>
      </c>
      <c r="V59" s="43" t="str">
        <f>IF(Table33[[#This Row],[Qty]]&gt;=1,ROUND(IFERROR(SUM(U59*G59)*1.06,""),2),"")</f>
        <v/>
      </c>
      <c r="W59" s="48"/>
      <c r="X5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9" s="52" t="str">
        <f t="shared" si="4"/>
        <v/>
      </c>
      <c r="Z59" s="52" t="str">
        <f t="shared" si="2"/>
        <v/>
      </c>
      <c r="AA59" s="43" t="str">
        <f t="shared" si="3"/>
        <v/>
      </c>
      <c r="AB59" s="49" t="e">
        <f>IF(#REF!="","NO","YES")</f>
        <v>#REF!</v>
      </c>
    </row>
    <row r="60" spans="1:28" s="50" customFormat="1" ht="23.25" customHeight="1" x14ac:dyDescent="0.2">
      <c r="A60" s="35">
        <v>44</v>
      </c>
      <c r="B60" s="36"/>
      <c r="C60" s="37"/>
      <c r="D60" s="38"/>
      <c r="E60" s="39"/>
      <c r="F60" s="40"/>
      <c r="G60" s="41"/>
      <c r="H60" s="41"/>
      <c r="I60" s="42"/>
      <c r="J60" s="41"/>
      <c r="K60" s="53" t="str" cm="1">
        <f t="array" ref="K6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0" s="44"/>
      <c r="M60" s="51" t="str">
        <f>IF(Table33[[#This Row],[Qty]]&gt;0,(MROUND(IF(H60="PR",((L60/2)+Table33[[#This Row],[Returns Inches]]+O60)*2,L60+Table33[[#This Row],[Returns Inches]]+O60),0.25)),"")</f>
        <v/>
      </c>
      <c r="N60" s="45"/>
      <c r="O60" s="41"/>
      <c r="P60" s="46"/>
      <c r="Q60" s="47"/>
      <c r="R60" s="42"/>
      <c r="S60" s="43" t="e">
        <f>IF(AND(#REF!="PNL",#REF!="SPLIT"),"STACK ERROR",IF(AND(#REF!&gt;0,$K$6&lt;&gt;""),IFERROR(IF($K$6="No",IF(((ROUND((N60+16)/R60,0))*R60)-N60&lt;16,((ROUND((N60+16)/R60,0))*R60)+R60,(ROUND((N60+16)/R60,0))*R60),(L60*P60)+14),""),""))</f>
        <v>#REF!</v>
      </c>
      <c r="T60" s="43" t="str">
        <f>IFERROR(IF(Table33[[#This Row],[Pr/Pn]]="PR",(+Table33[[#This Row],['# of Widths]]*Table33[[#This Row],[Qty]])*2,Table33[[#This Row],['# of Widths]]*Table33[[#This Row],[Qty]]),"")</f>
        <v/>
      </c>
      <c r="U60" s="43" t="str">
        <f>IF(Table33[[#This Row],[Qty]]&gt;=1,ROUND(IFERROR(IF($K$6="No",SUM((K60*S60)/36),S60/36),""),2),"")</f>
        <v/>
      </c>
      <c r="V60" s="43" t="str">
        <f>IF(Table33[[#This Row],[Qty]]&gt;=1,ROUND(IFERROR(SUM(U60*G60)*1.06,""),2),"")</f>
        <v/>
      </c>
      <c r="W60" s="48"/>
      <c r="X6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0" s="52" t="str">
        <f t="shared" si="4"/>
        <v/>
      </c>
      <c r="Z60" s="52" t="str">
        <f t="shared" si="2"/>
        <v/>
      </c>
      <c r="AA60" s="43" t="str">
        <f t="shared" si="3"/>
        <v/>
      </c>
      <c r="AB60" s="49" t="e">
        <f>IF(#REF!="","NO","YES")</f>
        <v>#REF!</v>
      </c>
    </row>
    <row r="61" spans="1:28" s="50" customFormat="1" ht="23.25" customHeight="1" x14ac:dyDescent="0.2">
      <c r="A61" s="35">
        <v>45</v>
      </c>
      <c r="B61" s="36"/>
      <c r="C61" s="37"/>
      <c r="D61" s="38"/>
      <c r="E61" s="39"/>
      <c r="F61" s="40"/>
      <c r="G61" s="41"/>
      <c r="H61" s="41"/>
      <c r="I61" s="42"/>
      <c r="J61" s="41"/>
      <c r="K61" s="53" t="str" cm="1">
        <f t="array" ref="K6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1" s="44"/>
      <c r="M61" s="51" t="str">
        <f>IF(Table33[[#This Row],[Qty]]&gt;0,(MROUND(IF(H61="PR",((L61/2)+Table33[[#This Row],[Returns Inches]]+O61)*2,L61+Table33[[#This Row],[Returns Inches]]+O61),0.25)),"")</f>
        <v/>
      </c>
      <c r="N61" s="45"/>
      <c r="O61" s="41"/>
      <c r="P61" s="46"/>
      <c r="Q61" s="47"/>
      <c r="R61" s="42"/>
      <c r="S61" s="43" t="e">
        <f>IF(AND(#REF!="PNL",#REF!="SPLIT"),"STACK ERROR",IF(AND(#REF!&gt;0,$K$6&lt;&gt;""),IFERROR(IF($K$6="No",IF(((ROUND((N61+16)/R61,0))*R61)-N61&lt;16,((ROUND((N61+16)/R61,0))*R61)+R61,(ROUND((N61+16)/R61,0))*R61),(L61*P61)+14),""),""))</f>
        <v>#REF!</v>
      </c>
      <c r="T61" s="43" t="str">
        <f>IFERROR(IF(Table33[[#This Row],[Pr/Pn]]="PR",(+Table33[[#This Row],['# of Widths]]*Table33[[#This Row],[Qty]])*2,Table33[[#This Row],['# of Widths]]*Table33[[#This Row],[Qty]]),"")</f>
        <v/>
      </c>
      <c r="U61" s="43" t="str">
        <f>IF(Table33[[#This Row],[Qty]]&gt;=1,ROUND(IFERROR(IF($K$6="No",SUM((K61*S61)/36),S61/36),""),2),"")</f>
        <v/>
      </c>
      <c r="V61" s="43" t="str">
        <f>IF(Table33[[#This Row],[Qty]]&gt;=1,ROUND(IFERROR(SUM(U61*G61)*1.06,""),2),"")</f>
        <v/>
      </c>
      <c r="W61" s="48"/>
      <c r="X6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1" s="52" t="str">
        <f t="shared" si="4"/>
        <v/>
      </c>
      <c r="Z61" s="52" t="str">
        <f t="shared" si="2"/>
        <v/>
      </c>
      <c r="AA61" s="43" t="str">
        <f t="shared" si="3"/>
        <v/>
      </c>
      <c r="AB61" s="49" t="e">
        <f>IF(#REF!="","NO","YES")</f>
        <v>#REF!</v>
      </c>
    </row>
    <row r="62" spans="1:28" s="50" customFormat="1" ht="23.25" customHeight="1" x14ac:dyDescent="0.2">
      <c r="A62" s="35">
        <v>46</v>
      </c>
      <c r="B62" s="36"/>
      <c r="C62" s="37"/>
      <c r="D62" s="38"/>
      <c r="E62" s="39"/>
      <c r="F62" s="40"/>
      <c r="G62" s="41"/>
      <c r="H62" s="41"/>
      <c r="I62" s="42"/>
      <c r="J62" s="41"/>
      <c r="K62" s="53" t="str" cm="1">
        <f t="array" ref="K6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2" s="44"/>
      <c r="M62" s="51" t="str">
        <f>IF(Table33[[#This Row],[Qty]]&gt;0,(MROUND(IF(H62="PR",((L62/2)+Table33[[#This Row],[Returns Inches]]+O62)*2,L62+Table33[[#This Row],[Returns Inches]]+O62),0.25)),"")</f>
        <v/>
      </c>
      <c r="N62" s="45"/>
      <c r="O62" s="41"/>
      <c r="P62" s="46"/>
      <c r="Q62" s="47"/>
      <c r="R62" s="42"/>
      <c r="S62" s="43" t="e">
        <f>IF(AND(#REF!="PNL",#REF!="SPLIT"),"STACK ERROR",IF(AND(#REF!&gt;0,$K$6&lt;&gt;""),IFERROR(IF($K$6="No",IF(((ROUND((N62+16)/R62,0))*R62)-N62&lt;16,((ROUND((N62+16)/R62,0))*R62)+R62,(ROUND((N62+16)/R62,0))*R62),(L62*P62)+14),""),""))</f>
        <v>#REF!</v>
      </c>
      <c r="T62" s="43" t="str">
        <f>IFERROR(IF(Table33[[#This Row],[Pr/Pn]]="PR",(+Table33[[#This Row],['# of Widths]]*Table33[[#This Row],[Qty]])*2,Table33[[#This Row],['# of Widths]]*Table33[[#This Row],[Qty]]),"")</f>
        <v/>
      </c>
      <c r="U62" s="43" t="str">
        <f>IF(Table33[[#This Row],[Qty]]&gt;=1,ROUND(IFERROR(IF($K$6="No",SUM((K62*S62)/36),S62/36),""),2),"")</f>
        <v/>
      </c>
      <c r="V62" s="43" t="str">
        <f>IF(Table33[[#This Row],[Qty]]&gt;=1,ROUND(IFERROR(SUM(U62*G62)*1.06,""),2),"")</f>
        <v/>
      </c>
      <c r="W62" s="48"/>
      <c r="X6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2" s="52" t="str">
        <f t="shared" si="4"/>
        <v/>
      </c>
      <c r="Z62" s="52" t="str">
        <f t="shared" si="2"/>
        <v/>
      </c>
      <c r="AA62" s="43" t="str">
        <f t="shared" si="3"/>
        <v/>
      </c>
      <c r="AB62" s="49" t="e">
        <f>IF(#REF!="","NO","YES")</f>
        <v>#REF!</v>
      </c>
    </row>
    <row r="63" spans="1:28" s="50" customFormat="1" ht="23.25" customHeight="1" x14ac:dyDescent="0.2">
      <c r="A63" s="35">
        <v>47</v>
      </c>
      <c r="B63" s="36"/>
      <c r="C63" s="37"/>
      <c r="D63" s="38"/>
      <c r="E63" s="39"/>
      <c r="F63" s="40"/>
      <c r="G63" s="41"/>
      <c r="H63" s="41"/>
      <c r="I63" s="42"/>
      <c r="J63" s="41"/>
      <c r="K63" s="53" t="str" cm="1">
        <f t="array" ref="K6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3" s="44"/>
      <c r="M63" s="51" t="str">
        <f>IF(Table33[[#This Row],[Qty]]&gt;0,(MROUND(IF(H63="PR",((L63/2)+Table33[[#This Row],[Returns Inches]]+O63)*2,L63+Table33[[#This Row],[Returns Inches]]+O63),0.25)),"")</f>
        <v/>
      </c>
      <c r="N63" s="45"/>
      <c r="O63" s="41"/>
      <c r="P63" s="46"/>
      <c r="Q63" s="47"/>
      <c r="R63" s="42"/>
      <c r="S63" s="43" t="e">
        <f>IF(AND(#REF!="PNL",#REF!="SPLIT"),"STACK ERROR",IF(AND(#REF!&gt;0,$K$6&lt;&gt;""),IFERROR(IF($K$6="No",IF(((ROUND((N63+16)/R63,0))*R63)-N63&lt;16,((ROUND((N63+16)/R63,0))*R63)+R63,(ROUND((N63+16)/R63,0))*R63),(L63*P63)+14),""),""))</f>
        <v>#REF!</v>
      </c>
      <c r="T63" s="43" t="str">
        <f>IFERROR(IF(Table33[[#This Row],[Pr/Pn]]="PR",(+Table33[[#This Row],['# of Widths]]*Table33[[#This Row],[Qty]])*2,Table33[[#This Row],['# of Widths]]*Table33[[#This Row],[Qty]]),"")</f>
        <v/>
      </c>
      <c r="U63" s="43" t="str">
        <f>IF(Table33[[#This Row],[Qty]]&gt;=1,ROUND(IFERROR(IF($K$6="No",SUM((K63*S63)/36),S63/36),""),2),"")</f>
        <v/>
      </c>
      <c r="V63" s="43" t="str">
        <f>IF(Table33[[#This Row],[Qty]]&gt;=1,ROUND(IFERROR(SUM(U63*G63)*1.06,""),2),"")</f>
        <v/>
      </c>
      <c r="W63" s="48"/>
      <c r="X6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3" s="52" t="str">
        <f t="shared" si="4"/>
        <v/>
      </c>
      <c r="Z63" s="52" t="str">
        <f t="shared" si="2"/>
        <v/>
      </c>
      <c r="AA63" s="43" t="str">
        <f t="shared" si="3"/>
        <v/>
      </c>
      <c r="AB63" s="49" t="e">
        <f>IF(#REF!="","NO","YES")</f>
        <v>#REF!</v>
      </c>
    </row>
    <row r="64" spans="1:28" s="50" customFormat="1" ht="23.25" customHeight="1" x14ac:dyDescent="0.2">
      <c r="A64" s="35">
        <v>48</v>
      </c>
      <c r="B64" s="36"/>
      <c r="C64" s="37"/>
      <c r="D64" s="38"/>
      <c r="E64" s="39"/>
      <c r="F64" s="40"/>
      <c r="G64" s="41"/>
      <c r="H64" s="41"/>
      <c r="I64" s="42"/>
      <c r="J64" s="41"/>
      <c r="K64" s="53" t="str" cm="1">
        <f t="array" ref="K6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4" s="44"/>
      <c r="M64" s="51" t="str">
        <f>IF(Table33[[#This Row],[Qty]]&gt;0,(MROUND(IF(H64="PR",((L64/2)+Table33[[#This Row],[Returns Inches]]+O64)*2,L64+Table33[[#This Row],[Returns Inches]]+O64),0.25)),"")</f>
        <v/>
      </c>
      <c r="N64" s="45"/>
      <c r="O64" s="41"/>
      <c r="P64" s="46"/>
      <c r="Q64" s="47"/>
      <c r="R64" s="42"/>
      <c r="S64" s="43" t="e">
        <f>IF(AND(#REF!="PNL",#REF!="SPLIT"),"STACK ERROR",IF(AND(#REF!&gt;0,$K$6&lt;&gt;""),IFERROR(IF($K$6="No",IF(((ROUND((N64+16)/R64,0))*R64)-N64&lt;16,((ROUND((N64+16)/R64,0))*R64)+R64,(ROUND((N64+16)/R64,0))*R64),(L64*P64)+14),""),""))</f>
        <v>#REF!</v>
      </c>
      <c r="T64" s="43" t="str">
        <f>IFERROR(IF(Table33[[#This Row],[Pr/Pn]]="PR",(+Table33[[#This Row],['# of Widths]]*Table33[[#This Row],[Qty]])*2,Table33[[#This Row],['# of Widths]]*Table33[[#This Row],[Qty]]),"")</f>
        <v/>
      </c>
      <c r="U64" s="43" t="str">
        <f>IF(Table33[[#This Row],[Qty]]&gt;=1,ROUND(IFERROR(IF($K$6="No",SUM((K64*S64)/36),S64/36),""),2),"")</f>
        <v/>
      </c>
      <c r="V64" s="43" t="str">
        <f>IF(Table33[[#This Row],[Qty]]&gt;=1,ROUND(IFERROR(SUM(U64*G64)*1.06,""),2),"")</f>
        <v/>
      </c>
      <c r="W64" s="48"/>
      <c r="X6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4" s="52" t="str">
        <f t="shared" si="4"/>
        <v/>
      </c>
      <c r="Z64" s="52" t="str">
        <f t="shared" si="2"/>
        <v/>
      </c>
      <c r="AA64" s="43" t="str">
        <f t="shared" si="3"/>
        <v/>
      </c>
      <c r="AB64" s="49" t="e">
        <f>IF(#REF!="","NO","YES")</f>
        <v>#REF!</v>
      </c>
    </row>
    <row r="65" spans="1:28" s="50" customFormat="1" ht="23.25" customHeight="1" x14ac:dyDescent="0.2">
      <c r="A65" s="35">
        <v>49</v>
      </c>
      <c r="B65" s="36"/>
      <c r="C65" s="37"/>
      <c r="D65" s="38"/>
      <c r="E65" s="39"/>
      <c r="F65" s="40"/>
      <c r="G65" s="41"/>
      <c r="H65" s="41"/>
      <c r="I65" s="42"/>
      <c r="J65" s="41"/>
      <c r="K65" s="53" t="str" cm="1">
        <f t="array" ref="K6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5" s="44"/>
      <c r="M65" s="51" t="str">
        <f>IF(Table33[[#This Row],[Qty]]&gt;0,(MROUND(IF(H65="PR",((L65/2)+Table33[[#This Row],[Returns Inches]]+O65)*2,L65+Table33[[#This Row],[Returns Inches]]+O65),0.25)),"")</f>
        <v/>
      </c>
      <c r="N65" s="45"/>
      <c r="O65" s="41"/>
      <c r="P65" s="46"/>
      <c r="Q65" s="47"/>
      <c r="R65" s="42"/>
      <c r="S65" s="43" t="e">
        <f>IF(AND(#REF!="PNL",#REF!="SPLIT"),"STACK ERROR",IF(AND(#REF!&gt;0,$K$6&lt;&gt;""),IFERROR(IF($K$6="No",IF(((ROUND((N65+16)/R65,0))*R65)-N65&lt;16,((ROUND((N65+16)/R65,0))*R65)+R65,(ROUND((N65+16)/R65,0))*R65),(L65*P65)+14),""),""))</f>
        <v>#REF!</v>
      </c>
      <c r="T65" s="43" t="str">
        <f>IFERROR(IF(Table33[[#This Row],[Pr/Pn]]="PR",(+Table33[[#This Row],['# of Widths]]*Table33[[#This Row],[Qty]])*2,Table33[[#This Row],['# of Widths]]*Table33[[#This Row],[Qty]]),"")</f>
        <v/>
      </c>
      <c r="U65" s="43" t="str">
        <f>IF(Table33[[#This Row],[Qty]]&gt;=1,ROUND(IFERROR(IF($K$6="No",SUM((K65*S65)/36),S65/36),""),2),"")</f>
        <v/>
      </c>
      <c r="V65" s="43" t="str">
        <f>IF(Table33[[#This Row],[Qty]]&gt;=1,ROUND(IFERROR(SUM(U65*G65)*1.06,""),2),"")</f>
        <v/>
      </c>
      <c r="W65" s="48"/>
      <c r="X6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5" s="52" t="str">
        <f t="shared" si="4"/>
        <v/>
      </c>
      <c r="Z65" s="52" t="str">
        <f t="shared" si="2"/>
        <v/>
      </c>
      <c r="AA65" s="43" t="str">
        <f t="shared" si="3"/>
        <v/>
      </c>
      <c r="AB65" s="49" t="e">
        <f>IF(#REF!="","NO","YES")</f>
        <v>#REF!</v>
      </c>
    </row>
    <row r="66" spans="1:28" s="50" customFormat="1" ht="23.25" customHeight="1" x14ac:dyDescent="0.2">
      <c r="A66" s="35">
        <v>50</v>
      </c>
      <c r="B66" s="36"/>
      <c r="C66" s="37"/>
      <c r="D66" s="38"/>
      <c r="E66" s="39"/>
      <c r="F66" s="40"/>
      <c r="G66" s="41"/>
      <c r="H66" s="41"/>
      <c r="I66" s="42"/>
      <c r="J66" s="41"/>
      <c r="K66" s="53" t="str" cm="1">
        <f t="array" ref="K6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6" s="44"/>
      <c r="M66" s="51" t="str">
        <f>IF(Table33[[#This Row],[Qty]]&gt;0,(MROUND(IF(H66="PR",((L66/2)+Table33[[#This Row],[Returns Inches]]+O66)*2,L66+Table33[[#This Row],[Returns Inches]]+O66),0.25)),"")</f>
        <v/>
      </c>
      <c r="N66" s="45"/>
      <c r="O66" s="41"/>
      <c r="P66" s="46"/>
      <c r="Q66" s="47"/>
      <c r="R66" s="42"/>
      <c r="S66" s="43" t="e">
        <f>IF(AND(#REF!="PNL",#REF!="SPLIT"),"STACK ERROR",IF(AND(#REF!&gt;0,$K$6&lt;&gt;""),IFERROR(IF($K$6="No",IF(((ROUND((N66+16)/R66,0))*R66)-N66&lt;16,((ROUND((N66+16)/R66,0))*R66)+R66,(ROUND((N66+16)/R66,0))*R66),(L66*P66)+14),""),""))</f>
        <v>#REF!</v>
      </c>
      <c r="T66" s="43" t="str">
        <f>IFERROR(IF(Table33[[#This Row],[Pr/Pn]]="PR",(+Table33[[#This Row],['# of Widths]]*Table33[[#This Row],[Qty]])*2,Table33[[#This Row],['# of Widths]]*Table33[[#This Row],[Qty]]),"")</f>
        <v/>
      </c>
      <c r="U66" s="43" t="str">
        <f>IF(Table33[[#This Row],[Qty]]&gt;=1,ROUND(IFERROR(IF($K$6="No",SUM((K66*S66)/36),S66/36),""),2),"")</f>
        <v/>
      </c>
      <c r="V66" s="43" t="str">
        <f>IF(Table33[[#This Row],[Qty]]&gt;=1,ROUND(IFERROR(SUM(U66*G66)*1.06,""),2),"")</f>
        <v/>
      </c>
      <c r="W66" s="48"/>
      <c r="X6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6" s="52" t="str">
        <f t="shared" si="4"/>
        <v/>
      </c>
      <c r="Z66" s="52" t="str">
        <f t="shared" si="2"/>
        <v/>
      </c>
      <c r="AA66" s="43" t="str">
        <f t="shared" si="3"/>
        <v/>
      </c>
      <c r="AB66" s="49" t="e">
        <f>IF(#REF!="","NO","YES")</f>
        <v>#REF!</v>
      </c>
    </row>
    <row r="67" spans="1:28" s="50" customFormat="1" ht="23.25" customHeight="1" x14ac:dyDescent="0.2">
      <c r="A67" s="35">
        <v>51</v>
      </c>
      <c r="B67" s="36"/>
      <c r="C67" s="37"/>
      <c r="D67" s="38"/>
      <c r="E67" s="39"/>
      <c r="F67" s="40"/>
      <c r="G67" s="41"/>
      <c r="H67" s="41"/>
      <c r="I67" s="42"/>
      <c r="J67" s="41"/>
      <c r="K67" s="53" t="str" cm="1">
        <f t="array" ref="K6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7" s="44"/>
      <c r="M67" s="51" t="str">
        <f>IF(Table33[[#This Row],[Qty]]&gt;0,(MROUND(IF(H67="PR",((L67/2)+Table33[[#This Row],[Returns Inches]]+O67)*2,L67+Table33[[#This Row],[Returns Inches]]+O67),0.25)),"")</f>
        <v/>
      </c>
      <c r="N67" s="45"/>
      <c r="O67" s="41"/>
      <c r="P67" s="46"/>
      <c r="Q67" s="47"/>
      <c r="R67" s="42"/>
      <c r="S67" s="43" t="e">
        <f>IF(AND(#REF!="PNL",#REF!="SPLIT"),"STACK ERROR",IF(AND(#REF!&gt;0,$K$6&lt;&gt;""),IFERROR(IF($K$6="No",IF(((ROUND((N67+16)/R67,0))*R67)-N67&lt;16,((ROUND((N67+16)/R67,0))*R67)+R67,(ROUND((N67+16)/R67,0))*R67),(L67*P67)+14),""),""))</f>
        <v>#REF!</v>
      </c>
      <c r="T67" s="43" t="str">
        <f>IFERROR(IF(Table33[[#This Row],[Pr/Pn]]="PR",(+Table33[[#This Row],['# of Widths]]*Table33[[#This Row],[Qty]])*2,Table33[[#This Row],['# of Widths]]*Table33[[#This Row],[Qty]]),"")</f>
        <v/>
      </c>
      <c r="U67" s="43" t="str">
        <f>IF(Table33[[#This Row],[Qty]]&gt;=1,ROUND(IFERROR(IF($K$6="No",SUM((K67*S67)/36),S67/36),""),2),"")</f>
        <v/>
      </c>
      <c r="V67" s="43" t="str">
        <f>IF(Table33[[#This Row],[Qty]]&gt;=1,ROUND(IFERROR(SUM(U67*G67)*1.06,""),2),"")</f>
        <v/>
      </c>
      <c r="W67" s="48"/>
      <c r="X6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7" s="52" t="str">
        <f t="shared" si="4"/>
        <v/>
      </c>
      <c r="Z67" s="52" t="str">
        <f t="shared" si="2"/>
        <v/>
      </c>
      <c r="AA67" s="43" t="str">
        <f t="shared" si="3"/>
        <v/>
      </c>
      <c r="AB67" s="49" t="e">
        <f>IF(#REF!="","NO","YES")</f>
        <v>#REF!</v>
      </c>
    </row>
    <row r="68" spans="1:28" s="50" customFormat="1" ht="23.25" customHeight="1" x14ac:dyDescent="0.2">
      <c r="A68" s="35">
        <v>52</v>
      </c>
      <c r="B68" s="36"/>
      <c r="C68" s="37"/>
      <c r="D68" s="38"/>
      <c r="E68" s="39"/>
      <c r="F68" s="40"/>
      <c r="G68" s="41"/>
      <c r="H68" s="41"/>
      <c r="I68" s="42"/>
      <c r="J68" s="41"/>
      <c r="K68" s="53" t="str" cm="1">
        <f t="array" ref="K6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8" s="44"/>
      <c r="M68" s="51" t="str">
        <f>IF(Table33[[#This Row],[Qty]]&gt;0,(MROUND(IF(H68="PR",((L68/2)+Table33[[#This Row],[Returns Inches]]+O68)*2,L68+Table33[[#This Row],[Returns Inches]]+O68),0.25)),"")</f>
        <v/>
      </c>
      <c r="N68" s="45"/>
      <c r="O68" s="41"/>
      <c r="P68" s="46"/>
      <c r="Q68" s="47"/>
      <c r="R68" s="42"/>
      <c r="S68" s="43" t="e">
        <f>IF(AND(#REF!="PNL",#REF!="SPLIT"),"STACK ERROR",IF(AND(#REF!&gt;0,$K$6&lt;&gt;""),IFERROR(IF($K$6="No",IF(((ROUND((N68+16)/R68,0))*R68)-N68&lt;16,((ROUND((N68+16)/R68,0))*R68)+R68,(ROUND((N68+16)/R68,0))*R68),(L68*P68)+14),""),""))</f>
        <v>#REF!</v>
      </c>
      <c r="T68" s="43" t="str">
        <f>IFERROR(IF(Table33[[#This Row],[Pr/Pn]]="PR",(+Table33[[#This Row],['# of Widths]]*Table33[[#This Row],[Qty]])*2,Table33[[#This Row],['# of Widths]]*Table33[[#This Row],[Qty]]),"")</f>
        <v/>
      </c>
      <c r="U68" s="43" t="str">
        <f>IF(Table33[[#This Row],[Qty]]&gt;=1,ROUND(IFERROR(IF($K$6="No",SUM((K68*S68)/36),S68/36),""),2),"")</f>
        <v/>
      </c>
      <c r="V68" s="43" t="str">
        <f>IF(Table33[[#This Row],[Qty]]&gt;=1,ROUND(IFERROR(SUM(U68*G68)*1.06,""),2),"")</f>
        <v/>
      </c>
      <c r="W68" s="48"/>
      <c r="X6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8" s="52" t="str">
        <f t="shared" si="4"/>
        <v/>
      </c>
      <c r="Z68" s="52" t="str">
        <f t="shared" si="2"/>
        <v/>
      </c>
      <c r="AA68" s="43" t="str">
        <f t="shared" si="3"/>
        <v/>
      </c>
      <c r="AB68" s="49" t="e">
        <f>IF(#REF!="","NO","YES")</f>
        <v>#REF!</v>
      </c>
    </row>
    <row r="69" spans="1:28" s="50" customFormat="1" ht="23.25" customHeight="1" x14ac:dyDescent="0.2">
      <c r="A69" s="35">
        <v>53</v>
      </c>
      <c r="B69" s="36"/>
      <c r="C69" s="37"/>
      <c r="D69" s="38"/>
      <c r="E69" s="39"/>
      <c r="F69" s="40"/>
      <c r="G69" s="41"/>
      <c r="H69" s="41"/>
      <c r="I69" s="42"/>
      <c r="J69" s="41"/>
      <c r="K69" s="53" t="str" cm="1">
        <f t="array" ref="K6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9" s="44"/>
      <c r="M69" s="51" t="str">
        <f>IF(Table33[[#This Row],[Qty]]&gt;0,(MROUND(IF(H69="PR",((L69/2)+Table33[[#This Row],[Returns Inches]]+O69)*2,L69+Table33[[#This Row],[Returns Inches]]+O69),0.25)),"")</f>
        <v/>
      </c>
      <c r="N69" s="45"/>
      <c r="O69" s="41"/>
      <c r="P69" s="46"/>
      <c r="Q69" s="47"/>
      <c r="R69" s="42"/>
      <c r="S69" s="43" t="e">
        <f>IF(AND(#REF!="PNL",#REF!="SPLIT"),"STACK ERROR",IF(AND(#REF!&gt;0,$K$6&lt;&gt;""),IFERROR(IF($K$6="No",IF(((ROUND((N69+16)/R69,0))*R69)-N69&lt;16,((ROUND((N69+16)/R69,0))*R69)+R69,(ROUND((N69+16)/R69,0))*R69),(L69*P69)+14),""),""))</f>
        <v>#REF!</v>
      </c>
      <c r="T69" s="43" t="str">
        <f>IFERROR(IF(Table33[[#This Row],[Pr/Pn]]="PR",(+Table33[[#This Row],['# of Widths]]*Table33[[#This Row],[Qty]])*2,Table33[[#This Row],['# of Widths]]*Table33[[#This Row],[Qty]]),"")</f>
        <v/>
      </c>
      <c r="U69" s="43" t="str">
        <f>IF(Table33[[#This Row],[Qty]]&gt;=1,ROUND(IFERROR(IF($K$6="No",SUM((K69*S69)/36),S69/36),""),2),"")</f>
        <v/>
      </c>
      <c r="V69" s="43" t="str">
        <f>IF(Table33[[#This Row],[Qty]]&gt;=1,ROUND(IFERROR(SUM(U69*G69)*1.06,""),2),"")</f>
        <v/>
      </c>
      <c r="W69" s="48"/>
      <c r="X6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9" s="52" t="str">
        <f t="shared" si="4"/>
        <v/>
      </c>
      <c r="Z69" s="52" t="str">
        <f t="shared" si="2"/>
        <v/>
      </c>
      <c r="AA69" s="43" t="str">
        <f t="shared" si="3"/>
        <v/>
      </c>
      <c r="AB69" s="49" t="e">
        <f>IF(#REF!="","NO","YES")</f>
        <v>#REF!</v>
      </c>
    </row>
    <row r="70" spans="1:28" s="50" customFormat="1" ht="23.25" customHeight="1" x14ac:dyDescent="0.2">
      <c r="A70" s="35">
        <v>54</v>
      </c>
      <c r="B70" s="36"/>
      <c r="C70" s="37"/>
      <c r="D70" s="38"/>
      <c r="E70" s="39"/>
      <c r="F70" s="40"/>
      <c r="G70" s="41"/>
      <c r="H70" s="41"/>
      <c r="I70" s="42"/>
      <c r="J70" s="41"/>
      <c r="K70" s="53" t="str" cm="1">
        <f t="array" ref="K7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0" s="44"/>
      <c r="M70" s="51" t="str">
        <f>IF(Table33[[#This Row],[Qty]]&gt;0,(MROUND(IF(H70="PR",((L70/2)+Table33[[#This Row],[Returns Inches]]+O70)*2,L70+Table33[[#This Row],[Returns Inches]]+O70),0.25)),"")</f>
        <v/>
      </c>
      <c r="N70" s="45"/>
      <c r="O70" s="41"/>
      <c r="P70" s="46"/>
      <c r="Q70" s="47"/>
      <c r="R70" s="42"/>
      <c r="S70" s="43" t="e">
        <f>IF(AND(#REF!="PNL",#REF!="SPLIT"),"STACK ERROR",IF(AND(#REF!&gt;0,$K$6&lt;&gt;""),IFERROR(IF($K$6="No",IF(((ROUND((N70+16)/R70,0))*R70)-N70&lt;16,((ROUND((N70+16)/R70,0))*R70)+R70,(ROUND((N70+16)/R70,0))*R70),(L70*P70)+14),""),""))</f>
        <v>#REF!</v>
      </c>
      <c r="T70" s="43" t="str">
        <f>IFERROR(IF(Table33[[#This Row],[Pr/Pn]]="PR",(+Table33[[#This Row],['# of Widths]]*Table33[[#This Row],[Qty]])*2,Table33[[#This Row],['# of Widths]]*Table33[[#This Row],[Qty]]),"")</f>
        <v/>
      </c>
      <c r="U70" s="43" t="str">
        <f>IF(Table33[[#This Row],[Qty]]&gt;=1,ROUND(IFERROR(IF($K$6="No",SUM((K70*S70)/36),S70/36),""),2),"")</f>
        <v/>
      </c>
      <c r="V70" s="43" t="str">
        <f>IF(Table33[[#This Row],[Qty]]&gt;=1,ROUND(IFERROR(SUM(U70*G70)*1.06,""),2),"")</f>
        <v/>
      </c>
      <c r="W70" s="48"/>
      <c r="X7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0" s="52" t="str">
        <f t="shared" si="4"/>
        <v/>
      </c>
      <c r="Z70" s="52" t="str">
        <f t="shared" si="2"/>
        <v/>
      </c>
      <c r="AA70" s="43" t="str">
        <f t="shared" si="3"/>
        <v/>
      </c>
      <c r="AB70" s="49" t="e">
        <f>IF(#REF!="","NO","YES")</f>
        <v>#REF!</v>
      </c>
    </row>
    <row r="71" spans="1:28" s="50" customFormat="1" ht="23.25" customHeight="1" x14ac:dyDescent="0.2">
      <c r="A71" s="35">
        <v>55</v>
      </c>
      <c r="B71" s="36"/>
      <c r="C71" s="37"/>
      <c r="D71" s="38"/>
      <c r="E71" s="39"/>
      <c r="F71" s="40"/>
      <c r="G71" s="41"/>
      <c r="H71" s="41"/>
      <c r="I71" s="42"/>
      <c r="J71" s="41"/>
      <c r="K71" s="53" t="str" cm="1">
        <f t="array" ref="K7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1" s="44"/>
      <c r="M71" s="51" t="str">
        <f>IF(Table33[[#This Row],[Qty]]&gt;0,(MROUND(IF(H71="PR",((L71/2)+Table33[[#This Row],[Returns Inches]]+O71)*2,L71+Table33[[#This Row],[Returns Inches]]+O71),0.25)),"")</f>
        <v/>
      </c>
      <c r="N71" s="45"/>
      <c r="O71" s="41"/>
      <c r="P71" s="46"/>
      <c r="Q71" s="47"/>
      <c r="R71" s="42"/>
      <c r="S71" s="43" t="e">
        <f>IF(AND(#REF!="PNL",#REF!="SPLIT"),"STACK ERROR",IF(AND(#REF!&gt;0,$K$6&lt;&gt;""),IFERROR(IF($K$6="No",IF(((ROUND((N71+16)/R71,0))*R71)-N71&lt;16,((ROUND((N71+16)/R71,0))*R71)+R71,(ROUND((N71+16)/R71,0))*R71),(L71*P71)+14),""),""))</f>
        <v>#REF!</v>
      </c>
      <c r="T71" s="43" t="str">
        <f>IFERROR(IF(Table33[[#This Row],[Pr/Pn]]="PR",(+Table33[[#This Row],['# of Widths]]*Table33[[#This Row],[Qty]])*2,Table33[[#This Row],['# of Widths]]*Table33[[#This Row],[Qty]]),"")</f>
        <v/>
      </c>
      <c r="U71" s="43" t="str">
        <f>IF(Table33[[#This Row],[Qty]]&gt;=1,ROUND(IFERROR(IF($K$6="No",SUM((K71*S71)/36),S71/36),""),2),"")</f>
        <v/>
      </c>
      <c r="V71" s="43" t="str">
        <f>IF(Table33[[#This Row],[Qty]]&gt;=1,ROUND(IFERROR(SUM(U71*G71)*1.06,""),2),"")</f>
        <v/>
      </c>
      <c r="W71" s="48"/>
      <c r="X7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1" s="52" t="str">
        <f t="shared" si="4"/>
        <v/>
      </c>
      <c r="Z71" s="52" t="str">
        <f t="shared" si="2"/>
        <v/>
      </c>
      <c r="AA71" s="43" t="str">
        <f t="shared" si="3"/>
        <v/>
      </c>
      <c r="AB71" s="49" t="e">
        <f>IF(#REF!="","NO","YES")</f>
        <v>#REF!</v>
      </c>
    </row>
    <row r="72" spans="1:28" s="50" customFormat="1" ht="23.25" customHeight="1" x14ac:dyDescent="0.2">
      <c r="A72" s="35">
        <v>56</v>
      </c>
      <c r="B72" s="36"/>
      <c r="C72" s="37"/>
      <c r="D72" s="38"/>
      <c r="E72" s="39"/>
      <c r="F72" s="40"/>
      <c r="G72" s="41"/>
      <c r="H72" s="41"/>
      <c r="I72" s="42"/>
      <c r="J72" s="41"/>
      <c r="K72" s="53" t="str" cm="1">
        <f t="array" ref="K7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2" s="44"/>
      <c r="M72" s="51" t="str">
        <f>IF(Table33[[#This Row],[Qty]]&gt;0,(MROUND(IF(H72="PR",((L72/2)+Table33[[#This Row],[Returns Inches]]+O72)*2,L72+Table33[[#This Row],[Returns Inches]]+O72),0.25)),"")</f>
        <v/>
      </c>
      <c r="N72" s="45"/>
      <c r="O72" s="41"/>
      <c r="P72" s="46"/>
      <c r="Q72" s="47"/>
      <c r="R72" s="42"/>
      <c r="S72" s="43" t="e">
        <f>IF(AND(#REF!="PNL",#REF!="SPLIT"),"STACK ERROR",IF(AND(#REF!&gt;0,$K$6&lt;&gt;""),IFERROR(IF($K$6="No",IF(((ROUND((N72+16)/R72,0))*R72)-N72&lt;16,((ROUND((N72+16)/R72,0))*R72)+R72,(ROUND((N72+16)/R72,0))*R72),(L72*P72)+14),""),""))</f>
        <v>#REF!</v>
      </c>
      <c r="T72" s="43" t="str">
        <f>IFERROR(IF(Table33[[#This Row],[Pr/Pn]]="PR",(+Table33[[#This Row],['# of Widths]]*Table33[[#This Row],[Qty]])*2,Table33[[#This Row],['# of Widths]]*Table33[[#This Row],[Qty]]),"")</f>
        <v/>
      </c>
      <c r="U72" s="43" t="str">
        <f>IF(Table33[[#This Row],[Qty]]&gt;=1,ROUND(IFERROR(IF($K$6="No",SUM((K72*S72)/36),S72/36),""),2),"")</f>
        <v/>
      </c>
      <c r="V72" s="43" t="str">
        <f>IF(Table33[[#This Row],[Qty]]&gt;=1,ROUND(IFERROR(SUM(U72*G72)*1.06,""),2),"")</f>
        <v/>
      </c>
      <c r="W72" s="48"/>
      <c r="X7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2" s="52" t="str">
        <f t="shared" si="4"/>
        <v/>
      </c>
      <c r="Z72" s="52" t="str">
        <f t="shared" si="2"/>
        <v/>
      </c>
      <c r="AA72" s="43" t="str">
        <f t="shared" si="3"/>
        <v/>
      </c>
      <c r="AB72" s="49" t="e">
        <f>IF(#REF!="","NO","YES")</f>
        <v>#REF!</v>
      </c>
    </row>
    <row r="73" spans="1:28" s="50" customFormat="1" ht="23.25" customHeight="1" x14ac:dyDescent="0.2">
      <c r="A73" s="35">
        <v>57</v>
      </c>
      <c r="B73" s="36"/>
      <c r="C73" s="37"/>
      <c r="D73" s="38"/>
      <c r="E73" s="39"/>
      <c r="F73" s="40"/>
      <c r="G73" s="41"/>
      <c r="H73" s="41"/>
      <c r="I73" s="42"/>
      <c r="J73" s="41"/>
      <c r="K73" s="53" t="str" cm="1">
        <f t="array" ref="K7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3" s="44"/>
      <c r="M73" s="51" t="str">
        <f>IF(Table33[[#This Row],[Qty]]&gt;0,(MROUND(IF(H73="PR",((L73/2)+Table33[[#This Row],[Returns Inches]]+O73)*2,L73+Table33[[#This Row],[Returns Inches]]+O73),0.25)),"")</f>
        <v/>
      </c>
      <c r="N73" s="45"/>
      <c r="O73" s="41"/>
      <c r="P73" s="46"/>
      <c r="Q73" s="47"/>
      <c r="R73" s="42"/>
      <c r="S73" s="43" t="e">
        <f>IF(AND(#REF!="PNL",#REF!="SPLIT"),"STACK ERROR",IF(AND(#REF!&gt;0,$K$6&lt;&gt;""),IFERROR(IF($K$6="No",IF(((ROUND((N73+16)/R73,0))*R73)-N73&lt;16,((ROUND((N73+16)/R73,0))*R73)+R73,(ROUND((N73+16)/R73,0))*R73),(L73*P73)+14),""),""))</f>
        <v>#REF!</v>
      </c>
      <c r="T73" s="43" t="str">
        <f>IFERROR(IF(Table33[[#This Row],[Pr/Pn]]="PR",(+Table33[[#This Row],['# of Widths]]*Table33[[#This Row],[Qty]])*2,Table33[[#This Row],['# of Widths]]*Table33[[#This Row],[Qty]]),"")</f>
        <v/>
      </c>
      <c r="U73" s="43" t="str">
        <f>IF(Table33[[#This Row],[Qty]]&gt;=1,ROUND(IFERROR(IF($K$6="No",SUM((K73*S73)/36),S73/36),""),2),"")</f>
        <v/>
      </c>
      <c r="V73" s="43" t="str">
        <f>IF(Table33[[#This Row],[Qty]]&gt;=1,ROUND(IFERROR(SUM(U73*G73)*1.06,""),2),"")</f>
        <v/>
      </c>
      <c r="W73" s="48"/>
      <c r="X7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3" s="52" t="str">
        <f t="shared" si="4"/>
        <v/>
      </c>
      <c r="Z73" s="52" t="str">
        <f t="shared" si="2"/>
        <v/>
      </c>
      <c r="AA73" s="43" t="str">
        <f t="shared" si="3"/>
        <v/>
      </c>
      <c r="AB73" s="49" t="e">
        <f>IF(#REF!="","NO","YES")</f>
        <v>#REF!</v>
      </c>
    </row>
    <row r="74" spans="1:28" s="50" customFormat="1" ht="23.25" customHeight="1" x14ac:dyDescent="0.2">
      <c r="A74" s="35">
        <v>58</v>
      </c>
      <c r="B74" s="36"/>
      <c r="C74" s="37"/>
      <c r="D74" s="38"/>
      <c r="E74" s="39"/>
      <c r="F74" s="40"/>
      <c r="G74" s="41"/>
      <c r="H74" s="41"/>
      <c r="I74" s="42"/>
      <c r="J74" s="41"/>
      <c r="K74" s="53" t="str" cm="1">
        <f t="array" ref="K7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4" s="44"/>
      <c r="M74" s="51" t="str">
        <f>IF(Table33[[#This Row],[Qty]]&gt;0,(MROUND(IF(H74="PR",((L74/2)+Table33[[#This Row],[Returns Inches]]+O74)*2,L74+Table33[[#This Row],[Returns Inches]]+O74),0.25)),"")</f>
        <v/>
      </c>
      <c r="N74" s="45"/>
      <c r="O74" s="41"/>
      <c r="P74" s="46"/>
      <c r="Q74" s="47"/>
      <c r="R74" s="42"/>
      <c r="S74" s="43" t="e">
        <f>IF(AND(#REF!="PNL",#REF!="SPLIT"),"STACK ERROR",IF(AND(#REF!&gt;0,$K$6&lt;&gt;""),IFERROR(IF($K$6="No",IF(((ROUND((N74+16)/R74,0))*R74)-N74&lt;16,((ROUND((N74+16)/R74,0))*R74)+R74,(ROUND((N74+16)/R74,0))*R74),(L74*P74)+14),""),""))</f>
        <v>#REF!</v>
      </c>
      <c r="T74" s="43" t="str">
        <f>IFERROR(IF(Table33[[#This Row],[Pr/Pn]]="PR",(+Table33[[#This Row],['# of Widths]]*Table33[[#This Row],[Qty]])*2,Table33[[#This Row],['# of Widths]]*Table33[[#This Row],[Qty]]),"")</f>
        <v/>
      </c>
      <c r="U74" s="43" t="str">
        <f>IF(Table33[[#This Row],[Qty]]&gt;=1,ROUND(IFERROR(IF($K$6="No",SUM((K74*S74)/36),S74/36),""),2),"")</f>
        <v/>
      </c>
      <c r="V74" s="43" t="str">
        <f>IF(Table33[[#This Row],[Qty]]&gt;=1,ROUND(IFERROR(SUM(U74*G74)*1.06,""),2),"")</f>
        <v/>
      </c>
      <c r="W74" s="48"/>
      <c r="X7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4" s="52" t="str">
        <f t="shared" si="4"/>
        <v/>
      </c>
      <c r="Z74" s="52" t="str">
        <f t="shared" si="2"/>
        <v/>
      </c>
      <c r="AA74" s="43" t="str">
        <f t="shared" si="3"/>
        <v/>
      </c>
      <c r="AB74" s="49" t="e">
        <f>IF(#REF!="","NO","YES")</f>
        <v>#REF!</v>
      </c>
    </row>
    <row r="75" spans="1:28" s="50" customFormat="1" ht="23.25" customHeight="1" x14ac:dyDescent="0.2">
      <c r="A75" s="35">
        <v>59</v>
      </c>
      <c r="B75" s="36"/>
      <c r="C75" s="37"/>
      <c r="D75" s="38"/>
      <c r="E75" s="39"/>
      <c r="F75" s="40"/>
      <c r="G75" s="41"/>
      <c r="H75" s="41"/>
      <c r="I75" s="42"/>
      <c r="J75" s="41"/>
      <c r="K75" s="53" t="str" cm="1">
        <f t="array" ref="K7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5" s="44"/>
      <c r="M75" s="51" t="str">
        <f>IF(Table33[[#This Row],[Qty]]&gt;0,(MROUND(IF(H75="PR",((L75/2)+Table33[[#This Row],[Returns Inches]]+O75)*2,L75+Table33[[#This Row],[Returns Inches]]+O75),0.25)),"")</f>
        <v/>
      </c>
      <c r="N75" s="45"/>
      <c r="O75" s="41"/>
      <c r="P75" s="46"/>
      <c r="Q75" s="47"/>
      <c r="R75" s="42"/>
      <c r="S75" s="43" t="e">
        <f>IF(AND(#REF!="PNL",#REF!="SPLIT"),"STACK ERROR",IF(AND(#REF!&gt;0,$K$6&lt;&gt;""),IFERROR(IF($K$6="No",IF(((ROUND((N75+16)/R75,0))*R75)-N75&lt;16,((ROUND((N75+16)/R75,0))*R75)+R75,(ROUND((N75+16)/R75,0))*R75),(L75*P75)+14),""),""))</f>
        <v>#REF!</v>
      </c>
      <c r="T75" s="43" t="str">
        <f>IFERROR(IF(Table33[[#This Row],[Pr/Pn]]="PR",(+Table33[[#This Row],['# of Widths]]*Table33[[#This Row],[Qty]])*2,Table33[[#This Row],['# of Widths]]*Table33[[#This Row],[Qty]]),"")</f>
        <v/>
      </c>
      <c r="U75" s="43" t="str">
        <f>IF(Table33[[#This Row],[Qty]]&gt;=1,ROUND(IFERROR(IF($K$6="No",SUM((K75*S75)/36),S75/36),""),2),"")</f>
        <v/>
      </c>
      <c r="V75" s="43" t="str">
        <f>IF(Table33[[#This Row],[Qty]]&gt;=1,ROUND(IFERROR(SUM(U75*G75)*1.06,""),2),"")</f>
        <v/>
      </c>
      <c r="W75" s="48"/>
      <c r="X7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5" s="52" t="str">
        <f t="shared" si="4"/>
        <v/>
      </c>
      <c r="Z75" s="52" t="str">
        <f t="shared" si="2"/>
        <v/>
      </c>
      <c r="AA75" s="43" t="str">
        <f t="shared" si="3"/>
        <v/>
      </c>
      <c r="AB75" s="49" t="e">
        <f>IF(#REF!="","NO","YES")</f>
        <v>#REF!</v>
      </c>
    </row>
    <row r="76" spans="1:28" s="50" customFormat="1" ht="23.25" customHeight="1" x14ac:dyDescent="0.2">
      <c r="A76" s="35">
        <v>60</v>
      </c>
      <c r="B76" s="36"/>
      <c r="C76" s="37"/>
      <c r="D76" s="38"/>
      <c r="E76" s="39"/>
      <c r="F76" s="40"/>
      <c r="G76" s="41"/>
      <c r="H76" s="41"/>
      <c r="I76" s="42"/>
      <c r="J76" s="41"/>
      <c r="K76" s="53" t="str" cm="1">
        <f t="array" ref="K7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6" s="44"/>
      <c r="M76" s="51" t="str">
        <f>IF(Table33[[#This Row],[Qty]]&gt;0,(MROUND(IF(H76="PR",((L76/2)+Table33[[#This Row],[Returns Inches]]+O76)*2,L76+Table33[[#This Row],[Returns Inches]]+O76),0.25)),"")</f>
        <v/>
      </c>
      <c r="N76" s="45"/>
      <c r="O76" s="41"/>
      <c r="P76" s="46"/>
      <c r="Q76" s="47"/>
      <c r="R76" s="42"/>
      <c r="S76" s="43" t="e">
        <f>IF(AND(#REF!="PNL",#REF!="SPLIT"),"STACK ERROR",IF(AND(#REF!&gt;0,$K$6&lt;&gt;""),IFERROR(IF($K$6="No",IF(((ROUND((N76+16)/R76,0))*R76)-N76&lt;16,((ROUND((N76+16)/R76,0))*R76)+R76,(ROUND((N76+16)/R76,0))*R76),(L76*P76)+14),""),""))</f>
        <v>#REF!</v>
      </c>
      <c r="T76" s="43" t="str">
        <f>IFERROR(IF(Table33[[#This Row],[Pr/Pn]]="PR",(+Table33[[#This Row],['# of Widths]]*Table33[[#This Row],[Qty]])*2,Table33[[#This Row],['# of Widths]]*Table33[[#This Row],[Qty]]),"")</f>
        <v/>
      </c>
      <c r="U76" s="43" t="str">
        <f>IF(Table33[[#This Row],[Qty]]&gt;=1,ROUND(IFERROR(IF($K$6="No",SUM((K76*S76)/36),S76/36),""),2),"")</f>
        <v/>
      </c>
      <c r="V76" s="43" t="str">
        <f>IF(Table33[[#This Row],[Qty]]&gt;=1,ROUND(IFERROR(SUM(U76*G76)*1.06,""),2),"")</f>
        <v/>
      </c>
      <c r="W76" s="48"/>
      <c r="X7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6" s="52" t="str">
        <f t="shared" si="4"/>
        <v/>
      </c>
      <c r="Z76" s="52" t="str">
        <f t="shared" si="2"/>
        <v/>
      </c>
      <c r="AA76" s="43" t="str">
        <f t="shared" si="3"/>
        <v/>
      </c>
      <c r="AB76" s="49" t="e">
        <f>IF(#REF!="","NO","YES")</f>
        <v>#REF!</v>
      </c>
    </row>
    <row r="77" spans="1:28" s="50" customFormat="1" ht="23.25" customHeight="1" x14ac:dyDescent="0.2">
      <c r="A77" s="35">
        <v>61</v>
      </c>
      <c r="B77" s="36"/>
      <c r="C77" s="37"/>
      <c r="D77" s="38"/>
      <c r="E77" s="39"/>
      <c r="F77" s="40"/>
      <c r="G77" s="41"/>
      <c r="H77" s="41"/>
      <c r="I77" s="42"/>
      <c r="J77" s="41"/>
      <c r="K77" s="53" t="str" cm="1">
        <f t="array" ref="K7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7" s="44"/>
      <c r="M77" s="51" t="str">
        <f>IF(Table33[[#This Row],[Qty]]&gt;0,(MROUND(IF(H77="PR",((L77/2)+Table33[[#This Row],[Returns Inches]]+O77)*2,L77+Table33[[#This Row],[Returns Inches]]+O77),0.25)),"")</f>
        <v/>
      </c>
      <c r="N77" s="45"/>
      <c r="O77" s="41"/>
      <c r="P77" s="46"/>
      <c r="Q77" s="47"/>
      <c r="R77" s="42"/>
      <c r="S77" s="43" t="e">
        <f>IF(AND(#REF!="PNL",#REF!="SPLIT"),"STACK ERROR",IF(AND(#REF!&gt;0,$K$6&lt;&gt;""),IFERROR(IF($K$6="No",IF(((ROUND((N77+16)/R77,0))*R77)-N77&lt;16,((ROUND((N77+16)/R77,0))*R77)+R77,(ROUND((N77+16)/R77,0))*R77),(L77*P77)+14),""),""))</f>
        <v>#REF!</v>
      </c>
      <c r="T77" s="43" t="str">
        <f>IFERROR(IF(Table33[[#This Row],[Pr/Pn]]="PR",(+Table33[[#This Row],['# of Widths]]*Table33[[#This Row],[Qty]])*2,Table33[[#This Row],['# of Widths]]*Table33[[#This Row],[Qty]]),"")</f>
        <v/>
      </c>
      <c r="U77" s="43" t="str">
        <f>IF(Table33[[#This Row],[Qty]]&gt;=1,ROUND(IFERROR(IF($K$6="No",SUM((K77*S77)/36),S77/36),""),2),"")</f>
        <v/>
      </c>
      <c r="V77" s="43" t="str">
        <f>IF(Table33[[#This Row],[Qty]]&gt;=1,ROUND(IFERROR(SUM(U77*G77)*1.06,""),2),"")</f>
        <v/>
      </c>
      <c r="W77" s="48"/>
      <c r="X7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7" s="52" t="str">
        <f t="shared" si="4"/>
        <v/>
      </c>
      <c r="Z77" s="52" t="str">
        <f t="shared" si="2"/>
        <v/>
      </c>
      <c r="AA77" s="43" t="str">
        <f t="shared" si="3"/>
        <v/>
      </c>
      <c r="AB77" s="49" t="e">
        <f>IF(#REF!="","NO","YES")</f>
        <v>#REF!</v>
      </c>
    </row>
    <row r="78" spans="1:28" s="50" customFormat="1" ht="23.25" customHeight="1" x14ac:dyDescent="0.2">
      <c r="A78" s="35">
        <v>62</v>
      </c>
      <c r="B78" s="36"/>
      <c r="C78" s="37"/>
      <c r="D78" s="38"/>
      <c r="E78" s="39"/>
      <c r="F78" s="40"/>
      <c r="G78" s="41"/>
      <c r="H78" s="41"/>
      <c r="I78" s="42"/>
      <c r="J78" s="41"/>
      <c r="K78" s="53" t="str" cm="1">
        <f t="array" ref="K7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8" s="44"/>
      <c r="M78" s="51" t="str">
        <f>IF(Table33[[#This Row],[Qty]]&gt;0,(MROUND(IF(H78="PR",((L78/2)+Table33[[#This Row],[Returns Inches]]+O78)*2,L78+Table33[[#This Row],[Returns Inches]]+O78),0.25)),"")</f>
        <v/>
      </c>
      <c r="N78" s="45"/>
      <c r="O78" s="41"/>
      <c r="P78" s="46"/>
      <c r="Q78" s="47"/>
      <c r="R78" s="42"/>
      <c r="S78" s="43" t="e">
        <f>IF(AND(#REF!="PNL",#REF!="SPLIT"),"STACK ERROR",IF(AND(#REF!&gt;0,$K$6&lt;&gt;""),IFERROR(IF($K$6="No",IF(((ROUND((N78+16)/R78,0))*R78)-N78&lt;16,((ROUND((N78+16)/R78,0))*R78)+R78,(ROUND((N78+16)/R78,0))*R78),(L78*P78)+14),""),""))</f>
        <v>#REF!</v>
      </c>
      <c r="T78" s="43" t="str">
        <f>IFERROR(IF(Table33[[#This Row],[Pr/Pn]]="PR",(+Table33[[#This Row],['# of Widths]]*Table33[[#This Row],[Qty]])*2,Table33[[#This Row],['# of Widths]]*Table33[[#This Row],[Qty]]),"")</f>
        <v/>
      </c>
      <c r="U78" s="43" t="str">
        <f>IF(Table33[[#This Row],[Qty]]&gt;=1,ROUND(IFERROR(IF($K$6="No",SUM((K78*S78)/36),S78/36),""),2),"")</f>
        <v/>
      </c>
      <c r="V78" s="43" t="str">
        <f>IF(Table33[[#This Row],[Qty]]&gt;=1,ROUND(IFERROR(SUM(U78*G78)*1.06,""),2),"")</f>
        <v/>
      </c>
      <c r="W78" s="48"/>
      <c r="X7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8" s="52" t="str">
        <f t="shared" si="4"/>
        <v/>
      </c>
      <c r="Z78" s="52" t="str">
        <f t="shared" si="2"/>
        <v/>
      </c>
      <c r="AA78" s="43" t="str">
        <f t="shared" si="3"/>
        <v/>
      </c>
      <c r="AB78" s="49" t="e">
        <f>IF(#REF!="","NO","YES")</f>
        <v>#REF!</v>
      </c>
    </row>
    <row r="79" spans="1:28" s="50" customFormat="1" ht="23.25" customHeight="1" x14ac:dyDescent="0.2">
      <c r="A79" s="35">
        <v>63</v>
      </c>
      <c r="B79" s="36"/>
      <c r="C79" s="37"/>
      <c r="D79" s="38"/>
      <c r="E79" s="39"/>
      <c r="F79" s="40"/>
      <c r="G79" s="41"/>
      <c r="H79" s="41"/>
      <c r="I79" s="42"/>
      <c r="J79" s="41"/>
      <c r="K79" s="53" t="str" cm="1">
        <f t="array" ref="K7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9" s="44"/>
      <c r="M79" s="51" t="str">
        <f>IF(Table33[[#This Row],[Qty]]&gt;0,(MROUND(IF(H79="PR",((L79/2)+Table33[[#This Row],[Returns Inches]]+O79)*2,L79+Table33[[#This Row],[Returns Inches]]+O79),0.25)),"")</f>
        <v/>
      </c>
      <c r="N79" s="45"/>
      <c r="O79" s="41"/>
      <c r="P79" s="46"/>
      <c r="Q79" s="47"/>
      <c r="R79" s="42"/>
      <c r="S79" s="43" t="e">
        <f>IF(AND(#REF!="PNL",#REF!="SPLIT"),"STACK ERROR",IF(AND(#REF!&gt;0,$K$6&lt;&gt;""),IFERROR(IF($K$6="No",IF(((ROUND((N79+16)/R79,0))*R79)-N79&lt;16,((ROUND((N79+16)/R79,0))*R79)+R79,(ROUND((N79+16)/R79,0))*R79),(L79*P79)+14),""),""))</f>
        <v>#REF!</v>
      </c>
      <c r="T79" s="43" t="str">
        <f>IFERROR(IF(Table33[[#This Row],[Pr/Pn]]="PR",(+Table33[[#This Row],['# of Widths]]*Table33[[#This Row],[Qty]])*2,Table33[[#This Row],['# of Widths]]*Table33[[#This Row],[Qty]]),"")</f>
        <v/>
      </c>
      <c r="U79" s="43" t="str">
        <f>IF(Table33[[#This Row],[Qty]]&gt;=1,ROUND(IFERROR(IF($K$6="No",SUM((K79*S79)/36),S79/36),""),2),"")</f>
        <v/>
      </c>
      <c r="V79" s="43" t="str">
        <f>IF(Table33[[#This Row],[Qty]]&gt;=1,ROUND(IFERROR(SUM(U79*G79)*1.06,""),2),"")</f>
        <v/>
      </c>
      <c r="W79" s="48"/>
      <c r="X7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9" s="52" t="str">
        <f t="shared" si="4"/>
        <v/>
      </c>
      <c r="Z79" s="52" t="str">
        <f t="shared" si="2"/>
        <v/>
      </c>
      <c r="AA79" s="43" t="str">
        <f t="shared" si="3"/>
        <v/>
      </c>
      <c r="AB79" s="49" t="e">
        <f>IF(#REF!="","NO","YES")</f>
        <v>#REF!</v>
      </c>
    </row>
    <row r="80" spans="1:28" s="50" customFormat="1" ht="23.25" customHeight="1" x14ac:dyDescent="0.2">
      <c r="A80" s="35">
        <v>64</v>
      </c>
      <c r="B80" s="36"/>
      <c r="C80" s="37"/>
      <c r="D80" s="38"/>
      <c r="E80" s="39"/>
      <c r="F80" s="40"/>
      <c r="G80" s="41"/>
      <c r="H80" s="41"/>
      <c r="I80" s="42"/>
      <c r="J80" s="41"/>
      <c r="K80" s="53" t="str" cm="1">
        <f t="array" ref="K8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0" s="44"/>
      <c r="M80" s="51" t="str">
        <f>IF(Table33[[#This Row],[Qty]]&gt;0,(MROUND(IF(H80="PR",((L80/2)+Table33[[#This Row],[Returns Inches]]+O80)*2,L80+Table33[[#This Row],[Returns Inches]]+O80),0.25)),"")</f>
        <v/>
      </c>
      <c r="N80" s="45"/>
      <c r="O80" s="41"/>
      <c r="P80" s="46"/>
      <c r="Q80" s="47"/>
      <c r="R80" s="42"/>
      <c r="S80" s="43" t="e">
        <f>IF(AND(#REF!="PNL",#REF!="SPLIT"),"STACK ERROR",IF(AND(#REF!&gt;0,$K$6&lt;&gt;""),IFERROR(IF($K$6="No",IF(((ROUND((N80+16)/R80,0))*R80)-N80&lt;16,((ROUND((N80+16)/R80,0))*R80)+R80,(ROUND((N80+16)/R80,0))*R80),(L80*P80)+14),""),""))</f>
        <v>#REF!</v>
      </c>
      <c r="T80" s="43" t="str">
        <f>IFERROR(IF(Table33[[#This Row],[Pr/Pn]]="PR",(+Table33[[#This Row],['# of Widths]]*Table33[[#This Row],[Qty]])*2,Table33[[#This Row],['# of Widths]]*Table33[[#This Row],[Qty]]),"")</f>
        <v/>
      </c>
      <c r="U80" s="43" t="str">
        <f>IF(Table33[[#This Row],[Qty]]&gt;=1,ROUND(IFERROR(IF($K$6="No",SUM((K80*S80)/36),S80/36),""),2),"")</f>
        <v/>
      </c>
      <c r="V80" s="43" t="str">
        <f>IF(Table33[[#This Row],[Qty]]&gt;=1,ROUND(IFERROR(SUM(U80*G80)*1.06,""),2),"")</f>
        <v/>
      </c>
      <c r="W80" s="48"/>
      <c r="X8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0" s="52" t="str">
        <f t="shared" si="4"/>
        <v/>
      </c>
      <c r="Z80" s="52" t="str">
        <f t="shared" si="2"/>
        <v/>
      </c>
      <c r="AA80" s="43" t="str">
        <f t="shared" si="3"/>
        <v/>
      </c>
      <c r="AB80" s="49" t="e">
        <f>IF(#REF!="","NO","YES")</f>
        <v>#REF!</v>
      </c>
    </row>
    <row r="81" spans="1:28" s="50" customFormat="1" ht="23.25" customHeight="1" x14ac:dyDescent="0.2">
      <c r="A81" s="35">
        <v>65</v>
      </c>
      <c r="B81" s="36"/>
      <c r="C81" s="37"/>
      <c r="D81" s="38"/>
      <c r="E81" s="39"/>
      <c r="F81" s="40"/>
      <c r="G81" s="41"/>
      <c r="H81" s="41"/>
      <c r="I81" s="42"/>
      <c r="J81" s="41"/>
      <c r="K81" s="53" t="str" cm="1">
        <f t="array" ref="K8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1" s="44"/>
      <c r="M81" s="51" t="str">
        <f>IF(Table33[[#This Row],[Qty]]&gt;0,(MROUND(IF(H81="PR",((L81/2)+Table33[[#This Row],[Returns Inches]]+O81)*2,L81+Table33[[#This Row],[Returns Inches]]+O81),0.25)),"")</f>
        <v/>
      </c>
      <c r="N81" s="45"/>
      <c r="O81" s="41"/>
      <c r="P81" s="46"/>
      <c r="Q81" s="47"/>
      <c r="R81" s="42"/>
      <c r="S81" s="43" t="e">
        <f>IF(AND(#REF!="PNL",#REF!="SPLIT"),"STACK ERROR",IF(AND(#REF!&gt;0,$K$6&lt;&gt;""),IFERROR(IF($K$6="No",IF(((ROUND((N81+16)/R81,0))*R81)-N81&lt;16,((ROUND((N81+16)/R81,0))*R81)+R81,(ROUND((N81+16)/R81,0))*R81),(L81*P81)+14),""),""))</f>
        <v>#REF!</v>
      </c>
      <c r="T81" s="43" t="str">
        <f>IFERROR(IF(Table33[[#This Row],[Pr/Pn]]="PR",(+Table33[[#This Row],['# of Widths]]*Table33[[#This Row],[Qty]])*2,Table33[[#This Row],['# of Widths]]*Table33[[#This Row],[Qty]]),"")</f>
        <v/>
      </c>
      <c r="U81" s="43" t="str">
        <f>IF(Table33[[#This Row],[Qty]]&gt;=1,ROUND(IFERROR(IF($K$6="No",SUM((K81*S81)/36),S81/36),""),2),"")</f>
        <v/>
      </c>
      <c r="V81" s="43" t="str">
        <f>IF(Table33[[#This Row],[Qty]]&gt;=1,ROUND(IFERROR(SUM(U81*G81)*1.06,""),2),"")</f>
        <v/>
      </c>
      <c r="W81" s="48"/>
      <c r="X8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1" s="52" t="str">
        <f t="shared" ref="Y81:Y112" si="5">IFERROR(W81*X81,"")</f>
        <v/>
      </c>
      <c r="Z81" s="52" t="str">
        <f t="shared" ref="Z81:Z144" si="6">IFERROR(Y81*G81,"")</f>
        <v/>
      </c>
      <c r="AA81" s="43" t="str">
        <f t="shared" si="3"/>
        <v/>
      </c>
      <c r="AB81" s="49" t="e">
        <f>IF(#REF!="","NO","YES")</f>
        <v>#REF!</v>
      </c>
    </row>
    <row r="82" spans="1:28" s="50" customFormat="1" ht="23.25" customHeight="1" x14ac:dyDescent="0.2">
      <c r="A82" s="35">
        <v>66</v>
      </c>
      <c r="B82" s="36"/>
      <c r="C82" s="37"/>
      <c r="D82" s="38"/>
      <c r="E82" s="39"/>
      <c r="F82" s="40"/>
      <c r="G82" s="41"/>
      <c r="H82" s="41"/>
      <c r="I82" s="42"/>
      <c r="J82" s="41"/>
      <c r="K82" s="53" t="str" cm="1">
        <f t="array" ref="K8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2" s="44"/>
      <c r="M82" s="51" t="str">
        <f>IF(Table33[[#This Row],[Qty]]&gt;0,(MROUND(IF(H82="PR",((L82/2)+Table33[[#This Row],[Returns Inches]]+O82)*2,L82+Table33[[#This Row],[Returns Inches]]+O82),0.25)),"")</f>
        <v/>
      </c>
      <c r="N82" s="45"/>
      <c r="O82" s="41"/>
      <c r="P82" s="46"/>
      <c r="Q82" s="47"/>
      <c r="R82" s="42"/>
      <c r="S82" s="43" t="e">
        <f>IF(AND(#REF!="PNL",#REF!="SPLIT"),"STACK ERROR",IF(AND(#REF!&gt;0,$K$6&lt;&gt;""),IFERROR(IF($K$6="No",IF(((ROUND((N82+16)/R82,0))*R82)-N82&lt;16,((ROUND((N82+16)/R82,0))*R82)+R82,(ROUND((N82+16)/R82,0))*R82),(L82*P82)+14),""),""))</f>
        <v>#REF!</v>
      </c>
      <c r="T82" s="43" t="str">
        <f>IFERROR(IF(Table33[[#This Row],[Pr/Pn]]="PR",(+Table33[[#This Row],['# of Widths]]*Table33[[#This Row],[Qty]])*2,Table33[[#This Row],['# of Widths]]*Table33[[#This Row],[Qty]]),"")</f>
        <v/>
      </c>
      <c r="U82" s="43" t="str">
        <f>IF(Table33[[#This Row],[Qty]]&gt;=1,ROUND(IFERROR(IF($K$6="No",SUM((K82*S82)/36),S82/36),""),2),"")</f>
        <v/>
      </c>
      <c r="V82" s="43" t="str">
        <f>IF(Table33[[#This Row],[Qty]]&gt;=1,ROUND(IFERROR(SUM(U82*G82)*1.06,""),2),"")</f>
        <v/>
      </c>
      <c r="W82" s="48"/>
      <c r="X8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2" s="52" t="str">
        <f t="shared" si="5"/>
        <v/>
      </c>
      <c r="Z82" s="52" t="str">
        <f t="shared" si="6"/>
        <v/>
      </c>
      <c r="AA82" s="43" t="str">
        <f t="shared" ref="AA82:AA145" si="7">IF(J82="YES",(CEILING(((N82*X82)/36),0.25)),"")</f>
        <v/>
      </c>
      <c r="AB82" s="49" t="e">
        <f>IF(#REF!="","NO","YES")</f>
        <v>#REF!</v>
      </c>
    </row>
    <row r="83" spans="1:28" s="50" customFormat="1" ht="23.25" customHeight="1" x14ac:dyDescent="0.2">
      <c r="A83" s="35">
        <v>67</v>
      </c>
      <c r="B83" s="36"/>
      <c r="C83" s="37"/>
      <c r="D83" s="38"/>
      <c r="E83" s="39"/>
      <c r="F83" s="40"/>
      <c r="G83" s="41"/>
      <c r="H83" s="41"/>
      <c r="I83" s="42"/>
      <c r="J83" s="41"/>
      <c r="K83" s="53" t="str" cm="1">
        <f t="array" ref="K8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3" s="44"/>
      <c r="M83" s="51" t="str">
        <f>IF(Table33[[#This Row],[Qty]]&gt;0,(MROUND(IF(H83="PR",((L83/2)+Table33[[#This Row],[Returns Inches]]+O83)*2,L83+Table33[[#This Row],[Returns Inches]]+O83),0.25)),"")</f>
        <v/>
      </c>
      <c r="N83" s="45"/>
      <c r="O83" s="41"/>
      <c r="P83" s="46"/>
      <c r="Q83" s="47"/>
      <c r="R83" s="42"/>
      <c r="S83" s="43" t="e">
        <f>IF(AND(#REF!="PNL",#REF!="SPLIT"),"STACK ERROR",IF(AND(#REF!&gt;0,$K$6&lt;&gt;""),IFERROR(IF($K$6="No",IF(((ROUND((N83+16)/R83,0))*R83)-N83&lt;16,((ROUND((N83+16)/R83,0))*R83)+R83,(ROUND((N83+16)/R83,0))*R83),(L83*P83)+14),""),""))</f>
        <v>#REF!</v>
      </c>
      <c r="T83" s="43" t="str">
        <f>IFERROR(IF(Table33[[#This Row],[Pr/Pn]]="PR",(+Table33[[#This Row],['# of Widths]]*Table33[[#This Row],[Qty]])*2,Table33[[#This Row],['# of Widths]]*Table33[[#This Row],[Qty]]),"")</f>
        <v/>
      </c>
      <c r="U83" s="43" t="str">
        <f>IF(Table33[[#This Row],[Qty]]&gt;=1,ROUND(IFERROR(IF($K$6="No",SUM((K83*S83)/36),S83/36),""),2),"")</f>
        <v/>
      </c>
      <c r="V83" s="43" t="str">
        <f>IF(Table33[[#This Row],[Qty]]&gt;=1,ROUND(IFERROR(SUM(U83*G83)*1.06,""),2),"")</f>
        <v/>
      </c>
      <c r="W83" s="48"/>
      <c r="X8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3" s="52" t="str">
        <f t="shared" si="5"/>
        <v/>
      </c>
      <c r="Z83" s="52" t="str">
        <f t="shared" si="6"/>
        <v/>
      </c>
      <c r="AA83" s="43" t="str">
        <f t="shared" si="7"/>
        <v/>
      </c>
      <c r="AB83" s="49" t="e">
        <f>IF(#REF!="","NO","YES")</f>
        <v>#REF!</v>
      </c>
    </row>
    <row r="84" spans="1:28" s="50" customFormat="1" ht="23.25" customHeight="1" x14ac:dyDescent="0.2">
      <c r="A84" s="35">
        <v>68</v>
      </c>
      <c r="B84" s="36"/>
      <c r="C84" s="37"/>
      <c r="D84" s="38"/>
      <c r="E84" s="39"/>
      <c r="F84" s="40"/>
      <c r="G84" s="41"/>
      <c r="H84" s="41"/>
      <c r="I84" s="42"/>
      <c r="J84" s="41"/>
      <c r="K84" s="53" t="str" cm="1">
        <f t="array" ref="K8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4" s="44"/>
      <c r="M84" s="51" t="str">
        <f>IF(Table33[[#This Row],[Qty]]&gt;0,(MROUND(IF(H84="PR",((L84/2)+Table33[[#This Row],[Returns Inches]]+O84)*2,L84+Table33[[#This Row],[Returns Inches]]+O84),0.25)),"")</f>
        <v/>
      </c>
      <c r="N84" s="45"/>
      <c r="O84" s="41"/>
      <c r="P84" s="46"/>
      <c r="Q84" s="47"/>
      <c r="R84" s="42"/>
      <c r="S84" s="43" t="e">
        <f>IF(AND(#REF!="PNL",#REF!="SPLIT"),"STACK ERROR",IF(AND(#REF!&gt;0,$K$6&lt;&gt;""),IFERROR(IF($K$6="No",IF(((ROUND((N84+16)/R84,0))*R84)-N84&lt;16,((ROUND((N84+16)/R84,0))*R84)+R84,(ROUND((N84+16)/R84,0))*R84),(L84*P84)+14),""),""))</f>
        <v>#REF!</v>
      </c>
      <c r="T84" s="43" t="str">
        <f>IFERROR(IF(Table33[[#This Row],[Pr/Pn]]="PR",(+Table33[[#This Row],['# of Widths]]*Table33[[#This Row],[Qty]])*2,Table33[[#This Row],['# of Widths]]*Table33[[#This Row],[Qty]]),"")</f>
        <v/>
      </c>
      <c r="U84" s="43" t="str">
        <f>IF(Table33[[#This Row],[Qty]]&gt;=1,ROUND(IFERROR(IF($K$6="No",SUM((K84*S84)/36),S84/36),""),2),"")</f>
        <v/>
      </c>
      <c r="V84" s="43" t="str">
        <f>IF(Table33[[#This Row],[Qty]]&gt;=1,ROUND(IFERROR(SUM(U84*G84)*1.06,""),2),"")</f>
        <v/>
      </c>
      <c r="W84" s="48"/>
      <c r="X8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4" s="52" t="str">
        <f t="shared" si="5"/>
        <v/>
      </c>
      <c r="Z84" s="52" t="str">
        <f t="shared" si="6"/>
        <v/>
      </c>
      <c r="AA84" s="43" t="str">
        <f t="shared" si="7"/>
        <v/>
      </c>
      <c r="AB84" s="49" t="e">
        <f>IF(#REF!="","NO","YES")</f>
        <v>#REF!</v>
      </c>
    </row>
    <row r="85" spans="1:28" s="50" customFormat="1" ht="23.25" customHeight="1" x14ac:dyDescent="0.2">
      <c r="A85" s="35">
        <v>69</v>
      </c>
      <c r="B85" s="36"/>
      <c r="C85" s="37"/>
      <c r="D85" s="38"/>
      <c r="E85" s="39"/>
      <c r="F85" s="40"/>
      <c r="G85" s="41"/>
      <c r="H85" s="41"/>
      <c r="I85" s="42"/>
      <c r="J85" s="41"/>
      <c r="K85" s="53" t="str" cm="1">
        <f t="array" ref="K8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5" s="44"/>
      <c r="M85" s="51" t="str">
        <f>IF(Table33[[#This Row],[Qty]]&gt;0,(MROUND(IF(H85="PR",((L85/2)+Table33[[#This Row],[Returns Inches]]+O85)*2,L85+Table33[[#This Row],[Returns Inches]]+O85),0.25)),"")</f>
        <v/>
      </c>
      <c r="N85" s="45"/>
      <c r="O85" s="41"/>
      <c r="P85" s="46"/>
      <c r="Q85" s="47"/>
      <c r="R85" s="42"/>
      <c r="S85" s="43" t="e">
        <f>IF(AND(#REF!="PNL",#REF!="SPLIT"),"STACK ERROR",IF(AND(#REF!&gt;0,$K$6&lt;&gt;""),IFERROR(IF($K$6="No",IF(((ROUND((N85+16)/R85,0))*R85)-N85&lt;16,((ROUND((N85+16)/R85,0))*R85)+R85,(ROUND((N85+16)/R85,0))*R85),(L85*P85)+14),""),""))</f>
        <v>#REF!</v>
      </c>
      <c r="T85" s="43" t="str">
        <f>IFERROR(IF(Table33[[#This Row],[Pr/Pn]]="PR",(+Table33[[#This Row],['# of Widths]]*Table33[[#This Row],[Qty]])*2,Table33[[#This Row],['# of Widths]]*Table33[[#This Row],[Qty]]),"")</f>
        <v/>
      </c>
      <c r="U85" s="43" t="str">
        <f>IF(Table33[[#This Row],[Qty]]&gt;=1,ROUND(IFERROR(IF($K$6="No",SUM((K85*S85)/36),S85/36),""),2),"")</f>
        <v/>
      </c>
      <c r="V85" s="43" t="str">
        <f>IF(Table33[[#This Row],[Qty]]&gt;=1,ROUND(IFERROR(SUM(U85*G85)*1.06,""),2),"")</f>
        <v/>
      </c>
      <c r="W85" s="48"/>
      <c r="X8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5" s="52" t="str">
        <f t="shared" si="5"/>
        <v/>
      </c>
      <c r="Z85" s="52" t="str">
        <f t="shared" si="6"/>
        <v/>
      </c>
      <c r="AA85" s="43" t="str">
        <f t="shared" si="7"/>
        <v/>
      </c>
      <c r="AB85" s="49" t="e">
        <f>IF(#REF!="","NO","YES")</f>
        <v>#REF!</v>
      </c>
    </row>
    <row r="86" spans="1:28" s="50" customFormat="1" ht="23.25" customHeight="1" x14ac:dyDescent="0.2">
      <c r="A86" s="35">
        <v>70</v>
      </c>
      <c r="B86" s="36"/>
      <c r="C86" s="37"/>
      <c r="D86" s="38"/>
      <c r="E86" s="39"/>
      <c r="F86" s="40"/>
      <c r="G86" s="41"/>
      <c r="H86" s="41"/>
      <c r="I86" s="42"/>
      <c r="J86" s="41"/>
      <c r="K86" s="53" t="str" cm="1">
        <f t="array" ref="K8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6" s="44"/>
      <c r="M86" s="51" t="str">
        <f>IF(Table33[[#This Row],[Qty]]&gt;0,(MROUND(IF(H86="PR",((L86/2)+Table33[[#This Row],[Returns Inches]]+O86)*2,L86+Table33[[#This Row],[Returns Inches]]+O86),0.25)),"")</f>
        <v/>
      </c>
      <c r="N86" s="45"/>
      <c r="O86" s="41"/>
      <c r="P86" s="46"/>
      <c r="Q86" s="47"/>
      <c r="R86" s="42"/>
      <c r="S86" s="43" t="e">
        <f>IF(AND(#REF!="PNL",#REF!="SPLIT"),"STACK ERROR",IF(AND(#REF!&gt;0,$K$6&lt;&gt;""),IFERROR(IF($K$6="No",IF(((ROUND((N86+16)/R86,0))*R86)-N86&lt;16,((ROUND((N86+16)/R86,0))*R86)+R86,(ROUND((N86+16)/R86,0))*R86),(L86*P86)+14),""),""))</f>
        <v>#REF!</v>
      </c>
      <c r="T86" s="43" t="str">
        <f>IFERROR(IF(Table33[[#This Row],[Pr/Pn]]="PR",(+Table33[[#This Row],['# of Widths]]*Table33[[#This Row],[Qty]])*2,Table33[[#This Row],['# of Widths]]*Table33[[#This Row],[Qty]]),"")</f>
        <v/>
      </c>
      <c r="U86" s="43" t="str">
        <f>IF(Table33[[#This Row],[Qty]]&gt;=1,ROUND(IFERROR(IF($K$6="No",SUM((K86*S86)/36),S86/36),""),2),"")</f>
        <v/>
      </c>
      <c r="V86" s="43" t="str">
        <f>IF(Table33[[#This Row],[Qty]]&gt;=1,ROUND(IFERROR(SUM(U86*G86)*1.06,""),2),"")</f>
        <v/>
      </c>
      <c r="W86" s="48"/>
      <c r="X8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6" s="52" t="str">
        <f t="shared" si="5"/>
        <v/>
      </c>
      <c r="Z86" s="52" t="str">
        <f t="shared" si="6"/>
        <v/>
      </c>
      <c r="AA86" s="43" t="str">
        <f t="shared" si="7"/>
        <v/>
      </c>
      <c r="AB86" s="49" t="e">
        <f>IF(#REF!="","NO","YES")</f>
        <v>#REF!</v>
      </c>
    </row>
    <row r="87" spans="1:28" s="50" customFormat="1" ht="23.25" customHeight="1" x14ac:dyDescent="0.2">
      <c r="A87" s="35">
        <v>71</v>
      </c>
      <c r="B87" s="36"/>
      <c r="C87" s="37"/>
      <c r="D87" s="38"/>
      <c r="E87" s="39"/>
      <c r="F87" s="40"/>
      <c r="G87" s="41"/>
      <c r="H87" s="41"/>
      <c r="I87" s="42"/>
      <c r="J87" s="41"/>
      <c r="K87" s="53" t="str" cm="1">
        <f t="array" ref="K8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7" s="44"/>
      <c r="M87" s="51" t="str">
        <f>IF(Table33[[#This Row],[Qty]]&gt;0,(MROUND(IF(H87="PR",((L87/2)+Table33[[#This Row],[Returns Inches]]+O87)*2,L87+Table33[[#This Row],[Returns Inches]]+O87),0.25)),"")</f>
        <v/>
      </c>
      <c r="N87" s="45"/>
      <c r="O87" s="41"/>
      <c r="P87" s="46"/>
      <c r="Q87" s="47"/>
      <c r="R87" s="42"/>
      <c r="S87" s="43" t="e">
        <f>IF(AND(#REF!="PNL",#REF!="SPLIT"),"STACK ERROR",IF(AND(#REF!&gt;0,$K$6&lt;&gt;""),IFERROR(IF($K$6="No",IF(((ROUND((N87+16)/R87,0))*R87)-N87&lt;16,((ROUND((N87+16)/R87,0))*R87)+R87,(ROUND((N87+16)/R87,0))*R87),(L87*P87)+14),""),""))</f>
        <v>#REF!</v>
      </c>
      <c r="T87" s="43" t="str">
        <f>IFERROR(IF(Table33[[#This Row],[Pr/Pn]]="PR",(+Table33[[#This Row],['# of Widths]]*Table33[[#This Row],[Qty]])*2,Table33[[#This Row],['# of Widths]]*Table33[[#This Row],[Qty]]),"")</f>
        <v/>
      </c>
      <c r="U87" s="43" t="str">
        <f>IF(Table33[[#This Row],[Qty]]&gt;=1,ROUND(IFERROR(IF($K$6="No",SUM((K87*S87)/36),S87/36),""),2),"")</f>
        <v/>
      </c>
      <c r="V87" s="43" t="str">
        <f>IF(Table33[[#This Row],[Qty]]&gt;=1,ROUND(IFERROR(SUM(U87*G87)*1.06,""),2),"")</f>
        <v/>
      </c>
      <c r="W87" s="48"/>
      <c r="X8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7" s="52" t="str">
        <f t="shared" si="5"/>
        <v/>
      </c>
      <c r="Z87" s="52" t="str">
        <f t="shared" si="6"/>
        <v/>
      </c>
      <c r="AA87" s="43" t="str">
        <f t="shared" si="7"/>
        <v/>
      </c>
      <c r="AB87" s="49" t="e">
        <f>IF(#REF!="","NO","YES")</f>
        <v>#REF!</v>
      </c>
    </row>
    <row r="88" spans="1:28" s="50" customFormat="1" ht="23.25" customHeight="1" x14ac:dyDescent="0.2">
      <c r="A88" s="35">
        <v>72</v>
      </c>
      <c r="B88" s="36"/>
      <c r="C88" s="37"/>
      <c r="D88" s="38"/>
      <c r="E88" s="39"/>
      <c r="F88" s="40"/>
      <c r="G88" s="41"/>
      <c r="H88" s="41"/>
      <c r="I88" s="42"/>
      <c r="J88" s="41"/>
      <c r="K88" s="53" t="str" cm="1">
        <f t="array" ref="K8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8" s="44"/>
      <c r="M88" s="51" t="str">
        <f>IF(Table33[[#This Row],[Qty]]&gt;0,(MROUND(IF(H88="PR",((L88/2)+Table33[[#This Row],[Returns Inches]]+O88)*2,L88+Table33[[#This Row],[Returns Inches]]+O88),0.25)),"")</f>
        <v/>
      </c>
      <c r="N88" s="45"/>
      <c r="O88" s="41"/>
      <c r="P88" s="46"/>
      <c r="Q88" s="47"/>
      <c r="R88" s="42"/>
      <c r="S88" s="43" t="e">
        <f>IF(AND(#REF!="PNL",#REF!="SPLIT"),"STACK ERROR",IF(AND(#REF!&gt;0,$K$6&lt;&gt;""),IFERROR(IF($K$6="No",IF(((ROUND((N88+16)/R88,0))*R88)-N88&lt;16,((ROUND((N88+16)/R88,0))*R88)+R88,(ROUND((N88+16)/R88,0))*R88),(L88*P88)+14),""),""))</f>
        <v>#REF!</v>
      </c>
      <c r="T88" s="43" t="str">
        <f>IFERROR(IF(Table33[[#This Row],[Pr/Pn]]="PR",(+Table33[[#This Row],['# of Widths]]*Table33[[#This Row],[Qty]])*2,Table33[[#This Row],['# of Widths]]*Table33[[#This Row],[Qty]]),"")</f>
        <v/>
      </c>
      <c r="U88" s="43" t="str">
        <f>IF(Table33[[#This Row],[Qty]]&gt;=1,ROUND(IFERROR(IF($K$6="No",SUM((K88*S88)/36),S88/36),""),2),"")</f>
        <v/>
      </c>
      <c r="V88" s="43" t="str">
        <f>IF(Table33[[#This Row],[Qty]]&gt;=1,ROUND(IFERROR(SUM(U88*G88)*1.06,""),2),"")</f>
        <v/>
      </c>
      <c r="W88" s="48"/>
      <c r="X8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8" s="52" t="str">
        <f t="shared" si="5"/>
        <v/>
      </c>
      <c r="Z88" s="52" t="str">
        <f t="shared" si="6"/>
        <v/>
      </c>
      <c r="AA88" s="43" t="str">
        <f t="shared" si="7"/>
        <v/>
      </c>
      <c r="AB88" s="49" t="e">
        <f>IF(#REF!="","NO","YES")</f>
        <v>#REF!</v>
      </c>
    </row>
    <row r="89" spans="1:28" s="50" customFormat="1" ht="23.25" customHeight="1" x14ac:dyDescent="0.2">
      <c r="A89" s="35">
        <v>73</v>
      </c>
      <c r="B89" s="36"/>
      <c r="C89" s="37"/>
      <c r="D89" s="38"/>
      <c r="E89" s="39"/>
      <c r="F89" s="40"/>
      <c r="G89" s="41"/>
      <c r="H89" s="41"/>
      <c r="I89" s="42"/>
      <c r="J89" s="41"/>
      <c r="K89" s="53" t="str" cm="1">
        <f t="array" ref="K8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9" s="44"/>
      <c r="M89" s="51" t="str">
        <f>IF(Table33[[#This Row],[Qty]]&gt;0,(MROUND(IF(H89="PR",((L89/2)+Table33[[#This Row],[Returns Inches]]+O89)*2,L89+Table33[[#This Row],[Returns Inches]]+O89),0.25)),"")</f>
        <v/>
      </c>
      <c r="N89" s="45"/>
      <c r="O89" s="41"/>
      <c r="P89" s="46"/>
      <c r="Q89" s="47"/>
      <c r="R89" s="42"/>
      <c r="S89" s="43" t="e">
        <f>IF(AND(#REF!="PNL",#REF!="SPLIT"),"STACK ERROR",IF(AND(#REF!&gt;0,$K$6&lt;&gt;""),IFERROR(IF($K$6="No",IF(((ROUND((N89+16)/R89,0))*R89)-N89&lt;16,((ROUND((N89+16)/R89,0))*R89)+R89,(ROUND((N89+16)/R89,0))*R89),(L89*P89)+14),""),""))</f>
        <v>#REF!</v>
      </c>
      <c r="T89" s="43" t="str">
        <f>IFERROR(IF(Table33[[#This Row],[Pr/Pn]]="PR",(+Table33[[#This Row],['# of Widths]]*Table33[[#This Row],[Qty]])*2,Table33[[#This Row],['# of Widths]]*Table33[[#This Row],[Qty]]),"")</f>
        <v/>
      </c>
      <c r="U89" s="43" t="str">
        <f>IF(Table33[[#This Row],[Qty]]&gt;=1,ROUND(IFERROR(IF($K$6="No",SUM((K89*S89)/36),S89/36),""),2),"")</f>
        <v/>
      </c>
      <c r="V89" s="43" t="str">
        <f>IF(Table33[[#This Row],[Qty]]&gt;=1,ROUND(IFERROR(SUM(U89*G89)*1.06,""),2),"")</f>
        <v/>
      </c>
      <c r="W89" s="48"/>
      <c r="X8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9" s="52" t="str">
        <f t="shared" si="5"/>
        <v/>
      </c>
      <c r="Z89" s="52" t="str">
        <f t="shared" si="6"/>
        <v/>
      </c>
      <c r="AA89" s="43" t="str">
        <f t="shared" si="7"/>
        <v/>
      </c>
      <c r="AB89" s="49" t="e">
        <f>IF(#REF!="","NO","YES")</f>
        <v>#REF!</v>
      </c>
    </row>
    <row r="90" spans="1:28" s="50" customFormat="1" ht="23.25" customHeight="1" x14ac:dyDescent="0.2">
      <c r="A90" s="35">
        <v>74</v>
      </c>
      <c r="B90" s="36"/>
      <c r="C90" s="37"/>
      <c r="D90" s="38"/>
      <c r="E90" s="39"/>
      <c r="F90" s="40"/>
      <c r="G90" s="41"/>
      <c r="H90" s="41"/>
      <c r="I90" s="42"/>
      <c r="J90" s="41"/>
      <c r="K90" s="53" t="str" cm="1">
        <f t="array" ref="K9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0" s="44"/>
      <c r="M90" s="51" t="str">
        <f>IF(Table33[[#This Row],[Qty]]&gt;0,(MROUND(IF(H90="PR",((L90/2)+Table33[[#This Row],[Returns Inches]]+O90)*2,L90+Table33[[#This Row],[Returns Inches]]+O90),0.25)),"")</f>
        <v/>
      </c>
      <c r="N90" s="45"/>
      <c r="O90" s="41"/>
      <c r="P90" s="46"/>
      <c r="Q90" s="47"/>
      <c r="R90" s="42"/>
      <c r="S90" s="43" t="e">
        <f>IF(AND(#REF!="PNL",#REF!="SPLIT"),"STACK ERROR",IF(AND(#REF!&gt;0,$K$6&lt;&gt;""),IFERROR(IF($K$6="No",IF(((ROUND((N90+16)/R90,0))*R90)-N90&lt;16,((ROUND((N90+16)/R90,0))*R90)+R90,(ROUND((N90+16)/R90,0))*R90),(L90*P90)+14),""),""))</f>
        <v>#REF!</v>
      </c>
      <c r="T90" s="43" t="str">
        <f>IFERROR(IF(Table33[[#This Row],[Pr/Pn]]="PR",(+Table33[[#This Row],['# of Widths]]*Table33[[#This Row],[Qty]])*2,Table33[[#This Row],['# of Widths]]*Table33[[#This Row],[Qty]]),"")</f>
        <v/>
      </c>
      <c r="U90" s="43" t="str">
        <f>IF(Table33[[#This Row],[Qty]]&gt;=1,ROUND(IFERROR(IF($K$6="No",SUM((K90*S90)/36),S90/36),""),2),"")</f>
        <v/>
      </c>
      <c r="V90" s="43" t="str">
        <f>IF(Table33[[#This Row],[Qty]]&gt;=1,ROUND(IFERROR(SUM(U90*G90)*1.06,""),2),"")</f>
        <v/>
      </c>
      <c r="W90" s="48"/>
      <c r="X9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0" s="52" t="str">
        <f t="shared" si="5"/>
        <v/>
      </c>
      <c r="Z90" s="52" t="str">
        <f t="shared" si="6"/>
        <v/>
      </c>
      <c r="AA90" s="43" t="str">
        <f t="shared" si="7"/>
        <v/>
      </c>
      <c r="AB90" s="49" t="e">
        <f>IF(#REF!="","NO","YES")</f>
        <v>#REF!</v>
      </c>
    </row>
    <row r="91" spans="1:28" s="50" customFormat="1" ht="23.25" customHeight="1" x14ac:dyDescent="0.2">
      <c r="A91" s="35">
        <v>75</v>
      </c>
      <c r="B91" s="36"/>
      <c r="C91" s="37"/>
      <c r="D91" s="38"/>
      <c r="E91" s="39"/>
      <c r="F91" s="40"/>
      <c r="G91" s="41"/>
      <c r="H91" s="41"/>
      <c r="I91" s="42"/>
      <c r="J91" s="41"/>
      <c r="K91" s="53" t="str" cm="1">
        <f t="array" ref="K9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1" s="44"/>
      <c r="M91" s="51" t="str">
        <f>IF(Table33[[#This Row],[Qty]]&gt;0,(MROUND(IF(H91="PR",((L91/2)+Table33[[#This Row],[Returns Inches]]+O91)*2,L91+Table33[[#This Row],[Returns Inches]]+O91),0.25)),"")</f>
        <v/>
      </c>
      <c r="N91" s="45"/>
      <c r="O91" s="41"/>
      <c r="P91" s="46"/>
      <c r="Q91" s="47"/>
      <c r="R91" s="42"/>
      <c r="S91" s="43" t="e">
        <f>IF(AND(#REF!="PNL",#REF!="SPLIT"),"STACK ERROR",IF(AND(#REF!&gt;0,$K$6&lt;&gt;""),IFERROR(IF($K$6="No",IF(((ROUND((N91+16)/R91,0))*R91)-N91&lt;16,((ROUND((N91+16)/R91,0))*R91)+R91,(ROUND((N91+16)/R91,0))*R91),(L91*P91)+14),""),""))</f>
        <v>#REF!</v>
      </c>
      <c r="T91" s="43" t="str">
        <f>IFERROR(IF(Table33[[#This Row],[Pr/Pn]]="PR",(+Table33[[#This Row],['# of Widths]]*Table33[[#This Row],[Qty]])*2,Table33[[#This Row],['# of Widths]]*Table33[[#This Row],[Qty]]),"")</f>
        <v/>
      </c>
      <c r="U91" s="43" t="str">
        <f>IF(Table33[[#This Row],[Qty]]&gt;=1,ROUND(IFERROR(IF($K$6="No",SUM((K91*S91)/36),S91/36),""),2),"")</f>
        <v/>
      </c>
      <c r="V91" s="43" t="str">
        <f>IF(Table33[[#This Row],[Qty]]&gt;=1,ROUND(IFERROR(SUM(U91*G91)*1.06,""),2),"")</f>
        <v/>
      </c>
      <c r="W91" s="48"/>
      <c r="X9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1" s="52" t="str">
        <f t="shared" si="5"/>
        <v/>
      </c>
      <c r="Z91" s="52" t="str">
        <f t="shared" si="6"/>
        <v/>
      </c>
      <c r="AA91" s="43" t="str">
        <f t="shared" si="7"/>
        <v/>
      </c>
      <c r="AB91" s="49" t="e">
        <f>IF(#REF!="","NO","YES")</f>
        <v>#REF!</v>
      </c>
    </row>
    <row r="92" spans="1:28" s="50" customFormat="1" ht="23.25" customHeight="1" x14ac:dyDescent="0.2">
      <c r="A92" s="35">
        <v>76</v>
      </c>
      <c r="B92" s="36"/>
      <c r="C92" s="37"/>
      <c r="D92" s="38"/>
      <c r="E92" s="39"/>
      <c r="F92" s="40"/>
      <c r="G92" s="41"/>
      <c r="H92" s="41"/>
      <c r="I92" s="42"/>
      <c r="J92" s="41"/>
      <c r="K92" s="53" t="str" cm="1">
        <f t="array" ref="K9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2" s="44"/>
      <c r="M92" s="51" t="str">
        <f>IF(Table33[[#This Row],[Qty]]&gt;0,(MROUND(IF(H92="PR",((L92/2)+Table33[[#This Row],[Returns Inches]]+O92)*2,L92+Table33[[#This Row],[Returns Inches]]+O92),0.25)),"")</f>
        <v/>
      </c>
      <c r="N92" s="45"/>
      <c r="O92" s="41"/>
      <c r="P92" s="46"/>
      <c r="Q92" s="47"/>
      <c r="R92" s="42"/>
      <c r="S92" s="43" t="e">
        <f>IF(AND(#REF!="PNL",#REF!="SPLIT"),"STACK ERROR",IF(AND(#REF!&gt;0,$K$6&lt;&gt;""),IFERROR(IF($K$6="No",IF(((ROUND((N92+16)/R92,0))*R92)-N92&lt;16,((ROUND((N92+16)/R92,0))*R92)+R92,(ROUND((N92+16)/R92,0))*R92),(L92*P92)+14),""),""))</f>
        <v>#REF!</v>
      </c>
      <c r="T92" s="43" t="str">
        <f>IFERROR(IF(Table33[[#This Row],[Pr/Pn]]="PR",(+Table33[[#This Row],['# of Widths]]*Table33[[#This Row],[Qty]])*2,Table33[[#This Row],['# of Widths]]*Table33[[#This Row],[Qty]]),"")</f>
        <v/>
      </c>
      <c r="U92" s="43" t="str">
        <f>IF(Table33[[#This Row],[Qty]]&gt;=1,ROUND(IFERROR(IF($K$6="No",SUM((K92*S92)/36),S92/36),""),2),"")</f>
        <v/>
      </c>
      <c r="V92" s="43" t="str">
        <f>IF(Table33[[#This Row],[Qty]]&gt;=1,ROUND(IFERROR(SUM(U92*G92)*1.06,""),2),"")</f>
        <v/>
      </c>
      <c r="W92" s="48"/>
      <c r="X9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2" s="52" t="str">
        <f t="shared" si="5"/>
        <v/>
      </c>
      <c r="Z92" s="52" t="str">
        <f t="shared" si="6"/>
        <v/>
      </c>
      <c r="AA92" s="43" t="str">
        <f t="shared" si="7"/>
        <v/>
      </c>
      <c r="AB92" s="49" t="e">
        <f>IF(#REF!="","NO","YES")</f>
        <v>#REF!</v>
      </c>
    </row>
    <row r="93" spans="1:28" s="50" customFormat="1" ht="23.25" customHeight="1" x14ac:dyDescent="0.2">
      <c r="A93" s="35">
        <v>77</v>
      </c>
      <c r="B93" s="36"/>
      <c r="C93" s="37"/>
      <c r="D93" s="38"/>
      <c r="E93" s="39"/>
      <c r="F93" s="40"/>
      <c r="G93" s="41"/>
      <c r="H93" s="41"/>
      <c r="I93" s="42"/>
      <c r="J93" s="41"/>
      <c r="K93" s="53" t="str" cm="1">
        <f t="array" ref="K9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3" s="44"/>
      <c r="M93" s="51" t="str">
        <f>IF(Table33[[#This Row],[Qty]]&gt;0,(MROUND(IF(H93="PR",((L93/2)+Table33[[#This Row],[Returns Inches]]+O93)*2,L93+Table33[[#This Row],[Returns Inches]]+O93),0.25)),"")</f>
        <v/>
      </c>
      <c r="N93" s="45"/>
      <c r="O93" s="41"/>
      <c r="P93" s="46"/>
      <c r="Q93" s="47"/>
      <c r="R93" s="42"/>
      <c r="S93" s="43" t="e">
        <f>IF(AND(#REF!="PNL",#REF!="SPLIT"),"STACK ERROR",IF(AND(#REF!&gt;0,$K$6&lt;&gt;""),IFERROR(IF($K$6="No",IF(((ROUND((N93+16)/R93,0))*R93)-N93&lt;16,((ROUND((N93+16)/R93,0))*R93)+R93,(ROUND((N93+16)/R93,0))*R93),(L93*P93)+14),""),""))</f>
        <v>#REF!</v>
      </c>
      <c r="T93" s="43" t="str">
        <f>IFERROR(IF(Table33[[#This Row],[Pr/Pn]]="PR",(+Table33[[#This Row],['# of Widths]]*Table33[[#This Row],[Qty]])*2,Table33[[#This Row],['# of Widths]]*Table33[[#This Row],[Qty]]),"")</f>
        <v/>
      </c>
      <c r="U93" s="43" t="str">
        <f>IF(Table33[[#This Row],[Qty]]&gt;=1,ROUND(IFERROR(IF($K$6="No",SUM((K93*S93)/36),S93/36),""),2),"")</f>
        <v/>
      </c>
      <c r="V93" s="43" t="str">
        <f>IF(Table33[[#This Row],[Qty]]&gt;=1,ROUND(IFERROR(SUM(U93*G93)*1.06,""),2),"")</f>
        <v/>
      </c>
      <c r="W93" s="48"/>
      <c r="X9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3" s="52" t="str">
        <f t="shared" si="5"/>
        <v/>
      </c>
      <c r="Z93" s="52" t="str">
        <f t="shared" si="6"/>
        <v/>
      </c>
      <c r="AA93" s="43" t="str">
        <f t="shared" si="7"/>
        <v/>
      </c>
      <c r="AB93" s="49" t="e">
        <f>IF(#REF!="","NO","YES")</f>
        <v>#REF!</v>
      </c>
    </row>
    <row r="94" spans="1:28" s="50" customFormat="1" ht="23.25" customHeight="1" x14ac:dyDescent="0.2">
      <c r="A94" s="35">
        <v>78</v>
      </c>
      <c r="B94" s="36"/>
      <c r="C94" s="37"/>
      <c r="D94" s="38"/>
      <c r="E94" s="39"/>
      <c r="F94" s="40"/>
      <c r="G94" s="41"/>
      <c r="H94" s="41"/>
      <c r="I94" s="42"/>
      <c r="J94" s="41"/>
      <c r="K94" s="53" t="str" cm="1">
        <f t="array" ref="K9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4" s="44"/>
      <c r="M94" s="51" t="str">
        <f>IF(Table33[[#This Row],[Qty]]&gt;0,(MROUND(IF(H94="PR",((L94/2)+Table33[[#This Row],[Returns Inches]]+O94)*2,L94+Table33[[#This Row],[Returns Inches]]+O94),0.25)),"")</f>
        <v/>
      </c>
      <c r="N94" s="45"/>
      <c r="O94" s="41"/>
      <c r="P94" s="46"/>
      <c r="Q94" s="47"/>
      <c r="R94" s="42"/>
      <c r="S94" s="43" t="e">
        <f>IF(AND(#REF!="PNL",#REF!="SPLIT"),"STACK ERROR",IF(AND(#REF!&gt;0,$K$6&lt;&gt;""),IFERROR(IF($K$6="No",IF(((ROUND((N94+16)/R94,0))*R94)-N94&lt;16,((ROUND((N94+16)/R94,0))*R94)+R94,(ROUND((N94+16)/R94,0))*R94),(L94*P94)+14),""),""))</f>
        <v>#REF!</v>
      </c>
      <c r="T94" s="43" t="str">
        <f>IFERROR(IF(Table33[[#This Row],[Pr/Pn]]="PR",(+Table33[[#This Row],['# of Widths]]*Table33[[#This Row],[Qty]])*2,Table33[[#This Row],['# of Widths]]*Table33[[#This Row],[Qty]]),"")</f>
        <v/>
      </c>
      <c r="U94" s="43" t="str">
        <f>IF(Table33[[#This Row],[Qty]]&gt;=1,ROUND(IFERROR(IF($K$6="No",SUM((K94*S94)/36),S94/36),""),2),"")</f>
        <v/>
      </c>
      <c r="V94" s="43" t="str">
        <f>IF(Table33[[#This Row],[Qty]]&gt;=1,ROUND(IFERROR(SUM(U94*G94)*1.06,""),2),"")</f>
        <v/>
      </c>
      <c r="W94" s="48"/>
      <c r="X9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4" s="52" t="str">
        <f t="shared" si="5"/>
        <v/>
      </c>
      <c r="Z94" s="52" t="str">
        <f t="shared" si="6"/>
        <v/>
      </c>
      <c r="AA94" s="43" t="str">
        <f t="shared" si="7"/>
        <v/>
      </c>
      <c r="AB94" s="49" t="e">
        <f>IF(#REF!="","NO","YES")</f>
        <v>#REF!</v>
      </c>
    </row>
    <row r="95" spans="1:28" s="50" customFormat="1" ht="23.25" customHeight="1" x14ac:dyDescent="0.2">
      <c r="A95" s="35">
        <v>79</v>
      </c>
      <c r="B95" s="36"/>
      <c r="C95" s="37"/>
      <c r="D95" s="38"/>
      <c r="E95" s="39"/>
      <c r="F95" s="40"/>
      <c r="G95" s="41"/>
      <c r="H95" s="41"/>
      <c r="I95" s="42"/>
      <c r="J95" s="41"/>
      <c r="K95" s="53" t="str" cm="1">
        <f t="array" ref="K9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5" s="44"/>
      <c r="M95" s="51" t="str">
        <f>IF(Table33[[#This Row],[Qty]]&gt;0,(MROUND(IF(H95="PR",((L95/2)+Table33[[#This Row],[Returns Inches]]+O95)*2,L95+Table33[[#This Row],[Returns Inches]]+O95),0.25)),"")</f>
        <v/>
      </c>
      <c r="N95" s="45"/>
      <c r="O95" s="41"/>
      <c r="P95" s="46"/>
      <c r="Q95" s="47"/>
      <c r="R95" s="42"/>
      <c r="S95" s="43" t="e">
        <f>IF(AND(#REF!="PNL",#REF!="SPLIT"),"STACK ERROR",IF(AND(#REF!&gt;0,$K$6&lt;&gt;""),IFERROR(IF($K$6="No",IF(((ROUND((N95+16)/R95,0))*R95)-N95&lt;16,((ROUND((N95+16)/R95,0))*R95)+R95,(ROUND((N95+16)/R95,0))*R95),(L95*P95)+14),""),""))</f>
        <v>#REF!</v>
      </c>
      <c r="T95" s="43" t="str">
        <f>IFERROR(IF(Table33[[#This Row],[Pr/Pn]]="PR",(+Table33[[#This Row],['# of Widths]]*Table33[[#This Row],[Qty]])*2,Table33[[#This Row],['# of Widths]]*Table33[[#This Row],[Qty]]),"")</f>
        <v/>
      </c>
      <c r="U95" s="43" t="str">
        <f>IF(Table33[[#This Row],[Qty]]&gt;=1,ROUND(IFERROR(IF($K$6="No",SUM((K95*S95)/36),S95/36),""),2),"")</f>
        <v/>
      </c>
      <c r="V95" s="43" t="str">
        <f>IF(Table33[[#This Row],[Qty]]&gt;=1,ROUND(IFERROR(SUM(U95*G95)*1.06,""),2),"")</f>
        <v/>
      </c>
      <c r="W95" s="48"/>
      <c r="X9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5" s="52" t="str">
        <f t="shared" si="5"/>
        <v/>
      </c>
      <c r="Z95" s="52" t="str">
        <f t="shared" si="6"/>
        <v/>
      </c>
      <c r="AA95" s="43" t="str">
        <f t="shared" si="7"/>
        <v/>
      </c>
      <c r="AB95" s="49" t="e">
        <f>IF(#REF!="","NO","YES")</f>
        <v>#REF!</v>
      </c>
    </row>
    <row r="96" spans="1:28" s="50" customFormat="1" ht="23.25" customHeight="1" x14ac:dyDescent="0.2">
      <c r="A96" s="35">
        <v>80</v>
      </c>
      <c r="B96" s="36"/>
      <c r="C96" s="37"/>
      <c r="D96" s="38"/>
      <c r="E96" s="39"/>
      <c r="F96" s="40"/>
      <c r="G96" s="41"/>
      <c r="H96" s="41"/>
      <c r="I96" s="42"/>
      <c r="J96" s="41"/>
      <c r="K96" s="53" t="str" cm="1">
        <f t="array" ref="K9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6" s="44"/>
      <c r="M96" s="51" t="str">
        <f>IF(Table33[[#This Row],[Qty]]&gt;0,(MROUND(IF(H96="PR",((L96/2)+Table33[[#This Row],[Returns Inches]]+O96)*2,L96+Table33[[#This Row],[Returns Inches]]+O96),0.25)),"")</f>
        <v/>
      </c>
      <c r="N96" s="45"/>
      <c r="O96" s="41"/>
      <c r="P96" s="46"/>
      <c r="Q96" s="47"/>
      <c r="R96" s="42"/>
      <c r="S96" s="43" t="e">
        <f>IF(AND(#REF!="PNL",#REF!="SPLIT"),"STACK ERROR",IF(AND(#REF!&gt;0,$K$6&lt;&gt;""),IFERROR(IF($K$6="No",IF(((ROUND((N96+16)/R96,0))*R96)-N96&lt;16,((ROUND((N96+16)/R96,0))*R96)+R96,(ROUND((N96+16)/R96,0))*R96),(L96*P96)+14),""),""))</f>
        <v>#REF!</v>
      </c>
      <c r="T96" s="43" t="str">
        <f>IFERROR(IF(Table33[[#This Row],[Pr/Pn]]="PR",(+Table33[[#This Row],['# of Widths]]*Table33[[#This Row],[Qty]])*2,Table33[[#This Row],['# of Widths]]*Table33[[#This Row],[Qty]]),"")</f>
        <v/>
      </c>
      <c r="U96" s="43" t="str">
        <f>IF(Table33[[#This Row],[Qty]]&gt;=1,ROUND(IFERROR(IF($K$6="No",SUM((K96*S96)/36),S96/36),""),2),"")</f>
        <v/>
      </c>
      <c r="V96" s="43" t="str">
        <f>IF(Table33[[#This Row],[Qty]]&gt;=1,ROUND(IFERROR(SUM(U96*G96)*1.06,""),2),"")</f>
        <v/>
      </c>
      <c r="W96" s="48"/>
      <c r="X9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6" s="52" t="str">
        <f t="shared" si="5"/>
        <v/>
      </c>
      <c r="Z96" s="52" t="str">
        <f t="shared" si="6"/>
        <v/>
      </c>
      <c r="AA96" s="43" t="str">
        <f t="shared" si="7"/>
        <v/>
      </c>
      <c r="AB96" s="49" t="e">
        <f>IF(#REF!="","NO","YES")</f>
        <v>#REF!</v>
      </c>
    </row>
    <row r="97" spans="1:28" s="50" customFormat="1" ht="23.25" customHeight="1" x14ac:dyDescent="0.2">
      <c r="A97" s="35">
        <v>81</v>
      </c>
      <c r="B97" s="36"/>
      <c r="C97" s="37"/>
      <c r="D97" s="38"/>
      <c r="E97" s="39"/>
      <c r="F97" s="40"/>
      <c r="G97" s="41"/>
      <c r="H97" s="41"/>
      <c r="I97" s="42"/>
      <c r="J97" s="41"/>
      <c r="K97" s="53" t="str" cm="1">
        <f t="array" ref="K9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7" s="44"/>
      <c r="M97" s="51" t="str">
        <f>IF(Table33[[#This Row],[Qty]]&gt;0,(MROUND(IF(H97="PR",((L97/2)+Table33[[#This Row],[Returns Inches]]+O97)*2,L97+Table33[[#This Row],[Returns Inches]]+O97),0.25)),"")</f>
        <v/>
      </c>
      <c r="N97" s="45"/>
      <c r="O97" s="41"/>
      <c r="P97" s="46"/>
      <c r="Q97" s="47"/>
      <c r="R97" s="42"/>
      <c r="S97" s="43" t="e">
        <f>IF(AND(#REF!="PNL",#REF!="SPLIT"),"STACK ERROR",IF(AND(#REF!&gt;0,$K$6&lt;&gt;""),IFERROR(IF($K$6="No",IF(((ROUND((N97+16)/R97,0))*R97)-N97&lt;16,((ROUND((N97+16)/R97,0))*R97)+R97,(ROUND((N97+16)/R97,0))*R97),(L97*P97)+14),""),""))</f>
        <v>#REF!</v>
      </c>
      <c r="T97" s="43" t="str">
        <f>IFERROR(IF(Table33[[#This Row],[Pr/Pn]]="PR",(+Table33[[#This Row],['# of Widths]]*Table33[[#This Row],[Qty]])*2,Table33[[#This Row],['# of Widths]]*Table33[[#This Row],[Qty]]),"")</f>
        <v/>
      </c>
      <c r="U97" s="43" t="str">
        <f>IF(Table33[[#This Row],[Qty]]&gt;=1,ROUND(IFERROR(IF($K$6="No",SUM((K97*S97)/36),S97/36),""),2),"")</f>
        <v/>
      </c>
      <c r="V97" s="43" t="str">
        <f>IF(Table33[[#This Row],[Qty]]&gt;=1,ROUND(IFERROR(SUM(U97*G97)*1.06,""),2),"")</f>
        <v/>
      </c>
      <c r="W97" s="48"/>
      <c r="X9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7" s="52" t="str">
        <f t="shared" si="5"/>
        <v/>
      </c>
      <c r="Z97" s="52" t="str">
        <f t="shared" si="6"/>
        <v/>
      </c>
      <c r="AA97" s="43" t="str">
        <f t="shared" si="7"/>
        <v/>
      </c>
      <c r="AB97" s="49" t="e">
        <f>IF(#REF!="","NO","YES")</f>
        <v>#REF!</v>
      </c>
    </row>
    <row r="98" spans="1:28" s="50" customFormat="1" ht="23.25" customHeight="1" x14ac:dyDescent="0.2">
      <c r="A98" s="35">
        <v>82</v>
      </c>
      <c r="B98" s="36"/>
      <c r="C98" s="37"/>
      <c r="D98" s="38"/>
      <c r="E98" s="39"/>
      <c r="F98" s="40"/>
      <c r="G98" s="41"/>
      <c r="H98" s="41"/>
      <c r="I98" s="42"/>
      <c r="J98" s="41"/>
      <c r="K98" s="53" t="str" cm="1">
        <f t="array" ref="K9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8" s="44"/>
      <c r="M98" s="51" t="str">
        <f>IF(Table33[[#This Row],[Qty]]&gt;0,(MROUND(IF(H98="PR",((L98/2)+Table33[[#This Row],[Returns Inches]]+O98)*2,L98+Table33[[#This Row],[Returns Inches]]+O98),0.25)),"")</f>
        <v/>
      </c>
      <c r="N98" s="45"/>
      <c r="O98" s="41"/>
      <c r="P98" s="46"/>
      <c r="Q98" s="47"/>
      <c r="R98" s="42"/>
      <c r="S98" s="43" t="e">
        <f>IF(AND(#REF!="PNL",#REF!="SPLIT"),"STACK ERROR",IF(AND(#REF!&gt;0,$K$6&lt;&gt;""),IFERROR(IF($K$6="No",IF(((ROUND((N98+16)/R98,0))*R98)-N98&lt;16,((ROUND((N98+16)/R98,0))*R98)+R98,(ROUND((N98+16)/R98,0))*R98),(L98*P98)+14),""),""))</f>
        <v>#REF!</v>
      </c>
      <c r="T98" s="43" t="str">
        <f>IFERROR(IF(Table33[[#This Row],[Pr/Pn]]="PR",(+Table33[[#This Row],['# of Widths]]*Table33[[#This Row],[Qty]])*2,Table33[[#This Row],['# of Widths]]*Table33[[#This Row],[Qty]]),"")</f>
        <v/>
      </c>
      <c r="U98" s="43" t="str">
        <f>IF(Table33[[#This Row],[Qty]]&gt;=1,ROUND(IFERROR(IF($K$6="No",SUM((K98*S98)/36),S98/36),""),2),"")</f>
        <v/>
      </c>
      <c r="V98" s="43" t="str">
        <f>IF(Table33[[#This Row],[Qty]]&gt;=1,ROUND(IFERROR(SUM(U98*G98)*1.06,""),2),"")</f>
        <v/>
      </c>
      <c r="W98" s="48"/>
      <c r="X9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8" s="52" t="str">
        <f t="shared" si="5"/>
        <v/>
      </c>
      <c r="Z98" s="52" t="str">
        <f t="shared" si="6"/>
        <v/>
      </c>
      <c r="AA98" s="43" t="str">
        <f t="shared" si="7"/>
        <v/>
      </c>
      <c r="AB98" s="49" t="e">
        <f>IF(#REF!="","NO","YES")</f>
        <v>#REF!</v>
      </c>
    </row>
    <row r="99" spans="1:28" s="50" customFormat="1" ht="23.25" customHeight="1" x14ac:dyDescent="0.2">
      <c r="A99" s="35">
        <v>83</v>
      </c>
      <c r="B99" s="36"/>
      <c r="C99" s="37"/>
      <c r="D99" s="38"/>
      <c r="E99" s="39"/>
      <c r="F99" s="40"/>
      <c r="G99" s="41"/>
      <c r="H99" s="41"/>
      <c r="I99" s="42"/>
      <c r="J99" s="41"/>
      <c r="K99" s="53" t="str" cm="1">
        <f t="array" ref="K9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9" s="44"/>
      <c r="M99" s="51" t="str">
        <f>IF(Table33[[#This Row],[Qty]]&gt;0,(MROUND(IF(H99="PR",((L99/2)+Table33[[#This Row],[Returns Inches]]+O99)*2,L99+Table33[[#This Row],[Returns Inches]]+O99),0.25)),"")</f>
        <v/>
      </c>
      <c r="N99" s="45"/>
      <c r="O99" s="41"/>
      <c r="P99" s="46"/>
      <c r="Q99" s="47"/>
      <c r="R99" s="42"/>
      <c r="S99" s="43" t="e">
        <f>IF(AND(#REF!="PNL",#REF!="SPLIT"),"STACK ERROR",IF(AND(#REF!&gt;0,$K$6&lt;&gt;""),IFERROR(IF($K$6="No",IF(((ROUND((N99+16)/R99,0))*R99)-N99&lt;16,((ROUND((N99+16)/R99,0))*R99)+R99,(ROUND((N99+16)/R99,0))*R99),(L99*P99)+14),""),""))</f>
        <v>#REF!</v>
      </c>
      <c r="T99" s="43" t="str">
        <f>IFERROR(IF(Table33[[#This Row],[Pr/Pn]]="PR",(+Table33[[#This Row],['# of Widths]]*Table33[[#This Row],[Qty]])*2,Table33[[#This Row],['# of Widths]]*Table33[[#This Row],[Qty]]),"")</f>
        <v/>
      </c>
      <c r="U99" s="43" t="str">
        <f>IF(Table33[[#This Row],[Qty]]&gt;=1,ROUND(IFERROR(IF($K$6="No",SUM((K99*S99)/36),S99/36),""),2),"")</f>
        <v/>
      </c>
      <c r="V99" s="43" t="str">
        <f>IF(Table33[[#This Row],[Qty]]&gt;=1,ROUND(IFERROR(SUM(U99*G99)*1.06,""),2),"")</f>
        <v/>
      </c>
      <c r="W99" s="48"/>
      <c r="X9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9" s="52" t="str">
        <f t="shared" si="5"/>
        <v/>
      </c>
      <c r="Z99" s="52" t="str">
        <f t="shared" si="6"/>
        <v/>
      </c>
      <c r="AA99" s="43" t="str">
        <f t="shared" si="7"/>
        <v/>
      </c>
      <c r="AB99" s="49" t="e">
        <f>IF(#REF!="","NO","YES")</f>
        <v>#REF!</v>
      </c>
    </row>
    <row r="100" spans="1:28" s="50" customFormat="1" ht="23.25" customHeight="1" x14ac:dyDescent="0.2">
      <c r="A100" s="35">
        <v>84</v>
      </c>
      <c r="B100" s="36"/>
      <c r="C100" s="37"/>
      <c r="D100" s="38"/>
      <c r="E100" s="39"/>
      <c r="F100" s="40"/>
      <c r="G100" s="41"/>
      <c r="H100" s="41"/>
      <c r="I100" s="42"/>
      <c r="J100" s="41"/>
      <c r="K100" s="53" t="str" cm="1">
        <f t="array" ref="K10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0" s="44"/>
      <c r="M100" s="51" t="str">
        <f>IF(Table33[[#This Row],[Qty]]&gt;0,(MROUND(IF(H100="PR",((L100/2)+Table33[[#This Row],[Returns Inches]]+O100)*2,L100+Table33[[#This Row],[Returns Inches]]+O100),0.25)),"")</f>
        <v/>
      </c>
      <c r="N100" s="45"/>
      <c r="O100" s="41"/>
      <c r="P100" s="46"/>
      <c r="Q100" s="47"/>
      <c r="R100" s="42"/>
      <c r="S100" s="43" t="e">
        <f>IF(AND(#REF!="PNL",#REF!="SPLIT"),"STACK ERROR",IF(AND(#REF!&gt;0,$K$6&lt;&gt;""),IFERROR(IF($K$6="No",IF(((ROUND((N100+16)/R100,0))*R100)-N100&lt;16,((ROUND((N100+16)/R100,0))*R100)+R100,(ROUND((N100+16)/R100,0))*R100),(L100*P100)+14),""),""))</f>
        <v>#REF!</v>
      </c>
      <c r="T100" s="43" t="str">
        <f>IFERROR(IF(Table33[[#This Row],[Pr/Pn]]="PR",(+Table33[[#This Row],['# of Widths]]*Table33[[#This Row],[Qty]])*2,Table33[[#This Row],['# of Widths]]*Table33[[#This Row],[Qty]]),"")</f>
        <v/>
      </c>
      <c r="U100" s="43" t="str">
        <f>IF(Table33[[#This Row],[Qty]]&gt;=1,ROUND(IFERROR(IF($K$6="No",SUM((K100*S100)/36),S100/36),""),2),"")</f>
        <v/>
      </c>
      <c r="V100" s="43" t="str">
        <f>IF(Table33[[#This Row],[Qty]]&gt;=1,ROUND(IFERROR(SUM(U100*G100)*1.06,""),2),"")</f>
        <v/>
      </c>
      <c r="W100" s="48"/>
      <c r="X10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0" s="52" t="str">
        <f t="shared" si="5"/>
        <v/>
      </c>
      <c r="Z100" s="52" t="str">
        <f t="shared" si="6"/>
        <v/>
      </c>
      <c r="AA100" s="43" t="str">
        <f t="shared" si="7"/>
        <v/>
      </c>
      <c r="AB100" s="49" t="e">
        <f>IF(#REF!="","NO","YES")</f>
        <v>#REF!</v>
      </c>
    </row>
    <row r="101" spans="1:28" s="50" customFormat="1" ht="23.25" customHeight="1" x14ac:dyDescent="0.2">
      <c r="A101" s="35">
        <v>85</v>
      </c>
      <c r="B101" s="36"/>
      <c r="C101" s="37"/>
      <c r="D101" s="38"/>
      <c r="E101" s="39"/>
      <c r="F101" s="40"/>
      <c r="G101" s="41"/>
      <c r="H101" s="41"/>
      <c r="I101" s="42"/>
      <c r="J101" s="41"/>
      <c r="K101" s="53" t="str" cm="1">
        <f t="array" ref="K10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1" s="44"/>
      <c r="M101" s="51" t="str">
        <f>IF(Table33[[#This Row],[Qty]]&gt;0,(MROUND(IF(H101="PR",((L101/2)+Table33[[#This Row],[Returns Inches]]+O101)*2,L101+Table33[[#This Row],[Returns Inches]]+O101),0.25)),"")</f>
        <v/>
      </c>
      <c r="N101" s="45"/>
      <c r="O101" s="41"/>
      <c r="P101" s="46"/>
      <c r="Q101" s="47"/>
      <c r="R101" s="42"/>
      <c r="S101" s="43" t="e">
        <f>IF(AND(#REF!="PNL",#REF!="SPLIT"),"STACK ERROR",IF(AND(#REF!&gt;0,$K$6&lt;&gt;""),IFERROR(IF($K$6="No",IF(((ROUND((N101+16)/R101,0))*R101)-N101&lt;16,((ROUND((N101+16)/R101,0))*R101)+R101,(ROUND((N101+16)/R101,0))*R101),(L101*P101)+14),""),""))</f>
        <v>#REF!</v>
      </c>
      <c r="T101" s="43" t="str">
        <f>IFERROR(IF(Table33[[#This Row],[Pr/Pn]]="PR",(+Table33[[#This Row],['# of Widths]]*Table33[[#This Row],[Qty]])*2,Table33[[#This Row],['# of Widths]]*Table33[[#This Row],[Qty]]),"")</f>
        <v/>
      </c>
      <c r="U101" s="43" t="str">
        <f>IF(Table33[[#This Row],[Qty]]&gt;=1,ROUND(IFERROR(IF($K$6="No",SUM((K101*S101)/36),S101/36),""),2),"")</f>
        <v/>
      </c>
      <c r="V101" s="43" t="str">
        <f>IF(Table33[[#This Row],[Qty]]&gt;=1,ROUND(IFERROR(SUM(U101*G101)*1.06,""),2),"")</f>
        <v/>
      </c>
      <c r="W101" s="48"/>
      <c r="X10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1" s="52" t="str">
        <f t="shared" si="5"/>
        <v/>
      </c>
      <c r="Z101" s="52" t="str">
        <f t="shared" si="6"/>
        <v/>
      </c>
      <c r="AA101" s="43" t="str">
        <f t="shared" si="7"/>
        <v/>
      </c>
      <c r="AB101" s="49" t="e">
        <f>IF(#REF!="","NO","YES")</f>
        <v>#REF!</v>
      </c>
    </row>
    <row r="102" spans="1:28" s="50" customFormat="1" ht="23.25" customHeight="1" x14ac:dyDescent="0.2">
      <c r="A102" s="35">
        <v>86</v>
      </c>
      <c r="B102" s="36"/>
      <c r="C102" s="37"/>
      <c r="D102" s="38"/>
      <c r="E102" s="39"/>
      <c r="F102" s="40"/>
      <c r="G102" s="41"/>
      <c r="H102" s="41"/>
      <c r="I102" s="42"/>
      <c r="J102" s="41"/>
      <c r="K102" s="53" t="str" cm="1">
        <f t="array" ref="K10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2" s="44"/>
      <c r="M102" s="51" t="str">
        <f>IF(Table33[[#This Row],[Qty]]&gt;0,(MROUND(IF(H102="PR",((L102/2)+Table33[[#This Row],[Returns Inches]]+O102)*2,L102+Table33[[#This Row],[Returns Inches]]+O102),0.25)),"")</f>
        <v/>
      </c>
      <c r="N102" s="45"/>
      <c r="O102" s="41"/>
      <c r="P102" s="46"/>
      <c r="Q102" s="47"/>
      <c r="R102" s="42"/>
      <c r="S102" s="43" t="e">
        <f>IF(AND(#REF!="PNL",#REF!="SPLIT"),"STACK ERROR",IF(AND(#REF!&gt;0,$K$6&lt;&gt;""),IFERROR(IF($K$6="No",IF(((ROUND((N102+16)/R102,0))*R102)-N102&lt;16,((ROUND((N102+16)/R102,0))*R102)+R102,(ROUND((N102+16)/R102,0))*R102),(L102*P102)+14),""),""))</f>
        <v>#REF!</v>
      </c>
      <c r="T102" s="43" t="str">
        <f>IFERROR(IF(Table33[[#This Row],[Pr/Pn]]="PR",(+Table33[[#This Row],['# of Widths]]*Table33[[#This Row],[Qty]])*2,Table33[[#This Row],['# of Widths]]*Table33[[#This Row],[Qty]]),"")</f>
        <v/>
      </c>
      <c r="U102" s="43" t="str">
        <f>IF(Table33[[#This Row],[Qty]]&gt;=1,ROUND(IFERROR(IF($K$6="No",SUM((K102*S102)/36),S102/36),""),2),"")</f>
        <v/>
      </c>
      <c r="V102" s="43" t="str">
        <f>IF(Table33[[#This Row],[Qty]]&gt;=1,ROUND(IFERROR(SUM(U102*G102)*1.06,""),2),"")</f>
        <v/>
      </c>
      <c r="W102" s="48"/>
      <c r="X10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2" s="52" t="str">
        <f t="shared" si="5"/>
        <v/>
      </c>
      <c r="Z102" s="52" t="str">
        <f t="shared" si="6"/>
        <v/>
      </c>
      <c r="AA102" s="43" t="str">
        <f t="shared" si="7"/>
        <v/>
      </c>
      <c r="AB102" s="49" t="e">
        <f>IF(#REF!="","NO","YES")</f>
        <v>#REF!</v>
      </c>
    </row>
    <row r="103" spans="1:28" s="50" customFormat="1" ht="23.25" customHeight="1" x14ac:dyDescent="0.2">
      <c r="A103" s="35">
        <v>87</v>
      </c>
      <c r="B103" s="36"/>
      <c r="C103" s="37"/>
      <c r="D103" s="38"/>
      <c r="E103" s="39"/>
      <c r="F103" s="40"/>
      <c r="G103" s="41"/>
      <c r="H103" s="41"/>
      <c r="I103" s="42"/>
      <c r="J103" s="41"/>
      <c r="K103" s="53" t="str" cm="1">
        <f t="array" ref="K10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3" s="44"/>
      <c r="M103" s="51" t="str">
        <f>IF(Table33[[#This Row],[Qty]]&gt;0,(MROUND(IF(H103="PR",((L103/2)+Table33[[#This Row],[Returns Inches]]+O103)*2,L103+Table33[[#This Row],[Returns Inches]]+O103),0.25)),"")</f>
        <v/>
      </c>
      <c r="N103" s="45"/>
      <c r="O103" s="41"/>
      <c r="P103" s="46"/>
      <c r="Q103" s="47"/>
      <c r="R103" s="42"/>
      <c r="S103" s="43" t="e">
        <f>IF(AND(#REF!="PNL",#REF!="SPLIT"),"STACK ERROR",IF(AND(#REF!&gt;0,$K$6&lt;&gt;""),IFERROR(IF($K$6="No",IF(((ROUND((N103+16)/R103,0))*R103)-N103&lt;16,((ROUND((N103+16)/R103,0))*R103)+R103,(ROUND((N103+16)/R103,0))*R103),(L103*P103)+14),""),""))</f>
        <v>#REF!</v>
      </c>
      <c r="T103" s="43" t="str">
        <f>IFERROR(IF(Table33[[#This Row],[Pr/Pn]]="PR",(+Table33[[#This Row],['# of Widths]]*Table33[[#This Row],[Qty]])*2,Table33[[#This Row],['# of Widths]]*Table33[[#This Row],[Qty]]),"")</f>
        <v/>
      </c>
      <c r="U103" s="43" t="str">
        <f>IF(Table33[[#This Row],[Qty]]&gt;=1,ROUND(IFERROR(IF($K$6="No",SUM((K103*S103)/36),S103/36),""),2),"")</f>
        <v/>
      </c>
      <c r="V103" s="43" t="str">
        <f>IF(Table33[[#This Row],[Qty]]&gt;=1,ROUND(IFERROR(SUM(U103*G103)*1.06,""),2),"")</f>
        <v/>
      </c>
      <c r="W103" s="48"/>
      <c r="X10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3" s="52" t="str">
        <f t="shared" si="5"/>
        <v/>
      </c>
      <c r="Z103" s="52" t="str">
        <f t="shared" si="6"/>
        <v/>
      </c>
      <c r="AA103" s="43" t="str">
        <f t="shared" si="7"/>
        <v/>
      </c>
      <c r="AB103" s="49" t="e">
        <f>IF(#REF!="","NO","YES")</f>
        <v>#REF!</v>
      </c>
    </row>
    <row r="104" spans="1:28" s="50" customFormat="1" ht="23.25" customHeight="1" x14ac:dyDescent="0.2">
      <c r="A104" s="35">
        <v>88</v>
      </c>
      <c r="B104" s="36"/>
      <c r="C104" s="37"/>
      <c r="D104" s="38"/>
      <c r="E104" s="39"/>
      <c r="F104" s="40"/>
      <c r="G104" s="41"/>
      <c r="H104" s="41"/>
      <c r="I104" s="42"/>
      <c r="J104" s="41"/>
      <c r="K104" s="53" t="str" cm="1">
        <f t="array" ref="K10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4" s="44"/>
      <c r="M104" s="51" t="str">
        <f>IF(Table33[[#This Row],[Qty]]&gt;0,(MROUND(IF(H104="PR",((L104/2)+Table33[[#This Row],[Returns Inches]]+O104)*2,L104+Table33[[#This Row],[Returns Inches]]+O104),0.25)),"")</f>
        <v/>
      </c>
      <c r="N104" s="45"/>
      <c r="O104" s="41"/>
      <c r="P104" s="46"/>
      <c r="Q104" s="47"/>
      <c r="R104" s="42"/>
      <c r="S104" s="43" t="e">
        <f>IF(AND(#REF!="PNL",#REF!="SPLIT"),"STACK ERROR",IF(AND(#REF!&gt;0,$K$6&lt;&gt;""),IFERROR(IF($K$6="No",IF(((ROUND((N104+16)/R104,0))*R104)-N104&lt;16,((ROUND((N104+16)/R104,0))*R104)+R104,(ROUND((N104+16)/R104,0))*R104),(L104*P104)+14),""),""))</f>
        <v>#REF!</v>
      </c>
      <c r="T104" s="43" t="str">
        <f>IFERROR(IF(Table33[[#This Row],[Pr/Pn]]="PR",(+Table33[[#This Row],['# of Widths]]*Table33[[#This Row],[Qty]])*2,Table33[[#This Row],['# of Widths]]*Table33[[#This Row],[Qty]]),"")</f>
        <v/>
      </c>
      <c r="U104" s="43" t="str">
        <f>IF(Table33[[#This Row],[Qty]]&gt;=1,ROUND(IFERROR(IF($K$6="No",SUM((K104*S104)/36),S104/36),""),2),"")</f>
        <v/>
      </c>
      <c r="V104" s="43" t="str">
        <f>IF(Table33[[#This Row],[Qty]]&gt;=1,ROUND(IFERROR(SUM(U104*G104)*1.06,""),2),"")</f>
        <v/>
      </c>
      <c r="W104" s="48"/>
      <c r="X10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4" s="52" t="str">
        <f t="shared" si="5"/>
        <v/>
      </c>
      <c r="Z104" s="52" t="str">
        <f t="shared" si="6"/>
        <v/>
      </c>
      <c r="AA104" s="43" t="str">
        <f t="shared" si="7"/>
        <v/>
      </c>
      <c r="AB104" s="49" t="e">
        <f>IF(#REF!="","NO","YES")</f>
        <v>#REF!</v>
      </c>
    </row>
    <row r="105" spans="1:28" s="50" customFormat="1" ht="23.25" customHeight="1" x14ac:dyDescent="0.2">
      <c r="A105" s="35">
        <v>89</v>
      </c>
      <c r="B105" s="36"/>
      <c r="C105" s="37"/>
      <c r="D105" s="38"/>
      <c r="E105" s="39"/>
      <c r="F105" s="40"/>
      <c r="G105" s="41"/>
      <c r="H105" s="41"/>
      <c r="I105" s="42"/>
      <c r="J105" s="41"/>
      <c r="K105" s="53" t="str" cm="1">
        <f t="array" ref="K10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5" s="44"/>
      <c r="M105" s="51" t="str">
        <f>IF(Table33[[#This Row],[Qty]]&gt;0,(MROUND(IF(H105="PR",((L105/2)+Table33[[#This Row],[Returns Inches]]+O105)*2,L105+Table33[[#This Row],[Returns Inches]]+O105),0.25)),"")</f>
        <v/>
      </c>
      <c r="N105" s="45"/>
      <c r="O105" s="41"/>
      <c r="P105" s="46"/>
      <c r="Q105" s="47"/>
      <c r="R105" s="42"/>
      <c r="S105" s="43" t="e">
        <f>IF(AND(#REF!="PNL",#REF!="SPLIT"),"STACK ERROR",IF(AND(#REF!&gt;0,$K$6&lt;&gt;""),IFERROR(IF($K$6="No",IF(((ROUND((N105+16)/R105,0))*R105)-N105&lt;16,((ROUND((N105+16)/R105,0))*R105)+R105,(ROUND((N105+16)/R105,0))*R105),(L105*P105)+14),""),""))</f>
        <v>#REF!</v>
      </c>
      <c r="T105" s="43" t="str">
        <f>IFERROR(IF(Table33[[#This Row],[Pr/Pn]]="PR",(+Table33[[#This Row],['# of Widths]]*Table33[[#This Row],[Qty]])*2,Table33[[#This Row],['# of Widths]]*Table33[[#This Row],[Qty]]),"")</f>
        <v/>
      </c>
      <c r="U105" s="43" t="str">
        <f>IF(Table33[[#This Row],[Qty]]&gt;=1,ROUND(IFERROR(IF($K$6="No",SUM((K105*S105)/36),S105/36),""),2),"")</f>
        <v/>
      </c>
      <c r="V105" s="43" t="str">
        <f>IF(Table33[[#This Row],[Qty]]&gt;=1,ROUND(IFERROR(SUM(U105*G105)*1.06,""),2),"")</f>
        <v/>
      </c>
      <c r="W105" s="48"/>
      <c r="X10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5" s="52" t="str">
        <f t="shared" si="5"/>
        <v/>
      </c>
      <c r="Z105" s="52" t="str">
        <f t="shared" si="6"/>
        <v/>
      </c>
      <c r="AA105" s="43" t="str">
        <f t="shared" si="7"/>
        <v/>
      </c>
      <c r="AB105" s="49" t="e">
        <f>IF(#REF!="","NO","YES")</f>
        <v>#REF!</v>
      </c>
    </row>
    <row r="106" spans="1:28" s="50" customFormat="1" ht="23.25" customHeight="1" x14ac:dyDescent="0.2">
      <c r="A106" s="35">
        <v>90</v>
      </c>
      <c r="B106" s="36"/>
      <c r="C106" s="37"/>
      <c r="D106" s="38"/>
      <c r="E106" s="39"/>
      <c r="F106" s="40"/>
      <c r="G106" s="41"/>
      <c r="H106" s="41"/>
      <c r="I106" s="42"/>
      <c r="J106" s="41"/>
      <c r="K106" s="53" t="str" cm="1">
        <f t="array" ref="K10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6" s="44"/>
      <c r="M106" s="51" t="str">
        <f>IF(Table33[[#This Row],[Qty]]&gt;0,(MROUND(IF(H106="PR",((L106/2)+Table33[[#This Row],[Returns Inches]]+O106)*2,L106+Table33[[#This Row],[Returns Inches]]+O106),0.25)),"")</f>
        <v/>
      </c>
      <c r="N106" s="45"/>
      <c r="O106" s="41"/>
      <c r="P106" s="46"/>
      <c r="Q106" s="47"/>
      <c r="R106" s="42"/>
      <c r="S106" s="43" t="e">
        <f>IF(AND(#REF!="PNL",#REF!="SPLIT"),"STACK ERROR",IF(AND(#REF!&gt;0,$K$6&lt;&gt;""),IFERROR(IF($K$6="No",IF(((ROUND((N106+16)/R106,0))*R106)-N106&lt;16,((ROUND((N106+16)/R106,0))*R106)+R106,(ROUND((N106+16)/R106,0))*R106),(L106*P106)+14),""),""))</f>
        <v>#REF!</v>
      </c>
      <c r="T106" s="43" t="str">
        <f>IFERROR(IF(Table33[[#This Row],[Pr/Pn]]="PR",(+Table33[[#This Row],['# of Widths]]*Table33[[#This Row],[Qty]])*2,Table33[[#This Row],['# of Widths]]*Table33[[#This Row],[Qty]]),"")</f>
        <v/>
      </c>
      <c r="U106" s="43" t="str">
        <f>IF(Table33[[#This Row],[Qty]]&gt;=1,ROUND(IFERROR(IF($K$6="No",SUM((K106*S106)/36),S106/36),""),2),"")</f>
        <v/>
      </c>
      <c r="V106" s="43" t="str">
        <f>IF(Table33[[#This Row],[Qty]]&gt;=1,ROUND(IFERROR(SUM(U106*G106)*1.06,""),2),"")</f>
        <v/>
      </c>
      <c r="W106" s="48"/>
      <c r="X10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6" s="52" t="str">
        <f t="shared" si="5"/>
        <v/>
      </c>
      <c r="Z106" s="52" t="str">
        <f t="shared" si="6"/>
        <v/>
      </c>
      <c r="AA106" s="43" t="str">
        <f t="shared" si="7"/>
        <v/>
      </c>
      <c r="AB106" s="49" t="e">
        <f>IF(#REF!="","NO","YES")</f>
        <v>#REF!</v>
      </c>
    </row>
    <row r="107" spans="1:28" s="50" customFormat="1" ht="23.25" customHeight="1" x14ac:dyDescent="0.2">
      <c r="A107" s="35">
        <v>91</v>
      </c>
      <c r="B107" s="36"/>
      <c r="C107" s="37"/>
      <c r="D107" s="38"/>
      <c r="E107" s="39"/>
      <c r="F107" s="40"/>
      <c r="G107" s="41"/>
      <c r="H107" s="41"/>
      <c r="I107" s="42"/>
      <c r="J107" s="41"/>
      <c r="K107" s="53" t="str" cm="1">
        <f t="array" ref="K10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7" s="44"/>
      <c r="M107" s="51" t="str">
        <f>IF(Table33[[#This Row],[Qty]]&gt;0,(MROUND(IF(H107="PR",((L107/2)+Table33[[#This Row],[Returns Inches]]+O107)*2,L107+Table33[[#This Row],[Returns Inches]]+O107),0.25)),"")</f>
        <v/>
      </c>
      <c r="N107" s="45"/>
      <c r="O107" s="41"/>
      <c r="P107" s="46"/>
      <c r="Q107" s="47"/>
      <c r="R107" s="42"/>
      <c r="S107" s="43" t="e">
        <f>IF(AND(#REF!="PNL",#REF!="SPLIT"),"STACK ERROR",IF(AND(#REF!&gt;0,$K$6&lt;&gt;""),IFERROR(IF($K$6="No",IF(((ROUND((N107+16)/R107,0))*R107)-N107&lt;16,((ROUND((N107+16)/R107,0))*R107)+R107,(ROUND((N107+16)/R107,0))*R107),(L107*P107)+14),""),""))</f>
        <v>#REF!</v>
      </c>
      <c r="T107" s="43" t="str">
        <f>IFERROR(IF(Table33[[#This Row],[Pr/Pn]]="PR",(+Table33[[#This Row],['# of Widths]]*Table33[[#This Row],[Qty]])*2,Table33[[#This Row],['# of Widths]]*Table33[[#This Row],[Qty]]),"")</f>
        <v/>
      </c>
      <c r="U107" s="43" t="str">
        <f>IF(Table33[[#This Row],[Qty]]&gt;=1,ROUND(IFERROR(IF($K$6="No",SUM((K107*S107)/36),S107/36),""),2),"")</f>
        <v/>
      </c>
      <c r="V107" s="43" t="str">
        <f>IF(Table33[[#This Row],[Qty]]&gt;=1,ROUND(IFERROR(SUM(U107*G107)*1.06,""),2),"")</f>
        <v/>
      </c>
      <c r="W107" s="48"/>
      <c r="X10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7" s="52" t="str">
        <f t="shared" si="5"/>
        <v/>
      </c>
      <c r="Z107" s="52" t="str">
        <f t="shared" si="6"/>
        <v/>
      </c>
      <c r="AA107" s="43" t="str">
        <f t="shared" si="7"/>
        <v/>
      </c>
      <c r="AB107" s="49" t="e">
        <f>IF(#REF!="","NO","YES")</f>
        <v>#REF!</v>
      </c>
    </row>
    <row r="108" spans="1:28" s="50" customFormat="1" ht="23.25" customHeight="1" x14ac:dyDescent="0.2">
      <c r="A108" s="35">
        <v>92</v>
      </c>
      <c r="B108" s="36"/>
      <c r="C108" s="37"/>
      <c r="D108" s="38"/>
      <c r="E108" s="39"/>
      <c r="F108" s="40"/>
      <c r="G108" s="41"/>
      <c r="H108" s="41"/>
      <c r="I108" s="42"/>
      <c r="J108" s="41"/>
      <c r="K108" s="53" t="str" cm="1">
        <f t="array" ref="K10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8" s="44"/>
      <c r="M108" s="51" t="str">
        <f>IF(Table33[[#This Row],[Qty]]&gt;0,(MROUND(IF(H108="PR",((L108/2)+Table33[[#This Row],[Returns Inches]]+O108)*2,L108+Table33[[#This Row],[Returns Inches]]+O108),0.25)),"")</f>
        <v/>
      </c>
      <c r="N108" s="45"/>
      <c r="O108" s="41"/>
      <c r="P108" s="46"/>
      <c r="Q108" s="47"/>
      <c r="R108" s="42"/>
      <c r="S108" s="43" t="e">
        <f>IF(AND(#REF!="PNL",#REF!="SPLIT"),"STACK ERROR",IF(AND(#REF!&gt;0,$K$6&lt;&gt;""),IFERROR(IF($K$6="No",IF(((ROUND((N108+16)/R108,0))*R108)-N108&lt;16,((ROUND((N108+16)/R108,0))*R108)+R108,(ROUND((N108+16)/R108,0))*R108),(L108*P108)+14),""),""))</f>
        <v>#REF!</v>
      </c>
      <c r="T108" s="43" t="str">
        <f>IFERROR(IF(Table33[[#This Row],[Pr/Pn]]="PR",(+Table33[[#This Row],['# of Widths]]*Table33[[#This Row],[Qty]])*2,Table33[[#This Row],['# of Widths]]*Table33[[#This Row],[Qty]]),"")</f>
        <v/>
      </c>
      <c r="U108" s="43" t="str">
        <f>IF(Table33[[#This Row],[Qty]]&gt;=1,ROUND(IFERROR(IF($K$6="No",SUM((K108*S108)/36),S108/36),""),2),"")</f>
        <v/>
      </c>
      <c r="V108" s="43" t="str">
        <f>IF(Table33[[#This Row],[Qty]]&gt;=1,ROUND(IFERROR(SUM(U108*G108)*1.06,""),2),"")</f>
        <v/>
      </c>
      <c r="W108" s="48"/>
      <c r="X10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8" s="52" t="str">
        <f t="shared" si="5"/>
        <v/>
      </c>
      <c r="Z108" s="52" t="str">
        <f t="shared" si="6"/>
        <v/>
      </c>
      <c r="AA108" s="43" t="str">
        <f t="shared" si="7"/>
        <v/>
      </c>
      <c r="AB108" s="49" t="e">
        <f>IF(#REF!="","NO","YES")</f>
        <v>#REF!</v>
      </c>
    </row>
    <row r="109" spans="1:28" s="50" customFormat="1" ht="23.25" customHeight="1" x14ac:dyDescent="0.2">
      <c r="A109" s="35">
        <v>93</v>
      </c>
      <c r="B109" s="36"/>
      <c r="C109" s="37"/>
      <c r="D109" s="38"/>
      <c r="E109" s="39"/>
      <c r="F109" s="40"/>
      <c r="G109" s="41"/>
      <c r="H109" s="41"/>
      <c r="I109" s="42"/>
      <c r="J109" s="41"/>
      <c r="K109" s="53" t="str" cm="1">
        <f t="array" ref="K10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9" s="44"/>
      <c r="M109" s="51" t="str">
        <f>IF(Table33[[#This Row],[Qty]]&gt;0,(MROUND(IF(H109="PR",((L109/2)+Table33[[#This Row],[Returns Inches]]+O109)*2,L109+Table33[[#This Row],[Returns Inches]]+O109),0.25)),"")</f>
        <v/>
      </c>
      <c r="N109" s="45"/>
      <c r="O109" s="41"/>
      <c r="P109" s="46"/>
      <c r="Q109" s="47"/>
      <c r="R109" s="42"/>
      <c r="S109" s="43" t="e">
        <f>IF(AND(#REF!="PNL",#REF!="SPLIT"),"STACK ERROR",IF(AND(#REF!&gt;0,$K$6&lt;&gt;""),IFERROR(IF($K$6="No",IF(((ROUND((N109+16)/R109,0))*R109)-N109&lt;16,((ROUND((N109+16)/R109,0))*R109)+R109,(ROUND((N109+16)/R109,0))*R109),(L109*P109)+14),""),""))</f>
        <v>#REF!</v>
      </c>
      <c r="T109" s="43" t="str">
        <f>IFERROR(IF(Table33[[#This Row],[Pr/Pn]]="PR",(+Table33[[#This Row],['# of Widths]]*Table33[[#This Row],[Qty]])*2,Table33[[#This Row],['# of Widths]]*Table33[[#This Row],[Qty]]),"")</f>
        <v/>
      </c>
      <c r="U109" s="43" t="str">
        <f>IF(Table33[[#This Row],[Qty]]&gt;=1,ROUND(IFERROR(IF($K$6="No",SUM((K109*S109)/36),S109/36),""),2),"")</f>
        <v/>
      </c>
      <c r="V109" s="43" t="str">
        <f>IF(Table33[[#This Row],[Qty]]&gt;=1,ROUND(IFERROR(SUM(U109*G109)*1.06,""),2),"")</f>
        <v/>
      </c>
      <c r="W109" s="48"/>
      <c r="X10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9" s="52" t="str">
        <f t="shared" si="5"/>
        <v/>
      </c>
      <c r="Z109" s="52" t="str">
        <f t="shared" si="6"/>
        <v/>
      </c>
      <c r="AA109" s="43" t="str">
        <f t="shared" si="7"/>
        <v/>
      </c>
      <c r="AB109" s="49" t="e">
        <f>IF(#REF!="","NO","YES")</f>
        <v>#REF!</v>
      </c>
    </row>
    <row r="110" spans="1:28" s="50" customFormat="1" ht="23.25" customHeight="1" x14ac:dyDescent="0.2">
      <c r="A110" s="35">
        <v>94</v>
      </c>
      <c r="B110" s="36"/>
      <c r="C110" s="37"/>
      <c r="D110" s="38"/>
      <c r="E110" s="39"/>
      <c r="F110" s="40"/>
      <c r="G110" s="41"/>
      <c r="H110" s="41"/>
      <c r="I110" s="42"/>
      <c r="J110" s="41"/>
      <c r="K110" s="53" t="str" cm="1">
        <f t="array" ref="K11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0" s="44"/>
      <c r="M110" s="51" t="str">
        <f>IF(Table33[[#This Row],[Qty]]&gt;0,(MROUND(IF(H110="PR",((L110/2)+Table33[[#This Row],[Returns Inches]]+O110)*2,L110+Table33[[#This Row],[Returns Inches]]+O110),0.25)),"")</f>
        <v/>
      </c>
      <c r="N110" s="45"/>
      <c r="O110" s="41"/>
      <c r="P110" s="46"/>
      <c r="Q110" s="47"/>
      <c r="R110" s="42"/>
      <c r="S110" s="43" t="e">
        <f>IF(AND(#REF!="PNL",#REF!="SPLIT"),"STACK ERROR",IF(AND(#REF!&gt;0,$K$6&lt;&gt;""),IFERROR(IF($K$6="No",IF(((ROUND((N110+16)/R110,0))*R110)-N110&lt;16,((ROUND((N110+16)/R110,0))*R110)+R110,(ROUND((N110+16)/R110,0))*R110),(L110*P110)+14),""),""))</f>
        <v>#REF!</v>
      </c>
      <c r="T110" s="43" t="str">
        <f>IFERROR(IF(Table33[[#This Row],[Pr/Pn]]="PR",(+Table33[[#This Row],['# of Widths]]*Table33[[#This Row],[Qty]])*2,Table33[[#This Row],['# of Widths]]*Table33[[#This Row],[Qty]]),"")</f>
        <v/>
      </c>
      <c r="U110" s="43" t="str">
        <f>IF(Table33[[#This Row],[Qty]]&gt;=1,ROUND(IFERROR(IF($K$6="No",SUM((K110*S110)/36),S110/36),""),2),"")</f>
        <v/>
      </c>
      <c r="V110" s="43" t="str">
        <f>IF(Table33[[#This Row],[Qty]]&gt;=1,ROUND(IFERROR(SUM(U110*G110)*1.06,""),2),"")</f>
        <v/>
      </c>
      <c r="W110" s="48"/>
      <c r="X11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0" s="52" t="str">
        <f t="shared" si="5"/>
        <v/>
      </c>
      <c r="Z110" s="52" t="str">
        <f t="shared" si="6"/>
        <v/>
      </c>
      <c r="AA110" s="43" t="str">
        <f t="shared" si="7"/>
        <v/>
      </c>
      <c r="AB110" s="49" t="e">
        <f>IF(#REF!="","NO","YES")</f>
        <v>#REF!</v>
      </c>
    </row>
    <row r="111" spans="1:28" s="50" customFormat="1" ht="23.25" customHeight="1" x14ac:dyDescent="0.2">
      <c r="A111" s="35">
        <v>95</v>
      </c>
      <c r="B111" s="36"/>
      <c r="C111" s="37"/>
      <c r="D111" s="38"/>
      <c r="E111" s="39"/>
      <c r="F111" s="40"/>
      <c r="G111" s="41"/>
      <c r="H111" s="41"/>
      <c r="I111" s="42"/>
      <c r="J111" s="41"/>
      <c r="K111" s="53" t="str" cm="1">
        <f t="array" ref="K11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1" s="44"/>
      <c r="M111" s="51" t="str">
        <f>IF(Table33[[#This Row],[Qty]]&gt;0,(MROUND(IF(H111="PR",((L111/2)+Table33[[#This Row],[Returns Inches]]+O111)*2,L111+Table33[[#This Row],[Returns Inches]]+O111),0.25)),"")</f>
        <v/>
      </c>
      <c r="N111" s="45"/>
      <c r="O111" s="41"/>
      <c r="P111" s="46"/>
      <c r="Q111" s="47"/>
      <c r="R111" s="42"/>
      <c r="S111" s="43" t="e">
        <f>IF(AND(#REF!="PNL",#REF!="SPLIT"),"STACK ERROR",IF(AND(#REF!&gt;0,$K$6&lt;&gt;""),IFERROR(IF($K$6="No",IF(((ROUND((N111+16)/R111,0))*R111)-N111&lt;16,((ROUND((N111+16)/R111,0))*R111)+R111,(ROUND((N111+16)/R111,0))*R111),(L111*P111)+14),""),""))</f>
        <v>#REF!</v>
      </c>
      <c r="T111" s="43" t="str">
        <f>IFERROR(IF(Table33[[#This Row],[Pr/Pn]]="PR",(+Table33[[#This Row],['# of Widths]]*Table33[[#This Row],[Qty]])*2,Table33[[#This Row],['# of Widths]]*Table33[[#This Row],[Qty]]),"")</f>
        <v/>
      </c>
      <c r="U111" s="43" t="str">
        <f>IF(Table33[[#This Row],[Qty]]&gt;=1,ROUND(IFERROR(IF($K$6="No",SUM((K111*S111)/36),S111/36),""),2),"")</f>
        <v/>
      </c>
      <c r="V111" s="43" t="str">
        <f>IF(Table33[[#This Row],[Qty]]&gt;=1,ROUND(IFERROR(SUM(U111*G111)*1.06,""),2),"")</f>
        <v/>
      </c>
      <c r="W111" s="48"/>
      <c r="X11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1" s="52" t="str">
        <f t="shared" si="5"/>
        <v/>
      </c>
      <c r="Z111" s="52" t="str">
        <f t="shared" si="6"/>
        <v/>
      </c>
      <c r="AA111" s="43" t="str">
        <f t="shared" si="7"/>
        <v/>
      </c>
      <c r="AB111" s="49" t="e">
        <f>IF(#REF!="","NO","YES")</f>
        <v>#REF!</v>
      </c>
    </row>
    <row r="112" spans="1:28" s="50" customFormat="1" ht="23.25" customHeight="1" x14ac:dyDescent="0.2">
      <c r="A112" s="35">
        <v>96</v>
      </c>
      <c r="B112" s="36"/>
      <c r="C112" s="37"/>
      <c r="D112" s="38"/>
      <c r="E112" s="39"/>
      <c r="F112" s="40"/>
      <c r="G112" s="41"/>
      <c r="H112" s="41"/>
      <c r="I112" s="42"/>
      <c r="J112" s="41"/>
      <c r="K112" s="53" t="str" cm="1">
        <f t="array" ref="K11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2" s="44"/>
      <c r="M112" s="51" t="str">
        <f>IF(Table33[[#This Row],[Qty]]&gt;0,(MROUND(IF(H112="PR",((L112/2)+Table33[[#This Row],[Returns Inches]]+O112)*2,L112+Table33[[#This Row],[Returns Inches]]+O112),0.25)),"")</f>
        <v/>
      </c>
      <c r="N112" s="45"/>
      <c r="O112" s="41"/>
      <c r="P112" s="46"/>
      <c r="Q112" s="47"/>
      <c r="R112" s="42"/>
      <c r="S112" s="43" t="e">
        <f>IF(AND(#REF!="PNL",#REF!="SPLIT"),"STACK ERROR",IF(AND(#REF!&gt;0,$K$6&lt;&gt;""),IFERROR(IF($K$6="No",IF(((ROUND((N112+16)/R112,0))*R112)-N112&lt;16,((ROUND((N112+16)/R112,0))*R112)+R112,(ROUND((N112+16)/R112,0))*R112),(L112*P112)+14),""),""))</f>
        <v>#REF!</v>
      </c>
      <c r="T112" s="43" t="str">
        <f>IFERROR(IF(Table33[[#This Row],[Pr/Pn]]="PR",(+Table33[[#This Row],['# of Widths]]*Table33[[#This Row],[Qty]])*2,Table33[[#This Row],['# of Widths]]*Table33[[#This Row],[Qty]]),"")</f>
        <v/>
      </c>
      <c r="U112" s="43" t="str">
        <f>IF(Table33[[#This Row],[Qty]]&gt;=1,ROUND(IFERROR(IF($K$6="No",SUM((K112*S112)/36),S112/36),""),2),"")</f>
        <v/>
      </c>
      <c r="V112" s="43" t="str">
        <f>IF(Table33[[#This Row],[Qty]]&gt;=1,ROUND(IFERROR(SUM(U112*G112)*1.06,""),2),"")</f>
        <v/>
      </c>
      <c r="W112" s="48"/>
      <c r="X11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2" s="52" t="str">
        <f t="shared" si="5"/>
        <v/>
      </c>
      <c r="Z112" s="52" t="str">
        <f t="shared" si="6"/>
        <v/>
      </c>
      <c r="AA112" s="43" t="str">
        <f t="shared" si="7"/>
        <v/>
      </c>
      <c r="AB112" s="49" t="e">
        <f>IF(#REF!="","NO","YES")</f>
        <v>#REF!</v>
      </c>
    </row>
    <row r="113" spans="1:28" s="50" customFormat="1" ht="23.25" customHeight="1" x14ac:dyDescent="0.2">
      <c r="A113" s="35">
        <v>97</v>
      </c>
      <c r="B113" s="36"/>
      <c r="C113" s="37"/>
      <c r="D113" s="38"/>
      <c r="E113" s="39"/>
      <c r="F113" s="40"/>
      <c r="G113" s="41"/>
      <c r="H113" s="41"/>
      <c r="I113" s="42"/>
      <c r="J113" s="41"/>
      <c r="K113" s="53" t="str" cm="1">
        <f t="array" ref="K11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3" s="44"/>
      <c r="M113" s="51" t="str">
        <f>IF(Table33[[#This Row],[Qty]]&gt;0,(MROUND(IF(H113="PR",((L113/2)+Table33[[#This Row],[Returns Inches]]+O113)*2,L113+Table33[[#This Row],[Returns Inches]]+O113),0.25)),"")</f>
        <v/>
      </c>
      <c r="N113" s="45"/>
      <c r="O113" s="41"/>
      <c r="P113" s="46"/>
      <c r="Q113" s="47"/>
      <c r="R113" s="42"/>
      <c r="S113" s="43" t="e">
        <f>IF(AND(#REF!="PNL",#REF!="SPLIT"),"STACK ERROR",IF(AND(#REF!&gt;0,$K$6&lt;&gt;""),IFERROR(IF($K$6="No",IF(((ROUND((N113+16)/R113,0))*R113)-N113&lt;16,((ROUND((N113+16)/R113,0))*R113)+R113,(ROUND((N113+16)/R113,0))*R113),(L113*P113)+14),""),""))</f>
        <v>#REF!</v>
      </c>
      <c r="T113" s="43" t="str">
        <f>IFERROR(IF(Table33[[#This Row],[Pr/Pn]]="PR",(+Table33[[#This Row],['# of Widths]]*Table33[[#This Row],[Qty]])*2,Table33[[#This Row],['# of Widths]]*Table33[[#This Row],[Qty]]),"")</f>
        <v/>
      </c>
      <c r="U113" s="43" t="str">
        <f>IF(Table33[[#This Row],[Qty]]&gt;=1,ROUND(IFERROR(IF($K$6="No",SUM((K113*S113)/36),S113/36),""),2),"")</f>
        <v/>
      </c>
      <c r="V113" s="43" t="str">
        <f>IF(Table33[[#This Row],[Qty]]&gt;=1,ROUND(IFERROR(SUM(U113*G113)*1.06,""),2),"")</f>
        <v/>
      </c>
      <c r="W113" s="48"/>
      <c r="X11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3" s="52" t="str">
        <f t="shared" ref="Y113:Y144" si="8">IFERROR(W113*X113,"")</f>
        <v/>
      </c>
      <c r="Z113" s="52" t="str">
        <f t="shared" si="6"/>
        <v/>
      </c>
      <c r="AA113" s="43" t="str">
        <f t="shared" si="7"/>
        <v/>
      </c>
      <c r="AB113" s="49" t="e">
        <f>IF(#REF!="","NO","YES")</f>
        <v>#REF!</v>
      </c>
    </row>
    <row r="114" spans="1:28" s="50" customFormat="1" ht="23.25" customHeight="1" x14ac:dyDescent="0.2">
      <c r="A114" s="35">
        <v>98</v>
      </c>
      <c r="B114" s="36"/>
      <c r="C114" s="37"/>
      <c r="D114" s="38"/>
      <c r="E114" s="39"/>
      <c r="F114" s="40"/>
      <c r="G114" s="41"/>
      <c r="H114" s="41"/>
      <c r="I114" s="42"/>
      <c r="J114" s="41"/>
      <c r="K114" s="53" t="str" cm="1">
        <f t="array" ref="K11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4" s="44"/>
      <c r="M114" s="51" t="str">
        <f>IF(Table33[[#This Row],[Qty]]&gt;0,(MROUND(IF(H114="PR",((L114/2)+Table33[[#This Row],[Returns Inches]]+O114)*2,L114+Table33[[#This Row],[Returns Inches]]+O114),0.25)),"")</f>
        <v/>
      </c>
      <c r="N114" s="45"/>
      <c r="O114" s="41"/>
      <c r="P114" s="46"/>
      <c r="Q114" s="47"/>
      <c r="R114" s="42"/>
      <c r="S114" s="43" t="e">
        <f>IF(AND(#REF!="PNL",#REF!="SPLIT"),"STACK ERROR",IF(AND(#REF!&gt;0,$K$6&lt;&gt;""),IFERROR(IF($K$6="No",IF(((ROUND((N114+16)/R114,0))*R114)-N114&lt;16,((ROUND((N114+16)/R114,0))*R114)+R114,(ROUND((N114+16)/R114,0))*R114),(L114*P114)+14),""),""))</f>
        <v>#REF!</v>
      </c>
      <c r="T114" s="43" t="str">
        <f>IFERROR(IF(Table33[[#This Row],[Pr/Pn]]="PR",(+Table33[[#This Row],['# of Widths]]*Table33[[#This Row],[Qty]])*2,Table33[[#This Row],['# of Widths]]*Table33[[#This Row],[Qty]]),"")</f>
        <v/>
      </c>
      <c r="U114" s="43" t="str">
        <f>IF(Table33[[#This Row],[Qty]]&gt;=1,ROUND(IFERROR(IF($K$6="No",SUM((K114*S114)/36),S114/36),""),2),"")</f>
        <v/>
      </c>
      <c r="V114" s="43" t="str">
        <f>IF(Table33[[#This Row],[Qty]]&gt;=1,ROUND(IFERROR(SUM(U114*G114)*1.06,""),2),"")</f>
        <v/>
      </c>
      <c r="W114" s="48"/>
      <c r="X11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4" s="52" t="str">
        <f t="shared" si="8"/>
        <v/>
      </c>
      <c r="Z114" s="52" t="str">
        <f t="shared" si="6"/>
        <v/>
      </c>
      <c r="AA114" s="43" t="str">
        <f t="shared" si="7"/>
        <v/>
      </c>
      <c r="AB114" s="49" t="e">
        <f>IF(#REF!="","NO","YES")</f>
        <v>#REF!</v>
      </c>
    </row>
    <row r="115" spans="1:28" s="50" customFormat="1" ht="23.25" customHeight="1" x14ac:dyDescent="0.2">
      <c r="A115" s="35">
        <v>99</v>
      </c>
      <c r="B115" s="36"/>
      <c r="C115" s="37"/>
      <c r="D115" s="38"/>
      <c r="E115" s="39"/>
      <c r="F115" s="40"/>
      <c r="G115" s="41"/>
      <c r="H115" s="41"/>
      <c r="I115" s="42"/>
      <c r="J115" s="41"/>
      <c r="K115" s="53" t="str" cm="1">
        <f t="array" ref="K11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5" s="44"/>
      <c r="M115" s="51" t="str">
        <f>IF(Table33[[#This Row],[Qty]]&gt;0,(MROUND(IF(H115="PR",((L115/2)+Table33[[#This Row],[Returns Inches]]+O115)*2,L115+Table33[[#This Row],[Returns Inches]]+O115),0.25)),"")</f>
        <v/>
      </c>
      <c r="N115" s="45"/>
      <c r="O115" s="41"/>
      <c r="P115" s="46"/>
      <c r="Q115" s="47"/>
      <c r="R115" s="42"/>
      <c r="S115" s="43" t="e">
        <f>IF(AND(#REF!="PNL",#REF!="SPLIT"),"STACK ERROR",IF(AND(#REF!&gt;0,$K$6&lt;&gt;""),IFERROR(IF($K$6="No",IF(((ROUND((N115+16)/R115,0))*R115)-N115&lt;16,((ROUND((N115+16)/R115,0))*R115)+R115,(ROUND((N115+16)/R115,0))*R115),(L115*P115)+14),""),""))</f>
        <v>#REF!</v>
      </c>
      <c r="T115" s="43" t="str">
        <f>IFERROR(IF(Table33[[#This Row],[Pr/Pn]]="PR",(+Table33[[#This Row],['# of Widths]]*Table33[[#This Row],[Qty]])*2,Table33[[#This Row],['# of Widths]]*Table33[[#This Row],[Qty]]),"")</f>
        <v/>
      </c>
      <c r="U115" s="43" t="str">
        <f>IF(Table33[[#This Row],[Qty]]&gt;=1,ROUND(IFERROR(IF($K$6="No",SUM((K115*S115)/36),S115/36),""),2),"")</f>
        <v/>
      </c>
      <c r="V115" s="43" t="str">
        <f>IF(Table33[[#This Row],[Qty]]&gt;=1,ROUND(IFERROR(SUM(U115*G115)*1.06,""),2),"")</f>
        <v/>
      </c>
      <c r="W115" s="48"/>
      <c r="X11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5" s="52" t="str">
        <f t="shared" si="8"/>
        <v/>
      </c>
      <c r="Z115" s="52" t="str">
        <f t="shared" si="6"/>
        <v/>
      </c>
      <c r="AA115" s="43" t="str">
        <f t="shared" si="7"/>
        <v/>
      </c>
      <c r="AB115" s="49" t="e">
        <f>IF(#REF!="","NO","YES")</f>
        <v>#REF!</v>
      </c>
    </row>
    <row r="116" spans="1:28" s="50" customFormat="1" ht="23.25" customHeight="1" x14ac:dyDescent="0.2">
      <c r="A116" s="35">
        <v>100</v>
      </c>
      <c r="B116" s="36"/>
      <c r="C116" s="37"/>
      <c r="D116" s="38"/>
      <c r="E116" s="39"/>
      <c r="F116" s="40"/>
      <c r="G116" s="41"/>
      <c r="H116" s="41"/>
      <c r="I116" s="42"/>
      <c r="J116" s="41"/>
      <c r="K116" s="53" t="str" cm="1">
        <f t="array" ref="K11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6" s="44"/>
      <c r="M116" s="51" t="str">
        <f>IF(Table33[[#This Row],[Qty]]&gt;0,(MROUND(IF(H116="PR",((L116/2)+Table33[[#This Row],[Returns Inches]]+O116)*2,L116+Table33[[#This Row],[Returns Inches]]+O116),0.25)),"")</f>
        <v/>
      </c>
      <c r="N116" s="45"/>
      <c r="O116" s="41"/>
      <c r="P116" s="46"/>
      <c r="Q116" s="47"/>
      <c r="R116" s="42"/>
      <c r="S116" s="43" t="e">
        <f>IF(AND(#REF!="PNL",#REF!="SPLIT"),"STACK ERROR",IF(AND(#REF!&gt;0,$K$6&lt;&gt;""),IFERROR(IF($K$6="No",IF(((ROUND((N116+16)/R116,0))*R116)-N116&lt;16,((ROUND((N116+16)/R116,0))*R116)+R116,(ROUND((N116+16)/R116,0))*R116),(L116*P116)+14),""),""))</f>
        <v>#REF!</v>
      </c>
      <c r="T116" s="43" t="str">
        <f>IFERROR(IF(Table33[[#This Row],[Pr/Pn]]="PR",(+Table33[[#This Row],['# of Widths]]*Table33[[#This Row],[Qty]])*2,Table33[[#This Row],['# of Widths]]*Table33[[#This Row],[Qty]]),"")</f>
        <v/>
      </c>
      <c r="U116" s="43" t="str">
        <f>IF(Table33[[#This Row],[Qty]]&gt;=1,ROUND(IFERROR(IF($K$6="No",SUM((K116*S116)/36),S116/36),""),2),"")</f>
        <v/>
      </c>
      <c r="V116" s="43" t="str">
        <f>IF(Table33[[#This Row],[Qty]]&gt;=1,ROUND(IFERROR(SUM(U116*G116)*1.06,""),2),"")</f>
        <v/>
      </c>
      <c r="W116" s="48"/>
      <c r="X11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6" s="52" t="str">
        <f t="shared" si="8"/>
        <v/>
      </c>
      <c r="Z116" s="52" t="str">
        <f t="shared" si="6"/>
        <v/>
      </c>
      <c r="AA116" s="43" t="str">
        <f t="shared" si="7"/>
        <v/>
      </c>
      <c r="AB116" s="49" t="e">
        <f>IF(#REF!="","NO","YES")</f>
        <v>#REF!</v>
      </c>
    </row>
    <row r="117" spans="1:28" s="50" customFormat="1" ht="23.25" customHeight="1" x14ac:dyDescent="0.2">
      <c r="A117" s="35">
        <v>101</v>
      </c>
      <c r="B117" s="36"/>
      <c r="C117" s="37"/>
      <c r="D117" s="38"/>
      <c r="E117" s="39"/>
      <c r="F117" s="40"/>
      <c r="G117" s="41"/>
      <c r="H117" s="41"/>
      <c r="I117" s="42"/>
      <c r="J117" s="41"/>
      <c r="K117" s="53" t="str" cm="1">
        <f t="array" ref="K11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7" s="44"/>
      <c r="M117" s="51" t="str">
        <f>IF(Table33[[#This Row],[Qty]]&gt;0,(MROUND(IF(H117="PR",((L117/2)+Table33[[#This Row],[Returns Inches]]+O117)*2,L117+Table33[[#This Row],[Returns Inches]]+O117),0.25)),"")</f>
        <v/>
      </c>
      <c r="N117" s="45"/>
      <c r="O117" s="41"/>
      <c r="P117" s="46"/>
      <c r="Q117" s="47"/>
      <c r="R117" s="42"/>
      <c r="S117" s="43" t="e">
        <f>IF(AND(#REF!="PNL",#REF!="SPLIT"),"STACK ERROR",IF(AND(#REF!&gt;0,$K$6&lt;&gt;""),IFERROR(IF($K$6="No",IF(((ROUND((N117+16)/R117,0))*R117)-N117&lt;16,((ROUND((N117+16)/R117,0))*R117)+R117,(ROUND((N117+16)/R117,0))*R117),(L117*P117)+14),""),""))</f>
        <v>#REF!</v>
      </c>
      <c r="T117" s="43" t="str">
        <f>IFERROR(IF(Table33[[#This Row],[Pr/Pn]]="PR",(+Table33[[#This Row],['# of Widths]]*Table33[[#This Row],[Qty]])*2,Table33[[#This Row],['# of Widths]]*Table33[[#This Row],[Qty]]),"")</f>
        <v/>
      </c>
      <c r="U117" s="43" t="str">
        <f>IF(Table33[[#This Row],[Qty]]&gt;=1,ROUND(IFERROR(IF($K$6="No",SUM((K117*S117)/36),S117/36),""),2),"")</f>
        <v/>
      </c>
      <c r="V117" s="43" t="str">
        <f>IF(Table33[[#This Row],[Qty]]&gt;=1,ROUND(IFERROR(SUM(U117*G117)*1.06,""),2),"")</f>
        <v/>
      </c>
      <c r="W117" s="48"/>
      <c r="X11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7" s="52" t="str">
        <f t="shared" si="8"/>
        <v/>
      </c>
      <c r="Z117" s="52" t="str">
        <f t="shared" si="6"/>
        <v/>
      </c>
      <c r="AA117" s="43" t="str">
        <f t="shared" si="7"/>
        <v/>
      </c>
      <c r="AB117" s="49" t="e">
        <f>IF(#REF!="","NO","YES")</f>
        <v>#REF!</v>
      </c>
    </row>
    <row r="118" spans="1:28" s="50" customFormat="1" ht="23.25" customHeight="1" x14ac:dyDescent="0.2">
      <c r="A118" s="35">
        <v>102</v>
      </c>
      <c r="B118" s="36"/>
      <c r="C118" s="37"/>
      <c r="D118" s="38"/>
      <c r="E118" s="39"/>
      <c r="F118" s="40"/>
      <c r="G118" s="41"/>
      <c r="H118" s="41"/>
      <c r="I118" s="42"/>
      <c r="J118" s="41"/>
      <c r="K118" s="53" t="str" cm="1">
        <f t="array" ref="K11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8" s="44"/>
      <c r="M118" s="51" t="str">
        <f>IF(Table33[[#This Row],[Qty]]&gt;0,(MROUND(IF(H118="PR",((L118/2)+Table33[[#This Row],[Returns Inches]]+O118)*2,L118+Table33[[#This Row],[Returns Inches]]+O118),0.25)),"")</f>
        <v/>
      </c>
      <c r="N118" s="45"/>
      <c r="O118" s="41"/>
      <c r="P118" s="46"/>
      <c r="Q118" s="47"/>
      <c r="R118" s="42"/>
      <c r="S118" s="43" t="e">
        <f>IF(AND(#REF!="PNL",#REF!="SPLIT"),"STACK ERROR",IF(AND(#REF!&gt;0,$K$6&lt;&gt;""),IFERROR(IF($K$6="No",IF(((ROUND((N118+16)/R118,0))*R118)-N118&lt;16,((ROUND((N118+16)/R118,0))*R118)+R118,(ROUND((N118+16)/R118,0))*R118),(L118*P118)+14),""),""))</f>
        <v>#REF!</v>
      </c>
      <c r="T118" s="43" t="str">
        <f>IFERROR(IF(Table33[[#This Row],[Pr/Pn]]="PR",(+Table33[[#This Row],['# of Widths]]*Table33[[#This Row],[Qty]])*2,Table33[[#This Row],['# of Widths]]*Table33[[#This Row],[Qty]]),"")</f>
        <v/>
      </c>
      <c r="U118" s="43" t="str">
        <f>IF(Table33[[#This Row],[Qty]]&gt;=1,ROUND(IFERROR(IF($K$6="No",SUM((K118*S118)/36),S118/36),""),2),"")</f>
        <v/>
      </c>
      <c r="V118" s="43" t="str">
        <f>IF(Table33[[#This Row],[Qty]]&gt;=1,ROUND(IFERROR(SUM(U118*G118)*1.06,""),2),"")</f>
        <v/>
      </c>
      <c r="W118" s="48"/>
      <c r="X11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8" s="52" t="str">
        <f t="shared" si="8"/>
        <v/>
      </c>
      <c r="Z118" s="52" t="str">
        <f t="shared" si="6"/>
        <v/>
      </c>
      <c r="AA118" s="43" t="str">
        <f t="shared" si="7"/>
        <v/>
      </c>
      <c r="AB118" s="49" t="e">
        <f>IF(#REF!="","NO","YES")</f>
        <v>#REF!</v>
      </c>
    </row>
    <row r="119" spans="1:28" s="50" customFormat="1" ht="23.25" customHeight="1" x14ac:dyDescent="0.2">
      <c r="A119" s="35">
        <v>103</v>
      </c>
      <c r="B119" s="36"/>
      <c r="C119" s="37"/>
      <c r="D119" s="38"/>
      <c r="E119" s="39"/>
      <c r="F119" s="40"/>
      <c r="G119" s="41"/>
      <c r="H119" s="41"/>
      <c r="I119" s="42"/>
      <c r="J119" s="41"/>
      <c r="K119" s="53" t="str" cm="1">
        <f t="array" ref="K11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9" s="44"/>
      <c r="M119" s="51" t="str">
        <f>IF(Table33[[#This Row],[Qty]]&gt;0,(MROUND(IF(H119="PR",((L119/2)+Table33[[#This Row],[Returns Inches]]+O119)*2,L119+Table33[[#This Row],[Returns Inches]]+O119),0.25)),"")</f>
        <v/>
      </c>
      <c r="N119" s="45"/>
      <c r="O119" s="41"/>
      <c r="P119" s="46"/>
      <c r="Q119" s="47"/>
      <c r="R119" s="42"/>
      <c r="S119" s="43" t="e">
        <f>IF(AND(#REF!="PNL",#REF!="SPLIT"),"STACK ERROR",IF(AND(#REF!&gt;0,$K$6&lt;&gt;""),IFERROR(IF($K$6="No",IF(((ROUND((N119+16)/R119,0))*R119)-N119&lt;16,((ROUND((N119+16)/R119,0))*R119)+R119,(ROUND((N119+16)/R119,0))*R119),(L119*P119)+14),""),""))</f>
        <v>#REF!</v>
      </c>
      <c r="T119" s="43" t="str">
        <f>IFERROR(IF(Table33[[#This Row],[Pr/Pn]]="PR",(+Table33[[#This Row],['# of Widths]]*Table33[[#This Row],[Qty]])*2,Table33[[#This Row],['# of Widths]]*Table33[[#This Row],[Qty]]),"")</f>
        <v/>
      </c>
      <c r="U119" s="43" t="str">
        <f>IF(Table33[[#This Row],[Qty]]&gt;=1,ROUND(IFERROR(IF($K$6="No",SUM((K119*S119)/36),S119/36),""),2),"")</f>
        <v/>
      </c>
      <c r="V119" s="43" t="str">
        <f>IF(Table33[[#This Row],[Qty]]&gt;=1,ROUND(IFERROR(SUM(U119*G119)*1.06,""),2),"")</f>
        <v/>
      </c>
      <c r="W119" s="48"/>
      <c r="X11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9" s="52" t="str">
        <f t="shared" si="8"/>
        <v/>
      </c>
      <c r="Z119" s="52" t="str">
        <f t="shared" si="6"/>
        <v/>
      </c>
      <c r="AA119" s="43" t="str">
        <f t="shared" si="7"/>
        <v/>
      </c>
      <c r="AB119" s="49" t="e">
        <f>IF(#REF!="","NO","YES")</f>
        <v>#REF!</v>
      </c>
    </row>
    <row r="120" spans="1:28" s="50" customFormat="1" ht="23.25" customHeight="1" x14ac:dyDescent="0.2">
      <c r="A120" s="35">
        <v>104</v>
      </c>
      <c r="B120" s="36"/>
      <c r="C120" s="37"/>
      <c r="D120" s="38"/>
      <c r="E120" s="39"/>
      <c r="F120" s="40"/>
      <c r="G120" s="41"/>
      <c r="H120" s="41"/>
      <c r="I120" s="42"/>
      <c r="J120" s="41"/>
      <c r="K120" s="53" t="str" cm="1">
        <f t="array" ref="K12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0" s="44"/>
      <c r="M120" s="51" t="str">
        <f>IF(Table33[[#This Row],[Qty]]&gt;0,(MROUND(IF(H120="PR",((L120/2)+Table33[[#This Row],[Returns Inches]]+O120)*2,L120+Table33[[#This Row],[Returns Inches]]+O120),0.25)),"")</f>
        <v/>
      </c>
      <c r="N120" s="45"/>
      <c r="O120" s="41"/>
      <c r="P120" s="46"/>
      <c r="Q120" s="47"/>
      <c r="R120" s="42"/>
      <c r="S120" s="43" t="e">
        <f>IF(AND(#REF!="PNL",#REF!="SPLIT"),"STACK ERROR",IF(AND(#REF!&gt;0,$K$6&lt;&gt;""),IFERROR(IF($K$6="No",IF(((ROUND((N120+16)/R120,0))*R120)-N120&lt;16,((ROUND((N120+16)/R120,0))*R120)+R120,(ROUND((N120+16)/R120,0))*R120),(L120*P120)+14),""),""))</f>
        <v>#REF!</v>
      </c>
      <c r="T120" s="43" t="str">
        <f>IFERROR(IF(Table33[[#This Row],[Pr/Pn]]="PR",(+Table33[[#This Row],['# of Widths]]*Table33[[#This Row],[Qty]])*2,Table33[[#This Row],['# of Widths]]*Table33[[#This Row],[Qty]]),"")</f>
        <v/>
      </c>
      <c r="U120" s="43" t="str">
        <f>IF(Table33[[#This Row],[Qty]]&gt;=1,ROUND(IFERROR(IF($K$6="No",SUM((K120*S120)/36),S120/36),""),2),"")</f>
        <v/>
      </c>
      <c r="V120" s="43" t="str">
        <f>IF(Table33[[#This Row],[Qty]]&gt;=1,ROUND(IFERROR(SUM(U120*G120)*1.06,""),2),"")</f>
        <v/>
      </c>
      <c r="W120" s="48"/>
      <c r="X12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0" s="52" t="str">
        <f t="shared" si="8"/>
        <v/>
      </c>
      <c r="Z120" s="52" t="str">
        <f t="shared" si="6"/>
        <v/>
      </c>
      <c r="AA120" s="43" t="str">
        <f t="shared" si="7"/>
        <v/>
      </c>
      <c r="AB120" s="49" t="e">
        <f>IF(#REF!="","NO","YES")</f>
        <v>#REF!</v>
      </c>
    </row>
    <row r="121" spans="1:28" s="50" customFormat="1" ht="23.25" customHeight="1" x14ac:dyDescent="0.2">
      <c r="A121" s="35">
        <v>105</v>
      </c>
      <c r="B121" s="36"/>
      <c r="C121" s="37"/>
      <c r="D121" s="38"/>
      <c r="E121" s="39"/>
      <c r="F121" s="40"/>
      <c r="G121" s="41"/>
      <c r="H121" s="41"/>
      <c r="I121" s="42"/>
      <c r="J121" s="41"/>
      <c r="K121" s="53" t="str" cm="1">
        <f t="array" ref="K12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1" s="44"/>
      <c r="M121" s="51" t="str">
        <f>IF(Table33[[#This Row],[Qty]]&gt;0,(MROUND(IF(H121="PR",((L121/2)+Table33[[#This Row],[Returns Inches]]+O121)*2,L121+Table33[[#This Row],[Returns Inches]]+O121),0.25)),"")</f>
        <v/>
      </c>
      <c r="N121" s="45"/>
      <c r="O121" s="41"/>
      <c r="P121" s="46"/>
      <c r="Q121" s="47"/>
      <c r="R121" s="42"/>
      <c r="S121" s="43" t="e">
        <f>IF(AND(#REF!="PNL",#REF!="SPLIT"),"STACK ERROR",IF(AND(#REF!&gt;0,$K$6&lt;&gt;""),IFERROR(IF($K$6="No",IF(((ROUND((N121+16)/R121,0))*R121)-N121&lt;16,((ROUND((N121+16)/R121,0))*R121)+R121,(ROUND((N121+16)/R121,0))*R121),(L121*P121)+14),""),""))</f>
        <v>#REF!</v>
      </c>
      <c r="T121" s="43" t="str">
        <f>IFERROR(IF(Table33[[#This Row],[Pr/Pn]]="PR",(+Table33[[#This Row],['# of Widths]]*Table33[[#This Row],[Qty]])*2,Table33[[#This Row],['# of Widths]]*Table33[[#This Row],[Qty]]),"")</f>
        <v/>
      </c>
      <c r="U121" s="43" t="str">
        <f>IF(Table33[[#This Row],[Qty]]&gt;=1,ROUND(IFERROR(IF($K$6="No",SUM((K121*S121)/36),S121/36),""),2),"")</f>
        <v/>
      </c>
      <c r="V121" s="43" t="str">
        <f>IF(Table33[[#This Row],[Qty]]&gt;=1,ROUND(IFERROR(SUM(U121*G121)*1.06,""),2),"")</f>
        <v/>
      </c>
      <c r="W121" s="48"/>
      <c r="X12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1" s="52" t="str">
        <f t="shared" si="8"/>
        <v/>
      </c>
      <c r="Z121" s="52" t="str">
        <f t="shared" si="6"/>
        <v/>
      </c>
      <c r="AA121" s="43" t="str">
        <f t="shared" si="7"/>
        <v/>
      </c>
      <c r="AB121" s="49" t="e">
        <f>IF(#REF!="","NO","YES")</f>
        <v>#REF!</v>
      </c>
    </row>
    <row r="122" spans="1:28" s="50" customFormat="1" ht="23.25" customHeight="1" x14ac:dyDescent="0.2">
      <c r="A122" s="35">
        <v>106</v>
      </c>
      <c r="B122" s="36"/>
      <c r="C122" s="37"/>
      <c r="D122" s="38"/>
      <c r="E122" s="39"/>
      <c r="F122" s="40"/>
      <c r="G122" s="41"/>
      <c r="H122" s="41"/>
      <c r="I122" s="42"/>
      <c r="J122" s="41"/>
      <c r="K122" s="53" t="str" cm="1">
        <f t="array" ref="K12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2" s="44"/>
      <c r="M122" s="51" t="str">
        <f>IF(Table33[[#This Row],[Qty]]&gt;0,(MROUND(IF(H122="PR",((L122/2)+Table33[[#This Row],[Returns Inches]]+O122)*2,L122+Table33[[#This Row],[Returns Inches]]+O122),0.25)),"")</f>
        <v/>
      </c>
      <c r="N122" s="45"/>
      <c r="O122" s="41"/>
      <c r="P122" s="46"/>
      <c r="Q122" s="47"/>
      <c r="R122" s="42"/>
      <c r="S122" s="43" t="e">
        <f>IF(AND(#REF!="PNL",#REF!="SPLIT"),"STACK ERROR",IF(AND(#REF!&gt;0,$K$6&lt;&gt;""),IFERROR(IF($K$6="No",IF(((ROUND((N122+16)/R122,0))*R122)-N122&lt;16,((ROUND((N122+16)/R122,0))*R122)+R122,(ROUND((N122+16)/R122,0))*R122),(L122*P122)+14),""),""))</f>
        <v>#REF!</v>
      </c>
      <c r="T122" s="43" t="str">
        <f>IFERROR(IF(Table33[[#This Row],[Pr/Pn]]="PR",(+Table33[[#This Row],['# of Widths]]*Table33[[#This Row],[Qty]])*2,Table33[[#This Row],['# of Widths]]*Table33[[#This Row],[Qty]]),"")</f>
        <v/>
      </c>
      <c r="U122" s="43" t="str">
        <f>IF(Table33[[#This Row],[Qty]]&gt;=1,ROUND(IFERROR(IF($K$6="No",SUM((K122*S122)/36),S122/36),""),2),"")</f>
        <v/>
      </c>
      <c r="V122" s="43" t="str">
        <f>IF(Table33[[#This Row],[Qty]]&gt;=1,ROUND(IFERROR(SUM(U122*G122)*1.06,""),2),"")</f>
        <v/>
      </c>
      <c r="W122" s="48"/>
      <c r="X12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2" s="52" t="str">
        <f t="shared" si="8"/>
        <v/>
      </c>
      <c r="Z122" s="52" t="str">
        <f t="shared" si="6"/>
        <v/>
      </c>
      <c r="AA122" s="43" t="str">
        <f t="shared" si="7"/>
        <v/>
      </c>
      <c r="AB122" s="49" t="e">
        <f>IF(#REF!="","NO","YES")</f>
        <v>#REF!</v>
      </c>
    </row>
    <row r="123" spans="1:28" s="50" customFormat="1" ht="23.25" customHeight="1" x14ac:dyDescent="0.2">
      <c r="A123" s="35">
        <v>107</v>
      </c>
      <c r="B123" s="36"/>
      <c r="C123" s="37"/>
      <c r="D123" s="38"/>
      <c r="E123" s="39"/>
      <c r="F123" s="40"/>
      <c r="G123" s="41"/>
      <c r="H123" s="41"/>
      <c r="I123" s="42"/>
      <c r="J123" s="41"/>
      <c r="K123" s="53" t="str" cm="1">
        <f t="array" ref="K12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3" s="44"/>
      <c r="M123" s="51" t="str">
        <f>IF(Table33[[#This Row],[Qty]]&gt;0,(MROUND(IF(H123="PR",((L123/2)+Table33[[#This Row],[Returns Inches]]+O123)*2,L123+Table33[[#This Row],[Returns Inches]]+O123),0.25)),"")</f>
        <v/>
      </c>
      <c r="N123" s="45"/>
      <c r="O123" s="41"/>
      <c r="P123" s="46"/>
      <c r="Q123" s="47"/>
      <c r="R123" s="42"/>
      <c r="S123" s="43" t="e">
        <f>IF(AND(#REF!="PNL",#REF!="SPLIT"),"STACK ERROR",IF(AND(#REF!&gt;0,$K$6&lt;&gt;""),IFERROR(IF($K$6="No",IF(((ROUND((N123+16)/R123,0))*R123)-N123&lt;16,((ROUND((N123+16)/R123,0))*R123)+R123,(ROUND((N123+16)/R123,0))*R123),(L123*P123)+14),""),""))</f>
        <v>#REF!</v>
      </c>
      <c r="T123" s="43" t="str">
        <f>IFERROR(IF(Table33[[#This Row],[Pr/Pn]]="PR",(+Table33[[#This Row],['# of Widths]]*Table33[[#This Row],[Qty]])*2,Table33[[#This Row],['# of Widths]]*Table33[[#This Row],[Qty]]),"")</f>
        <v/>
      </c>
      <c r="U123" s="43" t="str">
        <f>IF(Table33[[#This Row],[Qty]]&gt;=1,ROUND(IFERROR(IF($K$6="No",SUM((K123*S123)/36),S123/36),""),2),"")</f>
        <v/>
      </c>
      <c r="V123" s="43" t="str">
        <f>IF(Table33[[#This Row],[Qty]]&gt;=1,ROUND(IFERROR(SUM(U123*G123)*1.06,""),2),"")</f>
        <v/>
      </c>
      <c r="W123" s="48"/>
      <c r="X12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3" s="52" t="str">
        <f t="shared" si="8"/>
        <v/>
      </c>
      <c r="Z123" s="52" t="str">
        <f t="shared" si="6"/>
        <v/>
      </c>
      <c r="AA123" s="43" t="str">
        <f t="shared" si="7"/>
        <v/>
      </c>
      <c r="AB123" s="49" t="e">
        <f>IF(#REF!="","NO","YES")</f>
        <v>#REF!</v>
      </c>
    </row>
    <row r="124" spans="1:28" s="50" customFormat="1" ht="23.25" customHeight="1" x14ac:dyDescent="0.2">
      <c r="A124" s="35">
        <v>108</v>
      </c>
      <c r="B124" s="36"/>
      <c r="C124" s="37"/>
      <c r="D124" s="38"/>
      <c r="E124" s="39"/>
      <c r="F124" s="40"/>
      <c r="G124" s="41"/>
      <c r="H124" s="41"/>
      <c r="I124" s="42"/>
      <c r="J124" s="41"/>
      <c r="K124" s="53" t="str" cm="1">
        <f t="array" ref="K12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4" s="44"/>
      <c r="M124" s="51" t="str">
        <f>IF(Table33[[#This Row],[Qty]]&gt;0,(MROUND(IF(H124="PR",((L124/2)+Table33[[#This Row],[Returns Inches]]+O124)*2,L124+Table33[[#This Row],[Returns Inches]]+O124),0.25)),"")</f>
        <v/>
      </c>
      <c r="N124" s="45"/>
      <c r="O124" s="41"/>
      <c r="P124" s="46"/>
      <c r="Q124" s="47"/>
      <c r="R124" s="42"/>
      <c r="S124" s="43" t="e">
        <f>IF(AND(#REF!="PNL",#REF!="SPLIT"),"STACK ERROR",IF(AND(#REF!&gt;0,$K$6&lt;&gt;""),IFERROR(IF($K$6="No",IF(((ROUND((N124+16)/R124,0))*R124)-N124&lt;16,((ROUND((N124+16)/R124,0))*R124)+R124,(ROUND((N124+16)/R124,0))*R124),(L124*P124)+14),""),""))</f>
        <v>#REF!</v>
      </c>
      <c r="T124" s="43" t="str">
        <f>IFERROR(IF(Table33[[#This Row],[Pr/Pn]]="PR",(+Table33[[#This Row],['# of Widths]]*Table33[[#This Row],[Qty]])*2,Table33[[#This Row],['# of Widths]]*Table33[[#This Row],[Qty]]),"")</f>
        <v/>
      </c>
      <c r="U124" s="43" t="str">
        <f>IF(Table33[[#This Row],[Qty]]&gt;=1,ROUND(IFERROR(IF($K$6="No",SUM((K124*S124)/36),S124/36),""),2),"")</f>
        <v/>
      </c>
      <c r="V124" s="43" t="str">
        <f>IF(Table33[[#This Row],[Qty]]&gt;=1,ROUND(IFERROR(SUM(U124*G124)*1.06,""),2),"")</f>
        <v/>
      </c>
      <c r="W124" s="48"/>
      <c r="X12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4" s="52" t="str">
        <f t="shared" si="8"/>
        <v/>
      </c>
      <c r="Z124" s="52" t="str">
        <f t="shared" si="6"/>
        <v/>
      </c>
      <c r="AA124" s="43" t="str">
        <f t="shared" si="7"/>
        <v/>
      </c>
      <c r="AB124" s="49" t="e">
        <f>IF(#REF!="","NO","YES")</f>
        <v>#REF!</v>
      </c>
    </row>
    <row r="125" spans="1:28" s="50" customFormat="1" ht="23.25" customHeight="1" x14ac:dyDescent="0.2">
      <c r="A125" s="35">
        <v>109</v>
      </c>
      <c r="B125" s="36"/>
      <c r="C125" s="37"/>
      <c r="D125" s="38"/>
      <c r="E125" s="39"/>
      <c r="F125" s="40"/>
      <c r="G125" s="41"/>
      <c r="H125" s="41"/>
      <c r="I125" s="42"/>
      <c r="J125" s="41"/>
      <c r="K125" s="53" t="str" cm="1">
        <f t="array" ref="K12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5" s="44"/>
      <c r="M125" s="51" t="str">
        <f>IF(Table33[[#This Row],[Qty]]&gt;0,(MROUND(IF(H125="PR",((L125/2)+Table33[[#This Row],[Returns Inches]]+O125)*2,L125+Table33[[#This Row],[Returns Inches]]+O125),0.25)),"")</f>
        <v/>
      </c>
      <c r="N125" s="45"/>
      <c r="O125" s="41"/>
      <c r="P125" s="46"/>
      <c r="Q125" s="47"/>
      <c r="R125" s="42"/>
      <c r="S125" s="43" t="e">
        <f>IF(AND(#REF!="PNL",#REF!="SPLIT"),"STACK ERROR",IF(AND(#REF!&gt;0,$K$6&lt;&gt;""),IFERROR(IF($K$6="No",IF(((ROUND((N125+16)/R125,0))*R125)-N125&lt;16,((ROUND((N125+16)/R125,0))*R125)+R125,(ROUND((N125+16)/R125,0))*R125),(L125*P125)+14),""),""))</f>
        <v>#REF!</v>
      </c>
      <c r="T125" s="43" t="str">
        <f>IFERROR(IF(Table33[[#This Row],[Pr/Pn]]="PR",(+Table33[[#This Row],['# of Widths]]*Table33[[#This Row],[Qty]])*2,Table33[[#This Row],['# of Widths]]*Table33[[#This Row],[Qty]]),"")</f>
        <v/>
      </c>
      <c r="U125" s="43" t="str">
        <f>IF(Table33[[#This Row],[Qty]]&gt;=1,ROUND(IFERROR(IF($K$6="No",SUM((K125*S125)/36),S125/36),""),2),"")</f>
        <v/>
      </c>
      <c r="V125" s="43" t="str">
        <f>IF(Table33[[#This Row],[Qty]]&gt;=1,ROUND(IFERROR(SUM(U125*G125)*1.06,""),2),"")</f>
        <v/>
      </c>
      <c r="W125" s="48"/>
      <c r="X12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5" s="52" t="str">
        <f t="shared" si="8"/>
        <v/>
      </c>
      <c r="Z125" s="52" t="str">
        <f t="shared" si="6"/>
        <v/>
      </c>
      <c r="AA125" s="43" t="str">
        <f t="shared" si="7"/>
        <v/>
      </c>
      <c r="AB125" s="49" t="e">
        <f>IF(#REF!="","NO","YES")</f>
        <v>#REF!</v>
      </c>
    </row>
    <row r="126" spans="1:28" s="50" customFormat="1" ht="23.25" customHeight="1" x14ac:dyDescent="0.2">
      <c r="A126" s="35">
        <v>110</v>
      </c>
      <c r="B126" s="36"/>
      <c r="C126" s="37"/>
      <c r="D126" s="38"/>
      <c r="E126" s="39"/>
      <c r="F126" s="40"/>
      <c r="G126" s="41"/>
      <c r="H126" s="41"/>
      <c r="I126" s="42"/>
      <c r="J126" s="41"/>
      <c r="K126" s="53" t="str" cm="1">
        <f t="array" ref="K12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6" s="44"/>
      <c r="M126" s="51" t="str">
        <f>IF(Table33[[#This Row],[Qty]]&gt;0,(MROUND(IF(H126="PR",((L126/2)+Table33[[#This Row],[Returns Inches]]+O126)*2,L126+Table33[[#This Row],[Returns Inches]]+O126),0.25)),"")</f>
        <v/>
      </c>
      <c r="N126" s="45"/>
      <c r="O126" s="41"/>
      <c r="P126" s="46"/>
      <c r="Q126" s="47"/>
      <c r="R126" s="42"/>
      <c r="S126" s="43" t="e">
        <f>IF(AND(#REF!="PNL",#REF!="SPLIT"),"STACK ERROR",IF(AND(#REF!&gt;0,$K$6&lt;&gt;""),IFERROR(IF($K$6="No",IF(((ROUND((N126+16)/R126,0))*R126)-N126&lt;16,((ROUND((N126+16)/R126,0))*R126)+R126,(ROUND((N126+16)/R126,0))*R126),(L126*P126)+14),""),""))</f>
        <v>#REF!</v>
      </c>
      <c r="T126" s="43" t="str">
        <f>IFERROR(IF(Table33[[#This Row],[Pr/Pn]]="PR",(+Table33[[#This Row],['# of Widths]]*Table33[[#This Row],[Qty]])*2,Table33[[#This Row],['# of Widths]]*Table33[[#This Row],[Qty]]),"")</f>
        <v/>
      </c>
      <c r="U126" s="43" t="str">
        <f>IF(Table33[[#This Row],[Qty]]&gt;=1,ROUND(IFERROR(IF($K$6="No",SUM((K126*S126)/36),S126/36),""),2),"")</f>
        <v/>
      </c>
      <c r="V126" s="43" t="str">
        <f>IF(Table33[[#This Row],[Qty]]&gt;=1,ROUND(IFERROR(SUM(U126*G126)*1.06,""),2),"")</f>
        <v/>
      </c>
      <c r="W126" s="48"/>
      <c r="X12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6" s="52" t="str">
        <f t="shared" si="8"/>
        <v/>
      </c>
      <c r="Z126" s="52" t="str">
        <f t="shared" si="6"/>
        <v/>
      </c>
      <c r="AA126" s="43" t="str">
        <f t="shared" si="7"/>
        <v/>
      </c>
      <c r="AB126" s="49" t="e">
        <f>IF(#REF!="","NO","YES")</f>
        <v>#REF!</v>
      </c>
    </row>
    <row r="127" spans="1:28" s="50" customFormat="1" ht="23.25" customHeight="1" x14ac:dyDescent="0.2">
      <c r="A127" s="35">
        <v>111</v>
      </c>
      <c r="B127" s="36"/>
      <c r="C127" s="37"/>
      <c r="D127" s="38"/>
      <c r="E127" s="39"/>
      <c r="F127" s="40"/>
      <c r="G127" s="41"/>
      <c r="H127" s="41"/>
      <c r="I127" s="42"/>
      <c r="J127" s="41"/>
      <c r="K127" s="53" t="str" cm="1">
        <f t="array" ref="K12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7" s="44"/>
      <c r="M127" s="51" t="str">
        <f>IF(Table33[[#This Row],[Qty]]&gt;0,(MROUND(IF(H127="PR",((L127/2)+Table33[[#This Row],[Returns Inches]]+O127)*2,L127+Table33[[#This Row],[Returns Inches]]+O127),0.25)),"")</f>
        <v/>
      </c>
      <c r="N127" s="45"/>
      <c r="O127" s="41"/>
      <c r="P127" s="46"/>
      <c r="Q127" s="47"/>
      <c r="R127" s="42"/>
      <c r="S127" s="43" t="e">
        <f>IF(AND(#REF!="PNL",#REF!="SPLIT"),"STACK ERROR",IF(AND(#REF!&gt;0,$K$6&lt;&gt;""),IFERROR(IF($K$6="No",IF(((ROUND((N127+16)/R127,0))*R127)-N127&lt;16,((ROUND((N127+16)/R127,0))*R127)+R127,(ROUND((N127+16)/R127,0))*R127),(L127*P127)+14),""),""))</f>
        <v>#REF!</v>
      </c>
      <c r="T127" s="43" t="str">
        <f>IFERROR(IF(Table33[[#This Row],[Pr/Pn]]="PR",(+Table33[[#This Row],['# of Widths]]*Table33[[#This Row],[Qty]])*2,Table33[[#This Row],['# of Widths]]*Table33[[#This Row],[Qty]]),"")</f>
        <v/>
      </c>
      <c r="U127" s="43" t="str">
        <f>IF(Table33[[#This Row],[Qty]]&gt;=1,ROUND(IFERROR(IF($K$6="No",SUM((K127*S127)/36),S127/36),""),2),"")</f>
        <v/>
      </c>
      <c r="V127" s="43" t="str">
        <f>IF(Table33[[#This Row],[Qty]]&gt;=1,ROUND(IFERROR(SUM(U127*G127)*1.06,""),2),"")</f>
        <v/>
      </c>
      <c r="W127" s="48"/>
      <c r="X12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7" s="52" t="str">
        <f t="shared" si="8"/>
        <v/>
      </c>
      <c r="Z127" s="52" t="str">
        <f t="shared" si="6"/>
        <v/>
      </c>
      <c r="AA127" s="43" t="str">
        <f t="shared" si="7"/>
        <v/>
      </c>
      <c r="AB127" s="49" t="e">
        <f>IF(#REF!="","NO","YES")</f>
        <v>#REF!</v>
      </c>
    </row>
    <row r="128" spans="1:28" s="50" customFormat="1" ht="23.25" customHeight="1" x14ac:dyDescent="0.2">
      <c r="A128" s="35">
        <v>112</v>
      </c>
      <c r="B128" s="36"/>
      <c r="C128" s="37"/>
      <c r="D128" s="38"/>
      <c r="E128" s="39"/>
      <c r="F128" s="40"/>
      <c r="G128" s="41"/>
      <c r="H128" s="41"/>
      <c r="I128" s="42"/>
      <c r="J128" s="41"/>
      <c r="K128" s="53" t="str" cm="1">
        <f t="array" ref="K12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8" s="44"/>
      <c r="M128" s="51" t="str">
        <f>IF(Table33[[#This Row],[Qty]]&gt;0,(MROUND(IF(H128="PR",((L128/2)+Table33[[#This Row],[Returns Inches]]+O128)*2,L128+Table33[[#This Row],[Returns Inches]]+O128),0.25)),"")</f>
        <v/>
      </c>
      <c r="N128" s="45"/>
      <c r="O128" s="41"/>
      <c r="P128" s="46"/>
      <c r="Q128" s="47"/>
      <c r="R128" s="42"/>
      <c r="S128" s="43" t="e">
        <f>IF(AND(#REF!="PNL",#REF!="SPLIT"),"STACK ERROR",IF(AND(#REF!&gt;0,$K$6&lt;&gt;""),IFERROR(IF($K$6="No",IF(((ROUND((N128+16)/R128,0))*R128)-N128&lt;16,((ROUND((N128+16)/R128,0))*R128)+R128,(ROUND((N128+16)/R128,0))*R128),(L128*P128)+14),""),""))</f>
        <v>#REF!</v>
      </c>
      <c r="T128" s="43" t="str">
        <f>IFERROR(IF(Table33[[#This Row],[Pr/Pn]]="PR",(+Table33[[#This Row],['# of Widths]]*Table33[[#This Row],[Qty]])*2,Table33[[#This Row],['# of Widths]]*Table33[[#This Row],[Qty]]),"")</f>
        <v/>
      </c>
      <c r="U128" s="43" t="str">
        <f>IF(Table33[[#This Row],[Qty]]&gt;=1,ROUND(IFERROR(IF($K$6="No",SUM((K128*S128)/36),S128/36),""),2),"")</f>
        <v/>
      </c>
      <c r="V128" s="43" t="str">
        <f>IF(Table33[[#This Row],[Qty]]&gt;=1,ROUND(IFERROR(SUM(U128*G128)*1.06,""),2),"")</f>
        <v/>
      </c>
      <c r="W128" s="48"/>
      <c r="X12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8" s="52" t="str">
        <f t="shared" si="8"/>
        <v/>
      </c>
      <c r="Z128" s="52" t="str">
        <f t="shared" si="6"/>
        <v/>
      </c>
      <c r="AA128" s="43" t="str">
        <f t="shared" si="7"/>
        <v/>
      </c>
      <c r="AB128" s="49" t="e">
        <f>IF(#REF!="","NO","YES")</f>
        <v>#REF!</v>
      </c>
    </row>
    <row r="129" spans="1:28" s="50" customFormat="1" ht="23.25" customHeight="1" x14ac:dyDescent="0.2">
      <c r="A129" s="35">
        <v>113</v>
      </c>
      <c r="B129" s="36"/>
      <c r="C129" s="37"/>
      <c r="D129" s="38"/>
      <c r="E129" s="39"/>
      <c r="F129" s="40"/>
      <c r="G129" s="41"/>
      <c r="H129" s="41"/>
      <c r="I129" s="42"/>
      <c r="J129" s="41"/>
      <c r="K129" s="53" t="str" cm="1">
        <f t="array" ref="K12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9" s="44"/>
      <c r="M129" s="51" t="str">
        <f>IF(Table33[[#This Row],[Qty]]&gt;0,(MROUND(IF(H129="PR",((L129/2)+Table33[[#This Row],[Returns Inches]]+O129)*2,L129+Table33[[#This Row],[Returns Inches]]+O129),0.25)),"")</f>
        <v/>
      </c>
      <c r="N129" s="45"/>
      <c r="O129" s="41"/>
      <c r="P129" s="46"/>
      <c r="Q129" s="47"/>
      <c r="R129" s="42"/>
      <c r="S129" s="43" t="e">
        <f>IF(AND(#REF!="PNL",#REF!="SPLIT"),"STACK ERROR",IF(AND(#REF!&gt;0,$K$6&lt;&gt;""),IFERROR(IF($K$6="No",IF(((ROUND((N129+16)/R129,0))*R129)-N129&lt;16,((ROUND((N129+16)/R129,0))*R129)+R129,(ROUND((N129+16)/R129,0))*R129),(L129*P129)+14),""),""))</f>
        <v>#REF!</v>
      </c>
      <c r="T129" s="43" t="str">
        <f>IFERROR(IF(Table33[[#This Row],[Pr/Pn]]="PR",(+Table33[[#This Row],['# of Widths]]*Table33[[#This Row],[Qty]])*2,Table33[[#This Row],['# of Widths]]*Table33[[#This Row],[Qty]]),"")</f>
        <v/>
      </c>
      <c r="U129" s="43" t="str">
        <f>IF(Table33[[#This Row],[Qty]]&gt;=1,ROUND(IFERROR(IF($K$6="No",SUM((K129*S129)/36),S129/36),""),2),"")</f>
        <v/>
      </c>
      <c r="V129" s="43" t="str">
        <f>IF(Table33[[#This Row],[Qty]]&gt;=1,ROUND(IFERROR(SUM(U129*G129)*1.06,""),2),"")</f>
        <v/>
      </c>
      <c r="W129" s="48"/>
      <c r="X12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9" s="52" t="str">
        <f t="shared" si="8"/>
        <v/>
      </c>
      <c r="Z129" s="52" t="str">
        <f t="shared" si="6"/>
        <v/>
      </c>
      <c r="AA129" s="43" t="str">
        <f t="shared" si="7"/>
        <v/>
      </c>
      <c r="AB129" s="49" t="e">
        <f>IF(#REF!="","NO","YES")</f>
        <v>#REF!</v>
      </c>
    </row>
    <row r="130" spans="1:28" s="50" customFormat="1" ht="23.25" customHeight="1" x14ac:dyDescent="0.2">
      <c r="A130" s="35">
        <v>114</v>
      </c>
      <c r="B130" s="36"/>
      <c r="C130" s="37"/>
      <c r="D130" s="38"/>
      <c r="E130" s="39"/>
      <c r="F130" s="40"/>
      <c r="G130" s="41"/>
      <c r="H130" s="41"/>
      <c r="I130" s="42"/>
      <c r="J130" s="41"/>
      <c r="K130" s="53" t="str" cm="1">
        <f t="array" ref="K13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0" s="44"/>
      <c r="M130" s="51" t="str">
        <f>IF(Table33[[#This Row],[Qty]]&gt;0,(MROUND(IF(H130="PR",((L130/2)+Table33[[#This Row],[Returns Inches]]+O130)*2,L130+Table33[[#This Row],[Returns Inches]]+O130),0.25)),"")</f>
        <v/>
      </c>
      <c r="N130" s="45"/>
      <c r="O130" s="41"/>
      <c r="P130" s="46"/>
      <c r="Q130" s="47"/>
      <c r="R130" s="42"/>
      <c r="S130" s="43" t="e">
        <f>IF(AND(#REF!="PNL",#REF!="SPLIT"),"STACK ERROR",IF(AND(#REF!&gt;0,$K$6&lt;&gt;""),IFERROR(IF($K$6="No",IF(((ROUND((N130+16)/R130,0))*R130)-N130&lt;16,((ROUND((N130+16)/R130,0))*R130)+R130,(ROUND((N130+16)/R130,0))*R130),(L130*P130)+14),""),""))</f>
        <v>#REF!</v>
      </c>
      <c r="T130" s="43" t="str">
        <f>IFERROR(IF(Table33[[#This Row],[Pr/Pn]]="PR",(+Table33[[#This Row],['# of Widths]]*Table33[[#This Row],[Qty]])*2,Table33[[#This Row],['# of Widths]]*Table33[[#This Row],[Qty]]),"")</f>
        <v/>
      </c>
      <c r="U130" s="43" t="str">
        <f>IF(Table33[[#This Row],[Qty]]&gt;=1,ROUND(IFERROR(IF($K$6="No",SUM((K130*S130)/36),S130/36),""),2),"")</f>
        <v/>
      </c>
      <c r="V130" s="43" t="str">
        <f>IF(Table33[[#This Row],[Qty]]&gt;=1,ROUND(IFERROR(SUM(U130*G130)*1.06,""),2),"")</f>
        <v/>
      </c>
      <c r="W130" s="48"/>
      <c r="X13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0" s="52" t="str">
        <f t="shared" si="8"/>
        <v/>
      </c>
      <c r="Z130" s="52" t="str">
        <f t="shared" si="6"/>
        <v/>
      </c>
      <c r="AA130" s="43" t="str">
        <f t="shared" si="7"/>
        <v/>
      </c>
      <c r="AB130" s="49" t="e">
        <f>IF(#REF!="","NO","YES")</f>
        <v>#REF!</v>
      </c>
    </row>
    <row r="131" spans="1:28" s="50" customFormat="1" ht="23.25" customHeight="1" x14ac:dyDescent="0.2">
      <c r="A131" s="35">
        <v>115</v>
      </c>
      <c r="B131" s="36"/>
      <c r="C131" s="37"/>
      <c r="D131" s="38"/>
      <c r="E131" s="39"/>
      <c r="F131" s="40"/>
      <c r="G131" s="41"/>
      <c r="H131" s="41"/>
      <c r="I131" s="42"/>
      <c r="J131" s="41"/>
      <c r="K131" s="53" t="str" cm="1">
        <f t="array" ref="K13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1" s="44"/>
      <c r="M131" s="51" t="str">
        <f>IF(Table33[[#This Row],[Qty]]&gt;0,(MROUND(IF(H131="PR",((L131/2)+Table33[[#This Row],[Returns Inches]]+O131)*2,L131+Table33[[#This Row],[Returns Inches]]+O131),0.25)),"")</f>
        <v/>
      </c>
      <c r="N131" s="45"/>
      <c r="O131" s="41"/>
      <c r="P131" s="46"/>
      <c r="Q131" s="47"/>
      <c r="R131" s="42"/>
      <c r="S131" s="43" t="e">
        <f>IF(AND(#REF!="PNL",#REF!="SPLIT"),"STACK ERROR",IF(AND(#REF!&gt;0,$K$6&lt;&gt;""),IFERROR(IF($K$6="No",IF(((ROUND((N131+16)/R131,0))*R131)-N131&lt;16,((ROUND((N131+16)/R131,0))*R131)+R131,(ROUND((N131+16)/R131,0))*R131),(L131*P131)+14),""),""))</f>
        <v>#REF!</v>
      </c>
      <c r="T131" s="43" t="str">
        <f>IFERROR(IF(Table33[[#This Row],[Pr/Pn]]="PR",(+Table33[[#This Row],['# of Widths]]*Table33[[#This Row],[Qty]])*2,Table33[[#This Row],['# of Widths]]*Table33[[#This Row],[Qty]]),"")</f>
        <v/>
      </c>
      <c r="U131" s="43" t="str">
        <f>IF(Table33[[#This Row],[Qty]]&gt;=1,ROUND(IFERROR(IF($K$6="No",SUM((K131*S131)/36),S131/36),""),2),"")</f>
        <v/>
      </c>
      <c r="V131" s="43" t="str">
        <f>IF(Table33[[#This Row],[Qty]]&gt;=1,ROUND(IFERROR(SUM(U131*G131)*1.06,""),2),"")</f>
        <v/>
      </c>
      <c r="W131" s="48"/>
      <c r="X13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1" s="52" t="str">
        <f t="shared" si="8"/>
        <v/>
      </c>
      <c r="Z131" s="52" t="str">
        <f t="shared" si="6"/>
        <v/>
      </c>
      <c r="AA131" s="43" t="str">
        <f t="shared" si="7"/>
        <v/>
      </c>
      <c r="AB131" s="49" t="e">
        <f>IF(#REF!="","NO","YES")</f>
        <v>#REF!</v>
      </c>
    </row>
    <row r="132" spans="1:28" s="50" customFormat="1" ht="23.25" customHeight="1" x14ac:dyDescent="0.2">
      <c r="A132" s="35">
        <v>116</v>
      </c>
      <c r="B132" s="36"/>
      <c r="C132" s="37"/>
      <c r="D132" s="38"/>
      <c r="E132" s="39"/>
      <c r="F132" s="40"/>
      <c r="G132" s="41"/>
      <c r="H132" s="41"/>
      <c r="I132" s="42"/>
      <c r="J132" s="41"/>
      <c r="K132" s="53" t="str" cm="1">
        <f t="array" ref="K13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2" s="44"/>
      <c r="M132" s="51" t="str">
        <f>IF(Table33[[#This Row],[Qty]]&gt;0,(MROUND(IF(H132="PR",((L132/2)+Table33[[#This Row],[Returns Inches]]+O132)*2,L132+Table33[[#This Row],[Returns Inches]]+O132),0.25)),"")</f>
        <v/>
      </c>
      <c r="N132" s="45"/>
      <c r="O132" s="41"/>
      <c r="P132" s="46"/>
      <c r="Q132" s="47"/>
      <c r="R132" s="42"/>
      <c r="S132" s="43" t="e">
        <f>IF(AND(#REF!="PNL",#REF!="SPLIT"),"STACK ERROR",IF(AND(#REF!&gt;0,$K$6&lt;&gt;""),IFERROR(IF($K$6="No",IF(((ROUND((N132+16)/R132,0))*R132)-N132&lt;16,((ROUND((N132+16)/R132,0))*R132)+R132,(ROUND((N132+16)/R132,0))*R132),(L132*P132)+14),""),""))</f>
        <v>#REF!</v>
      </c>
      <c r="T132" s="43" t="str">
        <f>IFERROR(IF(Table33[[#This Row],[Pr/Pn]]="PR",(+Table33[[#This Row],['# of Widths]]*Table33[[#This Row],[Qty]])*2,Table33[[#This Row],['# of Widths]]*Table33[[#This Row],[Qty]]),"")</f>
        <v/>
      </c>
      <c r="U132" s="43" t="str">
        <f>IF(Table33[[#This Row],[Qty]]&gt;=1,ROUND(IFERROR(IF($K$6="No",SUM((K132*S132)/36),S132/36),""),2),"")</f>
        <v/>
      </c>
      <c r="V132" s="43" t="str">
        <f>IF(Table33[[#This Row],[Qty]]&gt;=1,ROUND(IFERROR(SUM(U132*G132)*1.06,""),2),"")</f>
        <v/>
      </c>
      <c r="W132" s="48"/>
      <c r="X13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2" s="52" t="str">
        <f t="shared" si="8"/>
        <v/>
      </c>
      <c r="Z132" s="52" t="str">
        <f t="shared" si="6"/>
        <v/>
      </c>
      <c r="AA132" s="43" t="str">
        <f t="shared" si="7"/>
        <v/>
      </c>
      <c r="AB132" s="49" t="e">
        <f>IF(#REF!="","NO","YES")</f>
        <v>#REF!</v>
      </c>
    </row>
    <row r="133" spans="1:28" s="50" customFormat="1" ht="23.25" customHeight="1" x14ac:dyDescent="0.2">
      <c r="A133" s="35">
        <v>117</v>
      </c>
      <c r="B133" s="36"/>
      <c r="C133" s="37"/>
      <c r="D133" s="38"/>
      <c r="E133" s="39"/>
      <c r="F133" s="40"/>
      <c r="G133" s="41"/>
      <c r="H133" s="41"/>
      <c r="I133" s="42"/>
      <c r="J133" s="41"/>
      <c r="K133" s="53" t="str" cm="1">
        <f t="array" ref="K13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3" s="44"/>
      <c r="M133" s="51" t="str">
        <f>IF(Table33[[#This Row],[Qty]]&gt;0,(MROUND(IF(H133="PR",((L133/2)+Table33[[#This Row],[Returns Inches]]+O133)*2,L133+Table33[[#This Row],[Returns Inches]]+O133),0.25)),"")</f>
        <v/>
      </c>
      <c r="N133" s="45"/>
      <c r="O133" s="41"/>
      <c r="P133" s="46"/>
      <c r="Q133" s="47"/>
      <c r="R133" s="42"/>
      <c r="S133" s="43" t="e">
        <f>IF(AND(#REF!="PNL",#REF!="SPLIT"),"STACK ERROR",IF(AND(#REF!&gt;0,$K$6&lt;&gt;""),IFERROR(IF($K$6="No",IF(((ROUND((N133+16)/R133,0))*R133)-N133&lt;16,((ROUND((N133+16)/R133,0))*R133)+R133,(ROUND((N133+16)/R133,0))*R133),(L133*P133)+14),""),""))</f>
        <v>#REF!</v>
      </c>
      <c r="T133" s="43" t="str">
        <f>IFERROR(IF(Table33[[#This Row],[Pr/Pn]]="PR",(+Table33[[#This Row],['# of Widths]]*Table33[[#This Row],[Qty]])*2,Table33[[#This Row],['# of Widths]]*Table33[[#This Row],[Qty]]),"")</f>
        <v/>
      </c>
      <c r="U133" s="43" t="str">
        <f>IF(Table33[[#This Row],[Qty]]&gt;=1,ROUND(IFERROR(IF($K$6="No",SUM((K133*S133)/36),S133/36),""),2),"")</f>
        <v/>
      </c>
      <c r="V133" s="43" t="str">
        <f>IF(Table33[[#This Row],[Qty]]&gt;=1,ROUND(IFERROR(SUM(U133*G133)*1.06,""),2),"")</f>
        <v/>
      </c>
      <c r="W133" s="48"/>
      <c r="X13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3" s="52" t="str">
        <f t="shared" si="8"/>
        <v/>
      </c>
      <c r="Z133" s="52" t="str">
        <f t="shared" si="6"/>
        <v/>
      </c>
      <c r="AA133" s="43" t="str">
        <f t="shared" si="7"/>
        <v/>
      </c>
      <c r="AB133" s="49" t="e">
        <f>IF(#REF!="","NO","YES")</f>
        <v>#REF!</v>
      </c>
    </row>
    <row r="134" spans="1:28" s="50" customFormat="1" ht="23.25" customHeight="1" x14ac:dyDescent="0.2">
      <c r="A134" s="35">
        <v>118</v>
      </c>
      <c r="B134" s="36"/>
      <c r="C134" s="37"/>
      <c r="D134" s="38"/>
      <c r="E134" s="39"/>
      <c r="F134" s="40"/>
      <c r="G134" s="41"/>
      <c r="H134" s="41"/>
      <c r="I134" s="42"/>
      <c r="J134" s="41"/>
      <c r="K134" s="53" t="str" cm="1">
        <f t="array" ref="K13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4" s="44"/>
      <c r="M134" s="51" t="str">
        <f>IF(Table33[[#This Row],[Qty]]&gt;0,(MROUND(IF(H134="PR",((L134/2)+Table33[[#This Row],[Returns Inches]]+O134)*2,L134+Table33[[#This Row],[Returns Inches]]+O134),0.25)),"")</f>
        <v/>
      </c>
      <c r="N134" s="45"/>
      <c r="O134" s="41"/>
      <c r="P134" s="46"/>
      <c r="Q134" s="47"/>
      <c r="R134" s="42"/>
      <c r="S134" s="43" t="e">
        <f>IF(AND(#REF!="PNL",#REF!="SPLIT"),"STACK ERROR",IF(AND(#REF!&gt;0,$K$6&lt;&gt;""),IFERROR(IF($K$6="No",IF(((ROUND((N134+16)/R134,0))*R134)-N134&lt;16,((ROUND((N134+16)/R134,0))*R134)+R134,(ROUND((N134+16)/R134,0))*R134),(L134*P134)+14),""),""))</f>
        <v>#REF!</v>
      </c>
      <c r="T134" s="43" t="str">
        <f>IFERROR(IF(Table33[[#This Row],[Pr/Pn]]="PR",(+Table33[[#This Row],['# of Widths]]*Table33[[#This Row],[Qty]])*2,Table33[[#This Row],['# of Widths]]*Table33[[#This Row],[Qty]]),"")</f>
        <v/>
      </c>
      <c r="U134" s="43" t="str">
        <f>IF(Table33[[#This Row],[Qty]]&gt;=1,ROUND(IFERROR(IF($K$6="No",SUM((K134*S134)/36),S134/36),""),2),"")</f>
        <v/>
      </c>
      <c r="V134" s="43" t="str">
        <f>IF(Table33[[#This Row],[Qty]]&gt;=1,ROUND(IFERROR(SUM(U134*G134)*1.06,""),2),"")</f>
        <v/>
      </c>
      <c r="W134" s="48"/>
      <c r="X13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4" s="52" t="str">
        <f t="shared" si="8"/>
        <v/>
      </c>
      <c r="Z134" s="52" t="str">
        <f t="shared" si="6"/>
        <v/>
      </c>
      <c r="AA134" s="43" t="str">
        <f t="shared" si="7"/>
        <v/>
      </c>
      <c r="AB134" s="49" t="e">
        <f>IF(#REF!="","NO","YES")</f>
        <v>#REF!</v>
      </c>
    </row>
    <row r="135" spans="1:28" s="50" customFormat="1" ht="23.25" customHeight="1" x14ac:dyDescent="0.2">
      <c r="A135" s="35">
        <v>119</v>
      </c>
      <c r="B135" s="36"/>
      <c r="C135" s="37"/>
      <c r="D135" s="38"/>
      <c r="E135" s="39"/>
      <c r="F135" s="40"/>
      <c r="G135" s="41"/>
      <c r="H135" s="41"/>
      <c r="I135" s="42"/>
      <c r="J135" s="41"/>
      <c r="K135" s="53" t="str" cm="1">
        <f t="array" ref="K13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5" s="44"/>
      <c r="M135" s="51" t="str">
        <f>IF(Table33[[#This Row],[Qty]]&gt;0,(MROUND(IF(H135="PR",((L135/2)+Table33[[#This Row],[Returns Inches]]+O135)*2,L135+Table33[[#This Row],[Returns Inches]]+O135),0.25)),"")</f>
        <v/>
      </c>
      <c r="N135" s="45"/>
      <c r="O135" s="41"/>
      <c r="P135" s="46"/>
      <c r="Q135" s="47"/>
      <c r="R135" s="42"/>
      <c r="S135" s="43" t="e">
        <f>IF(AND(#REF!="PNL",#REF!="SPLIT"),"STACK ERROR",IF(AND(#REF!&gt;0,$K$6&lt;&gt;""),IFERROR(IF($K$6="No",IF(((ROUND((N135+16)/R135,0))*R135)-N135&lt;16,((ROUND((N135+16)/R135,0))*R135)+R135,(ROUND((N135+16)/R135,0))*R135),(L135*P135)+14),""),""))</f>
        <v>#REF!</v>
      </c>
      <c r="T135" s="43" t="str">
        <f>IFERROR(IF(Table33[[#This Row],[Pr/Pn]]="PR",(+Table33[[#This Row],['# of Widths]]*Table33[[#This Row],[Qty]])*2,Table33[[#This Row],['# of Widths]]*Table33[[#This Row],[Qty]]),"")</f>
        <v/>
      </c>
      <c r="U135" s="43" t="str">
        <f>IF(Table33[[#This Row],[Qty]]&gt;=1,ROUND(IFERROR(IF($K$6="No",SUM((K135*S135)/36),S135/36),""),2),"")</f>
        <v/>
      </c>
      <c r="V135" s="43" t="str">
        <f>IF(Table33[[#This Row],[Qty]]&gt;=1,ROUND(IFERROR(SUM(U135*G135)*1.06,""),2),"")</f>
        <v/>
      </c>
      <c r="W135" s="48"/>
      <c r="X13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5" s="52" t="str">
        <f t="shared" si="8"/>
        <v/>
      </c>
      <c r="Z135" s="52" t="str">
        <f t="shared" si="6"/>
        <v/>
      </c>
      <c r="AA135" s="43" t="str">
        <f t="shared" si="7"/>
        <v/>
      </c>
      <c r="AB135" s="49" t="e">
        <f>IF(#REF!="","NO","YES")</f>
        <v>#REF!</v>
      </c>
    </row>
    <row r="136" spans="1:28" s="50" customFormat="1" ht="23.25" customHeight="1" x14ac:dyDescent="0.2">
      <c r="A136" s="35">
        <v>120</v>
      </c>
      <c r="B136" s="36"/>
      <c r="C136" s="37"/>
      <c r="D136" s="38"/>
      <c r="E136" s="39"/>
      <c r="F136" s="40"/>
      <c r="G136" s="41"/>
      <c r="H136" s="41"/>
      <c r="I136" s="42"/>
      <c r="J136" s="41"/>
      <c r="K136" s="53" t="str" cm="1">
        <f t="array" ref="K13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6" s="44"/>
      <c r="M136" s="51" t="str">
        <f>IF(Table33[[#This Row],[Qty]]&gt;0,(MROUND(IF(H136="PR",((L136/2)+Table33[[#This Row],[Returns Inches]]+O136)*2,L136+Table33[[#This Row],[Returns Inches]]+O136),0.25)),"")</f>
        <v/>
      </c>
      <c r="N136" s="45"/>
      <c r="O136" s="41"/>
      <c r="P136" s="46"/>
      <c r="Q136" s="47"/>
      <c r="R136" s="42"/>
      <c r="S136" s="43" t="e">
        <f>IF(AND(#REF!="PNL",#REF!="SPLIT"),"STACK ERROR",IF(AND(#REF!&gt;0,$K$6&lt;&gt;""),IFERROR(IF($K$6="No",IF(((ROUND((N136+16)/R136,0))*R136)-N136&lt;16,((ROUND((N136+16)/R136,0))*R136)+R136,(ROUND((N136+16)/R136,0))*R136),(L136*P136)+14),""),""))</f>
        <v>#REF!</v>
      </c>
      <c r="T136" s="43" t="str">
        <f>IFERROR(IF(Table33[[#This Row],[Pr/Pn]]="PR",(+Table33[[#This Row],['# of Widths]]*Table33[[#This Row],[Qty]])*2,Table33[[#This Row],['# of Widths]]*Table33[[#This Row],[Qty]]),"")</f>
        <v/>
      </c>
      <c r="U136" s="43" t="str">
        <f>IF(Table33[[#This Row],[Qty]]&gt;=1,ROUND(IFERROR(IF($K$6="No",SUM((K136*S136)/36),S136/36),""),2),"")</f>
        <v/>
      </c>
      <c r="V136" s="43" t="str">
        <f>IF(Table33[[#This Row],[Qty]]&gt;=1,ROUND(IFERROR(SUM(U136*G136)*1.06,""),2),"")</f>
        <v/>
      </c>
      <c r="W136" s="48"/>
      <c r="X13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6" s="52" t="str">
        <f t="shared" si="8"/>
        <v/>
      </c>
      <c r="Z136" s="52" t="str">
        <f t="shared" si="6"/>
        <v/>
      </c>
      <c r="AA136" s="43" t="str">
        <f t="shared" si="7"/>
        <v/>
      </c>
      <c r="AB136" s="49" t="e">
        <f>IF(#REF!="","NO","YES")</f>
        <v>#REF!</v>
      </c>
    </row>
    <row r="137" spans="1:28" s="50" customFormat="1" ht="23.25" customHeight="1" x14ac:dyDescent="0.2">
      <c r="A137" s="35">
        <v>121</v>
      </c>
      <c r="B137" s="36"/>
      <c r="C137" s="37"/>
      <c r="D137" s="38"/>
      <c r="E137" s="39"/>
      <c r="F137" s="40"/>
      <c r="G137" s="41"/>
      <c r="H137" s="41"/>
      <c r="I137" s="42"/>
      <c r="J137" s="41"/>
      <c r="K137" s="53" t="str" cm="1">
        <f t="array" ref="K13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7" s="44"/>
      <c r="M137" s="51" t="str">
        <f>IF(Table33[[#This Row],[Qty]]&gt;0,(MROUND(IF(H137="PR",((L137/2)+Table33[[#This Row],[Returns Inches]]+O137)*2,L137+Table33[[#This Row],[Returns Inches]]+O137),0.25)),"")</f>
        <v/>
      </c>
      <c r="N137" s="45"/>
      <c r="O137" s="41"/>
      <c r="P137" s="46"/>
      <c r="Q137" s="47"/>
      <c r="R137" s="42"/>
      <c r="S137" s="43" t="e">
        <f>IF(AND(#REF!="PNL",#REF!="SPLIT"),"STACK ERROR",IF(AND(#REF!&gt;0,$K$6&lt;&gt;""),IFERROR(IF($K$6="No",IF(((ROUND((N137+16)/R137,0))*R137)-N137&lt;16,((ROUND((N137+16)/R137,0))*R137)+R137,(ROUND((N137+16)/R137,0))*R137),(L137*P137)+14),""),""))</f>
        <v>#REF!</v>
      </c>
      <c r="T137" s="43" t="str">
        <f>IFERROR(IF(Table33[[#This Row],[Pr/Pn]]="PR",(+Table33[[#This Row],['# of Widths]]*Table33[[#This Row],[Qty]])*2,Table33[[#This Row],['# of Widths]]*Table33[[#This Row],[Qty]]),"")</f>
        <v/>
      </c>
      <c r="U137" s="43" t="str">
        <f>IF(Table33[[#This Row],[Qty]]&gt;=1,ROUND(IFERROR(IF($K$6="No",SUM((K137*S137)/36),S137/36),""),2),"")</f>
        <v/>
      </c>
      <c r="V137" s="43" t="str">
        <f>IF(Table33[[#This Row],[Qty]]&gt;=1,ROUND(IFERROR(SUM(U137*G137)*1.06,""),2),"")</f>
        <v/>
      </c>
      <c r="W137" s="48"/>
      <c r="X13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7" s="52" t="str">
        <f t="shared" si="8"/>
        <v/>
      </c>
      <c r="Z137" s="52" t="str">
        <f t="shared" si="6"/>
        <v/>
      </c>
      <c r="AA137" s="43" t="str">
        <f t="shared" si="7"/>
        <v/>
      </c>
      <c r="AB137" s="49" t="e">
        <f>IF(#REF!="","NO","YES")</f>
        <v>#REF!</v>
      </c>
    </row>
    <row r="138" spans="1:28" s="50" customFormat="1" ht="23.25" customHeight="1" x14ac:dyDescent="0.2">
      <c r="A138" s="35">
        <v>122</v>
      </c>
      <c r="B138" s="36"/>
      <c r="C138" s="37"/>
      <c r="D138" s="38"/>
      <c r="E138" s="39"/>
      <c r="F138" s="40"/>
      <c r="G138" s="41"/>
      <c r="H138" s="41"/>
      <c r="I138" s="42"/>
      <c r="J138" s="41"/>
      <c r="K138" s="53" t="str" cm="1">
        <f t="array" ref="K13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8" s="44"/>
      <c r="M138" s="51" t="str">
        <f>IF(Table33[[#This Row],[Qty]]&gt;0,(MROUND(IF(H138="PR",((L138/2)+Table33[[#This Row],[Returns Inches]]+O138)*2,L138+Table33[[#This Row],[Returns Inches]]+O138),0.25)),"")</f>
        <v/>
      </c>
      <c r="N138" s="45"/>
      <c r="O138" s="41"/>
      <c r="P138" s="46"/>
      <c r="Q138" s="47"/>
      <c r="R138" s="42"/>
      <c r="S138" s="43" t="e">
        <f>IF(AND(#REF!="PNL",#REF!="SPLIT"),"STACK ERROR",IF(AND(#REF!&gt;0,$K$6&lt;&gt;""),IFERROR(IF($K$6="No",IF(((ROUND((N138+16)/R138,0))*R138)-N138&lt;16,((ROUND((N138+16)/R138,0))*R138)+R138,(ROUND((N138+16)/R138,0))*R138),(L138*P138)+14),""),""))</f>
        <v>#REF!</v>
      </c>
      <c r="T138" s="43" t="str">
        <f>IFERROR(IF(Table33[[#This Row],[Pr/Pn]]="PR",(+Table33[[#This Row],['# of Widths]]*Table33[[#This Row],[Qty]])*2,Table33[[#This Row],['# of Widths]]*Table33[[#This Row],[Qty]]),"")</f>
        <v/>
      </c>
      <c r="U138" s="43" t="str">
        <f>IF(Table33[[#This Row],[Qty]]&gt;=1,ROUND(IFERROR(IF($K$6="No",SUM((K138*S138)/36),S138/36),""),2),"")</f>
        <v/>
      </c>
      <c r="V138" s="43" t="str">
        <f>IF(Table33[[#This Row],[Qty]]&gt;=1,ROUND(IFERROR(SUM(U138*G138)*1.06,""),2),"")</f>
        <v/>
      </c>
      <c r="W138" s="48"/>
      <c r="X13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8" s="52" t="str">
        <f t="shared" si="8"/>
        <v/>
      </c>
      <c r="Z138" s="52" t="str">
        <f t="shared" si="6"/>
        <v/>
      </c>
      <c r="AA138" s="43" t="str">
        <f t="shared" si="7"/>
        <v/>
      </c>
      <c r="AB138" s="49" t="e">
        <f>IF(#REF!="","NO","YES")</f>
        <v>#REF!</v>
      </c>
    </row>
    <row r="139" spans="1:28" s="50" customFormat="1" ht="23.25" customHeight="1" x14ac:dyDescent="0.2">
      <c r="A139" s="35">
        <v>123</v>
      </c>
      <c r="B139" s="36"/>
      <c r="C139" s="37"/>
      <c r="D139" s="38"/>
      <c r="E139" s="39"/>
      <c r="F139" s="40"/>
      <c r="G139" s="41"/>
      <c r="H139" s="41"/>
      <c r="I139" s="42"/>
      <c r="J139" s="41"/>
      <c r="K139" s="53" t="str" cm="1">
        <f t="array" ref="K13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9" s="44"/>
      <c r="M139" s="51" t="str">
        <f>IF(Table33[[#This Row],[Qty]]&gt;0,(MROUND(IF(H139="PR",((L139/2)+Table33[[#This Row],[Returns Inches]]+O139)*2,L139+Table33[[#This Row],[Returns Inches]]+O139),0.25)),"")</f>
        <v/>
      </c>
      <c r="N139" s="45"/>
      <c r="O139" s="41"/>
      <c r="P139" s="46"/>
      <c r="Q139" s="47"/>
      <c r="R139" s="42"/>
      <c r="S139" s="43" t="e">
        <f>IF(AND(#REF!="PNL",#REF!="SPLIT"),"STACK ERROR",IF(AND(#REF!&gt;0,$K$6&lt;&gt;""),IFERROR(IF($K$6="No",IF(((ROUND((N139+16)/R139,0))*R139)-N139&lt;16,((ROUND((N139+16)/R139,0))*R139)+R139,(ROUND((N139+16)/R139,0))*R139),(L139*P139)+14),""),""))</f>
        <v>#REF!</v>
      </c>
      <c r="T139" s="43" t="str">
        <f>IFERROR(IF(Table33[[#This Row],[Pr/Pn]]="PR",(+Table33[[#This Row],['# of Widths]]*Table33[[#This Row],[Qty]])*2,Table33[[#This Row],['# of Widths]]*Table33[[#This Row],[Qty]]),"")</f>
        <v/>
      </c>
      <c r="U139" s="43" t="str">
        <f>IF(Table33[[#This Row],[Qty]]&gt;=1,ROUND(IFERROR(IF($K$6="No",SUM((K139*S139)/36),S139/36),""),2),"")</f>
        <v/>
      </c>
      <c r="V139" s="43" t="str">
        <f>IF(Table33[[#This Row],[Qty]]&gt;=1,ROUND(IFERROR(SUM(U139*G139)*1.06,""),2),"")</f>
        <v/>
      </c>
      <c r="W139" s="48"/>
      <c r="X13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9" s="52" t="str">
        <f t="shared" si="8"/>
        <v/>
      </c>
      <c r="Z139" s="52" t="str">
        <f t="shared" si="6"/>
        <v/>
      </c>
      <c r="AA139" s="43" t="str">
        <f t="shared" si="7"/>
        <v/>
      </c>
      <c r="AB139" s="49" t="e">
        <f>IF(#REF!="","NO","YES")</f>
        <v>#REF!</v>
      </c>
    </row>
    <row r="140" spans="1:28" s="50" customFormat="1" ht="23.25" customHeight="1" x14ac:dyDescent="0.2">
      <c r="A140" s="35">
        <v>124</v>
      </c>
      <c r="B140" s="36"/>
      <c r="C140" s="37"/>
      <c r="D140" s="38"/>
      <c r="E140" s="39"/>
      <c r="F140" s="40"/>
      <c r="G140" s="41"/>
      <c r="H140" s="41"/>
      <c r="I140" s="42"/>
      <c r="J140" s="41"/>
      <c r="K140" s="53" t="str" cm="1">
        <f t="array" ref="K14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0" s="44"/>
      <c r="M140" s="51" t="str">
        <f>IF(Table33[[#This Row],[Qty]]&gt;0,(MROUND(IF(H140="PR",((L140/2)+Table33[[#This Row],[Returns Inches]]+O140)*2,L140+Table33[[#This Row],[Returns Inches]]+O140),0.25)),"")</f>
        <v/>
      </c>
      <c r="N140" s="45"/>
      <c r="O140" s="41"/>
      <c r="P140" s="46"/>
      <c r="Q140" s="47"/>
      <c r="R140" s="42"/>
      <c r="S140" s="43" t="e">
        <f>IF(AND(#REF!="PNL",#REF!="SPLIT"),"STACK ERROR",IF(AND(#REF!&gt;0,$K$6&lt;&gt;""),IFERROR(IF($K$6="No",IF(((ROUND((N140+16)/R140,0))*R140)-N140&lt;16,((ROUND((N140+16)/R140,0))*R140)+R140,(ROUND((N140+16)/R140,0))*R140),(L140*P140)+14),""),""))</f>
        <v>#REF!</v>
      </c>
      <c r="T140" s="43" t="str">
        <f>IFERROR(IF(Table33[[#This Row],[Pr/Pn]]="PR",(+Table33[[#This Row],['# of Widths]]*Table33[[#This Row],[Qty]])*2,Table33[[#This Row],['# of Widths]]*Table33[[#This Row],[Qty]]),"")</f>
        <v/>
      </c>
      <c r="U140" s="43" t="str">
        <f>IF(Table33[[#This Row],[Qty]]&gt;=1,ROUND(IFERROR(IF($K$6="No",SUM((K140*S140)/36),S140/36),""),2),"")</f>
        <v/>
      </c>
      <c r="V140" s="43" t="str">
        <f>IF(Table33[[#This Row],[Qty]]&gt;=1,ROUND(IFERROR(SUM(U140*G140)*1.06,""),2),"")</f>
        <v/>
      </c>
      <c r="W140" s="48"/>
      <c r="X14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0" s="52" t="str">
        <f t="shared" si="8"/>
        <v/>
      </c>
      <c r="Z140" s="52" t="str">
        <f t="shared" si="6"/>
        <v/>
      </c>
      <c r="AA140" s="43" t="str">
        <f t="shared" si="7"/>
        <v/>
      </c>
      <c r="AB140" s="49" t="e">
        <f>IF(#REF!="","NO","YES")</f>
        <v>#REF!</v>
      </c>
    </row>
    <row r="141" spans="1:28" s="50" customFormat="1" ht="23.25" customHeight="1" x14ac:dyDescent="0.2">
      <c r="A141" s="35">
        <v>125</v>
      </c>
      <c r="B141" s="36"/>
      <c r="C141" s="37"/>
      <c r="D141" s="38"/>
      <c r="E141" s="39"/>
      <c r="F141" s="40"/>
      <c r="G141" s="41"/>
      <c r="H141" s="41"/>
      <c r="I141" s="42"/>
      <c r="J141" s="41"/>
      <c r="K141" s="53" t="str" cm="1">
        <f t="array" ref="K14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1" s="44"/>
      <c r="M141" s="51" t="str">
        <f>IF(Table33[[#This Row],[Qty]]&gt;0,(MROUND(IF(H141="PR",((L141/2)+Table33[[#This Row],[Returns Inches]]+O141)*2,L141+Table33[[#This Row],[Returns Inches]]+O141),0.25)),"")</f>
        <v/>
      </c>
      <c r="N141" s="45"/>
      <c r="O141" s="41"/>
      <c r="P141" s="46"/>
      <c r="Q141" s="47"/>
      <c r="R141" s="42"/>
      <c r="S141" s="43" t="e">
        <f>IF(AND(#REF!="PNL",#REF!="SPLIT"),"STACK ERROR",IF(AND(#REF!&gt;0,$K$6&lt;&gt;""),IFERROR(IF($K$6="No",IF(((ROUND((N141+16)/R141,0))*R141)-N141&lt;16,((ROUND((N141+16)/R141,0))*R141)+R141,(ROUND((N141+16)/R141,0))*R141),(L141*P141)+14),""),""))</f>
        <v>#REF!</v>
      </c>
      <c r="T141" s="43" t="str">
        <f>IFERROR(IF(Table33[[#This Row],[Pr/Pn]]="PR",(+Table33[[#This Row],['# of Widths]]*Table33[[#This Row],[Qty]])*2,Table33[[#This Row],['# of Widths]]*Table33[[#This Row],[Qty]]),"")</f>
        <v/>
      </c>
      <c r="U141" s="43" t="str">
        <f>IF(Table33[[#This Row],[Qty]]&gt;=1,ROUND(IFERROR(IF($K$6="No",SUM((K141*S141)/36),S141/36),""),2),"")</f>
        <v/>
      </c>
      <c r="V141" s="43" t="str">
        <f>IF(Table33[[#This Row],[Qty]]&gt;=1,ROUND(IFERROR(SUM(U141*G141)*1.06,""),2),"")</f>
        <v/>
      </c>
      <c r="W141" s="48"/>
      <c r="X14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1" s="52" t="str">
        <f t="shared" si="8"/>
        <v/>
      </c>
      <c r="Z141" s="52" t="str">
        <f t="shared" si="6"/>
        <v/>
      </c>
      <c r="AA141" s="43" t="str">
        <f t="shared" si="7"/>
        <v/>
      </c>
      <c r="AB141" s="49" t="e">
        <f>IF(#REF!="","NO","YES")</f>
        <v>#REF!</v>
      </c>
    </row>
    <row r="142" spans="1:28" s="50" customFormat="1" ht="23.25" customHeight="1" x14ac:dyDescent="0.2">
      <c r="A142" s="35">
        <v>126</v>
      </c>
      <c r="B142" s="36"/>
      <c r="C142" s="37"/>
      <c r="D142" s="38"/>
      <c r="E142" s="39"/>
      <c r="F142" s="40"/>
      <c r="G142" s="41"/>
      <c r="H142" s="41"/>
      <c r="I142" s="42"/>
      <c r="J142" s="41"/>
      <c r="K142" s="53" t="str" cm="1">
        <f t="array" ref="K14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2" s="44"/>
      <c r="M142" s="51" t="str">
        <f>IF(Table33[[#This Row],[Qty]]&gt;0,(MROUND(IF(H142="PR",((L142/2)+Table33[[#This Row],[Returns Inches]]+O142)*2,L142+Table33[[#This Row],[Returns Inches]]+O142),0.25)),"")</f>
        <v/>
      </c>
      <c r="N142" s="45"/>
      <c r="O142" s="41"/>
      <c r="P142" s="46"/>
      <c r="Q142" s="47"/>
      <c r="R142" s="42"/>
      <c r="S142" s="43" t="e">
        <f>IF(AND(#REF!="PNL",#REF!="SPLIT"),"STACK ERROR",IF(AND(#REF!&gt;0,$K$6&lt;&gt;""),IFERROR(IF($K$6="No",IF(((ROUND((N142+16)/R142,0))*R142)-N142&lt;16,((ROUND((N142+16)/R142,0))*R142)+R142,(ROUND((N142+16)/R142,0))*R142),(L142*P142)+14),""),""))</f>
        <v>#REF!</v>
      </c>
      <c r="T142" s="43" t="str">
        <f>IFERROR(IF(Table33[[#This Row],[Pr/Pn]]="PR",(+Table33[[#This Row],['# of Widths]]*Table33[[#This Row],[Qty]])*2,Table33[[#This Row],['# of Widths]]*Table33[[#This Row],[Qty]]),"")</f>
        <v/>
      </c>
      <c r="U142" s="43" t="str">
        <f>IF(Table33[[#This Row],[Qty]]&gt;=1,ROUND(IFERROR(IF($K$6="No",SUM((K142*S142)/36),S142/36),""),2),"")</f>
        <v/>
      </c>
      <c r="V142" s="43" t="str">
        <f>IF(Table33[[#This Row],[Qty]]&gt;=1,ROUND(IFERROR(SUM(U142*G142)*1.06,""),2),"")</f>
        <v/>
      </c>
      <c r="W142" s="48"/>
      <c r="X14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2" s="52" t="str">
        <f t="shared" si="8"/>
        <v/>
      </c>
      <c r="Z142" s="52" t="str">
        <f t="shared" si="6"/>
        <v/>
      </c>
      <c r="AA142" s="43" t="str">
        <f t="shared" si="7"/>
        <v/>
      </c>
      <c r="AB142" s="49" t="e">
        <f>IF(#REF!="","NO","YES")</f>
        <v>#REF!</v>
      </c>
    </row>
    <row r="143" spans="1:28" s="50" customFormat="1" ht="23.25" customHeight="1" x14ac:dyDescent="0.2">
      <c r="A143" s="35">
        <v>127</v>
      </c>
      <c r="B143" s="36"/>
      <c r="C143" s="37"/>
      <c r="D143" s="38"/>
      <c r="E143" s="39"/>
      <c r="F143" s="40"/>
      <c r="G143" s="41"/>
      <c r="H143" s="41"/>
      <c r="I143" s="42"/>
      <c r="J143" s="41"/>
      <c r="K143" s="53" t="str" cm="1">
        <f t="array" ref="K14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3" s="44"/>
      <c r="M143" s="51" t="str">
        <f>IF(Table33[[#This Row],[Qty]]&gt;0,(MROUND(IF(H143="PR",((L143/2)+Table33[[#This Row],[Returns Inches]]+O143)*2,L143+Table33[[#This Row],[Returns Inches]]+O143),0.25)),"")</f>
        <v/>
      </c>
      <c r="N143" s="45"/>
      <c r="O143" s="41"/>
      <c r="P143" s="46"/>
      <c r="Q143" s="47"/>
      <c r="R143" s="42"/>
      <c r="S143" s="43" t="e">
        <f>IF(AND(#REF!="PNL",#REF!="SPLIT"),"STACK ERROR",IF(AND(#REF!&gt;0,$K$6&lt;&gt;""),IFERROR(IF($K$6="No",IF(((ROUND((N143+16)/R143,0))*R143)-N143&lt;16,((ROUND((N143+16)/R143,0))*R143)+R143,(ROUND((N143+16)/R143,0))*R143),(L143*P143)+14),""),""))</f>
        <v>#REF!</v>
      </c>
      <c r="T143" s="43" t="str">
        <f>IFERROR(IF(Table33[[#This Row],[Pr/Pn]]="PR",(+Table33[[#This Row],['# of Widths]]*Table33[[#This Row],[Qty]])*2,Table33[[#This Row],['# of Widths]]*Table33[[#This Row],[Qty]]),"")</f>
        <v/>
      </c>
      <c r="U143" s="43" t="str">
        <f>IF(Table33[[#This Row],[Qty]]&gt;=1,ROUND(IFERROR(IF($K$6="No",SUM((K143*S143)/36),S143/36),""),2),"")</f>
        <v/>
      </c>
      <c r="V143" s="43" t="str">
        <f>IF(Table33[[#This Row],[Qty]]&gt;=1,ROUND(IFERROR(SUM(U143*G143)*1.06,""),2),"")</f>
        <v/>
      </c>
      <c r="W143" s="48"/>
      <c r="X14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3" s="52" t="str">
        <f t="shared" si="8"/>
        <v/>
      </c>
      <c r="Z143" s="52" t="str">
        <f t="shared" si="6"/>
        <v/>
      </c>
      <c r="AA143" s="43" t="str">
        <f t="shared" si="7"/>
        <v/>
      </c>
      <c r="AB143" s="49" t="e">
        <f>IF(#REF!="","NO","YES")</f>
        <v>#REF!</v>
      </c>
    </row>
    <row r="144" spans="1:28" s="50" customFormat="1" ht="23.25" customHeight="1" x14ac:dyDescent="0.2">
      <c r="A144" s="35">
        <v>128</v>
      </c>
      <c r="B144" s="36"/>
      <c r="C144" s="37"/>
      <c r="D144" s="38"/>
      <c r="E144" s="39"/>
      <c r="F144" s="40"/>
      <c r="G144" s="41"/>
      <c r="H144" s="41"/>
      <c r="I144" s="42"/>
      <c r="J144" s="41"/>
      <c r="K144" s="53" t="str" cm="1">
        <f t="array" ref="K14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4" s="44"/>
      <c r="M144" s="51" t="str">
        <f>IF(Table33[[#This Row],[Qty]]&gt;0,(MROUND(IF(H144="PR",((L144/2)+Table33[[#This Row],[Returns Inches]]+O144)*2,L144+Table33[[#This Row],[Returns Inches]]+O144),0.25)),"")</f>
        <v/>
      </c>
      <c r="N144" s="45"/>
      <c r="O144" s="41"/>
      <c r="P144" s="46"/>
      <c r="Q144" s="47"/>
      <c r="R144" s="42"/>
      <c r="S144" s="43" t="e">
        <f>IF(AND(#REF!="PNL",#REF!="SPLIT"),"STACK ERROR",IF(AND(#REF!&gt;0,$K$6&lt;&gt;""),IFERROR(IF($K$6="No",IF(((ROUND((N144+16)/R144,0))*R144)-N144&lt;16,((ROUND((N144+16)/R144,0))*R144)+R144,(ROUND((N144+16)/R144,0))*R144),(L144*P144)+14),""),""))</f>
        <v>#REF!</v>
      </c>
      <c r="T144" s="43" t="str">
        <f>IFERROR(IF(Table33[[#This Row],[Pr/Pn]]="PR",(+Table33[[#This Row],['# of Widths]]*Table33[[#This Row],[Qty]])*2,Table33[[#This Row],['# of Widths]]*Table33[[#This Row],[Qty]]),"")</f>
        <v/>
      </c>
      <c r="U144" s="43" t="str">
        <f>IF(Table33[[#This Row],[Qty]]&gt;=1,ROUND(IFERROR(IF($K$6="No",SUM((K144*S144)/36),S144/36),""),2),"")</f>
        <v/>
      </c>
      <c r="V144" s="43" t="str">
        <f>IF(Table33[[#This Row],[Qty]]&gt;=1,ROUND(IFERROR(SUM(U144*G144)*1.06,""),2),"")</f>
        <v/>
      </c>
      <c r="W144" s="48"/>
      <c r="X14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4" s="52" t="str">
        <f t="shared" si="8"/>
        <v/>
      </c>
      <c r="Z144" s="52" t="str">
        <f t="shared" si="6"/>
        <v/>
      </c>
      <c r="AA144" s="43" t="str">
        <f t="shared" si="7"/>
        <v/>
      </c>
      <c r="AB144" s="49" t="e">
        <f>IF(#REF!="","NO","YES")</f>
        <v>#REF!</v>
      </c>
    </row>
    <row r="145" spans="1:28" s="50" customFormat="1" ht="23.25" customHeight="1" x14ac:dyDescent="0.2">
      <c r="A145" s="35">
        <v>129</v>
      </c>
      <c r="B145" s="36"/>
      <c r="C145" s="37"/>
      <c r="D145" s="38"/>
      <c r="E145" s="39"/>
      <c r="F145" s="40"/>
      <c r="G145" s="41"/>
      <c r="H145" s="41"/>
      <c r="I145" s="42"/>
      <c r="J145" s="41"/>
      <c r="K145" s="53" t="str" cm="1">
        <f t="array" ref="K14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5" s="44"/>
      <c r="M145" s="51" t="str">
        <f>IF(Table33[[#This Row],[Qty]]&gt;0,(MROUND(IF(H145="PR",((L145/2)+Table33[[#This Row],[Returns Inches]]+O145)*2,L145+Table33[[#This Row],[Returns Inches]]+O145),0.25)),"")</f>
        <v/>
      </c>
      <c r="N145" s="45"/>
      <c r="O145" s="41"/>
      <c r="P145" s="46"/>
      <c r="Q145" s="47"/>
      <c r="R145" s="42"/>
      <c r="S145" s="43" t="e">
        <f>IF(AND(#REF!="PNL",#REF!="SPLIT"),"STACK ERROR",IF(AND(#REF!&gt;0,$K$6&lt;&gt;""),IFERROR(IF($K$6="No",IF(((ROUND((N145+16)/R145,0))*R145)-N145&lt;16,((ROUND((N145+16)/R145,0))*R145)+R145,(ROUND((N145+16)/R145,0))*R145),(L145*P145)+14),""),""))</f>
        <v>#REF!</v>
      </c>
      <c r="T145" s="43" t="str">
        <f>IFERROR(IF(Table33[[#This Row],[Pr/Pn]]="PR",(+Table33[[#This Row],['# of Widths]]*Table33[[#This Row],[Qty]])*2,Table33[[#This Row],['# of Widths]]*Table33[[#This Row],[Qty]]),"")</f>
        <v/>
      </c>
      <c r="U145" s="43" t="str">
        <f>IF(Table33[[#This Row],[Qty]]&gt;=1,ROUND(IFERROR(IF($K$6="No",SUM((K145*S145)/36),S145/36),""),2),"")</f>
        <v/>
      </c>
      <c r="V145" s="43" t="str">
        <f>IF(Table33[[#This Row],[Qty]]&gt;=1,ROUND(IFERROR(SUM(U145*G145)*1.06,""),2),"")</f>
        <v/>
      </c>
      <c r="W145" s="48"/>
      <c r="X14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5" s="52" t="str">
        <f t="shared" ref="Y145:Y166" si="9">IFERROR(W145*X145,"")</f>
        <v/>
      </c>
      <c r="Z145" s="52" t="str">
        <f t="shared" ref="Z145:Z166" si="10">IFERROR(Y145*G145,"")</f>
        <v/>
      </c>
      <c r="AA145" s="43" t="str">
        <f t="shared" si="7"/>
        <v/>
      </c>
      <c r="AB145" s="49" t="e">
        <f>IF(#REF!="","NO","YES")</f>
        <v>#REF!</v>
      </c>
    </row>
    <row r="146" spans="1:28" s="50" customFormat="1" ht="23.25" customHeight="1" x14ac:dyDescent="0.2">
      <c r="A146" s="35">
        <v>130</v>
      </c>
      <c r="B146" s="36"/>
      <c r="C146" s="37"/>
      <c r="D146" s="38"/>
      <c r="E146" s="39"/>
      <c r="F146" s="40"/>
      <c r="G146" s="41"/>
      <c r="H146" s="41"/>
      <c r="I146" s="42"/>
      <c r="J146" s="41"/>
      <c r="K146" s="53" t="str" cm="1">
        <f t="array" ref="K14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6" s="44"/>
      <c r="M146" s="51" t="str">
        <f>IF(Table33[[#This Row],[Qty]]&gt;0,(MROUND(IF(H146="PR",((L146/2)+Table33[[#This Row],[Returns Inches]]+O146)*2,L146+Table33[[#This Row],[Returns Inches]]+O146),0.25)),"")</f>
        <v/>
      </c>
      <c r="N146" s="45"/>
      <c r="O146" s="41"/>
      <c r="P146" s="46"/>
      <c r="Q146" s="47"/>
      <c r="R146" s="42"/>
      <c r="S146" s="43" t="e">
        <f>IF(AND(#REF!="PNL",#REF!="SPLIT"),"STACK ERROR",IF(AND(#REF!&gt;0,$K$6&lt;&gt;""),IFERROR(IF($K$6="No",IF(((ROUND((N146+16)/R146,0))*R146)-N146&lt;16,((ROUND((N146+16)/R146,0))*R146)+R146,(ROUND((N146+16)/R146,0))*R146),(L146*P146)+14),""),""))</f>
        <v>#REF!</v>
      </c>
      <c r="T146" s="43" t="str">
        <f>IFERROR(IF(Table33[[#This Row],[Pr/Pn]]="PR",(+Table33[[#This Row],['# of Widths]]*Table33[[#This Row],[Qty]])*2,Table33[[#This Row],['# of Widths]]*Table33[[#This Row],[Qty]]),"")</f>
        <v/>
      </c>
      <c r="U146" s="43" t="str">
        <f>IF(Table33[[#This Row],[Qty]]&gt;=1,ROUND(IFERROR(IF($K$6="No",SUM((K146*S146)/36),S146/36),""),2),"")</f>
        <v/>
      </c>
      <c r="V146" s="43" t="str">
        <f>IF(Table33[[#This Row],[Qty]]&gt;=1,ROUND(IFERROR(SUM(U146*G146)*1.06,""),2),"")</f>
        <v/>
      </c>
      <c r="W146" s="48"/>
      <c r="X14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6" s="52" t="str">
        <f t="shared" si="9"/>
        <v/>
      </c>
      <c r="Z146" s="52" t="str">
        <f t="shared" si="10"/>
        <v/>
      </c>
      <c r="AA146" s="43" t="str">
        <f t="shared" ref="AA146:AA166" si="11">IF(J146="YES",(CEILING(((N146*X146)/36),0.25)),"")</f>
        <v/>
      </c>
      <c r="AB146" s="49" t="e">
        <f>IF(#REF!="","NO","YES")</f>
        <v>#REF!</v>
      </c>
    </row>
    <row r="147" spans="1:28" s="50" customFormat="1" ht="23.25" customHeight="1" x14ac:dyDescent="0.2">
      <c r="A147" s="35">
        <v>131</v>
      </c>
      <c r="B147" s="36"/>
      <c r="C147" s="37"/>
      <c r="D147" s="38"/>
      <c r="E147" s="39"/>
      <c r="F147" s="40"/>
      <c r="G147" s="41"/>
      <c r="H147" s="41"/>
      <c r="I147" s="42"/>
      <c r="J147" s="41"/>
      <c r="K147" s="53" t="str" cm="1">
        <f t="array" ref="K14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7" s="44"/>
      <c r="M147" s="51" t="str">
        <f>IF(Table33[[#This Row],[Qty]]&gt;0,(MROUND(IF(H147="PR",((L147/2)+Table33[[#This Row],[Returns Inches]]+O147)*2,L147+Table33[[#This Row],[Returns Inches]]+O147),0.25)),"")</f>
        <v/>
      </c>
      <c r="N147" s="45"/>
      <c r="O147" s="41"/>
      <c r="P147" s="46"/>
      <c r="Q147" s="47"/>
      <c r="R147" s="42"/>
      <c r="S147" s="43" t="e">
        <f>IF(AND(#REF!="PNL",#REF!="SPLIT"),"STACK ERROR",IF(AND(#REF!&gt;0,$K$6&lt;&gt;""),IFERROR(IF($K$6="No",IF(((ROUND((N147+16)/R147,0))*R147)-N147&lt;16,((ROUND((N147+16)/R147,0))*R147)+R147,(ROUND((N147+16)/R147,0))*R147),(L147*P147)+14),""),""))</f>
        <v>#REF!</v>
      </c>
      <c r="T147" s="43" t="str">
        <f>IFERROR(IF(Table33[[#This Row],[Pr/Pn]]="PR",(+Table33[[#This Row],['# of Widths]]*Table33[[#This Row],[Qty]])*2,Table33[[#This Row],['# of Widths]]*Table33[[#This Row],[Qty]]),"")</f>
        <v/>
      </c>
      <c r="U147" s="43" t="str">
        <f>IF(Table33[[#This Row],[Qty]]&gt;=1,ROUND(IFERROR(IF($K$6="No",SUM((K147*S147)/36),S147/36),""),2),"")</f>
        <v/>
      </c>
      <c r="V147" s="43" t="str">
        <f>IF(Table33[[#This Row],[Qty]]&gt;=1,ROUND(IFERROR(SUM(U147*G147)*1.06,""),2),"")</f>
        <v/>
      </c>
      <c r="W147" s="48"/>
      <c r="X14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7" s="52" t="str">
        <f t="shared" si="9"/>
        <v/>
      </c>
      <c r="Z147" s="52" t="str">
        <f t="shared" si="10"/>
        <v/>
      </c>
      <c r="AA147" s="43" t="str">
        <f t="shared" si="11"/>
        <v/>
      </c>
      <c r="AB147" s="49" t="e">
        <f>IF(#REF!="","NO","YES")</f>
        <v>#REF!</v>
      </c>
    </row>
    <row r="148" spans="1:28" s="50" customFormat="1" ht="23.25" customHeight="1" x14ac:dyDescent="0.2">
      <c r="A148" s="35">
        <v>132</v>
      </c>
      <c r="B148" s="36"/>
      <c r="C148" s="37"/>
      <c r="D148" s="38"/>
      <c r="E148" s="39"/>
      <c r="F148" s="40"/>
      <c r="G148" s="41"/>
      <c r="H148" s="41"/>
      <c r="I148" s="42"/>
      <c r="J148" s="41"/>
      <c r="K148" s="53" t="str" cm="1">
        <f t="array" ref="K14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8" s="44"/>
      <c r="M148" s="51" t="str">
        <f>IF(Table33[[#This Row],[Qty]]&gt;0,(MROUND(IF(H148="PR",((L148/2)+Table33[[#This Row],[Returns Inches]]+O148)*2,L148+Table33[[#This Row],[Returns Inches]]+O148),0.25)),"")</f>
        <v/>
      </c>
      <c r="N148" s="45"/>
      <c r="O148" s="41"/>
      <c r="P148" s="46"/>
      <c r="Q148" s="47"/>
      <c r="R148" s="42"/>
      <c r="S148" s="43" t="e">
        <f>IF(AND(#REF!="PNL",#REF!="SPLIT"),"STACK ERROR",IF(AND(#REF!&gt;0,$K$6&lt;&gt;""),IFERROR(IF($K$6="No",IF(((ROUND((N148+16)/R148,0))*R148)-N148&lt;16,((ROUND((N148+16)/R148,0))*R148)+R148,(ROUND((N148+16)/R148,0))*R148),(L148*P148)+14),""),""))</f>
        <v>#REF!</v>
      </c>
      <c r="T148" s="43" t="str">
        <f>IFERROR(IF(Table33[[#This Row],[Pr/Pn]]="PR",(+Table33[[#This Row],['# of Widths]]*Table33[[#This Row],[Qty]])*2,Table33[[#This Row],['# of Widths]]*Table33[[#This Row],[Qty]]),"")</f>
        <v/>
      </c>
      <c r="U148" s="43" t="str">
        <f>IF(Table33[[#This Row],[Qty]]&gt;=1,ROUND(IFERROR(IF($K$6="No",SUM((K148*S148)/36),S148/36),""),2),"")</f>
        <v/>
      </c>
      <c r="V148" s="43" t="str">
        <f>IF(Table33[[#This Row],[Qty]]&gt;=1,ROUND(IFERROR(SUM(U148*G148)*1.06,""),2),"")</f>
        <v/>
      </c>
      <c r="W148" s="48"/>
      <c r="X14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8" s="52" t="str">
        <f t="shared" si="9"/>
        <v/>
      </c>
      <c r="Z148" s="52" t="str">
        <f t="shared" si="10"/>
        <v/>
      </c>
      <c r="AA148" s="43" t="str">
        <f t="shared" si="11"/>
        <v/>
      </c>
      <c r="AB148" s="49" t="e">
        <f>IF(#REF!="","NO","YES")</f>
        <v>#REF!</v>
      </c>
    </row>
    <row r="149" spans="1:28" s="50" customFormat="1" ht="23.25" customHeight="1" x14ac:dyDescent="0.2">
      <c r="A149" s="35">
        <v>133</v>
      </c>
      <c r="B149" s="36"/>
      <c r="C149" s="37"/>
      <c r="D149" s="38"/>
      <c r="E149" s="39"/>
      <c r="F149" s="40"/>
      <c r="G149" s="41"/>
      <c r="H149" s="41"/>
      <c r="I149" s="42"/>
      <c r="J149" s="41"/>
      <c r="K149" s="53" t="str" cm="1">
        <f t="array" ref="K14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9" s="44"/>
      <c r="M149" s="51" t="str">
        <f>IF(Table33[[#This Row],[Qty]]&gt;0,(MROUND(IF(H149="PR",((L149/2)+Table33[[#This Row],[Returns Inches]]+O149)*2,L149+Table33[[#This Row],[Returns Inches]]+O149),0.25)),"")</f>
        <v/>
      </c>
      <c r="N149" s="45"/>
      <c r="O149" s="41"/>
      <c r="P149" s="46"/>
      <c r="Q149" s="47"/>
      <c r="R149" s="42"/>
      <c r="S149" s="43" t="e">
        <f>IF(AND(#REF!="PNL",#REF!="SPLIT"),"STACK ERROR",IF(AND(#REF!&gt;0,$K$6&lt;&gt;""),IFERROR(IF($K$6="No",IF(((ROUND((N149+16)/R149,0))*R149)-N149&lt;16,((ROUND((N149+16)/R149,0))*R149)+R149,(ROUND((N149+16)/R149,0))*R149),(L149*P149)+14),""),""))</f>
        <v>#REF!</v>
      </c>
      <c r="T149" s="43" t="str">
        <f>IFERROR(IF(Table33[[#This Row],[Pr/Pn]]="PR",(+Table33[[#This Row],['# of Widths]]*Table33[[#This Row],[Qty]])*2,Table33[[#This Row],['# of Widths]]*Table33[[#This Row],[Qty]]),"")</f>
        <v/>
      </c>
      <c r="U149" s="43" t="str">
        <f>IF(Table33[[#This Row],[Qty]]&gt;=1,ROUND(IFERROR(IF($K$6="No",SUM((K149*S149)/36),S149/36),""),2),"")</f>
        <v/>
      </c>
      <c r="V149" s="43" t="str">
        <f>IF(Table33[[#This Row],[Qty]]&gt;=1,ROUND(IFERROR(SUM(U149*G149)*1.06,""),2),"")</f>
        <v/>
      </c>
      <c r="W149" s="48"/>
      <c r="X14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9" s="52" t="str">
        <f t="shared" si="9"/>
        <v/>
      </c>
      <c r="Z149" s="52" t="str">
        <f t="shared" si="10"/>
        <v/>
      </c>
      <c r="AA149" s="43" t="str">
        <f t="shared" si="11"/>
        <v/>
      </c>
      <c r="AB149" s="49" t="e">
        <f>IF(#REF!="","NO","YES")</f>
        <v>#REF!</v>
      </c>
    </row>
    <row r="150" spans="1:28" s="50" customFormat="1" ht="23.25" customHeight="1" x14ac:dyDescent="0.2">
      <c r="A150" s="35">
        <v>134</v>
      </c>
      <c r="B150" s="36"/>
      <c r="C150" s="37"/>
      <c r="D150" s="38"/>
      <c r="E150" s="39"/>
      <c r="F150" s="40"/>
      <c r="G150" s="41"/>
      <c r="H150" s="41"/>
      <c r="I150" s="42"/>
      <c r="J150" s="41"/>
      <c r="K150" s="53" t="str" cm="1">
        <f t="array" ref="K15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0" s="44"/>
      <c r="M150" s="51" t="str">
        <f>IF(Table33[[#This Row],[Qty]]&gt;0,(MROUND(IF(H150="PR",((L150/2)+Table33[[#This Row],[Returns Inches]]+O150)*2,L150+Table33[[#This Row],[Returns Inches]]+O150),0.25)),"")</f>
        <v/>
      </c>
      <c r="N150" s="45"/>
      <c r="O150" s="41"/>
      <c r="P150" s="46"/>
      <c r="Q150" s="47"/>
      <c r="R150" s="42"/>
      <c r="S150" s="43" t="e">
        <f>IF(AND(#REF!="PNL",#REF!="SPLIT"),"STACK ERROR",IF(AND(#REF!&gt;0,$K$6&lt;&gt;""),IFERROR(IF($K$6="No",IF(((ROUND((N150+16)/R150,0))*R150)-N150&lt;16,((ROUND((N150+16)/R150,0))*R150)+R150,(ROUND((N150+16)/R150,0))*R150),(L150*P150)+14),""),""))</f>
        <v>#REF!</v>
      </c>
      <c r="T150" s="43" t="str">
        <f>IFERROR(IF(Table33[[#This Row],[Pr/Pn]]="PR",(+Table33[[#This Row],['# of Widths]]*Table33[[#This Row],[Qty]])*2,Table33[[#This Row],['# of Widths]]*Table33[[#This Row],[Qty]]),"")</f>
        <v/>
      </c>
      <c r="U150" s="43" t="str">
        <f>IF(Table33[[#This Row],[Qty]]&gt;=1,ROUND(IFERROR(IF($K$6="No",SUM((K150*S150)/36),S150/36),""),2),"")</f>
        <v/>
      </c>
      <c r="V150" s="43" t="str">
        <f>IF(Table33[[#This Row],[Qty]]&gt;=1,ROUND(IFERROR(SUM(U150*G150)*1.06,""),2),"")</f>
        <v/>
      </c>
      <c r="W150" s="48"/>
      <c r="X15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0" s="52" t="str">
        <f t="shared" si="9"/>
        <v/>
      </c>
      <c r="Z150" s="52" t="str">
        <f t="shared" si="10"/>
        <v/>
      </c>
      <c r="AA150" s="43" t="str">
        <f t="shared" si="11"/>
        <v/>
      </c>
      <c r="AB150" s="49" t="e">
        <f>IF(#REF!="","NO","YES")</f>
        <v>#REF!</v>
      </c>
    </row>
    <row r="151" spans="1:28" s="50" customFormat="1" ht="23.25" customHeight="1" x14ac:dyDescent="0.2">
      <c r="A151" s="35">
        <v>135</v>
      </c>
      <c r="B151" s="36"/>
      <c r="C151" s="37"/>
      <c r="D151" s="38"/>
      <c r="E151" s="39"/>
      <c r="F151" s="40"/>
      <c r="G151" s="41"/>
      <c r="H151" s="41"/>
      <c r="I151" s="42"/>
      <c r="J151" s="41"/>
      <c r="K151" s="53" t="str" cm="1">
        <f t="array" ref="K15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1" s="44"/>
      <c r="M151" s="51" t="str">
        <f>IF(Table33[[#This Row],[Qty]]&gt;0,(MROUND(IF(H151="PR",((L151/2)+Table33[[#This Row],[Returns Inches]]+O151)*2,L151+Table33[[#This Row],[Returns Inches]]+O151),0.25)),"")</f>
        <v/>
      </c>
      <c r="N151" s="45"/>
      <c r="O151" s="41"/>
      <c r="P151" s="46"/>
      <c r="Q151" s="47"/>
      <c r="R151" s="42"/>
      <c r="S151" s="43" t="e">
        <f>IF(AND(#REF!="PNL",#REF!="SPLIT"),"STACK ERROR",IF(AND(#REF!&gt;0,$K$6&lt;&gt;""),IFERROR(IF($K$6="No",IF(((ROUND((N151+16)/R151,0))*R151)-N151&lt;16,((ROUND((N151+16)/R151,0))*R151)+R151,(ROUND((N151+16)/R151,0))*R151),(L151*P151)+14),""),""))</f>
        <v>#REF!</v>
      </c>
      <c r="T151" s="43" t="str">
        <f>IFERROR(IF(Table33[[#This Row],[Pr/Pn]]="PR",(+Table33[[#This Row],['# of Widths]]*Table33[[#This Row],[Qty]])*2,Table33[[#This Row],['# of Widths]]*Table33[[#This Row],[Qty]]),"")</f>
        <v/>
      </c>
      <c r="U151" s="43" t="str">
        <f>IF(Table33[[#This Row],[Qty]]&gt;=1,ROUND(IFERROR(IF($K$6="No",SUM((K151*S151)/36),S151/36),""),2),"")</f>
        <v/>
      </c>
      <c r="V151" s="43" t="str">
        <f>IF(Table33[[#This Row],[Qty]]&gt;=1,ROUND(IFERROR(SUM(U151*G151)*1.06,""),2),"")</f>
        <v/>
      </c>
      <c r="W151" s="48"/>
      <c r="X15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1" s="52" t="str">
        <f t="shared" si="9"/>
        <v/>
      </c>
      <c r="Z151" s="52" t="str">
        <f t="shared" si="10"/>
        <v/>
      </c>
      <c r="AA151" s="43" t="str">
        <f t="shared" si="11"/>
        <v/>
      </c>
      <c r="AB151" s="49" t="e">
        <f>IF(#REF!="","NO","YES")</f>
        <v>#REF!</v>
      </c>
    </row>
    <row r="152" spans="1:28" s="50" customFormat="1" ht="23.25" customHeight="1" x14ac:dyDescent="0.2">
      <c r="A152" s="35">
        <v>136</v>
      </c>
      <c r="B152" s="36"/>
      <c r="C152" s="37"/>
      <c r="D152" s="38"/>
      <c r="E152" s="39"/>
      <c r="F152" s="40"/>
      <c r="G152" s="41"/>
      <c r="H152" s="41"/>
      <c r="I152" s="42"/>
      <c r="J152" s="41"/>
      <c r="K152" s="53" t="str" cm="1">
        <f t="array" ref="K15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2" s="44"/>
      <c r="M152" s="51" t="str">
        <f>IF(Table33[[#This Row],[Qty]]&gt;0,(MROUND(IF(H152="PR",((L152/2)+Table33[[#This Row],[Returns Inches]]+O152)*2,L152+Table33[[#This Row],[Returns Inches]]+O152),0.25)),"")</f>
        <v/>
      </c>
      <c r="N152" s="45"/>
      <c r="O152" s="41"/>
      <c r="P152" s="46"/>
      <c r="Q152" s="47"/>
      <c r="R152" s="42"/>
      <c r="S152" s="43" t="e">
        <f>IF(AND(#REF!="PNL",#REF!="SPLIT"),"STACK ERROR",IF(AND(#REF!&gt;0,$K$6&lt;&gt;""),IFERROR(IF($K$6="No",IF(((ROUND((N152+16)/R152,0))*R152)-N152&lt;16,((ROUND((N152+16)/R152,0))*R152)+R152,(ROUND((N152+16)/R152,0))*R152),(L152*P152)+14),""),""))</f>
        <v>#REF!</v>
      </c>
      <c r="T152" s="43" t="str">
        <f>IFERROR(IF(Table33[[#This Row],[Pr/Pn]]="PR",(+Table33[[#This Row],['# of Widths]]*Table33[[#This Row],[Qty]])*2,Table33[[#This Row],['# of Widths]]*Table33[[#This Row],[Qty]]),"")</f>
        <v/>
      </c>
      <c r="U152" s="43" t="str">
        <f>IF(Table33[[#This Row],[Qty]]&gt;=1,ROUND(IFERROR(IF($K$6="No",SUM((K152*S152)/36),S152/36),""),2),"")</f>
        <v/>
      </c>
      <c r="V152" s="43" t="str">
        <f>IF(Table33[[#This Row],[Qty]]&gt;=1,ROUND(IFERROR(SUM(U152*G152)*1.06,""),2),"")</f>
        <v/>
      </c>
      <c r="W152" s="48"/>
      <c r="X15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2" s="52" t="str">
        <f t="shared" si="9"/>
        <v/>
      </c>
      <c r="Z152" s="52" t="str">
        <f t="shared" si="10"/>
        <v/>
      </c>
      <c r="AA152" s="43" t="str">
        <f t="shared" si="11"/>
        <v/>
      </c>
      <c r="AB152" s="49" t="e">
        <f>IF(#REF!="","NO","YES")</f>
        <v>#REF!</v>
      </c>
    </row>
    <row r="153" spans="1:28" s="50" customFormat="1" ht="23.25" customHeight="1" x14ac:dyDescent="0.2">
      <c r="A153" s="35">
        <v>137</v>
      </c>
      <c r="B153" s="36"/>
      <c r="C153" s="37"/>
      <c r="D153" s="38"/>
      <c r="E153" s="39"/>
      <c r="F153" s="40"/>
      <c r="G153" s="41"/>
      <c r="H153" s="41"/>
      <c r="I153" s="42"/>
      <c r="J153" s="41"/>
      <c r="K153" s="53" t="str" cm="1">
        <f t="array" ref="K15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3" s="44"/>
      <c r="M153" s="51" t="str">
        <f>IF(Table33[[#This Row],[Qty]]&gt;0,(MROUND(IF(H153="PR",((L153/2)+Table33[[#This Row],[Returns Inches]]+O153)*2,L153+Table33[[#This Row],[Returns Inches]]+O153),0.25)),"")</f>
        <v/>
      </c>
      <c r="N153" s="45"/>
      <c r="O153" s="41"/>
      <c r="P153" s="46"/>
      <c r="Q153" s="47"/>
      <c r="R153" s="42"/>
      <c r="S153" s="43" t="e">
        <f>IF(AND(#REF!="PNL",#REF!="SPLIT"),"STACK ERROR",IF(AND(#REF!&gt;0,$K$6&lt;&gt;""),IFERROR(IF($K$6="No",IF(((ROUND((N153+16)/R153,0))*R153)-N153&lt;16,((ROUND((N153+16)/R153,0))*R153)+R153,(ROUND((N153+16)/R153,0))*R153),(L153*P153)+14),""),""))</f>
        <v>#REF!</v>
      </c>
      <c r="T153" s="43" t="str">
        <f>IFERROR(IF(Table33[[#This Row],[Pr/Pn]]="PR",(+Table33[[#This Row],['# of Widths]]*Table33[[#This Row],[Qty]])*2,Table33[[#This Row],['# of Widths]]*Table33[[#This Row],[Qty]]),"")</f>
        <v/>
      </c>
      <c r="U153" s="43" t="str">
        <f>IF(Table33[[#This Row],[Qty]]&gt;=1,ROUND(IFERROR(IF($K$6="No",SUM((K153*S153)/36),S153/36),""),2),"")</f>
        <v/>
      </c>
      <c r="V153" s="43" t="str">
        <f>IF(Table33[[#This Row],[Qty]]&gt;=1,ROUND(IFERROR(SUM(U153*G153)*1.06,""),2),"")</f>
        <v/>
      </c>
      <c r="W153" s="48"/>
      <c r="X15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3" s="52" t="str">
        <f t="shared" si="9"/>
        <v/>
      </c>
      <c r="Z153" s="52" t="str">
        <f t="shared" si="10"/>
        <v/>
      </c>
      <c r="AA153" s="43" t="str">
        <f t="shared" si="11"/>
        <v/>
      </c>
      <c r="AB153" s="49" t="e">
        <f>IF(#REF!="","NO","YES")</f>
        <v>#REF!</v>
      </c>
    </row>
    <row r="154" spans="1:28" s="50" customFormat="1" ht="23.25" customHeight="1" x14ac:dyDescent="0.2">
      <c r="A154" s="35">
        <v>138</v>
      </c>
      <c r="B154" s="36"/>
      <c r="C154" s="37"/>
      <c r="D154" s="38"/>
      <c r="E154" s="39"/>
      <c r="F154" s="40"/>
      <c r="G154" s="41"/>
      <c r="H154" s="41"/>
      <c r="I154" s="42"/>
      <c r="J154" s="41"/>
      <c r="K154" s="53" t="str" cm="1">
        <f t="array" ref="K15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4" s="44"/>
      <c r="M154" s="51" t="str">
        <f>IF(Table33[[#This Row],[Qty]]&gt;0,(MROUND(IF(H154="PR",((L154/2)+Table33[[#This Row],[Returns Inches]]+O154)*2,L154+Table33[[#This Row],[Returns Inches]]+O154),0.25)),"")</f>
        <v/>
      </c>
      <c r="N154" s="45"/>
      <c r="O154" s="41"/>
      <c r="P154" s="46"/>
      <c r="Q154" s="47"/>
      <c r="R154" s="42"/>
      <c r="S154" s="43" t="e">
        <f>IF(AND(#REF!="PNL",#REF!="SPLIT"),"STACK ERROR",IF(AND(#REF!&gt;0,$K$6&lt;&gt;""),IFERROR(IF($K$6="No",IF(((ROUND((N154+16)/R154,0))*R154)-N154&lt;16,((ROUND((N154+16)/R154,0))*R154)+R154,(ROUND((N154+16)/R154,0))*R154),(L154*P154)+14),""),""))</f>
        <v>#REF!</v>
      </c>
      <c r="T154" s="43" t="str">
        <f>IFERROR(IF(Table33[[#This Row],[Pr/Pn]]="PR",(+Table33[[#This Row],['# of Widths]]*Table33[[#This Row],[Qty]])*2,Table33[[#This Row],['# of Widths]]*Table33[[#This Row],[Qty]]),"")</f>
        <v/>
      </c>
      <c r="U154" s="43" t="str">
        <f>IF(Table33[[#This Row],[Qty]]&gt;=1,ROUND(IFERROR(IF($K$6="No",SUM((K154*S154)/36),S154/36),""),2),"")</f>
        <v/>
      </c>
      <c r="V154" s="43" t="str">
        <f>IF(Table33[[#This Row],[Qty]]&gt;=1,ROUND(IFERROR(SUM(U154*G154)*1.06,""),2),"")</f>
        <v/>
      </c>
      <c r="W154" s="48"/>
      <c r="X15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4" s="52" t="str">
        <f t="shared" si="9"/>
        <v/>
      </c>
      <c r="Z154" s="52" t="str">
        <f t="shared" si="10"/>
        <v/>
      </c>
      <c r="AA154" s="43" t="str">
        <f t="shared" si="11"/>
        <v/>
      </c>
      <c r="AB154" s="49" t="e">
        <f>IF(#REF!="","NO","YES")</f>
        <v>#REF!</v>
      </c>
    </row>
    <row r="155" spans="1:28" s="50" customFormat="1" ht="23.25" customHeight="1" x14ac:dyDescent="0.2">
      <c r="A155" s="35">
        <v>139</v>
      </c>
      <c r="B155" s="36"/>
      <c r="C155" s="37"/>
      <c r="D155" s="38"/>
      <c r="E155" s="39"/>
      <c r="F155" s="40"/>
      <c r="G155" s="41"/>
      <c r="H155" s="41"/>
      <c r="I155" s="42"/>
      <c r="J155" s="41"/>
      <c r="K155" s="53" t="str" cm="1">
        <f t="array" ref="K15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5" s="44"/>
      <c r="M155" s="51" t="str">
        <f>IF(Table33[[#This Row],[Qty]]&gt;0,(MROUND(IF(H155="PR",((L155/2)+Table33[[#This Row],[Returns Inches]]+O155)*2,L155+Table33[[#This Row],[Returns Inches]]+O155),0.25)),"")</f>
        <v/>
      </c>
      <c r="N155" s="45"/>
      <c r="O155" s="41"/>
      <c r="P155" s="46"/>
      <c r="Q155" s="47"/>
      <c r="R155" s="42"/>
      <c r="S155" s="43" t="e">
        <f>IF(AND(#REF!="PNL",#REF!="SPLIT"),"STACK ERROR",IF(AND(#REF!&gt;0,$K$6&lt;&gt;""),IFERROR(IF($K$6="No",IF(((ROUND((N155+16)/R155,0))*R155)-N155&lt;16,((ROUND((N155+16)/R155,0))*R155)+R155,(ROUND((N155+16)/R155,0))*R155),(L155*P155)+14),""),""))</f>
        <v>#REF!</v>
      </c>
      <c r="T155" s="43" t="str">
        <f>IFERROR(IF(Table33[[#This Row],[Pr/Pn]]="PR",(+Table33[[#This Row],['# of Widths]]*Table33[[#This Row],[Qty]])*2,Table33[[#This Row],['# of Widths]]*Table33[[#This Row],[Qty]]),"")</f>
        <v/>
      </c>
      <c r="U155" s="43" t="str">
        <f>IF(Table33[[#This Row],[Qty]]&gt;=1,ROUND(IFERROR(IF($K$6="No",SUM((K155*S155)/36),S155/36),""),2),"")</f>
        <v/>
      </c>
      <c r="V155" s="43" t="str">
        <f>IF(Table33[[#This Row],[Qty]]&gt;=1,ROUND(IFERROR(SUM(U155*G155)*1.06,""),2),"")</f>
        <v/>
      </c>
      <c r="W155" s="48"/>
      <c r="X15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5" s="52" t="str">
        <f t="shared" si="9"/>
        <v/>
      </c>
      <c r="Z155" s="52" t="str">
        <f t="shared" si="10"/>
        <v/>
      </c>
      <c r="AA155" s="43" t="str">
        <f t="shared" si="11"/>
        <v/>
      </c>
      <c r="AB155" s="49" t="e">
        <f>IF(#REF!="","NO","YES")</f>
        <v>#REF!</v>
      </c>
    </row>
    <row r="156" spans="1:28" s="50" customFormat="1" ht="23.25" customHeight="1" x14ac:dyDescent="0.2">
      <c r="A156" s="35">
        <v>140</v>
      </c>
      <c r="B156" s="36"/>
      <c r="C156" s="37"/>
      <c r="D156" s="38"/>
      <c r="E156" s="39"/>
      <c r="F156" s="40"/>
      <c r="G156" s="41"/>
      <c r="H156" s="41"/>
      <c r="I156" s="42"/>
      <c r="J156" s="41"/>
      <c r="K156" s="53" t="str" cm="1">
        <f t="array" ref="K15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6" s="44"/>
      <c r="M156" s="51" t="str">
        <f>IF(Table33[[#This Row],[Qty]]&gt;0,(MROUND(IF(H156="PR",((L156/2)+Table33[[#This Row],[Returns Inches]]+O156)*2,L156+Table33[[#This Row],[Returns Inches]]+O156),0.25)),"")</f>
        <v/>
      </c>
      <c r="N156" s="45"/>
      <c r="O156" s="41"/>
      <c r="P156" s="46"/>
      <c r="Q156" s="47"/>
      <c r="R156" s="42"/>
      <c r="S156" s="43" t="e">
        <f>IF(AND(#REF!="PNL",#REF!="SPLIT"),"STACK ERROR",IF(AND(#REF!&gt;0,$K$6&lt;&gt;""),IFERROR(IF($K$6="No",IF(((ROUND((N156+16)/R156,0))*R156)-N156&lt;16,((ROUND((N156+16)/R156,0))*R156)+R156,(ROUND((N156+16)/R156,0))*R156),(L156*P156)+14),""),""))</f>
        <v>#REF!</v>
      </c>
      <c r="T156" s="43" t="str">
        <f>IFERROR(IF(Table33[[#This Row],[Pr/Pn]]="PR",(+Table33[[#This Row],['# of Widths]]*Table33[[#This Row],[Qty]])*2,Table33[[#This Row],['# of Widths]]*Table33[[#This Row],[Qty]]),"")</f>
        <v/>
      </c>
      <c r="U156" s="43" t="str">
        <f>IF(Table33[[#This Row],[Qty]]&gt;=1,ROUND(IFERROR(IF($K$6="No",SUM((K156*S156)/36),S156/36),""),2),"")</f>
        <v/>
      </c>
      <c r="V156" s="43" t="str">
        <f>IF(Table33[[#This Row],[Qty]]&gt;=1,ROUND(IFERROR(SUM(U156*G156)*1.06,""),2),"")</f>
        <v/>
      </c>
      <c r="W156" s="48"/>
      <c r="X15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6" s="52" t="str">
        <f t="shared" si="9"/>
        <v/>
      </c>
      <c r="Z156" s="52" t="str">
        <f t="shared" si="10"/>
        <v/>
      </c>
      <c r="AA156" s="43" t="str">
        <f t="shared" si="11"/>
        <v/>
      </c>
      <c r="AB156" s="49" t="e">
        <f>IF(#REF!="","NO","YES")</f>
        <v>#REF!</v>
      </c>
    </row>
    <row r="157" spans="1:28" s="50" customFormat="1" ht="23.25" customHeight="1" x14ac:dyDescent="0.2">
      <c r="A157" s="35">
        <v>141</v>
      </c>
      <c r="B157" s="36"/>
      <c r="C157" s="37"/>
      <c r="D157" s="38"/>
      <c r="E157" s="39"/>
      <c r="F157" s="40"/>
      <c r="G157" s="41"/>
      <c r="H157" s="41"/>
      <c r="I157" s="42"/>
      <c r="J157" s="41"/>
      <c r="K157" s="53" t="str" cm="1">
        <f t="array" ref="K15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7" s="44"/>
      <c r="M157" s="51" t="str">
        <f>IF(Table33[[#This Row],[Qty]]&gt;0,(MROUND(IF(H157="PR",((L157/2)+Table33[[#This Row],[Returns Inches]]+O157)*2,L157+Table33[[#This Row],[Returns Inches]]+O157),0.25)),"")</f>
        <v/>
      </c>
      <c r="N157" s="45"/>
      <c r="O157" s="41"/>
      <c r="P157" s="46"/>
      <c r="Q157" s="47"/>
      <c r="R157" s="42"/>
      <c r="S157" s="43" t="e">
        <f>IF(AND(#REF!="PNL",#REF!="SPLIT"),"STACK ERROR",IF(AND(#REF!&gt;0,$K$6&lt;&gt;""),IFERROR(IF($K$6="No",IF(((ROUND((N157+16)/R157,0))*R157)-N157&lt;16,((ROUND((N157+16)/R157,0))*R157)+R157,(ROUND((N157+16)/R157,0))*R157),(L157*P157)+14),""),""))</f>
        <v>#REF!</v>
      </c>
      <c r="T157" s="43" t="str">
        <f>IFERROR(IF(Table33[[#This Row],[Pr/Pn]]="PR",(+Table33[[#This Row],['# of Widths]]*Table33[[#This Row],[Qty]])*2,Table33[[#This Row],['# of Widths]]*Table33[[#This Row],[Qty]]),"")</f>
        <v/>
      </c>
      <c r="U157" s="43" t="str">
        <f>IF(Table33[[#This Row],[Qty]]&gt;=1,ROUND(IFERROR(IF($K$6="No",SUM((K157*S157)/36),S157/36),""),2),"")</f>
        <v/>
      </c>
      <c r="V157" s="43" t="str">
        <f>IF(Table33[[#This Row],[Qty]]&gt;=1,ROUND(IFERROR(SUM(U157*G157)*1.06,""),2),"")</f>
        <v/>
      </c>
      <c r="W157" s="48"/>
      <c r="X15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7" s="52" t="str">
        <f t="shared" si="9"/>
        <v/>
      </c>
      <c r="Z157" s="52" t="str">
        <f t="shared" si="10"/>
        <v/>
      </c>
      <c r="AA157" s="43" t="str">
        <f t="shared" si="11"/>
        <v/>
      </c>
      <c r="AB157" s="49" t="e">
        <f>IF(#REF!="","NO","YES")</f>
        <v>#REF!</v>
      </c>
    </row>
    <row r="158" spans="1:28" s="50" customFormat="1" ht="23.25" customHeight="1" x14ac:dyDescent="0.2">
      <c r="A158" s="35">
        <v>142</v>
      </c>
      <c r="B158" s="36"/>
      <c r="C158" s="37"/>
      <c r="D158" s="38"/>
      <c r="E158" s="39"/>
      <c r="F158" s="40"/>
      <c r="G158" s="41"/>
      <c r="H158" s="41"/>
      <c r="I158" s="42"/>
      <c r="J158" s="41"/>
      <c r="K158" s="53" t="str" cm="1">
        <f t="array" ref="K15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8" s="44"/>
      <c r="M158" s="51" t="str">
        <f>IF(Table33[[#This Row],[Qty]]&gt;0,(MROUND(IF(H158="PR",((L158/2)+Table33[[#This Row],[Returns Inches]]+O158)*2,L158+Table33[[#This Row],[Returns Inches]]+O158),0.25)),"")</f>
        <v/>
      </c>
      <c r="N158" s="45"/>
      <c r="O158" s="41"/>
      <c r="P158" s="46"/>
      <c r="Q158" s="47"/>
      <c r="R158" s="42"/>
      <c r="S158" s="43" t="e">
        <f>IF(AND(#REF!="PNL",#REF!="SPLIT"),"STACK ERROR",IF(AND(#REF!&gt;0,$K$6&lt;&gt;""),IFERROR(IF($K$6="No",IF(((ROUND((N158+16)/R158,0))*R158)-N158&lt;16,((ROUND((N158+16)/R158,0))*R158)+R158,(ROUND((N158+16)/R158,0))*R158),(L158*P158)+14),""),""))</f>
        <v>#REF!</v>
      </c>
      <c r="T158" s="43" t="str">
        <f>IFERROR(IF(Table33[[#This Row],[Pr/Pn]]="PR",(+Table33[[#This Row],['# of Widths]]*Table33[[#This Row],[Qty]])*2,Table33[[#This Row],['# of Widths]]*Table33[[#This Row],[Qty]]),"")</f>
        <v/>
      </c>
      <c r="U158" s="43" t="str">
        <f>IF(Table33[[#This Row],[Qty]]&gt;=1,ROUND(IFERROR(IF($K$6="No",SUM((K158*S158)/36),S158/36),""),2),"")</f>
        <v/>
      </c>
      <c r="V158" s="43" t="str">
        <f>IF(Table33[[#This Row],[Qty]]&gt;=1,ROUND(IFERROR(SUM(U158*G158)*1.06,""),2),"")</f>
        <v/>
      </c>
      <c r="W158" s="48"/>
      <c r="X15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8" s="52" t="str">
        <f t="shared" si="9"/>
        <v/>
      </c>
      <c r="Z158" s="52" t="str">
        <f t="shared" si="10"/>
        <v/>
      </c>
      <c r="AA158" s="43" t="str">
        <f t="shared" si="11"/>
        <v/>
      </c>
      <c r="AB158" s="49" t="e">
        <f>IF(#REF!="","NO","YES")</f>
        <v>#REF!</v>
      </c>
    </row>
    <row r="159" spans="1:28" s="50" customFormat="1" ht="23.25" customHeight="1" x14ac:dyDescent="0.2">
      <c r="A159" s="35">
        <v>143</v>
      </c>
      <c r="B159" s="36"/>
      <c r="C159" s="37"/>
      <c r="D159" s="38"/>
      <c r="E159" s="39"/>
      <c r="F159" s="40"/>
      <c r="G159" s="41"/>
      <c r="H159" s="41"/>
      <c r="I159" s="42"/>
      <c r="J159" s="41"/>
      <c r="K159" s="53" t="str" cm="1">
        <f t="array" ref="K15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9" s="44"/>
      <c r="M159" s="51" t="str">
        <f>IF(Table33[[#This Row],[Qty]]&gt;0,(MROUND(IF(H159="PR",((L159/2)+Table33[[#This Row],[Returns Inches]]+O159)*2,L159+Table33[[#This Row],[Returns Inches]]+O159),0.25)),"")</f>
        <v/>
      </c>
      <c r="N159" s="45"/>
      <c r="O159" s="41"/>
      <c r="P159" s="46"/>
      <c r="Q159" s="47"/>
      <c r="R159" s="42"/>
      <c r="S159" s="43" t="e">
        <f>IF(AND(#REF!="PNL",#REF!="SPLIT"),"STACK ERROR",IF(AND(#REF!&gt;0,$K$6&lt;&gt;""),IFERROR(IF($K$6="No",IF(((ROUND((N159+16)/R159,0))*R159)-N159&lt;16,((ROUND((N159+16)/R159,0))*R159)+R159,(ROUND((N159+16)/R159,0))*R159),(L159*P159)+14),""),""))</f>
        <v>#REF!</v>
      </c>
      <c r="T159" s="43" t="str">
        <f>IFERROR(IF(Table33[[#This Row],[Pr/Pn]]="PR",(+Table33[[#This Row],['# of Widths]]*Table33[[#This Row],[Qty]])*2,Table33[[#This Row],['# of Widths]]*Table33[[#This Row],[Qty]]),"")</f>
        <v/>
      </c>
      <c r="U159" s="43" t="str">
        <f>IF(Table33[[#This Row],[Qty]]&gt;=1,ROUND(IFERROR(IF($K$6="No",SUM((K159*S159)/36),S159/36),""),2),"")</f>
        <v/>
      </c>
      <c r="V159" s="43" t="str">
        <f>IF(Table33[[#This Row],[Qty]]&gt;=1,ROUND(IFERROR(SUM(U159*G159)*1.06,""),2),"")</f>
        <v/>
      </c>
      <c r="W159" s="48"/>
      <c r="X15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9" s="52" t="str">
        <f t="shared" si="9"/>
        <v/>
      </c>
      <c r="Z159" s="52" t="str">
        <f t="shared" si="10"/>
        <v/>
      </c>
      <c r="AA159" s="43" t="str">
        <f t="shared" si="11"/>
        <v/>
      </c>
      <c r="AB159" s="49" t="e">
        <f>IF(#REF!="","NO","YES")</f>
        <v>#REF!</v>
      </c>
    </row>
    <row r="160" spans="1:28" s="50" customFormat="1" ht="23.25" customHeight="1" x14ac:dyDescent="0.2">
      <c r="A160" s="35">
        <v>144</v>
      </c>
      <c r="B160" s="36"/>
      <c r="C160" s="37"/>
      <c r="D160" s="38"/>
      <c r="E160" s="39"/>
      <c r="F160" s="40"/>
      <c r="G160" s="41"/>
      <c r="H160" s="41"/>
      <c r="I160" s="42"/>
      <c r="J160" s="41"/>
      <c r="K160" s="53" t="str" cm="1">
        <f t="array" ref="K16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0" s="44"/>
      <c r="M160" s="51" t="str">
        <f>IF(Table33[[#This Row],[Qty]]&gt;0,(MROUND(IF(H160="PR",((L160/2)+Table33[[#This Row],[Returns Inches]]+O160)*2,L160+Table33[[#This Row],[Returns Inches]]+O160),0.25)),"")</f>
        <v/>
      </c>
      <c r="N160" s="45"/>
      <c r="O160" s="41"/>
      <c r="P160" s="46"/>
      <c r="Q160" s="47"/>
      <c r="R160" s="42"/>
      <c r="S160" s="43" t="e">
        <f>IF(AND(#REF!="PNL",#REF!="SPLIT"),"STACK ERROR",IF(AND(#REF!&gt;0,$K$6&lt;&gt;""),IFERROR(IF($K$6="No",IF(((ROUND((N160+16)/R160,0))*R160)-N160&lt;16,((ROUND((N160+16)/R160,0))*R160)+R160,(ROUND((N160+16)/R160,0))*R160),(L160*P160)+14),""),""))</f>
        <v>#REF!</v>
      </c>
      <c r="T160" s="43" t="str">
        <f>IFERROR(IF(Table33[[#This Row],[Pr/Pn]]="PR",(+Table33[[#This Row],['# of Widths]]*Table33[[#This Row],[Qty]])*2,Table33[[#This Row],['# of Widths]]*Table33[[#This Row],[Qty]]),"")</f>
        <v/>
      </c>
      <c r="U160" s="43" t="str">
        <f>IF(Table33[[#This Row],[Qty]]&gt;=1,ROUND(IFERROR(IF($K$6="No",SUM((K160*S160)/36),S160/36),""),2),"")</f>
        <v/>
      </c>
      <c r="V160" s="43" t="str">
        <f>IF(Table33[[#This Row],[Qty]]&gt;=1,ROUND(IFERROR(SUM(U160*G160)*1.06,""),2),"")</f>
        <v/>
      </c>
      <c r="W160" s="48"/>
      <c r="X16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0" s="52" t="str">
        <f t="shared" si="9"/>
        <v/>
      </c>
      <c r="Z160" s="52" t="str">
        <f t="shared" si="10"/>
        <v/>
      </c>
      <c r="AA160" s="43" t="str">
        <f t="shared" si="11"/>
        <v/>
      </c>
      <c r="AB160" s="49" t="e">
        <f>IF(#REF!="","NO","YES")</f>
        <v>#REF!</v>
      </c>
    </row>
    <row r="161" spans="1:28" s="50" customFormat="1" ht="23.25" customHeight="1" x14ac:dyDescent="0.2">
      <c r="A161" s="35">
        <v>145</v>
      </c>
      <c r="B161" s="36"/>
      <c r="C161" s="37"/>
      <c r="D161" s="38"/>
      <c r="E161" s="39"/>
      <c r="F161" s="40"/>
      <c r="G161" s="41"/>
      <c r="H161" s="41"/>
      <c r="I161" s="42"/>
      <c r="J161" s="41"/>
      <c r="K161" s="53" t="str" cm="1">
        <f t="array" ref="K16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1" s="44"/>
      <c r="M161" s="51" t="str">
        <f>IF(Table33[[#This Row],[Qty]]&gt;0,(MROUND(IF(H161="PR",((L161/2)+Table33[[#This Row],[Returns Inches]]+O161)*2,L161+Table33[[#This Row],[Returns Inches]]+O161),0.25)),"")</f>
        <v/>
      </c>
      <c r="N161" s="45"/>
      <c r="O161" s="41"/>
      <c r="P161" s="46"/>
      <c r="Q161" s="47"/>
      <c r="R161" s="42"/>
      <c r="S161" s="43" t="e">
        <f>IF(AND(#REF!="PNL",#REF!="SPLIT"),"STACK ERROR",IF(AND(#REF!&gt;0,$K$6&lt;&gt;""),IFERROR(IF($K$6="No",IF(((ROUND((N161+16)/R161,0))*R161)-N161&lt;16,((ROUND((N161+16)/R161,0))*R161)+R161,(ROUND((N161+16)/R161,0))*R161),(L161*P161)+14),""),""))</f>
        <v>#REF!</v>
      </c>
      <c r="T161" s="43" t="str">
        <f>IFERROR(IF(Table33[[#This Row],[Pr/Pn]]="PR",(+Table33[[#This Row],['# of Widths]]*Table33[[#This Row],[Qty]])*2,Table33[[#This Row],['# of Widths]]*Table33[[#This Row],[Qty]]),"")</f>
        <v/>
      </c>
      <c r="U161" s="43" t="str">
        <f>IF(Table33[[#This Row],[Qty]]&gt;=1,ROUND(IFERROR(IF($K$6="No",SUM((K161*S161)/36),S161/36),""),2),"")</f>
        <v/>
      </c>
      <c r="V161" s="43" t="str">
        <f>IF(Table33[[#This Row],[Qty]]&gt;=1,ROUND(IFERROR(SUM(U161*G161)*1.06,""),2),"")</f>
        <v/>
      </c>
      <c r="W161" s="48"/>
      <c r="X16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1" s="52" t="str">
        <f t="shared" si="9"/>
        <v/>
      </c>
      <c r="Z161" s="52" t="str">
        <f t="shared" si="10"/>
        <v/>
      </c>
      <c r="AA161" s="43" t="str">
        <f t="shared" si="11"/>
        <v/>
      </c>
      <c r="AB161" s="49" t="e">
        <f>IF(#REF!="","NO","YES")</f>
        <v>#REF!</v>
      </c>
    </row>
    <row r="162" spans="1:28" s="50" customFormat="1" ht="23.25" customHeight="1" x14ac:dyDescent="0.2">
      <c r="A162" s="35">
        <v>146</v>
      </c>
      <c r="B162" s="36"/>
      <c r="C162" s="37"/>
      <c r="D162" s="38"/>
      <c r="E162" s="39"/>
      <c r="F162" s="40"/>
      <c r="G162" s="41"/>
      <c r="H162" s="41"/>
      <c r="I162" s="42"/>
      <c r="J162" s="41"/>
      <c r="K162" s="53" t="str" cm="1">
        <f t="array" ref="K16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2" s="44"/>
      <c r="M162" s="51" t="str">
        <f>IF(Table33[[#This Row],[Qty]]&gt;0,(MROUND(IF(H162="PR",((L162/2)+Table33[[#This Row],[Returns Inches]]+O162)*2,L162+Table33[[#This Row],[Returns Inches]]+O162),0.25)),"")</f>
        <v/>
      </c>
      <c r="N162" s="45"/>
      <c r="O162" s="41"/>
      <c r="P162" s="46"/>
      <c r="Q162" s="47"/>
      <c r="R162" s="42"/>
      <c r="S162" s="43" t="e">
        <f>IF(AND(#REF!="PNL",#REF!="SPLIT"),"STACK ERROR",IF(AND(#REF!&gt;0,$K$6&lt;&gt;""),IFERROR(IF($K$6="No",IF(((ROUND((N162+16)/R162,0))*R162)-N162&lt;16,((ROUND((N162+16)/R162,0))*R162)+R162,(ROUND((N162+16)/R162,0))*R162),(L162*P162)+14),""),""))</f>
        <v>#REF!</v>
      </c>
      <c r="T162" s="43" t="str">
        <f>IFERROR(IF(Table33[[#This Row],[Pr/Pn]]="PR",(+Table33[[#This Row],['# of Widths]]*Table33[[#This Row],[Qty]])*2,Table33[[#This Row],['# of Widths]]*Table33[[#This Row],[Qty]]),"")</f>
        <v/>
      </c>
      <c r="U162" s="43" t="str">
        <f>IF(Table33[[#This Row],[Qty]]&gt;=1,ROUND(IFERROR(IF($K$6="No",SUM((K162*S162)/36),S162/36),""),2),"")</f>
        <v/>
      </c>
      <c r="V162" s="43" t="str">
        <f>IF(Table33[[#This Row],[Qty]]&gt;=1,ROUND(IFERROR(SUM(U162*G162)*1.06,""),2),"")</f>
        <v/>
      </c>
      <c r="W162" s="48"/>
      <c r="X16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2" s="52" t="str">
        <f t="shared" si="9"/>
        <v/>
      </c>
      <c r="Z162" s="52" t="str">
        <f t="shared" si="10"/>
        <v/>
      </c>
      <c r="AA162" s="43" t="str">
        <f t="shared" si="11"/>
        <v/>
      </c>
      <c r="AB162" s="49" t="e">
        <f>IF(#REF!="","NO","YES")</f>
        <v>#REF!</v>
      </c>
    </row>
    <row r="163" spans="1:28" s="50" customFormat="1" ht="23.25" customHeight="1" x14ac:dyDescent="0.2">
      <c r="A163" s="35">
        <v>147</v>
      </c>
      <c r="B163" s="36"/>
      <c r="C163" s="37"/>
      <c r="D163" s="38"/>
      <c r="E163" s="39"/>
      <c r="F163" s="40"/>
      <c r="G163" s="41"/>
      <c r="H163" s="41"/>
      <c r="I163" s="42"/>
      <c r="J163" s="41"/>
      <c r="K163" s="53" t="str" cm="1">
        <f t="array" ref="K16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3" s="44"/>
      <c r="M163" s="51" t="str">
        <f>IF(Table33[[#This Row],[Qty]]&gt;0,(MROUND(IF(H163="PR",((L163/2)+Table33[[#This Row],[Returns Inches]]+O163)*2,L163+Table33[[#This Row],[Returns Inches]]+O163),0.25)),"")</f>
        <v/>
      </c>
      <c r="N163" s="45"/>
      <c r="O163" s="41"/>
      <c r="P163" s="46"/>
      <c r="Q163" s="47"/>
      <c r="R163" s="42"/>
      <c r="S163" s="43" t="e">
        <f>IF(AND(#REF!="PNL",#REF!="SPLIT"),"STACK ERROR",IF(AND(#REF!&gt;0,$K$6&lt;&gt;""),IFERROR(IF($K$6="No",IF(((ROUND((N163+16)/R163,0))*R163)-N163&lt;16,((ROUND((N163+16)/R163,0))*R163)+R163,(ROUND((N163+16)/R163,0))*R163),(L163*P163)+14),""),""))</f>
        <v>#REF!</v>
      </c>
      <c r="T163" s="43" t="str">
        <f>IFERROR(IF(Table33[[#This Row],[Pr/Pn]]="PR",(+Table33[[#This Row],['# of Widths]]*Table33[[#This Row],[Qty]])*2,Table33[[#This Row],['# of Widths]]*Table33[[#This Row],[Qty]]),"")</f>
        <v/>
      </c>
      <c r="U163" s="43" t="str">
        <f>IF(Table33[[#This Row],[Qty]]&gt;=1,ROUND(IFERROR(IF($K$6="No",SUM((K163*S163)/36),S163/36),""),2),"")</f>
        <v/>
      </c>
      <c r="V163" s="43" t="str">
        <f>IF(Table33[[#This Row],[Qty]]&gt;=1,ROUND(IFERROR(SUM(U163*G163)*1.06,""),2),"")</f>
        <v/>
      </c>
      <c r="W163" s="48"/>
      <c r="X16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3" s="52" t="str">
        <f t="shared" si="9"/>
        <v/>
      </c>
      <c r="Z163" s="52" t="str">
        <f t="shared" si="10"/>
        <v/>
      </c>
      <c r="AA163" s="43" t="str">
        <f t="shared" si="11"/>
        <v/>
      </c>
      <c r="AB163" s="49" t="e">
        <f>IF(#REF!="","NO","YES")</f>
        <v>#REF!</v>
      </c>
    </row>
    <row r="164" spans="1:28" s="50" customFormat="1" ht="23.25" customHeight="1" x14ac:dyDescent="0.2">
      <c r="A164" s="35">
        <v>148</v>
      </c>
      <c r="B164" s="36"/>
      <c r="C164" s="37"/>
      <c r="D164" s="38"/>
      <c r="E164" s="39"/>
      <c r="F164" s="40"/>
      <c r="G164" s="41"/>
      <c r="H164" s="41"/>
      <c r="I164" s="42"/>
      <c r="J164" s="41"/>
      <c r="K164" s="53" t="str" cm="1">
        <f t="array" ref="K16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4" s="44"/>
      <c r="M164" s="51" t="str">
        <f>IF(Table33[[#This Row],[Qty]]&gt;0,(MROUND(IF(H164="PR",((L164/2)+Table33[[#This Row],[Returns Inches]]+O164)*2,L164+Table33[[#This Row],[Returns Inches]]+O164),0.25)),"")</f>
        <v/>
      </c>
      <c r="N164" s="45"/>
      <c r="O164" s="41"/>
      <c r="P164" s="46"/>
      <c r="Q164" s="47"/>
      <c r="R164" s="42"/>
      <c r="S164" s="43" t="e">
        <f>IF(AND(#REF!="PNL",#REF!="SPLIT"),"STACK ERROR",IF(AND(#REF!&gt;0,$K$6&lt;&gt;""),IFERROR(IF($K$6="No",IF(((ROUND((N164+16)/R164,0))*R164)-N164&lt;16,((ROUND((N164+16)/R164,0))*R164)+R164,(ROUND((N164+16)/R164,0))*R164),(L164*P164)+14),""),""))</f>
        <v>#REF!</v>
      </c>
      <c r="T164" s="43" t="str">
        <f>IFERROR(IF(Table33[[#This Row],[Pr/Pn]]="PR",(+Table33[[#This Row],['# of Widths]]*Table33[[#This Row],[Qty]])*2,Table33[[#This Row],['# of Widths]]*Table33[[#This Row],[Qty]]),"")</f>
        <v/>
      </c>
      <c r="U164" s="43" t="str">
        <f>IF(Table33[[#This Row],[Qty]]&gt;=1,ROUND(IFERROR(IF($K$6="No",SUM((K164*S164)/36),S164/36),""),2),"")</f>
        <v/>
      </c>
      <c r="V164" s="43" t="str">
        <f>IF(Table33[[#This Row],[Qty]]&gt;=1,ROUND(IFERROR(SUM(U164*G164)*1.06,""),2),"")</f>
        <v/>
      </c>
      <c r="W164" s="48"/>
      <c r="X16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4" s="52" t="str">
        <f t="shared" si="9"/>
        <v/>
      </c>
      <c r="Z164" s="52" t="str">
        <f t="shared" si="10"/>
        <v/>
      </c>
      <c r="AA164" s="43" t="str">
        <f t="shared" si="11"/>
        <v/>
      </c>
      <c r="AB164" s="49" t="e">
        <f>IF(#REF!="","NO","YES")</f>
        <v>#REF!</v>
      </c>
    </row>
    <row r="165" spans="1:28" s="50" customFormat="1" ht="23.25" customHeight="1" x14ac:dyDescent="0.2">
      <c r="A165" s="35">
        <v>149</v>
      </c>
      <c r="B165" s="36"/>
      <c r="C165" s="37"/>
      <c r="D165" s="38"/>
      <c r="E165" s="39"/>
      <c r="F165" s="40"/>
      <c r="G165" s="41"/>
      <c r="H165" s="41"/>
      <c r="I165" s="42"/>
      <c r="J165" s="41"/>
      <c r="K165" s="53" t="str" cm="1">
        <f t="array" ref="K16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5" s="44"/>
      <c r="M165" s="51" t="str">
        <f>IF(Table33[[#This Row],[Qty]]&gt;0,(MROUND(IF(H165="PR",((L165/2)+Table33[[#This Row],[Returns Inches]]+O165)*2,L165+Table33[[#This Row],[Returns Inches]]+O165),0.25)),"")</f>
        <v/>
      </c>
      <c r="N165" s="45"/>
      <c r="O165" s="41"/>
      <c r="P165" s="46"/>
      <c r="Q165" s="47"/>
      <c r="R165" s="42"/>
      <c r="S165" s="43" t="e">
        <f>IF(AND(#REF!="PNL",#REF!="SPLIT"),"STACK ERROR",IF(AND(#REF!&gt;0,$K$6&lt;&gt;""),IFERROR(IF($K$6="No",IF(((ROUND((N165+16)/R165,0))*R165)-N165&lt;16,((ROUND((N165+16)/R165,0))*R165)+R165,(ROUND((N165+16)/R165,0))*R165),(L165*P165)+14),""),""))</f>
        <v>#REF!</v>
      </c>
      <c r="T165" s="43" t="str">
        <f>IFERROR(IF(Table33[[#This Row],[Pr/Pn]]="PR",(+Table33[[#This Row],['# of Widths]]*Table33[[#This Row],[Qty]])*2,Table33[[#This Row],['# of Widths]]*Table33[[#This Row],[Qty]]),"")</f>
        <v/>
      </c>
      <c r="U165" s="43" t="str">
        <f>IF(Table33[[#This Row],[Qty]]&gt;=1,ROUND(IFERROR(IF($K$6="No",SUM((K165*S165)/36),S165/36),""),2),"")</f>
        <v/>
      </c>
      <c r="V165" s="43" t="str">
        <f>IF(Table33[[#This Row],[Qty]]&gt;=1,ROUND(IFERROR(SUM(U165*G165)*1.06,""),2),"")</f>
        <v/>
      </c>
      <c r="W165" s="48"/>
      <c r="X16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5" s="52" t="str">
        <f t="shared" si="9"/>
        <v/>
      </c>
      <c r="Z165" s="52" t="str">
        <f t="shared" si="10"/>
        <v/>
      </c>
      <c r="AA165" s="43" t="str">
        <f t="shared" si="11"/>
        <v/>
      </c>
      <c r="AB165" s="49" t="e">
        <f>IF(#REF!="","NO","YES")</f>
        <v>#REF!</v>
      </c>
    </row>
    <row r="166" spans="1:28" s="50" customFormat="1" ht="23.25" customHeight="1" x14ac:dyDescent="0.2">
      <c r="A166" s="35">
        <v>150</v>
      </c>
      <c r="B166" s="36"/>
      <c r="C166" s="37"/>
      <c r="D166" s="38"/>
      <c r="E166" s="39"/>
      <c r="F166" s="40"/>
      <c r="G166" s="41"/>
      <c r="H166" s="41"/>
      <c r="I166" s="42"/>
      <c r="J166" s="41"/>
      <c r="K166" s="53" t="str" cm="1">
        <f t="array" ref="K16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6" s="44"/>
      <c r="M166" s="51" t="str">
        <f>IF(Table33[[#This Row],[Qty]]&gt;0,(MROUND(IF(H166="PR",((L166/2)+Table33[[#This Row],[Returns Inches]]+O166)*2,L166+Table33[[#This Row],[Returns Inches]]+O166),0.25)),"")</f>
        <v/>
      </c>
      <c r="N166" s="45"/>
      <c r="O166" s="41"/>
      <c r="P166" s="46"/>
      <c r="Q166" s="47"/>
      <c r="R166" s="42"/>
      <c r="S166" s="43" t="e">
        <f>IF(AND(#REF!="PNL",#REF!="SPLIT"),"STACK ERROR",IF(AND(#REF!&gt;0,$K$6&lt;&gt;""),IFERROR(IF($K$6="No",IF(((ROUND((N166+16)/R166,0))*R166)-N166&lt;16,((ROUND((N166+16)/R166,0))*R166)+R166,(ROUND((N166+16)/R166,0))*R166),(L166*P166)+14),""),""))</f>
        <v>#REF!</v>
      </c>
      <c r="T166" s="43" t="str">
        <f>IFERROR(IF(Table33[[#This Row],[Pr/Pn]]="PR",(+Table33[[#This Row],['# of Widths]]*Table33[[#This Row],[Qty]])*2,Table33[[#This Row],['# of Widths]]*Table33[[#This Row],[Qty]]),"")</f>
        <v/>
      </c>
      <c r="U166" s="43" t="str">
        <f>IF(Table33[[#This Row],[Qty]]&gt;=1,ROUND(IFERROR(IF($K$6="No",SUM((K166*S166)/36),S166/36),""),2),"")</f>
        <v/>
      </c>
      <c r="V166" s="43" t="str">
        <f>IF(Table33[[#This Row],[Qty]]&gt;=1,ROUND(IFERROR(SUM(U166*G166)*1.06,""),2),"")</f>
        <v/>
      </c>
      <c r="W166" s="48"/>
      <c r="X16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6" s="52" t="str">
        <f t="shared" si="9"/>
        <v/>
      </c>
      <c r="Z166" s="52" t="str">
        <f t="shared" si="10"/>
        <v/>
      </c>
      <c r="AA166" s="43" t="str">
        <f t="shared" si="11"/>
        <v/>
      </c>
      <c r="AB166" s="49" t="e">
        <f>IF(#REF!="","NO","YES")</f>
        <v>#REF!</v>
      </c>
    </row>
    <row r="167" spans="1:28" s="18" customFormat="1" x14ac:dyDescent="0.25">
      <c r="A167" s="22" t="s">
        <v>39</v>
      </c>
      <c r="B167" s="12"/>
      <c r="C167" s="13"/>
      <c r="D167" s="15"/>
      <c r="E167" s="17"/>
      <c r="F167" s="14"/>
      <c r="G167" s="13">
        <f>SUBTOTAL(109,Table33[Qty])</f>
        <v>2</v>
      </c>
      <c r="H167" s="13"/>
      <c r="I167" s="15"/>
      <c r="J167" s="13"/>
      <c r="K167" s="15"/>
      <c r="L167" s="15"/>
      <c r="M167" s="15"/>
      <c r="N167" s="15"/>
      <c r="O167" s="13"/>
      <c r="P167" s="30"/>
      <c r="Q167" s="15"/>
      <c r="R167" s="15"/>
      <c r="S167" s="15"/>
      <c r="T167" s="15"/>
      <c r="U167" s="15"/>
      <c r="V167" s="15"/>
      <c r="W167" s="29">
        <f>SUBTOTAL(101,Table33[Price per Width])</f>
        <v>14.5</v>
      </c>
      <c r="X167" s="15">
        <f>SUBTOTAL(109,Table33[Billable Widths])</f>
        <v>6</v>
      </c>
      <c r="Y167" s="29">
        <f>IFERROR(SUBTOTAL(101,Table33[Price per unit]),0)</f>
        <v>43.5</v>
      </c>
      <c r="Z167" s="29">
        <f>SUBTOTAL(109,Table33[Total Price])</f>
        <v>87</v>
      </c>
      <c r="AA167" s="15">
        <f>SUBTOTAL(109,Table33[Lining])</f>
        <v>0</v>
      </c>
      <c r="AB167" s="15"/>
    </row>
    <row r="168" spans="1:28" x14ac:dyDescent="0.25">
      <c r="E168" s="10"/>
      <c r="F168" s="10"/>
    </row>
    <row r="170" spans="1:28" x14ac:dyDescent="0.25">
      <c r="B170" t="s">
        <v>9</v>
      </c>
      <c r="C170" t="s">
        <v>10</v>
      </c>
      <c r="D170" t="s">
        <v>25</v>
      </c>
      <c r="E170" t="s">
        <v>37</v>
      </c>
      <c r="F170" t="s">
        <v>18</v>
      </c>
    </row>
    <row r="171" spans="1:28" x14ac:dyDescent="0.25">
      <c r="B171" t="s">
        <v>40</v>
      </c>
      <c r="C171" t="s">
        <v>40</v>
      </c>
      <c r="D171" t="s">
        <v>42</v>
      </c>
      <c r="E171" t="s">
        <v>42</v>
      </c>
    </row>
    <row r="172" spans="1:28" x14ac:dyDescent="0.25">
      <c r="D172" t="s">
        <v>40</v>
      </c>
      <c r="E172" t="s">
        <v>42</v>
      </c>
    </row>
    <row r="173" spans="1:28" x14ac:dyDescent="0.25">
      <c r="B173" t="s">
        <v>43</v>
      </c>
    </row>
    <row r="174" spans="1:28" x14ac:dyDescent="0.25">
      <c r="B174" t="s">
        <v>41</v>
      </c>
    </row>
  </sheetData>
  <sheetProtection sort="0" autoFilter="0" pivotTables="0"/>
  <mergeCells count="23">
    <mergeCell ref="C3:E3"/>
    <mergeCell ref="C4:E4"/>
    <mergeCell ref="C5:E5"/>
    <mergeCell ref="I5:N5"/>
    <mergeCell ref="C6:E6"/>
    <mergeCell ref="I6:J6"/>
    <mergeCell ref="K6:N6"/>
    <mergeCell ref="C13:E13"/>
    <mergeCell ref="I13:P14"/>
    <mergeCell ref="C2:E2"/>
    <mergeCell ref="C9:E9"/>
    <mergeCell ref="I9:J9"/>
    <mergeCell ref="K9:N9"/>
    <mergeCell ref="C10:E10"/>
    <mergeCell ref="C11:E11"/>
    <mergeCell ref="C12:E12"/>
    <mergeCell ref="I12:P12"/>
    <mergeCell ref="C7:E7"/>
    <mergeCell ref="I7:J7"/>
    <mergeCell ref="K7:N7"/>
    <mergeCell ref="C8:E8"/>
    <mergeCell ref="I8:J8"/>
    <mergeCell ref="K8:N8"/>
  </mergeCells>
  <conditionalFormatting sqref="S17:S166">
    <cfRule type="expression" dxfId="28" priority="2">
      <formula>ISNUMBER(SEARCH("Yes",$K$6))</formula>
    </cfRule>
  </conditionalFormatting>
  <dataValidations count="9">
    <dataValidation type="list" allowBlank="1" showInputMessage="1" showErrorMessage="1" sqref="K7:N7" xr:uid="{477918D9-4041-4AE4-8225-B01762CAB660}">
      <formula1>"Standard Baton Draw,Hidden,Butt,None (stationary panel)"</formula1>
    </dataValidation>
    <dataValidation type="list" allowBlank="1" showInputMessage="1" showErrorMessage="1" sqref="K8:N8" xr:uid="{78721457-F837-47A1-A11A-7873C5D60C47}">
      <formula1>"1.5"" Side / 4"" Bottom,1.5"" Side / Eurohem beadweight ,Specialty Hem"</formula1>
    </dataValidation>
    <dataValidation type="list" allowBlank="1" showInputMessage="1" showErrorMessage="1" sqref="P17:P166" xr:uid="{945E9DB2-C5E6-444D-A0C7-636EAF05DC18}">
      <formula1>"2.50,2.25,2.00,1.80,1.60,1.50"</formula1>
    </dataValidation>
    <dataValidation type="list" allowBlank="1" showInputMessage="1" showErrorMessage="1" sqref="O17:O166" xr:uid="{72070570-C416-46B7-9554-B04DB7F1D70B}">
      <formula1>"3.5,6.0"</formula1>
    </dataValidation>
    <dataValidation type="list" allowBlank="1" showInputMessage="1" showErrorMessage="1" sqref="Q9:S9 K9" xr:uid="{D25213EB-A560-48EC-8E92-C252D8BB7D2E}">
      <formula1>"Small, Large / Top Grommet, Large / Middle Grommet, Large / Bottom Grommet"</formula1>
    </dataValidation>
    <dataValidation type="list" allowBlank="1" showInputMessage="1" showErrorMessage="1" sqref="J17:J166" xr:uid="{5D49A2EB-7A22-47C6-A5D8-5E6C91A57499}">
      <formula1>"YES,NO"</formula1>
    </dataValidation>
    <dataValidation type="list" allowBlank="1" showInputMessage="1" showErrorMessage="1" sqref="I17:I166" xr:uid="{9EB576E7-E3D6-4CD7-9F3E-0B6D7FC41ED4}">
      <formula1>"SPLIT,LEFT,RIGHT"</formula1>
    </dataValidation>
    <dataValidation type="list" allowBlank="1" showInputMessage="1" showErrorMessage="1" sqref="H17:H166" xr:uid="{F64DE317-EAD8-482D-AA77-0D1BD42BBF70}">
      <formula1>"PR,PNL"</formula1>
    </dataValidation>
    <dataValidation type="list" allowBlank="1" showInputMessage="1" showErrorMessage="1" sqref="K6" xr:uid="{01B3DD6E-F63D-4A0C-AFF2-F61319A403A9}">
      <formula1>"Yes,No"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D39CA-60BC-46E6-9221-C3BF0FF9AB94}">
  <sheetPr>
    <pageSetUpPr fitToPage="1"/>
  </sheetPr>
  <dimension ref="A1:AN139"/>
  <sheetViews>
    <sheetView zoomScaleNormal="100" workbookViewId="0">
      <selection activeCell="M10" sqref="M10"/>
    </sheetView>
  </sheetViews>
  <sheetFormatPr defaultRowHeight="15" x14ac:dyDescent="0.25"/>
  <cols>
    <col min="1" max="1" width="9.140625" style="61"/>
    <col min="2" max="2" width="14.7109375" style="61" customWidth="1"/>
    <col min="3" max="3" width="15.140625" style="61" customWidth="1"/>
    <col min="4" max="4" width="12" style="61" customWidth="1"/>
    <col min="5" max="5" width="11.5703125" style="61" customWidth="1"/>
    <col min="6" max="6" width="18.28515625" style="61" bestFit="1" customWidth="1"/>
    <col min="7" max="7" width="9.140625" style="61"/>
    <col min="8" max="8" width="8" style="61" customWidth="1"/>
    <col min="9" max="9" width="9" style="61" customWidth="1"/>
    <col min="10" max="10" width="23.28515625" style="61" bestFit="1" customWidth="1"/>
    <col min="11" max="12" width="13.85546875" style="61" customWidth="1"/>
    <col min="13" max="13" width="44.42578125" style="62" customWidth="1"/>
    <col min="14" max="15" width="9.140625" style="61"/>
    <col min="16" max="16" width="9.28515625" style="61" customWidth="1"/>
    <col min="17" max="18" width="9.140625" style="61"/>
    <col min="19" max="19" width="9.5703125" style="61" bestFit="1" customWidth="1"/>
    <col min="20" max="20" width="9.140625" style="61"/>
    <col min="21" max="21" width="10" style="61" bestFit="1" customWidth="1"/>
    <col min="22" max="22" width="9.140625" style="61"/>
    <col min="23" max="23" width="12.5703125" style="61" bestFit="1" customWidth="1"/>
    <col min="24" max="24" width="10.5703125" style="62" bestFit="1" customWidth="1"/>
    <col min="25" max="27" width="9.140625" style="62"/>
    <col min="28" max="28" width="10.5703125" style="62" bestFit="1" customWidth="1"/>
    <col min="29" max="29" width="11.42578125" style="62" bestFit="1" customWidth="1"/>
    <col min="30" max="30" width="8.140625" style="62" bestFit="1" customWidth="1"/>
    <col min="31" max="31" width="14.42578125" style="62" bestFit="1" customWidth="1"/>
    <col min="32" max="32" width="11.7109375" style="62" bestFit="1" customWidth="1"/>
    <col min="33" max="33" width="23" style="62" bestFit="1" customWidth="1"/>
    <col min="34" max="34" width="25" style="62" bestFit="1" customWidth="1"/>
    <col min="35" max="35" width="12.85546875" style="62" bestFit="1" customWidth="1"/>
    <col min="36" max="36" width="14" style="62" bestFit="1" customWidth="1"/>
    <col min="37" max="37" width="20.28515625" style="62" bestFit="1" customWidth="1"/>
    <col min="38" max="38" width="9.5703125" style="62" bestFit="1" customWidth="1"/>
    <col min="39" max="40" width="9.140625" style="62"/>
    <col min="41" max="257" width="9.140625" style="61"/>
    <col min="258" max="258" width="14.7109375" style="61" customWidth="1"/>
    <col min="259" max="259" width="15.140625" style="61" customWidth="1"/>
    <col min="260" max="260" width="12" style="61" customWidth="1"/>
    <col min="261" max="261" width="11.5703125" style="61" customWidth="1"/>
    <col min="262" max="262" width="11.85546875" style="61" customWidth="1"/>
    <col min="263" max="263" width="9.140625" style="61"/>
    <col min="264" max="264" width="8" style="61" customWidth="1"/>
    <col min="265" max="265" width="9" style="61" customWidth="1"/>
    <col min="266" max="266" width="12.28515625" style="61" customWidth="1"/>
    <col min="267" max="268" width="13.85546875" style="61" customWidth="1"/>
    <col min="269" max="269" width="44.42578125" style="61" customWidth="1"/>
    <col min="270" max="271" width="9.140625" style="61"/>
    <col min="272" max="272" width="9.28515625" style="61" customWidth="1"/>
    <col min="273" max="274" width="9.140625" style="61"/>
    <col min="275" max="275" width="9.5703125" style="61" bestFit="1" customWidth="1"/>
    <col min="276" max="276" width="9.140625" style="61"/>
    <col min="277" max="277" width="10" style="61" bestFit="1" customWidth="1"/>
    <col min="278" max="278" width="9.140625" style="61"/>
    <col min="279" max="279" width="12.5703125" style="61" bestFit="1" customWidth="1"/>
    <col min="280" max="280" width="10.5703125" style="61" bestFit="1" customWidth="1"/>
    <col min="281" max="283" width="9.140625" style="61"/>
    <col min="284" max="284" width="10.5703125" style="61" bestFit="1" customWidth="1"/>
    <col min="285" max="285" width="11.42578125" style="61" bestFit="1" customWidth="1"/>
    <col min="286" max="286" width="8.140625" style="61" bestFit="1" customWidth="1"/>
    <col min="287" max="287" width="14.42578125" style="61" bestFit="1" customWidth="1"/>
    <col min="288" max="288" width="11.7109375" style="61" bestFit="1" customWidth="1"/>
    <col min="289" max="289" width="23" style="61" bestFit="1" customWidth="1"/>
    <col min="290" max="290" width="25" style="61" bestFit="1" customWidth="1"/>
    <col min="291" max="291" width="12.85546875" style="61" bestFit="1" customWidth="1"/>
    <col min="292" max="292" width="14" style="61" bestFit="1" customWidth="1"/>
    <col min="293" max="293" width="20.28515625" style="61" bestFit="1" customWidth="1"/>
    <col min="294" max="294" width="9.5703125" style="61" bestFit="1" customWidth="1"/>
    <col min="295" max="513" width="9.140625" style="61"/>
    <col min="514" max="514" width="14.7109375" style="61" customWidth="1"/>
    <col min="515" max="515" width="15.140625" style="61" customWidth="1"/>
    <col min="516" max="516" width="12" style="61" customWidth="1"/>
    <col min="517" max="517" width="11.5703125" style="61" customWidth="1"/>
    <col min="518" max="518" width="11.85546875" style="61" customWidth="1"/>
    <col min="519" max="519" width="9.140625" style="61"/>
    <col min="520" max="520" width="8" style="61" customWidth="1"/>
    <col min="521" max="521" width="9" style="61" customWidth="1"/>
    <col min="522" max="522" width="12.28515625" style="61" customWidth="1"/>
    <col min="523" max="524" width="13.85546875" style="61" customWidth="1"/>
    <col min="525" max="525" width="44.42578125" style="61" customWidth="1"/>
    <col min="526" max="527" width="9.140625" style="61"/>
    <col min="528" max="528" width="9.28515625" style="61" customWidth="1"/>
    <col min="529" max="530" width="9.140625" style="61"/>
    <col min="531" max="531" width="9.5703125" style="61" bestFit="1" customWidth="1"/>
    <col min="532" max="532" width="9.140625" style="61"/>
    <col min="533" max="533" width="10" style="61" bestFit="1" customWidth="1"/>
    <col min="534" max="534" width="9.140625" style="61"/>
    <col min="535" max="535" width="12.5703125" style="61" bestFit="1" customWidth="1"/>
    <col min="536" max="536" width="10.5703125" style="61" bestFit="1" customWidth="1"/>
    <col min="537" max="539" width="9.140625" style="61"/>
    <col min="540" max="540" width="10.5703125" style="61" bestFit="1" customWidth="1"/>
    <col min="541" max="541" width="11.42578125" style="61" bestFit="1" customWidth="1"/>
    <col min="542" max="542" width="8.140625" style="61" bestFit="1" customWidth="1"/>
    <col min="543" max="543" width="14.42578125" style="61" bestFit="1" customWidth="1"/>
    <col min="544" max="544" width="11.7109375" style="61" bestFit="1" customWidth="1"/>
    <col min="545" max="545" width="23" style="61" bestFit="1" customWidth="1"/>
    <col min="546" max="546" width="25" style="61" bestFit="1" customWidth="1"/>
    <col min="547" max="547" width="12.85546875" style="61" bestFit="1" customWidth="1"/>
    <col min="548" max="548" width="14" style="61" bestFit="1" customWidth="1"/>
    <col min="549" max="549" width="20.28515625" style="61" bestFit="1" customWidth="1"/>
    <col min="550" max="550" width="9.5703125" style="61" bestFit="1" customWidth="1"/>
    <col min="551" max="769" width="9.140625" style="61"/>
    <col min="770" max="770" width="14.7109375" style="61" customWidth="1"/>
    <col min="771" max="771" width="15.140625" style="61" customWidth="1"/>
    <col min="772" max="772" width="12" style="61" customWidth="1"/>
    <col min="773" max="773" width="11.5703125" style="61" customWidth="1"/>
    <col min="774" max="774" width="11.85546875" style="61" customWidth="1"/>
    <col min="775" max="775" width="9.140625" style="61"/>
    <col min="776" max="776" width="8" style="61" customWidth="1"/>
    <col min="777" max="777" width="9" style="61" customWidth="1"/>
    <col min="778" max="778" width="12.28515625" style="61" customWidth="1"/>
    <col min="779" max="780" width="13.85546875" style="61" customWidth="1"/>
    <col min="781" max="781" width="44.42578125" style="61" customWidth="1"/>
    <col min="782" max="783" width="9.140625" style="61"/>
    <col min="784" max="784" width="9.28515625" style="61" customWidth="1"/>
    <col min="785" max="786" width="9.140625" style="61"/>
    <col min="787" max="787" width="9.5703125" style="61" bestFit="1" customWidth="1"/>
    <col min="788" max="788" width="9.140625" style="61"/>
    <col min="789" max="789" width="10" style="61" bestFit="1" customWidth="1"/>
    <col min="790" max="790" width="9.140625" style="61"/>
    <col min="791" max="791" width="12.5703125" style="61" bestFit="1" customWidth="1"/>
    <col min="792" max="792" width="10.5703125" style="61" bestFit="1" customWidth="1"/>
    <col min="793" max="795" width="9.140625" style="61"/>
    <col min="796" max="796" width="10.5703125" style="61" bestFit="1" customWidth="1"/>
    <col min="797" max="797" width="11.42578125" style="61" bestFit="1" customWidth="1"/>
    <col min="798" max="798" width="8.140625" style="61" bestFit="1" customWidth="1"/>
    <col min="799" max="799" width="14.42578125" style="61" bestFit="1" customWidth="1"/>
    <col min="800" max="800" width="11.7109375" style="61" bestFit="1" customWidth="1"/>
    <col min="801" max="801" width="23" style="61" bestFit="1" customWidth="1"/>
    <col min="802" max="802" width="25" style="61" bestFit="1" customWidth="1"/>
    <col min="803" max="803" width="12.85546875" style="61" bestFit="1" customWidth="1"/>
    <col min="804" max="804" width="14" style="61" bestFit="1" customWidth="1"/>
    <col min="805" max="805" width="20.28515625" style="61" bestFit="1" customWidth="1"/>
    <col min="806" max="806" width="9.5703125" style="61" bestFit="1" customWidth="1"/>
    <col min="807" max="1025" width="9.140625" style="61"/>
    <col min="1026" max="1026" width="14.7109375" style="61" customWidth="1"/>
    <col min="1027" max="1027" width="15.140625" style="61" customWidth="1"/>
    <col min="1028" max="1028" width="12" style="61" customWidth="1"/>
    <col min="1029" max="1029" width="11.5703125" style="61" customWidth="1"/>
    <col min="1030" max="1030" width="11.85546875" style="61" customWidth="1"/>
    <col min="1031" max="1031" width="9.140625" style="61"/>
    <col min="1032" max="1032" width="8" style="61" customWidth="1"/>
    <col min="1033" max="1033" width="9" style="61" customWidth="1"/>
    <col min="1034" max="1034" width="12.28515625" style="61" customWidth="1"/>
    <col min="1035" max="1036" width="13.85546875" style="61" customWidth="1"/>
    <col min="1037" max="1037" width="44.42578125" style="61" customWidth="1"/>
    <col min="1038" max="1039" width="9.140625" style="61"/>
    <col min="1040" max="1040" width="9.28515625" style="61" customWidth="1"/>
    <col min="1041" max="1042" width="9.140625" style="61"/>
    <col min="1043" max="1043" width="9.5703125" style="61" bestFit="1" customWidth="1"/>
    <col min="1044" max="1044" width="9.140625" style="61"/>
    <col min="1045" max="1045" width="10" style="61" bestFit="1" customWidth="1"/>
    <col min="1046" max="1046" width="9.140625" style="61"/>
    <col min="1047" max="1047" width="12.5703125" style="61" bestFit="1" customWidth="1"/>
    <col min="1048" max="1048" width="10.5703125" style="61" bestFit="1" customWidth="1"/>
    <col min="1049" max="1051" width="9.140625" style="61"/>
    <col min="1052" max="1052" width="10.5703125" style="61" bestFit="1" customWidth="1"/>
    <col min="1053" max="1053" width="11.42578125" style="61" bestFit="1" customWidth="1"/>
    <col min="1054" max="1054" width="8.140625" style="61" bestFit="1" customWidth="1"/>
    <col min="1055" max="1055" width="14.42578125" style="61" bestFit="1" customWidth="1"/>
    <col min="1056" max="1056" width="11.7109375" style="61" bestFit="1" customWidth="1"/>
    <col min="1057" max="1057" width="23" style="61" bestFit="1" customWidth="1"/>
    <col min="1058" max="1058" width="25" style="61" bestFit="1" customWidth="1"/>
    <col min="1059" max="1059" width="12.85546875" style="61" bestFit="1" customWidth="1"/>
    <col min="1060" max="1060" width="14" style="61" bestFit="1" customWidth="1"/>
    <col min="1061" max="1061" width="20.28515625" style="61" bestFit="1" customWidth="1"/>
    <col min="1062" max="1062" width="9.5703125" style="61" bestFit="1" customWidth="1"/>
    <col min="1063" max="1281" width="9.140625" style="61"/>
    <col min="1282" max="1282" width="14.7109375" style="61" customWidth="1"/>
    <col min="1283" max="1283" width="15.140625" style="61" customWidth="1"/>
    <col min="1284" max="1284" width="12" style="61" customWidth="1"/>
    <col min="1285" max="1285" width="11.5703125" style="61" customWidth="1"/>
    <col min="1286" max="1286" width="11.85546875" style="61" customWidth="1"/>
    <col min="1287" max="1287" width="9.140625" style="61"/>
    <col min="1288" max="1288" width="8" style="61" customWidth="1"/>
    <col min="1289" max="1289" width="9" style="61" customWidth="1"/>
    <col min="1290" max="1290" width="12.28515625" style="61" customWidth="1"/>
    <col min="1291" max="1292" width="13.85546875" style="61" customWidth="1"/>
    <col min="1293" max="1293" width="44.42578125" style="61" customWidth="1"/>
    <col min="1294" max="1295" width="9.140625" style="61"/>
    <col min="1296" max="1296" width="9.28515625" style="61" customWidth="1"/>
    <col min="1297" max="1298" width="9.140625" style="61"/>
    <col min="1299" max="1299" width="9.5703125" style="61" bestFit="1" customWidth="1"/>
    <col min="1300" max="1300" width="9.140625" style="61"/>
    <col min="1301" max="1301" width="10" style="61" bestFit="1" customWidth="1"/>
    <col min="1302" max="1302" width="9.140625" style="61"/>
    <col min="1303" max="1303" width="12.5703125" style="61" bestFit="1" customWidth="1"/>
    <col min="1304" max="1304" width="10.5703125" style="61" bestFit="1" customWidth="1"/>
    <col min="1305" max="1307" width="9.140625" style="61"/>
    <col min="1308" max="1308" width="10.5703125" style="61" bestFit="1" customWidth="1"/>
    <col min="1309" max="1309" width="11.42578125" style="61" bestFit="1" customWidth="1"/>
    <col min="1310" max="1310" width="8.140625" style="61" bestFit="1" customWidth="1"/>
    <col min="1311" max="1311" width="14.42578125" style="61" bestFit="1" customWidth="1"/>
    <col min="1312" max="1312" width="11.7109375" style="61" bestFit="1" customWidth="1"/>
    <col min="1313" max="1313" width="23" style="61" bestFit="1" customWidth="1"/>
    <col min="1314" max="1314" width="25" style="61" bestFit="1" customWidth="1"/>
    <col min="1315" max="1315" width="12.85546875" style="61" bestFit="1" customWidth="1"/>
    <col min="1316" max="1316" width="14" style="61" bestFit="1" customWidth="1"/>
    <col min="1317" max="1317" width="20.28515625" style="61" bestFit="1" customWidth="1"/>
    <col min="1318" max="1318" width="9.5703125" style="61" bestFit="1" customWidth="1"/>
    <col min="1319" max="1537" width="9.140625" style="61"/>
    <col min="1538" max="1538" width="14.7109375" style="61" customWidth="1"/>
    <col min="1539" max="1539" width="15.140625" style="61" customWidth="1"/>
    <col min="1540" max="1540" width="12" style="61" customWidth="1"/>
    <col min="1541" max="1541" width="11.5703125" style="61" customWidth="1"/>
    <col min="1542" max="1542" width="11.85546875" style="61" customWidth="1"/>
    <col min="1543" max="1543" width="9.140625" style="61"/>
    <col min="1544" max="1544" width="8" style="61" customWidth="1"/>
    <col min="1545" max="1545" width="9" style="61" customWidth="1"/>
    <col min="1546" max="1546" width="12.28515625" style="61" customWidth="1"/>
    <col min="1547" max="1548" width="13.85546875" style="61" customWidth="1"/>
    <col min="1549" max="1549" width="44.42578125" style="61" customWidth="1"/>
    <col min="1550" max="1551" width="9.140625" style="61"/>
    <col min="1552" max="1552" width="9.28515625" style="61" customWidth="1"/>
    <col min="1553" max="1554" width="9.140625" style="61"/>
    <col min="1555" max="1555" width="9.5703125" style="61" bestFit="1" customWidth="1"/>
    <col min="1556" max="1556" width="9.140625" style="61"/>
    <col min="1557" max="1557" width="10" style="61" bestFit="1" customWidth="1"/>
    <col min="1558" max="1558" width="9.140625" style="61"/>
    <col min="1559" max="1559" width="12.5703125" style="61" bestFit="1" customWidth="1"/>
    <col min="1560" max="1560" width="10.5703125" style="61" bestFit="1" customWidth="1"/>
    <col min="1561" max="1563" width="9.140625" style="61"/>
    <col min="1564" max="1564" width="10.5703125" style="61" bestFit="1" customWidth="1"/>
    <col min="1565" max="1565" width="11.42578125" style="61" bestFit="1" customWidth="1"/>
    <col min="1566" max="1566" width="8.140625" style="61" bestFit="1" customWidth="1"/>
    <col min="1567" max="1567" width="14.42578125" style="61" bestFit="1" customWidth="1"/>
    <col min="1568" max="1568" width="11.7109375" style="61" bestFit="1" customWidth="1"/>
    <col min="1569" max="1569" width="23" style="61" bestFit="1" customWidth="1"/>
    <col min="1570" max="1570" width="25" style="61" bestFit="1" customWidth="1"/>
    <col min="1571" max="1571" width="12.85546875" style="61" bestFit="1" customWidth="1"/>
    <col min="1572" max="1572" width="14" style="61" bestFit="1" customWidth="1"/>
    <col min="1573" max="1573" width="20.28515625" style="61" bestFit="1" customWidth="1"/>
    <col min="1574" max="1574" width="9.5703125" style="61" bestFit="1" customWidth="1"/>
    <col min="1575" max="1793" width="9.140625" style="61"/>
    <col min="1794" max="1794" width="14.7109375" style="61" customWidth="1"/>
    <col min="1795" max="1795" width="15.140625" style="61" customWidth="1"/>
    <col min="1796" max="1796" width="12" style="61" customWidth="1"/>
    <col min="1797" max="1797" width="11.5703125" style="61" customWidth="1"/>
    <col min="1798" max="1798" width="11.85546875" style="61" customWidth="1"/>
    <col min="1799" max="1799" width="9.140625" style="61"/>
    <col min="1800" max="1800" width="8" style="61" customWidth="1"/>
    <col min="1801" max="1801" width="9" style="61" customWidth="1"/>
    <col min="1802" max="1802" width="12.28515625" style="61" customWidth="1"/>
    <col min="1803" max="1804" width="13.85546875" style="61" customWidth="1"/>
    <col min="1805" max="1805" width="44.42578125" style="61" customWidth="1"/>
    <col min="1806" max="1807" width="9.140625" style="61"/>
    <col min="1808" max="1808" width="9.28515625" style="61" customWidth="1"/>
    <col min="1809" max="1810" width="9.140625" style="61"/>
    <col min="1811" max="1811" width="9.5703125" style="61" bestFit="1" customWidth="1"/>
    <col min="1812" max="1812" width="9.140625" style="61"/>
    <col min="1813" max="1813" width="10" style="61" bestFit="1" customWidth="1"/>
    <col min="1814" max="1814" width="9.140625" style="61"/>
    <col min="1815" max="1815" width="12.5703125" style="61" bestFit="1" customWidth="1"/>
    <col min="1816" max="1816" width="10.5703125" style="61" bestFit="1" customWidth="1"/>
    <col min="1817" max="1819" width="9.140625" style="61"/>
    <col min="1820" max="1820" width="10.5703125" style="61" bestFit="1" customWidth="1"/>
    <col min="1821" max="1821" width="11.42578125" style="61" bestFit="1" customWidth="1"/>
    <col min="1822" max="1822" width="8.140625" style="61" bestFit="1" customWidth="1"/>
    <col min="1823" max="1823" width="14.42578125" style="61" bestFit="1" customWidth="1"/>
    <col min="1824" max="1824" width="11.7109375" style="61" bestFit="1" customWidth="1"/>
    <col min="1825" max="1825" width="23" style="61" bestFit="1" customWidth="1"/>
    <col min="1826" max="1826" width="25" style="61" bestFit="1" customWidth="1"/>
    <col min="1827" max="1827" width="12.85546875" style="61" bestFit="1" customWidth="1"/>
    <col min="1828" max="1828" width="14" style="61" bestFit="1" customWidth="1"/>
    <col min="1829" max="1829" width="20.28515625" style="61" bestFit="1" customWidth="1"/>
    <col min="1830" max="1830" width="9.5703125" style="61" bestFit="1" customWidth="1"/>
    <col min="1831" max="2049" width="9.140625" style="61"/>
    <col min="2050" max="2050" width="14.7109375" style="61" customWidth="1"/>
    <col min="2051" max="2051" width="15.140625" style="61" customWidth="1"/>
    <col min="2052" max="2052" width="12" style="61" customWidth="1"/>
    <col min="2053" max="2053" width="11.5703125" style="61" customWidth="1"/>
    <col min="2054" max="2054" width="11.85546875" style="61" customWidth="1"/>
    <col min="2055" max="2055" width="9.140625" style="61"/>
    <col min="2056" max="2056" width="8" style="61" customWidth="1"/>
    <col min="2057" max="2057" width="9" style="61" customWidth="1"/>
    <col min="2058" max="2058" width="12.28515625" style="61" customWidth="1"/>
    <col min="2059" max="2060" width="13.85546875" style="61" customWidth="1"/>
    <col min="2061" max="2061" width="44.42578125" style="61" customWidth="1"/>
    <col min="2062" max="2063" width="9.140625" style="61"/>
    <col min="2064" max="2064" width="9.28515625" style="61" customWidth="1"/>
    <col min="2065" max="2066" width="9.140625" style="61"/>
    <col min="2067" max="2067" width="9.5703125" style="61" bestFit="1" customWidth="1"/>
    <col min="2068" max="2068" width="9.140625" style="61"/>
    <col min="2069" max="2069" width="10" style="61" bestFit="1" customWidth="1"/>
    <col min="2070" max="2070" width="9.140625" style="61"/>
    <col min="2071" max="2071" width="12.5703125" style="61" bestFit="1" customWidth="1"/>
    <col min="2072" max="2072" width="10.5703125" style="61" bestFit="1" customWidth="1"/>
    <col min="2073" max="2075" width="9.140625" style="61"/>
    <col min="2076" max="2076" width="10.5703125" style="61" bestFit="1" customWidth="1"/>
    <col min="2077" max="2077" width="11.42578125" style="61" bestFit="1" customWidth="1"/>
    <col min="2078" max="2078" width="8.140625" style="61" bestFit="1" customWidth="1"/>
    <col min="2079" max="2079" width="14.42578125" style="61" bestFit="1" customWidth="1"/>
    <col min="2080" max="2080" width="11.7109375" style="61" bestFit="1" customWidth="1"/>
    <col min="2081" max="2081" width="23" style="61" bestFit="1" customWidth="1"/>
    <col min="2082" max="2082" width="25" style="61" bestFit="1" customWidth="1"/>
    <col min="2083" max="2083" width="12.85546875" style="61" bestFit="1" customWidth="1"/>
    <col min="2084" max="2084" width="14" style="61" bestFit="1" customWidth="1"/>
    <col min="2085" max="2085" width="20.28515625" style="61" bestFit="1" customWidth="1"/>
    <col min="2086" max="2086" width="9.5703125" style="61" bestFit="1" customWidth="1"/>
    <col min="2087" max="2305" width="9.140625" style="61"/>
    <col min="2306" max="2306" width="14.7109375" style="61" customWidth="1"/>
    <col min="2307" max="2307" width="15.140625" style="61" customWidth="1"/>
    <col min="2308" max="2308" width="12" style="61" customWidth="1"/>
    <col min="2309" max="2309" width="11.5703125" style="61" customWidth="1"/>
    <col min="2310" max="2310" width="11.85546875" style="61" customWidth="1"/>
    <col min="2311" max="2311" width="9.140625" style="61"/>
    <col min="2312" max="2312" width="8" style="61" customWidth="1"/>
    <col min="2313" max="2313" width="9" style="61" customWidth="1"/>
    <col min="2314" max="2314" width="12.28515625" style="61" customWidth="1"/>
    <col min="2315" max="2316" width="13.85546875" style="61" customWidth="1"/>
    <col min="2317" max="2317" width="44.42578125" style="61" customWidth="1"/>
    <col min="2318" max="2319" width="9.140625" style="61"/>
    <col min="2320" max="2320" width="9.28515625" style="61" customWidth="1"/>
    <col min="2321" max="2322" width="9.140625" style="61"/>
    <col min="2323" max="2323" width="9.5703125" style="61" bestFit="1" customWidth="1"/>
    <col min="2324" max="2324" width="9.140625" style="61"/>
    <col min="2325" max="2325" width="10" style="61" bestFit="1" customWidth="1"/>
    <col min="2326" max="2326" width="9.140625" style="61"/>
    <col min="2327" max="2327" width="12.5703125" style="61" bestFit="1" customWidth="1"/>
    <col min="2328" max="2328" width="10.5703125" style="61" bestFit="1" customWidth="1"/>
    <col min="2329" max="2331" width="9.140625" style="61"/>
    <col min="2332" max="2332" width="10.5703125" style="61" bestFit="1" customWidth="1"/>
    <col min="2333" max="2333" width="11.42578125" style="61" bestFit="1" customWidth="1"/>
    <col min="2334" max="2334" width="8.140625" style="61" bestFit="1" customWidth="1"/>
    <col min="2335" max="2335" width="14.42578125" style="61" bestFit="1" customWidth="1"/>
    <col min="2336" max="2336" width="11.7109375" style="61" bestFit="1" customWidth="1"/>
    <col min="2337" max="2337" width="23" style="61" bestFit="1" customWidth="1"/>
    <col min="2338" max="2338" width="25" style="61" bestFit="1" customWidth="1"/>
    <col min="2339" max="2339" width="12.85546875" style="61" bestFit="1" customWidth="1"/>
    <col min="2340" max="2340" width="14" style="61" bestFit="1" customWidth="1"/>
    <col min="2341" max="2341" width="20.28515625" style="61" bestFit="1" customWidth="1"/>
    <col min="2342" max="2342" width="9.5703125" style="61" bestFit="1" customWidth="1"/>
    <col min="2343" max="2561" width="9.140625" style="61"/>
    <col min="2562" max="2562" width="14.7109375" style="61" customWidth="1"/>
    <col min="2563" max="2563" width="15.140625" style="61" customWidth="1"/>
    <col min="2564" max="2564" width="12" style="61" customWidth="1"/>
    <col min="2565" max="2565" width="11.5703125" style="61" customWidth="1"/>
    <col min="2566" max="2566" width="11.85546875" style="61" customWidth="1"/>
    <col min="2567" max="2567" width="9.140625" style="61"/>
    <col min="2568" max="2568" width="8" style="61" customWidth="1"/>
    <col min="2569" max="2569" width="9" style="61" customWidth="1"/>
    <col min="2570" max="2570" width="12.28515625" style="61" customWidth="1"/>
    <col min="2571" max="2572" width="13.85546875" style="61" customWidth="1"/>
    <col min="2573" max="2573" width="44.42578125" style="61" customWidth="1"/>
    <col min="2574" max="2575" width="9.140625" style="61"/>
    <col min="2576" max="2576" width="9.28515625" style="61" customWidth="1"/>
    <col min="2577" max="2578" width="9.140625" style="61"/>
    <col min="2579" max="2579" width="9.5703125" style="61" bestFit="1" customWidth="1"/>
    <col min="2580" max="2580" width="9.140625" style="61"/>
    <col min="2581" max="2581" width="10" style="61" bestFit="1" customWidth="1"/>
    <col min="2582" max="2582" width="9.140625" style="61"/>
    <col min="2583" max="2583" width="12.5703125" style="61" bestFit="1" customWidth="1"/>
    <col min="2584" max="2584" width="10.5703125" style="61" bestFit="1" customWidth="1"/>
    <col min="2585" max="2587" width="9.140625" style="61"/>
    <col min="2588" max="2588" width="10.5703125" style="61" bestFit="1" customWidth="1"/>
    <col min="2589" max="2589" width="11.42578125" style="61" bestFit="1" customWidth="1"/>
    <col min="2590" max="2590" width="8.140625" style="61" bestFit="1" customWidth="1"/>
    <col min="2591" max="2591" width="14.42578125" style="61" bestFit="1" customWidth="1"/>
    <col min="2592" max="2592" width="11.7109375" style="61" bestFit="1" customWidth="1"/>
    <col min="2593" max="2593" width="23" style="61" bestFit="1" customWidth="1"/>
    <col min="2594" max="2594" width="25" style="61" bestFit="1" customWidth="1"/>
    <col min="2595" max="2595" width="12.85546875" style="61" bestFit="1" customWidth="1"/>
    <col min="2596" max="2596" width="14" style="61" bestFit="1" customWidth="1"/>
    <col min="2597" max="2597" width="20.28515625" style="61" bestFit="1" customWidth="1"/>
    <col min="2598" max="2598" width="9.5703125" style="61" bestFit="1" customWidth="1"/>
    <col min="2599" max="2817" width="9.140625" style="61"/>
    <col min="2818" max="2818" width="14.7109375" style="61" customWidth="1"/>
    <col min="2819" max="2819" width="15.140625" style="61" customWidth="1"/>
    <col min="2820" max="2820" width="12" style="61" customWidth="1"/>
    <col min="2821" max="2821" width="11.5703125" style="61" customWidth="1"/>
    <col min="2822" max="2822" width="11.85546875" style="61" customWidth="1"/>
    <col min="2823" max="2823" width="9.140625" style="61"/>
    <col min="2824" max="2824" width="8" style="61" customWidth="1"/>
    <col min="2825" max="2825" width="9" style="61" customWidth="1"/>
    <col min="2826" max="2826" width="12.28515625" style="61" customWidth="1"/>
    <col min="2827" max="2828" width="13.85546875" style="61" customWidth="1"/>
    <col min="2829" max="2829" width="44.42578125" style="61" customWidth="1"/>
    <col min="2830" max="2831" width="9.140625" style="61"/>
    <col min="2832" max="2832" width="9.28515625" style="61" customWidth="1"/>
    <col min="2833" max="2834" width="9.140625" style="61"/>
    <col min="2835" max="2835" width="9.5703125" style="61" bestFit="1" customWidth="1"/>
    <col min="2836" max="2836" width="9.140625" style="61"/>
    <col min="2837" max="2837" width="10" style="61" bestFit="1" customWidth="1"/>
    <col min="2838" max="2838" width="9.140625" style="61"/>
    <col min="2839" max="2839" width="12.5703125" style="61" bestFit="1" customWidth="1"/>
    <col min="2840" max="2840" width="10.5703125" style="61" bestFit="1" customWidth="1"/>
    <col min="2841" max="2843" width="9.140625" style="61"/>
    <col min="2844" max="2844" width="10.5703125" style="61" bestFit="1" customWidth="1"/>
    <col min="2845" max="2845" width="11.42578125" style="61" bestFit="1" customWidth="1"/>
    <col min="2846" max="2846" width="8.140625" style="61" bestFit="1" customWidth="1"/>
    <col min="2847" max="2847" width="14.42578125" style="61" bestFit="1" customWidth="1"/>
    <col min="2848" max="2848" width="11.7109375" style="61" bestFit="1" customWidth="1"/>
    <col min="2849" max="2849" width="23" style="61" bestFit="1" customWidth="1"/>
    <col min="2850" max="2850" width="25" style="61" bestFit="1" customWidth="1"/>
    <col min="2851" max="2851" width="12.85546875" style="61" bestFit="1" customWidth="1"/>
    <col min="2852" max="2852" width="14" style="61" bestFit="1" customWidth="1"/>
    <col min="2853" max="2853" width="20.28515625" style="61" bestFit="1" customWidth="1"/>
    <col min="2854" max="2854" width="9.5703125" style="61" bestFit="1" customWidth="1"/>
    <col min="2855" max="3073" width="9.140625" style="61"/>
    <col min="3074" max="3074" width="14.7109375" style="61" customWidth="1"/>
    <col min="3075" max="3075" width="15.140625" style="61" customWidth="1"/>
    <col min="3076" max="3076" width="12" style="61" customWidth="1"/>
    <col min="3077" max="3077" width="11.5703125" style="61" customWidth="1"/>
    <col min="3078" max="3078" width="11.85546875" style="61" customWidth="1"/>
    <col min="3079" max="3079" width="9.140625" style="61"/>
    <col min="3080" max="3080" width="8" style="61" customWidth="1"/>
    <col min="3081" max="3081" width="9" style="61" customWidth="1"/>
    <col min="3082" max="3082" width="12.28515625" style="61" customWidth="1"/>
    <col min="3083" max="3084" width="13.85546875" style="61" customWidth="1"/>
    <col min="3085" max="3085" width="44.42578125" style="61" customWidth="1"/>
    <col min="3086" max="3087" width="9.140625" style="61"/>
    <col min="3088" max="3088" width="9.28515625" style="61" customWidth="1"/>
    <col min="3089" max="3090" width="9.140625" style="61"/>
    <col min="3091" max="3091" width="9.5703125" style="61" bestFit="1" customWidth="1"/>
    <col min="3092" max="3092" width="9.140625" style="61"/>
    <col min="3093" max="3093" width="10" style="61" bestFit="1" customWidth="1"/>
    <col min="3094" max="3094" width="9.140625" style="61"/>
    <col min="3095" max="3095" width="12.5703125" style="61" bestFit="1" customWidth="1"/>
    <col min="3096" max="3096" width="10.5703125" style="61" bestFit="1" customWidth="1"/>
    <col min="3097" max="3099" width="9.140625" style="61"/>
    <col min="3100" max="3100" width="10.5703125" style="61" bestFit="1" customWidth="1"/>
    <col min="3101" max="3101" width="11.42578125" style="61" bestFit="1" customWidth="1"/>
    <col min="3102" max="3102" width="8.140625" style="61" bestFit="1" customWidth="1"/>
    <col min="3103" max="3103" width="14.42578125" style="61" bestFit="1" customWidth="1"/>
    <col min="3104" max="3104" width="11.7109375" style="61" bestFit="1" customWidth="1"/>
    <col min="3105" max="3105" width="23" style="61" bestFit="1" customWidth="1"/>
    <col min="3106" max="3106" width="25" style="61" bestFit="1" customWidth="1"/>
    <col min="3107" max="3107" width="12.85546875" style="61" bestFit="1" customWidth="1"/>
    <col min="3108" max="3108" width="14" style="61" bestFit="1" customWidth="1"/>
    <col min="3109" max="3109" width="20.28515625" style="61" bestFit="1" customWidth="1"/>
    <col min="3110" max="3110" width="9.5703125" style="61" bestFit="1" customWidth="1"/>
    <col min="3111" max="3329" width="9.140625" style="61"/>
    <col min="3330" max="3330" width="14.7109375" style="61" customWidth="1"/>
    <col min="3331" max="3331" width="15.140625" style="61" customWidth="1"/>
    <col min="3332" max="3332" width="12" style="61" customWidth="1"/>
    <col min="3333" max="3333" width="11.5703125" style="61" customWidth="1"/>
    <col min="3334" max="3334" width="11.85546875" style="61" customWidth="1"/>
    <col min="3335" max="3335" width="9.140625" style="61"/>
    <col min="3336" max="3336" width="8" style="61" customWidth="1"/>
    <col min="3337" max="3337" width="9" style="61" customWidth="1"/>
    <col min="3338" max="3338" width="12.28515625" style="61" customWidth="1"/>
    <col min="3339" max="3340" width="13.85546875" style="61" customWidth="1"/>
    <col min="3341" max="3341" width="44.42578125" style="61" customWidth="1"/>
    <col min="3342" max="3343" width="9.140625" style="61"/>
    <col min="3344" max="3344" width="9.28515625" style="61" customWidth="1"/>
    <col min="3345" max="3346" width="9.140625" style="61"/>
    <col min="3347" max="3347" width="9.5703125" style="61" bestFit="1" customWidth="1"/>
    <col min="3348" max="3348" width="9.140625" style="61"/>
    <col min="3349" max="3349" width="10" style="61" bestFit="1" customWidth="1"/>
    <col min="3350" max="3350" width="9.140625" style="61"/>
    <col min="3351" max="3351" width="12.5703125" style="61" bestFit="1" customWidth="1"/>
    <col min="3352" max="3352" width="10.5703125" style="61" bestFit="1" customWidth="1"/>
    <col min="3353" max="3355" width="9.140625" style="61"/>
    <col min="3356" max="3356" width="10.5703125" style="61" bestFit="1" customWidth="1"/>
    <col min="3357" max="3357" width="11.42578125" style="61" bestFit="1" customWidth="1"/>
    <col min="3358" max="3358" width="8.140625" style="61" bestFit="1" customWidth="1"/>
    <col min="3359" max="3359" width="14.42578125" style="61" bestFit="1" customWidth="1"/>
    <col min="3360" max="3360" width="11.7109375" style="61" bestFit="1" customWidth="1"/>
    <col min="3361" max="3361" width="23" style="61" bestFit="1" customWidth="1"/>
    <col min="3362" max="3362" width="25" style="61" bestFit="1" customWidth="1"/>
    <col min="3363" max="3363" width="12.85546875" style="61" bestFit="1" customWidth="1"/>
    <col min="3364" max="3364" width="14" style="61" bestFit="1" customWidth="1"/>
    <col min="3365" max="3365" width="20.28515625" style="61" bestFit="1" customWidth="1"/>
    <col min="3366" max="3366" width="9.5703125" style="61" bestFit="1" customWidth="1"/>
    <col min="3367" max="3585" width="9.140625" style="61"/>
    <col min="3586" max="3586" width="14.7109375" style="61" customWidth="1"/>
    <col min="3587" max="3587" width="15.140625" style="61" customWidth="1"/>
    <col min="3588" max="3588" width="12" style="61" customWidth="1"/>
    <col min="3589" max="3589" width="11.5703125" style="61" customWidth="1"/>
    <col min="3590" max="3590" width="11.85546875" style="61" customWidth="1"/>
    <col min="3591" max="3591" width="9.140625" style="61"/>
    <col min="3592" max="3592" width="8" style="61" customWidth="1"/>
    <col min="3593" max="3593" width="9" style="61" customWidth="1"/>
    <col min="3594" max="3594" width="12.28515625" style="61" customWidth="1"/>
    <col min="3595" max="3596" width="13.85546875" style="61" customWidth="1"/>
    <col min="3597" max="3597" width="44.42578125" style="61" customWidth="1"/>
    <col min="3598" max="3599" width="9.140625" style="61"/>
    <col min="3600" max="3600" width="9.28515625" style="61" customWidth="1"/>
    <col min="3601" max="3602" width="9.140625" style="61"/>
    <col min="3603" max="3603" width="9.5703125" style="61" bestFit="1" customWidth="1"/>
    <col min="3604" max="3604" width="9.140625" style="61"/>
    <col min="3605" max="3605" width="10" style="61" bestFit="1" customWidth="1"/>
    <col min="3606" max="3606" width="9.140625" style="61"/>
    <col min="3607" max="3607" width="12.5703125" style="61" bestFit="1" customWidth="1"/>
    <col min="3608" max="3608" width="10.5703125" style="61" bestFit="1" customWidth="1"/>
    <col min="3609" max="3611" width="9.140625" style="61"/>
    <col min="3612" max="3612" width="10.5703125" style="61" bestFit="1" customWidth="1"/>
    <col min="3613" max="3613" width="11.42578125" style="61" bestFit="1" customWidth="1"/>
    <col min="3614" max="3614" width="8.140625" style="61" bestFit="1" customWidth="1"/>
    <col min="3615" max="3615" width="14.42578125" style="61" bestFit="1" customWidth="1"/>
    <col min="3616" max="3616" width="11.7109375" style="61" bestFit="1" customWidth="1"/>
    <col min="3617" max="3617" width="23" style="61" bestFit="1" customWidth="1"/>
    <col min="3618" max="3618" width="25" style="61" bestFit="1" customWidth="1"/>
    <col min="3619" max="3619" width="12.85546875" style="61" bestFit="1" customWidth="1"/>
    <col min="3620" max="3620" width="14" style="61" bestFit="1" customWidth="1"/>
    <col min="3621" max="3621" width="20.28515625" style="61" bestFit="1" customWidth="1"/>
    <col min="3622" max="3622" width="9.5703125" style="61" bestFit="1" customWidth="1"/>
    <col min="3623" max="3841" width="9.140625" style="61"/>
    <col min="3842" max="3842" width="14.7109375" style="61" customWidth="1"/>
    <col min="3843" max="3843" width="15.140625" style="61" customWidth="1"/>
    <col min="3844" max="3844" width="12" style="61" customWidth="1"/>
    <col min="3845" max="3845" width="11.5703125" style="61" customWidth="1"/>
    <col min="3846" max="3846" width="11.85546875" style="61" customWidth="1"/>
    <col min="3847" max="3847" width="9.140625" style="61"/>
    <col min="3848" max="3848" width="8" style="61" customWidth="1"/>
    <col min="3849" max="3849" width="9" style="61" customWidth="1"/>
    <col min="3850" max="3850" width="12.28515625" style="61" customWidth="1"/>
    <col min="3851" max="3852" width="13.85546875" style="61" customWidth="1"/>
    <col min="3853" max="3853" width="44.42578125" style="61" customWidth="1"/>
    <col min="3854" max="3855" width="9.140625" style="61"/>
    <col min="3856" max="3856" width="9.28515625" style="61" customWidth="1"/>
    <col min="3857" max="3858" width="9.140625" style="61"/>
    <col min="3859" max="3859" width="9.5703125" style="61" bestFit="1" customWidth="1"/>
    <col min="3860" max="3860" width="9.140625" style="61"/>
    <col min="3861" max="3861" width="10" style="61" bestFit="1" customWidth="1"/>
    <col min="3862" max="3862" width="9.140625" style="61"/>
    <col min="3863" max="3863" width="12.5703125" style="61" bestFit="1" customWidth="1"/>
    <col min="3864" max="3864" width="10.5703125" style="61" bestFit="1" customWidth="1"/>
    <col min="3865" max="3867" width="9.140625" style="61"/>
    <col min="3868" max="3868" width="10.5703125" style="61" bestFit="1" customWidth="1"/>
    <col min="3869" max="3869" width="11.42578125" style="61" bestFit="1" customWidth="1"/>
    <col min="3870" max="3870" width="8.140625" style="61" bestFit="1" customWidth="1"/>
    <col min="3871" max="3871" width="14.42578125" style="61" bestFit="1" customWidth="1"/>
    <col min="3872" max="3872" width="11.7109375" style="61" bestFit="1" customWidth="1"/>
    <col min="3873" max="3873" width="23" style="61" bestFit="1" customWidth="1"/>
    <col min="3874" max="3874" width="25" style="61" bestFit="1" customWidth="1"/>
    <col min="3875" max="3875" width="12.85546875" style="61" bestFit="1" customWidth="1"/>
    <col min="3876" max="3876" width="14" style="61" bestFit="1" customWidth="1"/>
    <col min="3877" max="3877" width="20.28515625" style="61" bestFit="1" customWidth="1"/>
    <col min="3878" max="3878" width="9.5703125" style="61" bestFit="1" customWidth="1"/>
    <col min="3879" max="4097" width="9.140625" style="61"/>
    <col min="4098" max="4098" width="14.7109375" style="61" customWidth="1"/>
    <col min="4099" max="4099" width="15.140625" style="61" customWidth="1"/>
    <col min="4100" max="4100" width="12" style="61" customWidth="1"/>
    <col min="4101" max="4101" width="11.5703125" style="61" customWidth="1"/>
    <col min="4102" max="4102" width="11.85546875" style="61" customWidth="1"/>
    <col min="4103" max="4103" width="9.140625" style="61"/>
    <col min="4104" max="4104" width="8" style="61" customWidth="1"/>
    <col min="4105" max="4105" width="9" style="61" customWidth="1"/>
    <col min="4106" max="4106" width="12.28515625" style="61" customWidth="1"/>
    <col min="4107" max="4108" width="13.85546875" style="61" customWidth="1"/>
    <col min="4109" max="4109" width="44.42578125" style="61" customWidth="1"/>
    <col min="4110" max="4111" width="9.140625" style="61"/>
    <col min="4112" max="4112" width="9.28515625" style="61" customWidth="1"/>
    <col min="4113" max="4114" width="9.140625" style="61"/>
    <col min="4115" max="4115" width="9.5703125" style="61" bestFit="1" customWidth="1"/>
    <col min="4116" max="4116" width="9.140625" style="61"/>
    <col min="4117" max="4117" width="10" style="61" bestFit="1" customWidth="1"/>
    <col min="4118" max="4118" width="9.140625" style="61"/>
    <col min="4119" max="4119" width="12.5703125" style="61" bestFit="1" customWidth="1"/>
    <col min="4120" max="4120" width="10.5703125" style="61" bestFit="1" customWidth="1"/>
    <col min="4121" max="4123" width="9.140625" style="61"/>
    <col min="4124" max="4124" width="10.5703125" style="61" bestFit="1" customWidth="1"/>
    <col min="4125" max="4125" width="11.42578125" style="61" bestFit="1" customWidth="1"/>
    <col min="4126" max="4126" width="8.140625" style="61" bestFit="1" customWidth="1"/>
    <col min="4127" max="4127" width="14.42578125" style="61" bestFit="1" customWidth="1"/>
    <col min="4128" max="4128" width="11.7109375" style="61" bestFit="1" customWidth="1"/>
    <col min="4129" max="4129" width="23" style="61" bestFit="1" customWidth="1"/>
    <col min="4130" max="4130" width="25" style="61" bestFit="1" customWidth="1"/>
    <col min="4131" max="4131" width="12.85546875" style="61" bestFit="1" customWidth="1"/>
    <col min="4132" max="4132" width="14" style="61" bestFit="1" customWidth="1"/>
    <col min="4133" max="4133" width="20.28515625" style="61" bestFit="1" customWidth="1"/>
    <col min="4134" max="4134" width="9.5703125" style="61" bestFit="1" customWidth="1"/>
    <col min="4135" max="4353" width="9.140625" style="61"/>
    <col min="4354" max="4354" width="14.7109375" style="61" customWidth="1"/>
    <col min="4355" max="4355" width="15.140625" style="61" customWidth="1"/>
    <col min="4356" max="4356" width="12" style="61" customWidth="1"/>
    <col min="4357" max="4357" width="11.5703125" style="61" customWidth="1"/>
    <col min="4358" max="4358" width="11.85546875" style="61" customWidth="1"/>
    <col min="4359" max="4359" width="9.140625" style="61"/>
    <col min="4360" max="4360" width="8" style="61" customWidth="1"/>
    <col min="4361" max="4361" width="9" style="61" customWidth="1"/>
    <col min="4362" max="4362" width="12.28515625" style="61" customWidth="1"/>
    <col min="4363" max="4364" width="13.85546875" style="61" customWidth="1"/>
    <col min="4365" max="4365" width="44.42578125" style="61" customWidth="1"/>
    <col min="4366" max="4367" width="9.140625" style="61"/>
    <col min="4368" max="4368" width="9.28515625" style="61" customWidth="1"/>
    <col min="4369" max="4370" width="9.140625" style="61"/>
    <col min="4371" max="4371" width="9.5703125" style="61" bestFit="1" customWidth="1"/>
    <col min="4372" max="4372" width="9.140625" style="61"/>
    <col min="4373" max="4373" width="10" style="61" bestFit="1" customWidth="1"/>
    <col min="4374" max="4374" width="9.140625" style="61"/>
    <col min="4375" max="4375" width="12.5703125" style="61" bestFit="1" customWidth="1"/>
    <col min="4376" max="4376" width="10.5703125" style="61" bestFit="1" customWidth="1"/>
    <col min="4377" max="4379" width="9.140625" style="61"/>
    <col min="4380" max="4380" width="10.5703125" style="61" bestFit="1" customWidth="1"/>
    <col min="4381" max="4381" width="11.42578125" style="61" bestFit="1" customWidth="1"/>
    <col min="4382" max="4382" width="8.140625" style="61" bestFit="1" customWidth="1"/>
    <col min="4383" max="4383" width="14.42578125" style="61" bestFit="1" customWidth="1"/>
    <col min="4384" max="4384" width="11.7109375" style="61" bestFit="1" customWidth="1"/>
    <col min="4385" max="4385" width="23" style="61" bestFit="1" customWidth="1"/>
    <col min="4386" max="4386" width="25" style="61" bestFit="1" customWidth="1"/>
    <col min="4387" max="4387" width="12.85546875" style="61" bestFit="1" customWidth="1"/>
    <col min="4388" max="4388" width="14" style="61" bestFit="1" customWidth="1"/>
    <col min="4389" max="4389" width="20.28515625" style="61" bestFit="1" customWidth="1"/>
    <col min="4390" max="4390" width="9.5703125" style="61" bestFit="1" customWidth="1"/>
    <col min="4391" max="4609" width="9.140625" style="61"/>
    <col min="4610" max="4610" width="14.7109375" style="61" customWidth="1"/>
    <col min="4611" max="4611" width="15.140625" style="61" customWidth="1"/>
    <col min="4612" max="4612" width="12" style="61" customWidth="1"/>
    <col min="4613" max="4613" width="11.5703125" style="61" customWidth="1"/>
    <col min="4614" max="4614" width="11.85546875" style="61" customWidth="1"/>
    <col min="4615" max="4615" width="9.140625" style="61"/>
    <col min="4616" max="4616" width="8" style="61" customWidth="1"/>
    <col min="4617" max="4617" width="9" style="61" customWidth="1"/>
    <col min="4618" max="4618" width="12.28515625" style="61" customWidth="1"/>
    <col min="4619" max="4620" width="13.85546875" style="61" customWidth="1"/>
    <col min="4621" max="4621" width="44.42578125" style="61" customWidth="1"/>
    <col min="4622" max="4623" width="9.140625" style="61"/>
    <col min="4624" max="4624" width="9.28515625" style="61" customWidth="1"/>
    <col min="4625" max="4626" width="9.140625" style="61"/>
    <col min="4627" max="4627" width="9.5703125" style="61" bestFit="1" customWidth="1"/>
    <col min="4628" max="4628" width="9.140625" style="61"/>
    <col min="4629" max="4629" width="10" style="61" bestFit="1" customWidth="1"/>
    <col min="4630" max="4630" width="9.140625" style="61"/>
    <col min="4631" max="4631" width="12.5703125" style="61" bestFit="1" customWidth="1"/>
    <col min="4632" max="4632" width="10.5703125" style="61" bestFit="1" customWidth="1"/>
    <col min="4633" max="4635" width="9.140625" style="61"/>
    <col min="4636" max="4636" width="10.5703125" style="61" bestFit="1" customWidth="1"/>
    <col min="4637" max="4637" width="11.42578125" style="61" bestFit="1" customWidth="1"/>
    <col min="4638" max="4638" width="8.140625" style="61" bestFit="1" customWidth="1"/>
    <col min="4639" max="4639" width="14.42578125" style="61" bestFit="1" customWidth="1"/>
    <col min="4640" max="4640" width="11.7109375" style="61" bestFit="1" customWidth="1"/>
    <col min="4641" max="4641" width="23" style="61" bestFit="1" customWidth="1"/>
    <col min="4642" max="4642" width="25" style="61" bestFit="1" customWidth="1"/>
    <col min="4643" max="4643" width="12.85546875" style="61" bestFit="1" customWidth="1"/>
    <col min="4644" max="4644" width="14" style="61" bestFit="1" customWidth="1"/>
    <col min="4645" max="4645" width="20.28515625" style="61" bestFit="1" customWidth="1"/>
    <col min="4646" max="4646" width="9.5703125" style="61" bestFit="1" customWidth="1"/>
    <col min="4647" max="4865" width="9.140625" style="61"/>
    <col min="4866" max="4866" width="14.7109375" style="61" customWidth="1"/>
    <col min="4867" max="4867" width="15.140625" style="61" customWidth="1"/>
    <col min="4868" max="4868" width="12" style="61" customWidth="1"/>
    <col min="4869" max="4869" width="11.5703125" style="61" customWidth="1"/>
    <col min="4870" max="4870" width="11.85546875" style="61" customWidth="1"/>
    <col min="4871" max="4871" width="9.140625" style="61"/>
    <col min="4872" max="4872" width="8" style="61" customWidth="1"/>
    <col min="4873" max="4873" width="9" style="61" customWidth="1"/>
    <col min="4874" max="4874" width="12.28515625" style="61" customWidth="1"/>
    <col min="4875" max="4876" width="13.85546875" style="61" customWidth="1"/>
    <col min="4877" max="4877" width="44.42578125" style="61" customWidth="1"/>
    <col min="4878" max="4879" width="9.140625" style="61"/>
    <col min="4880" max="4880" width="9.28515625" style="61" customWidth="1"/>
    <col min="4881" max="4882" width="9.140625" style="61"/>
    <col min="4883" max="4883" width="9.5703125" style="61" bestFit="1" customWidth="1"/>
    <col min="4884" max="4884" width="9.140625" style="61"/>
    <col min="4885" max="4885" width="10" style="61" bestFit="1" customWidth="1"/>
    <col min="4886" max="4886" width="9.140625" style="61"/>
    <col min="4887" max="4887" width="12.5703125" style="61" bestFit="1" customWidth="1"/>
    <col min="4888" max="4888" width="10.5703125" style="61" bestFit="1" customWidth="1"/>
    <col min="4889" max="4891" width="9.140625" style="61"/>
    <col min="4892" max="4892" width="10.5703125" style="61" bestFit="1" customWidth="1"/>
    <col min="4893" max="4893" width="11.42578125" style="61" bestFit="1" customWidth="1"/>
    <col min="4894" max="4894" width="8.140625" style="61" bestFit="1" customWidth="1"/>
    <col min="4895" max="4895" width="14.42578125" style="61" bestFit="1" customWidth="1"/>
    <col min="4896" max="4896" width="11.7109375" style="61" bestFit="1" customWidth="1"/>
    <col min="4897" max="4897" width="23" style="61" bestFit="1" customWidth="1"/>
    <col min="4898" max="4898" width="25" style="61" bestFit="1" customWidth="1"/>
    <col min="4899" max="4899" width="12.85546875" style="61" bestFit="1" customWidth="1"/>
    <col min="4900" max="4900" width="14" style="61" bestFit="1" customWidth="1"/>
    <col min="4901" max="4901" width="20.28515625" style="61" bestFit="1" customWidth="1"/>
    <col min="4902" max="4902" width="9.5703125" style="61" bestFit="1" customWidth="1"/>
    <col min="4903" max="5121" width="9.140625" style="61"/>
    <col min="5122" max="5122" width="14.7109375" style="61" customWidth="1"/>
    <col min="5123" max="5123" width="15.140625" style="61" customWidth="1"/>
    <col min="5124" max="5124" width="12" style="61" customWidth="1"/>
    <col min="5125" max="5125" width="11.5703125" style="61" customWidth="1"/>
    <col min="5126" max="5126" width="11.85546875" style="61" customWidth="1"/>
    <col min="5127" max="5127" width="9.140625" style="61"/>
    <col min="5128" max="5128" width="8" style="61" customWidth="1"/>
    <col min="5129" max="5129" width="9" style="61" customWidth="1"/>
    <col min="5130" max="5130" width="12.28515625" style="61" customWidth="1"/>
    <col min="5131" max="5132" width="13.85546875" style="61" customWidth="1"/>
    <col min="5133" max="5133" width="44.42578125" style="61" customWidth="1"/>
    <col min="5134" max="5135" width="9.140625" style="61"/>
    <col min="5136" max="5136" width="9.28515625" style="61" customWidth="1"/>
    <col min="5137" max="5138" width="9.140625" style="61"/>
    <col min="5139" max="5139" width="9.5703125" style="61" bestFit="1" customWidth="1"/>
    <col min="5140" max="5140" width="9.140625" style="61"/>
    <col min="5141" max="5141" width="10" style="61" bestFit="1" customWidth="1"/>
    <col min="5142" max="5142" width="9.140625" style="61"/>
    <col min="5143" max="5143" width="12.5703125" style="61" bestFit="1" customWidth="1"/>
    <col min="5144" max="5144" width="10.5703125" style="61" bestFit="1" customWidth="1"/>
    <col min="5145" max="5147" width="9.140625" style="61"/>
    <col min="5148" max="5148" width="10.5703125" style="61" bestFit="1" customWidth="1"/>
    <col min="5149" max="5149" width="11.42578125" style="61" bestFit="1" customWidth="1"/>
    <col min="5150" max="5150" width="8.140625" style="61" bestFit="1" customWidth="1"/>
    <col min="5151" max="5151" width="14.42578125" style="61" bestFit="1" customWidth="1"/>
    <col min="5152" max="5152" width="11.7109375" style="61" bestFit="1" customWidth="1"/>
    <col min="5153" max="5153" width="23" style="61" bestFit="1" customWidth="1"/>
    <col min="5154" max="5154" width="25" style="61" bestFit="1" customWidth="1"/>
    <col min="5155" max="5155" width="12.85546875" style="61" bestFit="1" customWidth="1"/>
    <col min="5156" max="5156" width="14" style="61" bestFit="1" customWidth="1"/>
    <col min="5157" max="5157" width="20.28515625" style="61" bestFit="1" customWidth="1"/>
    <col min="5158" max="5158" width="9.5703125" style="61" bestFit="1" customWidth="1"/>
    <col min="5159" max="5377" width="9.140625" style="61"/>
    <col min="5378" max="5378" width="14.7109375" style="61" customWidth="1"/>
    <col min="5379" max="5379" width="15.140625" style="61" customWidth="1"/>
    <col min="5380" max="5380" width="12" style="61" customWidth="1"/>
    <col min="5381" max="5381" width="11.5703125" style="61" customWidth="1"/>
    <col min="5382" max="5382" width="11.85546875" style="61" customWidth="1"/>
    <col min="5383" max="5383" width="9.140625" style="61"/>
    <col min="5384" max="5384" width="8" style="61" customWidth="1"/>
    <col min="5385" max="5385" width="9" style="61" customWidth="1"/>
    <col min="5386" max="5386" width="12.28515625" style="61" customWidth="1"/>
    <col min="5387" max="5388" width="13.85546875" style="61" customWidth="1"/>
    <col min="5389" max="5389" width="44.42578125" style="61" customWidth="1"/>
    <col min="5390" max="5391" width="9.140625" style="61"/>
    <col min="5392" max="5392" width="9.28515625" style="61" customWidth="1"/>
    <col min="5393" max="5394" width="9.140625" style="61"/>
    <col min="5395" max="5395" width="9.5703125" style="61" bestFit="1" customWidth="1"/>
    <col min="5396" max="5396" width="9.140625" style="61"/>
    <col min="5397" max="5397" width="10" style="61" bestFit="1" customWidth="1"/>
    <col min="5398" max="5398" width="9.140625" style="61"/>
    <col min="5399" max="5399" width="12.5703125" style="61" bestFit="1" customWidth="1"/>
    <col min="5400" max="5400" width="10.5703125" style="61" bestFit="1" customWidth="1"/>
    <col min="5401" max="5403" width="9.140625" style="61"/>
    <col min="5404" max="5404" width="10.5703125" style="61" bestFit="1" customWidth="1"/>
    <col min="5405" max="5405" width="11.42578125" style="61" bestFit="1" customWidth="1"/>
    <col min="5406" max="5406" width="8.140625" style="61" bestFit="1" customWidth="1"/>
    <col min="5407" max="5407" width="14.42578125" style="61" bestFit="1" customWidth="1"/>
    <col min="5408" max="5408" width="11.7109375" style="61" bestFit="1" customWidth="1"/>
    <col min="5409" max="5409" width="23" style="61" bestFit="1" customWidth="1"/>
    <col min="5410" max="5410" width="25" style="61" bestFit="1" customWidth="1"/>
    <col min="5411" max="5411" width="12.85546875" style="61" bestFit="1" customWidth="1"/>
    <col min="5412" max="5412" width="14" style="61" bestFit="1" customWidth="1"/>
    <col min="5413" max="5413" width="20.28515625" style="61" bestFit="1" customWidth="1"/>
    <col min="5414" max="5414" width="9.5703125" style="61" bestFit="1" customWidth="1"/>
    <col min="5415" max="5633" width="9.140625" style="61"/>
    <col min="5634" max="5634" width="14.7109375" style="61" customWidth="1"/>
    <col min="5635" max="5635" width="15.140625" style="61" customWidth="1"/>
    <col min="5636" max="5636" width="12" style="61" customWidth="1"/>
    <col min="5637" max="5637" width="11.5703125" style="61" customWidth="1"/>
    <col min="5638" max="5638" width="11.85546875" style="61" customWidth="1"/>
    <col min="5639" max="5639" width="9.140625" style="61"/>
    <col min="5640" max="5640" width="8" style="61" customWidth="1"/>
    <col min="5641" max="5641" width="9" style="61" customWidth="1"/>
    <col min="5642" max="5642" width="12.28515625" style="61" customWidth="1"/>
    <col min="5643" max="5644" width="13.85546875" style="61" customWidth="1"/>
    <col min="5645" max="5645" width="44.42578125" style="61" customWidth="1"/>
    <col min="5646" max="5647" width="9.140625" style="61"/>
    <col min="5648" max="5648" width="9.28515625" style="61" customWidth="1"/>
    <col min="5649" max="5650" width="9.140625" style="61"/>
    <col min="5651" max="5651" width="9.5703125" style="61" bestFit="1" customWidth="1"/>
    <col min="5652" max="5652" width="9.140625" style="61"/>
    <col min="5653" max="5653" width="10" style="61" bestFit="1" customWidth="1"/>
    <col min="5654" max="5654" width="9.140625" style="61"/>
    <col min="5655" max="5655" width="12.5703125" style="61" bestFit="1" customWidth="1"/>
    <col min="5656" max="5656" width="10.5703125" style="61" bestFit="1" customWidth="1"/>
    <col min="5657" max="5659" width="9.140625" style="61"/>
    <col min="5660" max="5660" width="10.5703125" style="61" bestFit="1" customWidth="1"/>
    <col min="5661" max="5661" width="11.42578125" style="61" bestFit="1" customWidth="1"/>
    <col min="5662" max="5662" width="8.140625" style="61" bestFit="1" customWidth="1"/>
    <col min="5663" max="5663" width="14.42578125" style="61" bestFit="1" customWidth="1"/>
    <col min="5664" max="5664" width="11.7109375" style="61" bestFit="1" customWidth="1"/>
    <col min="5665" max="5665" width="23" style="61" bestFit="1" customWidth="1"/>
    <col min="5666" max="5666" width="25" style="61" bestFit="1" customWidth="1"/>
    <col min="5667" max="5667" width="12.85546875" style="61" bestFit="1" customWidth="1"/>
    <col min="5668" max="5668" width="14" style="61" bestFit="1" customWidth="1"/>
    <col min="5669" max="5669" width="20.28515625" style="61" bestFit="1" customWidth="1"/>
    <col min="5670" max="5670" width="9.5703125" style="61" bestFit="1" customWidth="1"/>
    <col min="5671" max="5889" width="9.140625" style="61"/>
    <col min="5890" max="5890" width="14.7109375" style="61" customWidth="1"/>
    <col min="5891" max="5891" width="15.140625" style="61" customWidth="1"/>
    <col min="5892" max="5892" width="12" style="61" customWidth="1"/>
    <col min="5893" max="5893" width="11.5703125" style="61" customWidth="1"/>
    <col min="5894" max="5894" width="11.85546875" style="61" customWidth="1"/>
    <col min="5895" max="5895" width="9.140625" style="61"/>
    <col min="5896" max="5896" width="8" style="61" customWidth="1"/>
    <col min="5897" max="5897" width="9" style="61" customWidth="1"/>
    <col min="5898" max="5898" width="12.28515625" style="61" customWidth="1"/>
    <col min="5899" max="5900" width="13.85546875" style="61" customWidth="1"/>
    <col min="5901" max="5901" width="44.42578125" style="61" customWidth="1"/>
    <col min="5902" max="5903" width="9.140625" style="61"/>
    <col min="5904" max="5904" width="9.28515625" style="61" customWidth="1"/>
    <col min="5905" max="5906" width="9.140625" style="61"/>
    <col min="5907" max="5907" width="9.5703125" style="61" bestFit="1" customWidth="1"/>
    <col min="5908" max="5908" width="9.140625" style="61"/>
    <col min="5909" max="5909" width="10" style="61" bestFit="1" customWidth="1"/>
    <col min="5910" max="5910" width="9.140625" style="61"/>
    <col min="5911" max="5911" width="12.5703125" style="61" bestFit="1" customWidth="1"/>
    <col min="5912" max="5912" width="10.5703125" style="61" bestFit="1" customWidth="1"/>
    <col min="5913" max="5915" width="9.140625" style="61"/>
    <col min="5916" max="5916" width="10.5703125" style="61" bestFit="1" customWidth="1"/>
    <col min="5917" max="5917" width="11.42578125" style="61" bestFit="1" customWidth="1"/>
    <col min="5918" max="5918" width="8.140625" style="61" bestFit="1" customWidth="1"/>
    <col min="5919" max="5919" width="14.42578125" style="61" bestFit="1" customWidth="1"/>
    <col min="5920" max="5920" width="11.7109375" style="61" bestFit="1" customWidth="1"/>
    <col min="5921" max="5921" width="23" style="61" bestFit="1" customWidth="1"/>
    <col min="5922" max="5922" width="25" style="61" bestFit="1" customWidth="1"/>
    <col min="5923" max="5923" width="12.85546875" style="61" bestFit="1" customWidth="1"/>
    <col min="5924" max="5924" width="14" style="61" bestFit="1" customWidth="1"/>
    <col min="5925" max="5925" width="20.28515625" style="61" bestFit="1" customWidth="1"/>
    <col min="5926" max="5926" width="9.5703125" style="61" bestFit="1" customWidth="1"/>
    <col min="5927" max="6145" width="9.140625" style="61"/>
    <col min="6146" max="6146" width="14.7109375" style="61" customWidth="1"/>
    <col min="6147" max="6147" width="15.140625" style="61" customWidth="1"/>
    <col min="6148" max="6148" width="12" style="61" customWidth="1"/>
    <col min="6149" max="6149" width="11.5703125" style="61" customWidth="1"/>
    <col min="6150" max="6150" width="11.85546875" style="61" customWidth="1"/>
    <col min="6151" max="6151" width="9.140625" style="61"/>
    <col min="6152" max="6152" width="8" style="61" customWidth="1"/>
    <col min="6153" max="6153" width="9" style="61" customWidth="1"/>
    <col min="6154" max="6154" width="12.28515625" style="61" customWidth="1"/>
    <col min="6155" max="6156" width="13.85546875" style="61" customWidth="1"/>
    <col min="6157" max="6157" width="44.42578125" style="61" customWidth="1"/>
    <col min="6158" max="6159" width="9.140625" style="61"/>
    <col min="6160" max="6160" width="9.28515625" style="61" customWidth="1"/>
    <col min="6161" max="6162" width="9.140625" style="61"/>
    <col min="6163" max="6163" width="9.5703125" style="61" bestFit="1" customWidth="1"/>
    <col min="6164" max="6164" width="9.140625" style="61"/>
    <col min="6165" max="6165" width="10" style="61" bestFit="1" customWidth="1"/>
    <col min="6166" max="6166" width="9.140625" style="61"/>
    <col min="6167" max="6167" width="12.5703125" style="61" bestFit="1" customWidth="1"/>
    <col min="6168" max="6168" width="10.5703125" style="61" bestFit="1" customWidth="1"/>
    <col min="6169" max="6171" width="9.140625" style="61"/>
    <col min="6172" max="6172" width="10.5703125" style="61" bestFit="1" customWidth="1"/>
    <col min="6173" max="6173" width="11.42578125" style="61" bestFit="1" customWidth="1"/>
    <col min="6174" max="6174" width="8.140625" style="61" bestFit="1" customWidth="1"/>
    <col min="6175" max="6175" width="14.42578125" style="61" bestFit="1" customWidth="1"/>
    <col min="6176" max="6176" width="11.7109375" style="61" bestFit="1" customWidth="1"/>
    <col min="6177" max="6177" width="23" style="61" bestFit="1" customWidth="1"/>
    <col min="6178" max="6178" width="25" style="61" bestFit="1" customWidth="1"/>
    <col min="6179" max="6179" width="12.85546875" style="61" bestFit="1" customWidth="1"/>
    <col min="6180" max="6180" width="14" style="61" bestFit="1" customWidth="1"/>
    <col min="6181" max="6181" width="20.28515625" style="61" bestFit="1" customWidth="1"/>
    <col min="6182" max="6182" width="9.5703125" style="61" bestFit="1" customWidth="1"/>
    <col min="6183" max="6401" width="9.140625" style="61"/>
    <col min="6402" max="6402" width="14.7109375" style="61" customWidth="1"/>
    <col min="6403" max="6403" width="15.140625" style="61" customWidth="1"/>
    <col min="6404" max="6404" width="12" style="61" customWidth="1"/>
    <col min="6405" max="6405" width="11.5703125" style="61" customWidth="1"/>
    <col min="6406" max="6406" width="11.85546875" style="61" customWidth="1"/>
    <col min="6407" max="6407" width="9.140625" style="61"/>
    <col min="6408" max="6408" width="8" style="61" customWidth="1"/>
    <col min="6409" max="6409" width="9" style="61" customWidth="1"/>
    <col min="6410" max="6410" width="12.28515625" style="61" customWidth="1"/>
    <col min="6411" max="6412" width="13.85546875" style="61" customWidth="1"/>
    <col min="6413" max="6413" width="44.42578125" style="61" customWidth="1"/>
    <col min="6414" max="6415" width="9.140625" style="61"/>
    <col min="6416" max="6416" width="9.28515625" style="61" customWidth="1"/>
    <col min="6417" max="6418" width="9.140625" style="61"/>
    <col min="6419" max="6419" width="9.5703125" style="61" bestFit="1" customWidth="1"/>
    <col min="6420" max="6420" width="9.140625" style="61"/>
    <col min="6421" max="6421" width="10" style="61" bestFit="1" customWidth="1"/>
    <col min="6422" max="6422" width="9.140625" style="61"/>
    <col min="6423" max="6423" width="12.5703125" style="61" bestFit="1" customWidth="1"/>
    <col min="6424" max="6424" width="10.5703125" style="61" bestFit="1" customWidth="1"/>
    <col min="6425" max="6427" width="9.140625" style="61"/>
    <col min="6428" max="6428" width="10.5703125" style="61" bestFit="1" customWidth="1"/>
    <col min="6429" max="6429" width="11.42578125" style="61" bestFit="1" customWidth="1"/>
    <col min="6430" max="6430" width="8.140625" style="61" bestFit="1" customWidth="1"/>
    <col min="6431" max="6431" width="14.42578125" style="61" bestFit="1" customWidth="1"/>
    <col min="6432" max="6432" width="11.7109375" style="61" bestFit="1" customWidth="1"/>
    <col min="6433" max="6433" width="23" style="61" bestFit="1" customWidth="1"/>
    <col min="6434" max="6434" width="25" style="61" bestFit="1" customWidth="1"/>
    <col min="6435" max="6435" width="12.85546875" style="61" bestFit="1" customWidth="1"/>
    <col min="6436" max="6436" width="14" style="61" bestFit="1" customWidth="1"/>
    <col min="6437" max="6437" width="20.28515625" style="61" bestFit="1" customWidth="1"/>
    <col min="6438" max="6438" width="9.5703125" style="61" bestFit="1" customWidth="1"/>
    <col min="6439" max="6657" width="9.140625" style="61"/>
    <col min="6658" max="6658" width="14.7109375" style="61" customWidth="1"/>
    <col min="6659" max="6659" width="15.140625" style="61" customWidth="1"/>
    <col min="6660" max="6660" width="12" style="61" customWidth="1"/>
    <col min="6661" max="6661" width="11.5703125" style="61" customWidth="1"/>
    <col min="6662" max="6662" width="11.85546875" style="61" customWidth="1"/>
    <col min="6663" max="6663" width="9.140625" style="61"/>
    <col min="6664" max="6664" width="8" style="61" customWidth="1"/>
    <col min="6665" max="6665" width="9" style="61" customWidth="1"/>
    <col min="6666" max="6666" width="12.28515625" style="61" customWidth="1"/>
    <col min="6667" max="6668" width="13.85546875" style="61" customWidth="1"/>
    <col min="6669" max="6669" width="44.42578125" style="61" customWidth="1"/>
    <col min="6670" max="6671" width="9.140625" style="61"/>
    <col min="6672" max="6672" width="9.28515625" style="61" customWidth="1"/>
    <col min="6673" max="6674" width="9.140625" style="61"/>
    <col min="6675" max="6675" width="9.5703125" style="61" bestFit="1" customWidth="1"/>
    <col min="6676" max="6676" width="9.140625" style="61"/>
    <col min="6677" max="6677" width="10" style="61" bestFit="1" customWidth="1"/>
    <col min="6678" max="6678" width="9.140625" style="61"/>
    <col min="6679" max="6679" width="12.5703125" style="61" bestFit="1" customWidth="1"/>
    <col min="6680" max="6680" width="10.5703125" style="61" bestFit="1" customWidth="1"/>
    <col min="6681" max="6683" width="9.140625" style="61"/>
    <col min="6684" max="6684" width="10.5703125" style="61" bestFit="1" customWidth="1"/>
    <col min="6685" max="6685" width="11.42578125" style="61" bestFit="1" customWidth="1"/>
    <col min="6686" max="6686" width="8.140625" style="61" bestFit="1" customWidth="1"/>
    <col min="6687" max="6687" width="14.42578125" style="61" bestFit="1" customWidth="1"/>
    <col min="6688" max="6688" width="11.7109375" style="61" bestFit="1" customWidth="1"/>
    <col min="6689" max="6689" width="23" style="61" bestFit="1" customWidth="1"/>
    <col min="6690" max="6690" width="25" style="61" bestFit="1" customWidth="1"/>
    <col min="6691" max="6691" width="12.85546875" style="61" bestFit="1" customWidth="1"/>
    <col min="6692" max="6692" width="14" style="61" bestFit="1" customWidth="1"/>
    <col min="6693" max="6693" width="20.28515625" style="61" bestFit="1" customWidth="1"/>
    <col min="6694" max="6694" width="9.5703125" style="61" bestFit="1" customWidth="1"/>
    <col min="6695" max="6913" width="9.140625" style="61"/>
    <col min="6914" max="6914" width="14.7109375" style="61" customWidth="1"/>
    <col min="6915" max="6915" width="15.140625" style="61" customWidth="1"/>
    <col min="6916" max="6916" width="12" style="61" customWidth="1"/>
    <col min="6917" max="6917" width="11.5703125" style="61" customWidth="1"/>
    <col min="6918" max="6918" width="11.85546875" style="61" customWidth="1"/>
    <col min="6919" max="6919" width="9.140625" style="61"/>
    <col min="6920" max="6920" width="8" style="61" customWidth="1"/>
    <col min="6921" max="6921" width="9" style="61" customWidth="1"/>
    <col min="6922" max="6922" width="12.28515625" style="61" customWidth="1"/>
    <col min="6923" max="6924" width="13.85546875" style="61" customWidth="1"/>
    <col min="6925" max="6925" width="44.42578125" style="61" customWidth="1"/>
    <col min="6926" max="6927" width="9.140625" style="61"/>
    <col min="6928" max="6928" width="9.28515625" style="61" customWidth="1"/>
    <col min="6929" max="6930" width="9.140625" style="61"/>
    <col min="6931" max="6931" width="9.5703125" style="61" bestFit="1" customWidth="1"/>
    <col min="6932" max="6932" width="9.140625" style="61"/>
    <col min="6933" max="6933" width="10" style="61" bestFit="1" customWidth="1"/>
    <col min="6934" max="6934" width="9.140625" style="61"/>
    <col min="6935" max="6935" width="12.5703125" style="61" bestFit="1" customWidth="1"/>
    <col min="6936" max="6936" width="10.5703125" style="61" bestFit="1" customWidth="1"/>
    <col min="6937" max="6939" width="9.140625" style="61"/>
    <col min="6940" max="6940" width="10.5703125" style="61" bestFit="1" customWidth="1"/>
    <col min="6941" max="6941" width="11.42578125" style="61" bestFit="1" customWidth="1"/>
    <col min="6942" max="6942" width="8.140625" style="61" bestFit="1" customWidth="1"/>
    <col min="6943" max="6943" width="14.42578125" style="61" bestFit="1" customWidth="1"/>
    <col min="6944" max="6944" width="11.7109375" style="61" bestFit="1" customWidth="1"/>
    <col min="6945" max="6945" width="23" style="61" bestFit="1" customWidth="1"/>
    <col min="6946" max="6946" width="25" style="61" bestFit="1" customWidth="1"/>
    <col min="6947" max="6947" width="12.85546875" style="61" bestFit="1" customWidth="1"/>
    <col min="6948" max="6948" width="14" style="61" bestFit="1" customWidth="1"/>
    <col min="6949" max="6949" width="20.28515625" style="61" bestFit="1" customWidth="1"/>
    <col min="6950" max="6950" width="9.5703125" style="61" bestFit="1" customWidth="1"/>
    <col min="6951" max="7169" width="9.140625" style="61"/>
    <col min="7170" max="7170" width="14.7109375" style="61" customWidth="1"/>
    <col min="7171" max="7171" width="15.140625" style="61" customWidth="1"/>
    <col min="7172" max="7172" width="12" style="61" customWidth="1"/>
    <col min="7173" max="7173" width="11.5703125" style="61" customWidth="1"/>
    <col min="7174" max="7174" width="11.85546875" style="61" customWidth="1"/>
    <col min="7175" max="7175" width="9.140625" style="61"/>
    <col min="7176" max="7176" width="8" style="61" customWidth="1"/>
    <col min="7177" max="7177" width="9" style="61" customWidth="1"/>
    <col min="7178" max="7178" width="12.28515625" style="61" customWidth="1"/>
    <col min="7179" max="7180" width="13.85546875" style="61" customWidth="1"/>
    <col min="7181" max="7181" width="44.42578125" style="61" customWidth="1"/>
    <col min="7182" max="7183" width="9.140625" style="61"/>
    <col min="7184" max="7184" width="9.28515625" style="61" customWidth="1"/>
    <col min="7185" max="7186" width="9.140625" style="61"/>
    <col min="7187" max="7187" width="9.5703125" style="61" bestFit="1" customWidth="1"/>
    <col min="7188" max="7188" width="9.140625" style="61"/>
    <col min="7189" max="7189" width="10" style="61" bestFit="1" customWidth="1"/>
    <col min="7190" max="7190" width="9.140625" style="61"/>
    <col min="7191" max="7191" width="12.5703125" style="61" bestFit="1" customWidth="1"/>
    <col min="7192" max="7192" width="10.5703125" style="61" bestFit="1" customWidth="1"/>
    <col min="7193" max="7195" width="9.140625" style="61"/>
    <col min="7196" max="7196" width="10.5703125" style="61" bestFit="1" customWidth="1"/>
    <col min="7197" max="7197" width="11.42578125" style="61" bestFit="1" customWidth="1"/>
    <col min="7198" max="7198" width="8.140625" style="61" bestFit="1" customWidth="1"/>
    <col min="7199" max="7199" width="14.42578125" style="61" bestFit="1" customWidth="1"/>
    <col min="7200" max="7200" width="11.7109375" style="61" bestFit="1" customWidth="1"/>
    <col min="7201" max="7201" width="23" style="61" bestFit="1" customWidth="1"/>
    <col min="7202" max="7202" width="25" style="61" bestFit="1" customWidth="1"/>
    <col min="7203" max="7203" width="12.85546875" style="61" bestFit="1" customWidth="1"/>
    <col min="7204" max="7204" width="14" style="61" bestFit="1" customWidth="1"/>
    <col min="7205" max="7205" width="20.28515625" style="61" bestFit="1" customWidth="1"/>
    <col min="7206" max="7206" width="9.5703125" style="61" bestFit="1" customWidth="1"/>
    <col min="7207" max="7425" width="9.140625" style="61"/>
    <col min="7426" max="7426" width="14.7109375" style="61" customWidth="1"/>
    <col min="7427" max="7427" width="15.140625" style="61" customWidth="1"/>
    <col min="7428" max="7428" width="12" style="61" customWidth="1"/>
    <col min="7429" max="7429" width="11.5703125" style="61" customWidth="1"/>
    <col min="7430" max="7430" width="11.85546875" style="61" customWidth="1"/>
    <col min="7431" max="7431" width="9.140625" style="61"/>
    <col min="7432" max="7432" width="8" style="61" customWidth="1"/>
    <col min="7433" max="7433" width="9" style="61" customWidth="1"/>
    <col min="7434" max="7434" width="12.28515625" style="61" customWidth="1"/>
    <col min="7435" max="7436" width="13.85546875" style="61" customWidth="1"/>
    <col min="7437" max="7437" width="44.42578125" style="61" customWidth="1"/>
    <col min="7438" max="7439" width="9.140625" style="61"/>
    <col min="7440" max="7440" width="9.28515625" style="61" customWidth="1"/>
    <col min="7441" max="7442" width="9.140625" style="61"/>
    <col min="7443" max="7443" width="9.5703125" style="61" bestFit="1" customWidth="1"/>
    <col min="7444" max="7444" width="9.140625" style="61"/>
    <col min="7445" max="7445" width="10" style="61" bestFit="1" customWidth="1"/>
    <col min="7446" max="7446" width="9.140625" style="61"/>
    <col min="7447" max="7447" width="12.5703125" style="61" bestFit="1" customWidth="1"/>
    <col min="7448" max="7448" width="10.5703125" style="61" bestFit="1" customWidth="1"/>
    <col min="7449" max="7451" width="9.140625" style="61"/>
    <col min="7452" max="7452" width="10.5703125" style="61" bestFit="1" customWidth="1"/>
    <col min="7453" max="7453" width="11.42578125" style="61" bestFit="1" customWidth="1"/>
    <col min="7454" max="7454" width="8.140625" style="61" bestFit="1" customWidth="1"/>
    <col min="7455" max="7455" width="14.42578125" style="61" bestFit="1" customWidth="1"/>
    <col min="7456" max="7456" width="11.7109375" style="61" bestFit="1" customWidth="1"/>
    <col min="7457" max="7457" width="23" style="61" bestFit="1" customWidth="1"/>
    <col min="7458" max="7458" width="25" style="61" bestFit="1" customWidth="1"/>
    <col min="7459" max="7459" width="12.85546875" style="61" bestFit="1" customWidth="1"/>
    <col min="7460" max="7460" width="14" style="61" bestFit="1" customWidth="1"/>
    <col min="7461" max="7461" width="20.28515625" style="61" bestFit="1" customWidth="1"/>
    <col min="7462" max="7462" width="9.5703125" style="61" bestFit="1" customWidth="1"/>
    <col min="7463" max="7681" width="9.140625" style="61"/>
    <col min="7682" max="7682" width="14.7109375" style="61" customWidth="1"/>
    <col min="7683" max="7683" width="15.140625" style="61" customWidth="1"/>
    <col min="7684" max="7684" width="12" style="61" customWidth="1"/>
    <col min="7685" max="7685" width="11.5703125" style="61" customWidth="1"/>
    <col min="7686" max="7686" width="11.85546875" style="61" customWidth="1"/>
    <col min="7687" max="7687" width="9.140625" style="61"/>
    <col min="7688" max="7688" width="8" style="61" customWidth="1"/>
    <col min="7689" max="7689" width="9" style="61" customWidth="1"/>
    <col min="7690" max="7690" width="12.28515625" style="61" customWidth="1"/>
    <col min="7691" max="7692" width="13.85546875" style="61" customWidth="1"/>
    <col min="7693" max="7693" width="44.42578125" style="61" customWidth="1"/>
    <col min="7694" max="7695" width="9.140625" style="61"/>
    <col min="7696" max="7696" width="9.28515625" style="61" customWidth="1"/>
    <col min="7697" max="7698" width="9.140625" style="61"/>
    <col min="7699" max="7699" width="9.5703125" style="61" bestFit="1" customWidth="1"/>
    <col min="7700" max="7700" width="9.140625" style="61"/>
    <col min="7701" max="7701" width="10" style="61" bestFit="1" customWidth="1"/>
    <col min="7702" max="7702" width="9.140625" style="61"/>
    <col min="7703" max="7703" width="12.5703125" style="61" bestFit="1" customWidth="1"/>
    <col min="7704" max="7704" width="10.5703125" style="61" bestFit="1" customWidth="1"/>
    <col min="7705" max="7707" width="9.140625" style="61"/>
    <col min="7708" max="7708" width="10.5703125" style="61" bestFit="1" customWidth="1"/>
    <col min="7709" max="7709" width="11.42578125" style="61" bestFit="1" customWidth="1"/>
    <col min="7710" max="7710" width="8.140625" style="61" bestFit="1" customWidth="1"/>
    <col min="7711" max="7711" width="14.42578125" style="61" bestFit="1" customWidth="1"/>
    <col min="7712" max="7712" width="11.7109375" style="61" bestFit="1" customWidth="1"/>
    <col min="7713" max="7713" width="23" style="61" bestFit="1" customWidth="1"/>
    <col min="7714" max="7714" width="25" style="61" bestFit="1" customWidth="1"/>
    <col min="7715" max="7715" width="12.85546875" style="61" bestFit="1" customWidth="1"/>
    <col min="7716" max="7716" width="14" style="61" bestFit="1" customWidth="1"/>
    <col min="7717" max="7717" width="20.28515625" style="61" bestFit="1" customWidth="1"/>
    <col min="7718" max="7718" width="9.5703125" style="61" bestFit="1" customWidth="1"/>
    <col min="7719" max="7937" width="9.140625" style="61"/>
    <col min="7938" max="7938" width="14.7109375" style="61" customWidth="1"/>
    <col min="7939" max="7939" width="15.140625" style="61" customWidth="1"/>
    <col min="7940" max="7940" width="12" style="61" customWidth="1"/>
    <col min="7941" max="7941" width="11.5703125" style="61" customWidth="1"/>
    <col min="7942" max="7942" width="11.85546875" style="61" customWidth="1"/>
    <col min="7943" max="7943" width="9.140625" style="61"/>
    <col min="7944" max="7944" width="8" style="61" customWidth="1"/>
    <col min="7945" max="7945" width="9" style="61" customWidth="1"/>
    <col min="7946" max="7946" width="12.28515625" style="61" customWidth="1"/>
    <col min="7947" max="7948" width="13.85546875" style="61" customWidth="1"/>
    <col min="7949" max="7949" width="44.42578125" style="61" customWidth="1"/>
    <col min="7950" max="7951" width="9.140625" style="61"/>
    <col min="7952" max="7952" width="9.28515625" style="61" customWidth="1"/>
    <col min="7953" max="7954" width="9.140625" style="61"/>
    <col min="7955" max="7955" width="9.5703125" style="61" bestFit="1" customWidth="1"/>
    <col min="7956" max="7956" width="9.140625" style="61"/>
    <col min="7957" max="7957" width="10" style="61" bestFit="1" customWidth="1"/>
    <col min="7958" max="7958" width="9.140625" style="61"/>
    <col min="7959" max="7959" width="12.5703125" style="61" bestFit="1" customWidth="1"/>
    <col min="7960" max="7960" width="10.5703125" style="61" bestFit="1" customWidth="1"/>
    <col min="7961" max="7963" width="9.140625" style="61"/>
    <col min="7964" max="7964" width="10.5703125" style="61" bestFit="1" customWidth="1"/>
    <col min="7965" max="7965" width="11.42578125" style="61" bestFit="1" customWidth="1"/>
    <col min="7966" max="7966" width="8.140625" style="61" bestFit="1" customWidth="1"/>
    <col min="7967" max="7967" width="14.42578125" style="61" bestFit="1" customWidth="1"/>
    <col min="7968" max="7968" width="11.7109375" style="61" bestFit="1" customWidth="1"/>
    <col min="7969" max="7969" width="23" style="61" bestFit="1" customWidth="1"/>
    <col min="7970" max="7970" width="25" style="61" bestFit="1" customWidth="1"/>
    <col min="7971" max="7971" width="12.85546875" style="61" bestFit="1" customWidth="1"/>
    <col min="7972" max="7972" width="14" style="61" bestFit="1" customWidth="1"/>
    <col min="7973" max="7973" width="20.28515625" style="61" bestFit="1" customWidth="1"/>
    <col min="7974" max="7974" width="9.5703125" style="61" bestFit="1" customWidth="1"/>
    <col min="7975" max="8193" width="9.140625" style="61"/>
    <col min="8194" max="8194" width="14.7109375" style="61" customWidth="1"/>
    <col min="8195" max="8195" width="15.140625" style="61" customWidth="1"/>
    <col min="8196" max="8196" width="12" style="61" customWidth="1"/>
    <col min="8197" max="8197" width="11.5703125" style="61" customWidth="1"/>
    <col min="8198" max="8198" width="11.85546875" style="61" customWidth="1"/>
    <col min="8199" max="8199" width="9.140625" style="61"/>
    <col min="8200" max="8200" width="8" style="61" customWidth="1"/>
    <col min="8201" max="8201" width="9" style="61" customWidth="1"/>
    <col min="8202" max="8202" width="12.28515625" style="61" customWidth="1"/>
    <col min="8203" max="8204" width="13.85546875" style="61" customWidth="1"/>
    <col min="8205" max="8205" width="44.42578125" style="61" customWidth="1"/>
    <col min="8206" max="8207" width="9.140625" style="61"/>
    <col min="8208" max="8208" width="9.28515625" style="61" customWidth="1"/>
    <col min="8209" max="8210" width="9.140625" style="61"/>
    <col min="8211" max="8211" width="9.5703125" style="61" bestFit="1" customWidth="1"/>
    <col min="8212" max="8212" width="9.140625" style="61"/>
    <col min="8213" max="8213" width="10" style="61" bestFit="1" customWidth="1"/>
    <col min="8214" max="8214" width="9.140625" style="61"/>
    <col min="8215" max="8215" width="12.5703125" style="61" bestFit="1" customWidth="1"/>
    <col min="8216" max="8216" width="10.5703125" style="61" bestFit="1" customWidth="1"/>
    <col min="8217" max="8219" width="9.140625" style="61"/>
    <col min="8220" max="8220" width="10.5703125" style="61" bestFit="1" customWidth="1"/>
    <col min="8221" max="8221" width="11.42578125" style="61" bestFit="1" customWidth="1"/>
    <col min="8222" max="8222" width="8.140625" style="61" bestFit="1" customWidth="1"/>
    <col min="8223" max="8223" width="14.42578125" style="61" bestFit="1" customWidth="1"/>
    <col min="8224" max="8224" width="11.7109375" style="61" bestFit="1" customWidth="1"/>
    <col min="8225" max="8225" width="23" style="61" bestFit="1" customWidth="1"/>
    <col min="8226" max="8226" width="25" style="61" bestFit="1" customWidth="1"/>
    <col min="8227" max="8227" width="12.85546875" style="61" bestFit="1" customWidth="1"/>
    <col min="8228" max="8228" width="14" style="61" bestFit="1" customWidth="1"/>
    <col min="8229" max="8229" width="20.28515625" style="61" bestFit="1" customWidth="1"/>
    <col min="8230" max="8230" width="9.5703125" style="61" bestFit="1" customWidth="1"/>
    <col min="8231" max="8449" width="9.140625" style="61"/>
    <col min="8450" max="8450" width="14.7109375" style="61" customWidth="1"/>
    <col min="8451" max="8451" width="15.140625" style="61" customWidth="1"/>
    <col min="8452" max="8452" width="12" style="61" customWidth="1"/>
    <col min="8453" max="8453" width="11.5703125" style="61" customWidth="1"/>
    <col min="8454" max="8454" width="11.85546875" style="61" customWidth="1"/>
    <col min="8455" max="8455" width="9.140625" style="61"/>
    <col min="8456" max="8456" width="8" style="61" customWidth="1"/>
    <col min="8457" max="8457" width="9" style="61" customWidth="1"/>
    <col min="8458" max="8458" width="12.28515625" style="61" customWidth="1"/>
    <col min="8459" max="8460" width="13.85546875" style="61" customWidth="1"/>
    <col min="8461" max="8461" width="44.42578125" style="61" customWidth="1"/>
    <col min="8462" max="8463" width="9.140625" style="61"/>
    <col min="8464" max="8464" width="9.28515625" style="61" customWidth="1"/>
    <col min="8465" max="8466" width="9.140625" style="61"/>
    <col min="8467" max="8467" width="9.5703125" style="61" bestFit="1" customWidth="1"/>
    <col min="8468" max="8468" width="9.140625" style="61"/>
    <col min="8469" max="8469" width="10" style="61" bestFit="1" customWidth="1"/>
    <col min="8470" max="8470" width="9.140625" style="61"/>
    <col min="8471" max="8471" width="12.5703125" style="61" bestFit="1" customWidth="1"/>
    <col min="8472" max="8472" width="10.5703125" style="61" bestFit="1" customWidth="1"/>
    <col min="8473" max="8475" width="9.140625" style="61"/>
    <col min="8476" max="8476" width="10.5703125" style="61" bestFit="1" customWidth="1"/>
    <col min="8477" max="8477" width="11.42578125" style="61" bestFit="1" customWidth="1"/>
    <col min="8478" max="8478" width="8.140625" style="61" bestFit="1" customWidth="1"/>
    <col min="8479" max="8479" width="14.42578125" style="61" bestFit="1" customWidth="1"/>
    <col min="8480" max="8480" width="11.7109375" style="61" bestFit="1" customWidth="1"/>
    <col min="8481" max="8481" width="23" style="61" bestFit="1" customWidth="1"/>
    <col min="8482" max="8482" width="25" style="61" bestFit="1" customWidth="1"/>
    <col min="8483" max="8483" width="12.85546875" style="61" bestFit="1" customWidth="1"/>
    <col min="8484" max="8484" width="14" style="61" bestFit="1" customWidth="1"/>
    <col min="8485" max="8485" width="20.28515625" style="61" bestFit="1" customWidth="1"/>
    <col min="8486" max="8486" width="9.5703125" style="61" bestFit="1" customWidth="1"/>
    <col min="8487" max="8705" width="9.140625" style="61"/>
    <col min="8706" max="8706" width="14.7109375" style="61" customWidth="1"/>
    <col min="8707" max="8707" width="15.140625" style="61" customWidth="1"/>
    <col min="8708" max="8708" width="12" style="61" customWidth="1"/>
    <col min="8709" max="8709" width="11.5703125" style="61" customWidth="1"/>
    <col min="8710" max="8710" width="11.85546875" style="61" customWidth="1"/>
    <col min="8711" max="8711" width="9.140625" style="61"/>
    <col min="8712" max="8712" width="8" style="61" customWidth="1"/>
    <col min="8713" max="8713" width="9" style="61" customWidth="1"/>
    <col min="8714" max="8714" width="12.28515625" style="61" customWidth="1"/>
    <col min="8715" max="8716" width="13.85546875" style="61" customWidth="1"/>
    <col min="8717" max="8717" width="44.42578125" style="61" customWidth="1"/>
    <col min="8718" max="8719" width="9.140625" style="61"/>
    <col min="8720" max="8720" width="9.28515625" style="61" customWidth="1"/>
    <col min="8721" max="8722" width="9.140625" style="61"/>
    <col min="8723" max="8723" width="9.5703125" style="61" bestFit="1" customWidth="1"/>
    <col min="8724" max="8724" width="9.140625" style="61"/>
    <col min="8725" max="8725" width="10" style="61" bestFit="1" customWidth="1"/>
    <col min="8726" max="8726" width="9.140625" style="61"/>
    <col min="8727" max="8727" width="12.5703125" style="61" bestFit="1" customWidth="1"/>
    <col min="8728" max="8728" width="10.5703125" style="61" bestFit="1" customWidth="1"/>
    <col min="8729" max="8731" width="9.140625" style="61"/>
    <col min="8732" max="8732" width="10.5703125" style="61" bestFit="1" customWidth="1"/>
    <col min="8733" max="8733" width="11.42578125" style="61" bestFit="1" customWidth="1"/>
    <col min="8734" max="8734" width="8.140625" style="61" bestFit="1" customWidth="1"/>
    <col min="8735" max="8735" width="14.42578125" style="61" bestFit="1" customWidth="1"/>
    <col min="8736" max="8736" width="11.7109375" style="61" bestFit="1" customWidth="1"/>
    <col min="8737" max="8737" width="23" style="61" bestFit="1" customWidth="1"/>
    <col min="8738" max="8738" width="25" style="61" bestFit="1" customWidth="1"/>
    <col min="8739" max="8739" width="12.85546875" style="61" bestFit="1" customWidth="1"/>
    <col min="8740" max="8740" width="14" style="61" bestFit="1" customWidth="1"/>
    <col min="8741" max="8741" width="20.28515625" style="61" bestFit="1" customWidth="1"/>
    <col min="8742" max="8742" width="9.5703125" style="61" bestFit="1" customWidth="1"/>
    <col min="8743" max="8961" width="9.140625" style="61"/>
    <col min="8962" max="8962" width="14.7109375" style="61" customWidth="1"/>
    <col min="8963" max="8963" width="15.140625" style="61" customWidth="1"/>
    <col min="8964" max="8964" width="12" style="61" customWidth="1"/>
    <col min="8965" max="8965" width="11.5703125" style="61" customWidth="1"/>
    <col min="8966" max="8966" width="11.85546875" style="61" customWidth="1"/>
    <col min="8967" max="8967" width="9.140625" style="61"/>
    <col min="8968" max="8968" width="8" style="61" customWidth="1"/>
    <col min="8969" max="8969" width="9" style="61" customWidth="1"/>
    <col min="8970" max="8970" width="12.28515625" style="61" customWidth="1"/>
    <col min="8971" max="8972" width="13.85546875" style="61" customWidth="1"/>
    <col min="8973" max="8973" width="44.42578125" style="61" customWidth="1"/>
    <col min="8974" max="8975" width="9.140625" style="61"/>
    <col min="8976" max="8976" width="9.28515625" style="61" customWidth="1"/>
    <col min="8977" max="8978" width="9.140625" style="61"/>
    <col min="8979" max="8979" width="9.5703125" style="61" bestFit="1" customWidth="1"/>
    <col min="8980" max="8980" width="9.140625" style="61"/>
    <col min="8981" max="8981" width="10" style="61" bestFit="1" customWidth="1"/>
    <col min="8982" max="8982" width="9.140625" style="61"/>
    <col min="8983" max="8983" width="12.5703125" style="61" bestFit="1" customWidth="1"/>
    <col min="8984" max="8984" width="10.5703125" style="61" bestFit="1" customWidth="1"/>
    <col min="8985" max="8987" width="9.140625" style="61"/>
    <col min="8988" max="8988" width="10.5703125" style="61" bestFit="1" customWidth="1"/>
    <col min="8989" max="8989" width="11.42578125" style="61" bestFit="1" customWidth="1"/>
    <col min="8990" max="8990" width="8.140625" style="61" bestFit="1" customWidth="1"/>
    <col min="8991" max="8991" width="14.42578125" style="61" bestFit="1" customWidth="1"/>
    <col min="8992" max="8992" width="11.7109375" style="61" bestFit="1" customWidth="1"/>
    <col min="8993" max="8993" width="23" style="61" bestFit="1" customWidth="1"/>
    <col min="8994" max="8994" width="25" style="61" bestFit="1" customWidth="1"/>
    <col min="8995" max="8995" width="12.85546875" style="61" bestFit="1" customWidth="1"/>
    <col min="8996" max="8996" width="14" style="61" bestFit="1" customWidth="1"/>
    <col min="8997" max="8997" width="20.28515625" style="61" bestFit="1" customWidth="1"/>
    <col min="8998" max="8998" width="9.5703125" style="61" bestFit="1" customWidth="1"/>
    <col min="8999" max="9217" width="9.140625" style="61"/>
    <col min="9218" max="9218" width="14.7109375" style="61" customWidth="1"/>
    <col min="9219" max="9219" width="15.140625" style="61" customWidth="1"/>
    <col min="9220" max="9220" width="12" style="61" customWidth="1"/>
    <col min="9221" max="9221" width="11.5703125" style="61" customWidth="1"/>
    <col min="9222" max="9222" width="11.85546875" style="61" customWidth="1"/>
    <col min="9223" max="9223" width="9.140625" style="61"/>
    <col min="9224" max="9224" width="8" style="61" customWidth="1"/>
    <col min="9225" max="9225" width="9" style="61" customWidth="1"/>
    <col min="9226" max="9226" width="12.28515625" style="61" customWidth="1"/>
    <col min="9227" max="9228" width="13.85546875" style="61" customWidth="1"/>
    <col min="9229" max="9229" width="44.42578125" style="61" customWidth="1"/>
    <col min="9230" max="9231" width="9.140625" style="61"/>
    <col min="9232" max="9232" width="9.28515625" style="61" customWidth="1"/>
    <col min="9233" max="9234" width="9.140625" style="61"/>
    <col min="9235" max="9235" width="9.5703125" style="61" bestFit="1" customWidth="1"/>
    <col min="9236" max="9236" width="9.140625" style="61"/>
    <col min="9237" max="9237" width="10" style="61" bestFit="1" customWidth="1"/>
    <col min="9238" max="9238" width="9.140625" style="61"/>
    <col min="9239" max="9239" width="12.5703125" style="61" bestFit="1" customWidth="1"/>
    <col min="9240" max="9240" width="10.5703125" style="61" bestFit="1" customWidth="1"/>
    <col min="9241" max="9243" width="9.140625" style="61"/>
    <col min="9244" max="9244" width="10.5703125" style="61" bestFit="1" customWidth="1"/>
    <col min="9245" max="9245" width="11.42578125" style="61" bestFit="1" customWidth="1"/>
    <col min="9246" max="9246" width="8.140625" style="61" bestFit="1" customWidth="1"/>
    <col min="9247" max="9247" width="14.42578125" style="61" bestFit="1" customWidth="1"/>
    <col min="9248" max="9248" width="11.7109375" style="61" bestFit="1" customWidth="1"/>
    <col min="9249" max="9249" width="23" style="61" bestFit="1" customWidth="1"/>
    <col min="9250" max="9250" width="25" style="61" bestFit="1" customWidth="1"/>
    <col min="9251" max="9251" width="12.85546875" style="61" bestFit="1" customWidth="1"/>
    <col min="9252" max="9252" width="14" style="61" bestFit="1" customWidth="1"/>
    <col min="9253" max="9253" width="20.28515625" style="61" bestFit="1" customWidth="1"/>
    <col min="9254" max="9254" width="9.5703125" style="61" bestFit="1" customWidth="1"/>
    <col min="9255" max="9473" width="9.140625" style="61"/>
    <col min="9474" max="9474" width="14.7109375" style="61" customWidth="1"/>
    <col min="9475" max="9475" width="15.140625" style="61" customWidth="1"/>
    <col min="9476" max="9476" width="12" style="61" customWidth="1"/>
    <col min="9477" max="9477" width="11.5703125" style="61" customWidth="1"/>
    <col min="9478" max="9478" width="11.85546875" style="61" customWidth="1"/>
    <col min="9479" max="9479" width="9.140625" style="61"/>
    <col min="9480" max="9480" width="8" style="61" customWidth="1"/>
    <col min="9481" max="9481" width="9" style="61" customWidth="1"/>
    <col min="9482" max="9482" width="12.28515625" style="61" customWidth="1"/>
    <col min="9483" max="9484" width="13.85546875" style="61" customWidth="1"/>
    <col min="9485" max="9485" width="44.42578125" style="61" customWidth="1"/>
    <col min="9486" max="9487" width="9.140625" style="61"/>
    <col min="9488" max="9488" width="9.28515625" style="61" customWidth="1"/>
    <col min="9489" max="9490" width="9.140625" style="61"/>
    <col min="9491" max="9491" width="9.5703125" style="61" bestFit="1" customWidth="1"/>
    <col min="9492" max="9492" width="9.140625" style="61"/>
    <col min="9493" max="9493" width="10" style="61" bestFit="1" customWidth="1"/>
    <col min="9494" max="9494" width="9.140625" style="61"/>
    <col min="9495" max="9495" width="12.5703125" style="61" bestFit="1" customWidth="1"/>
    <col min="9496" max="9496" width="10.5703125" style="61" bestFit="1" customWidth="1"/>
    <col min="9497" max="9499" width="9.140625" style="61"/>
    <col min="9500" max="9500" width="10.5703125" style="61" bestFit="1" customWidth="1"/>
    <col min="9501" max="9501" width="11.42578125" style="61" bestFit="1" customWidth="1"/>
    <col min="9502" max="9502" width="8.140625" style="61" bestFit="1" customWidth="1"/>
    <col min="9503" max="9503" width="14.42578125" style="61" bestFit="1" customWidth="1"/>
    <col min="9504" max="9504" width="11.7109375" style="61" bestFit="1" customWidth="1"/>
    <col min="9505" max="9505" width="23" style="61" bestFit="1" customWidth="1"/>
    <col min="9506" max="9506" width="25" style="61" bestFit="1" customWidth="1"/>
    <col min="9507" max="9507" width="12.85546875" style="61" bestFit="1" customWidth="1"/>
    <col min="9508" max="9508" width="14" style="61" bestFit="1" customWidth="1"/>
    <col min="9509" max="9509" width="20.28515625" style="61" bestFit="1" customWidth="1"/>
    <col min="9510" max="9510" width="9.5703125" style="61" bestFit="1" customWidth="1"/>
    <col min="9511" max="9729" width="9.140625" style="61"/>
    <col min="9730" max="9730" width="14.7109375" style="61" customWidth="1"/>
    <col min="9731" max="9731" width="15.140625" style="61" customWidth="1"/>
    <col min="9732" max="9732" width="12" style="61" customWidth="1"/>
    <col min="9733" max="9733" width="11.5703125" style="61" customWidth="1"/>
    <col min="9734" max="9734" width="11.85546875" style="61" customWidth="1"/>
    <col min="9735" max="9735" width="9.140625" style="61"/>
    <col min="9736" max="9736" width="8" style="61" customWidth="1"/>
    <col min="9737" max="9737" width="9" style="61" customWidth="1"/>
    <col min="9738" max="9738" width="12.28515625" style="61" customWidth="1"/>
    <col min="9739" max="9740" width="13.85546875" style="61" customWidth="1"/>
    <col min="9741" max="9741" width="44.42578125" style="61" customWidth="1"/>
    <col min="9742" max="9743" width="9.140625" style="61"/>
    <col min="9744" max="9744" width="9.28515625" style="61" customWidth="1"/>
    <col min="9745" max="9746" width="9.140625" style="61"/>
    <col min="9747" max="9747" width="9.5703125" style="61" bestFit="1" customWidth="1"/>
    <col min="9748" max="9748" width="9.140625" style="61"/>
    <col min="9749" max="9749" width="10" style="61" bestFit="1" customWidth="1"/>
    <col min="9750" max="9750" width="9.140625" style="61"/>
    <col min="9751" max="9751" width="12.5703125" style="61" bestFit="1" customWidth="1"/>
    <col min="9752" max="9752" width="10.5703125" style="61" bestFit="1" customWidth="1"/>
    <col min="9753" max="9755" width="9.140625" style="61"/>
    <col min="9756" max="9756" width="10.5703125" style="61" bestFit="1" customWidth="1"/>
    <col min="9757" max="9757" width="11.42578125" style="61" bestFit="1" customWidth="1"/>
    <col min="9758" max="9758" width="8.140625" style="61" bestFit="1" customWidth="1"/>
    <col min="9759" max="9759" width="14.42578125" style="61" bestFit="1" customWidth="1"/>
    <col min="9760" max="9760" width="11.7109375" style="61" bestFit="1" customWidth="1"/>
    <col min="9761" max="9761" width="23" style="61" bestFit="1" customWidth="1"/>
    <col min="9762" max="9762" width="25" style="61" bestFit="1" customWidth="1"/>
    <col min="9763" max="9763" width="12.85546875" style="61" bestFit="1" customWidth="1"/>
    <col min="9764" max="9764" width="14" style="61" bestFit="1" customWidth="1"/>
    <col min="9765" max="9765" width="20.28515625" style="61" bestFit="1" customWidth="1"/>
    <col min="9766" max="9766" width="9.5703125" style="61" bestFit="1" customWidth="1"/>
    <col min="9767" max="9985" width="9.140625" style="61"/>
    <col min="9986" max="9986" width="14.7109375" style="61" customWidth="1"/>
    <col min="9987" max="9987" width="15.140625" style="61" customWidth="1"/>
    <col min="9988" max="9988" width="12" style="61" customWidth="1"/>
    <col min="9989" max="9989" width="11.5703125" style="61" customWidth="1"/>
    <col min="9990" max="9990" width="11.85546875" style="61" customWidth="1"/>
    <col min="9991" max="9991" width="9.140625" style="61"/>
    <col min="9992" max="9992" width="8" style="61" customWidth="1"/>
    <col min="9993" max="9993" width="9" style="61" customWidth="1"/>
    <col min="9994" max="9994" width="12.28515625" style="61" customWidth="1"/>
    <col min="9995" max="9996" width="13.85546875" style="61" customWidth="1"/>
    <col min="9997" max="9997" width="44.42578125" style="61" customWidth="1"/>
    <col min="9998" max="9999" width="9.140625" style="61"/>
    <col min="10000" max="10000" width="9.28515625" style="61" customWidth="1"/>
    <col min="10001" max="10002" width="9.140625" style="61"/>
    <col min="10003" max="10003" width="9.5703125" style="61" bestFit="1" customWidth="1"/>
    <col min="10004" max="10004" width="9.140625" style="61"/>
    <col min="10005" max="10005" width="10" style="61" bestFit="1" customWidth="1"/>
    <col min="10006" max="10006" width="9.140625" style="61"/>
    <col min="10007" max="10007" width="12.5703125" style="61" bestFit="1" customWidth="1"/>
    <col min="10008" max="10008" width="10.5703125" style="61" bestFit="1" customWidth="1"/>
    <col min="10009" max="10011" width="9.140625" style="61"/>
    <col min="10012" max="10012" width="10.5703125" style="61" bestFit="1" customWidth="1"/>
    <col min="10013" max="10013" width="11.42578125" style="61" bestFit="1" customWidth="1"/>
    <col min="10014" max="10014" width="8.140625" style="61" bestFit="1" customWidth="1"/>
    <col min="10015" max="10015" width="14.42578125" style="61" bestFit="1" customWidth="1"/>
    <col min="10016" max="10016" width="11.7109375" style="61" bestFit="1" customWidth="1"/>
    <col min="10017" max="10017" width="23" style="61" bestFit="1" customWidth="1"/>
    <col min="10018" max="10018" width="25" style="61" bestFit="1" customWidth="1"/>
    <col min="10019" max="10019" width="12.85546875" style="61" bestFit="1" customWidth="1"/>
    <col min="10020" max="10020" width="14" style="61" bestFit="1" customWidth="1"/>
    <col min="10021" max="10021" width="20.28515625" style="61" bestFit="1" customWidth="1"/>
    <col min="10022" max="10022" width="9.5703125" style="61" bestFit="1" customWidth="1"/>
    <col min="10023" max="10241" width="9.140625" style="61"/>
    <col min="10242" max="10242" width="14.7109375" style="61" customWidth="1"/>
    <col min="10243" max="10243" width="15.140625" style="61" customWidth="1"/>
    <col min="10244" max="10244" width="12" style="61" customWidth="1"/>
    <col min="10245" max="10245" width="11.5703125" style="61" customWidth="1"/>
    <col min="10246" max="10246" width="11.85546875" style="61" customWidth="1"/>
    <col min="10247" max="10247" width="9.140625" style="61"/>
    <col min="10248" max="10248" width="8" style="61" customWidth="1"/>
    <col min="10249" max="10249" width="9" style="61" customWidth="1"/>
    <col min="10250" max="10250" width="12.28515625" style="61" customWidth="1"/>
    <col min="10251" max="10252" width="13.85546875" style="61" customWidth="1"/>
    <col min="10253" max="10253" width="44.42578125" style="61" customWidth="1"/>
    <col min="10254" max="10255" width="9.140625" style="61"/>
    <col min="10256" max="10256" width="9.28515625" style="61" customWidth="1"/>
    <col min="10257" max="10258" width="9.140625" style="61"/>
    <col min="10259" max="10259" width="9.5703125" style="61" bestFit="1" customWidth="1"/>
    <col min="10260" max="10260" width="9.140625" style="61"/>
    <col min="10261" max="10261" width="10" style="61" bestFit="1" customWidth="1"/>
    <col min="10262" max="10262" width="9.140625" style="61"/>
    <col min="10263" max="10263" width="12.5703125" style="61" bestFit="1" customWidth="1"/>
    <col min="10264" max="10264" width="10.5703125" style="61" bestFit="1" customWidth="1"/>
    <col min="10265" max="10267" width="9.140625" style="61"/>
    <col min="10268" max="10268" width="10.5703125" style="61" bestFit="1" customWidth="1"/>
    <col min="10269" max="10269" width="11.42578125" style="61" bestFit="1" customWidth="1"/>
    <col min="10270" max="10270" width="8.140625" style="61" bestFit="1" customWidth="1"/>
    <col min="10271" max="10271" width="14.42578125" style="61" bestFit="1" customWidth="1"/>
    <col min="10272" max="10272" width="11.7109375" style="61" bestFit="1" customWidth="1"/>
    <col min="10273" max="10273" width="23" style="61" bestFit="1" customWidth="1"/>
    <col min="10274" max="10274" width="25" style="61" bestFit="1" customWidth="1"/>
    <col min="10275" max="10275" width="12.85546875" style="61" bestFit="1" customWidth="1"/>
    <col min="10276" max="10276" width="14" style="61" bestFit="1" customWidth="1"/>
    <col min="10277" max="10277" width="20.28515625" style="61" bestFit="1" customWidth="1"/>
    <col min="10278" max="10278" width="9.5703125" style="61" bestFit="1" customWidth="1"/>
    <col min="10279" max="10497" width="9.140625" style="61"/>
    <col min="10498" max="10498" width="14.7109375" style="61" customWidth="1"/>
    <col min="10499" max="10499" width="15.140625" style="61" customWidth="1"/>
    <col min="10500" max="10500" width="12" style="61" customWidth="1"/>
    <col min="10501" max="10501" width="11.5703125" style="61" customWidth="1"/>
    <col min="10502" max="10502" width="11.85546875" style="61" customWidth="1"/>
    <col min="10503" max="10503" width="9.140625" style="61"/>
    <col min="10504" max="10504" width="8" style="61" customWidth="1"/>
    <col min="10505" max="10505" width="9" style="61" customWidth="1"/>
    <col min="10506" max="10506" width="12.28515625" style="61" customWidth="1"/>
    <col min="10507" max="10508" width="13.85546875" style="61" customWidth="1"/>
    <col min="10509" max="10509" width="44.42578125" style="61" customWidth="1"/>
    <col min="10510" max="10511" width="9.140625" style="61"/>
    <col min="10512" max="10512" width="9.28515625" style="61" customWidth="1"/>
    <col min="10513" max="10514" width="9.140625" style="61"/>
    <col min="10515" max="10515" width="9.5703125" style="61" bestFit="1" customWidth="1"/>
    <col min="10516" max="10516" width="9.140625" style="61"/>
    <col min="10517" max="10517" width="10" style="61" bestFit="1" customWidth="1"/>
    <col min="10518" max="10518" width="9.140625" style="61"/>
    <col min="10519" max="10519" width="12.5703125" style="61" bestFit="1" customWidth="1"/>
    <col min="10520" max="10520" width="10.5703125" style="61" bestFit="1" customWidth="1"/>
    <col min="10521" max="10523" width="9.140625" style="61"/>
    <col min="10524" max="10524" width="10.5703125" style="61" bestFit="1" customWidth="1"/>
    <col min="10525" max="10525" width="11.42578125" style="61" bestFit="1" customWidth="1"/>
    <col min="10526" max="10526" width="8.140625" style="61" bestFit="1" customWidth="1"/>
    <col min="10527" max="10527" width="14.42578125" style="61" bestFit="1" customWidth="1"/>
    <col min="10528" max="10528" width="11.7109375" style="61" bestFit="1" customWidth="1"/>
    <col min="10529" max="10529" width="23" style="61" bestFit="1" customWidth="1"/>
    <col min="10530" max="10530" width="25" style="61" bestFit="1" customWidth="1"/>
    <col min="10531" max="10531" width="12.85546875" style="61" bestFit="1" customWidth="1"/>
    <col min="10532" max="10532" width="14" style="61" bestFit="1" customWidth="1"/>
    <col min="10533" max="10533" width="20.28515625" style="61" bestFit="1" customWidth="1"/>
    <col min="10534" max="10534" width="9.5703125" style="61" bestFit="1" customWidth="1"/>
    <col min="10535" max="10753" width="9.140625" style="61"/>
    <col min="10754" max="10754" width="14.7109375" style="61" customWidth="1"/>
    <col min="10755" max="10755" width="15.140625" style="61" customWidth="1"/>
    <col min="10756" max="10756" width="12" style="61" customWidth="1"/>
    <col min="10757" max="10757" width="11.5703125" style="61" customWidth="1"/>
    <col min="10758" max="10758" width="11.85546875" style="61" customWidth="1"/>
    <col min="10759" max="10759" width="9.140625" style="61"/>
    <col min="10760" max="10760" width="8" style="61" customWidth="1"/>
    <col min="10761" max="10761" width="9" style="61" customWidth="1"/>
    <col min="10762" max="10762" width="12.28515625" style="61" customWidth="1"/>
    <col min="10763" max="10764" width="13.85546875" style="61" customWidth="1"/>
    <col min="10765" max="10765" width="44.42578125" style="61" customWidth="1"/>
    <col min="10766" max="10767" width="9.140625" style="61"/>
    <col min="10768" max="10768" width="9.28515625" style="61" customWidth="1"/>
    <col min="10769" max="10770" width="9.140625" style="61"/>
    <col min="10771" max="10771" width="9.5703125" style="61" bestFit="1" customWidth="1"/>
    <col min="10772" max="10772" width="9.140625" style="61"/>
    <col min="10773" max="10773" width="10" style="61" bestFit="1" customWidth="1"/>
    <col min="10774" max="10774" width="9.140625" style="61"/>
    <col min="10775" max="10775" width="12.5703125" style="61" bestFit="1" customWidth="1"/>
    <col min="10776" max="10776" width="10.5703125" style="61" bestFit="1" customWidth="1"/>
    <col min="10777" max="10779" width="9.140625" style="61"/>
    <col min="10780" max="10780" width="10.5703125" style="61" bestFit="1" customWidth="1"/>
    <col min="10781" max="10781" width="11.42578125" style="61" bestFit="1" customWidth="1"/>
    <col min="10782" max="10782" width="8.140625" style="61" bestFit="1" customWidth="1"/>
    <col min="10783" max="10783" width="14.42578125" style="61" bestFit="1" customWidth="1"/>
    <col min="10784" max="10784" width="11.7109375" style="61" bestFit="1" customWidth="1"/>
    <col min="10785" max="10785" width="23" style="61" bestFit="1" customWidth="1"/>
    <col min="10786" max="10786" width="25" style="61" bestFit="1" customWidth="1"/>
    <col min="10787" max="10787" width="12.85546875" style="61" bestFit="1" customWidth="1"/>
    <col min="10788" max="10788" width="14" style="61" bestFit="1" customWidth="1"/>
    <col min="10789" max="10789" width="20.28515625" style="61" bestFit="1" customWidth="1"/>
    <col min="10790" max="10790" width="9.5703125" style="61" bestFit="1" customWidth="1"/>
    <col min="10791" max="11009" width="9.140625" style="61"/>
    <col min="11010" max="11010" width="14.7109375" style="61" customWidth="1"/>
    <col min="11011" max="11011" width="15.140625" style="61" customWidth="1"/>
    <col min="11012" max="11012" width="12" style="61" customWidth="1"/>
    <col min="11013" max="11013" width="11.5703125" style="61" customWidth="1"/>
    <col min="11014" max="11014" width="11.85546875" style="61" customWidth="1"/>
    <col min="11015" max="11015" width="9.140625" style="61"/>
    <col min="11016" max="11016" width="8" style="61" customWidth="1"/>
    <col min="11017" max="11017" width="9" style="61" customWidth="1"/>
    <col min="11018" max="11018" width="12.28515625" style="61" customWidth="1"/>
    <col min="11019" max="11020" width="13.85546875" style="61" customWidth="1"/>
    <col min="11021" max="11021" width="44.42578125" style="61" customWidth="1"/>
    <col min="11022" max="11023" width="9.140625" style="61"/>
    <col min="11024" max="11024" width="9.28515625" style="61" customWidth="1"/>
    <col min="11025" max="11026" width="9.140625" style="61"/>
    <col min="11027" max="11027" width="9.5703125" style="61" bestFit="1" customWidth="1"/>
    <col min="11028" max="11028" width="9.140625" style="61"/>
    <col min="11029" max="11029" width="10" style="61" bestFit="1" customWidth="1"/>
    <col min="11030" max="11030" width="9.140625" style="61"/>
    <col min="11031" max="11031" width="12.5703125" style="61" bestFit="1" customWidth="1"/>
    <col min="11032" max="11032" width="10.5703125" style="61" bestFit="1" customWidth="1"/>
    <col min="11033" max="11035" width="9.140625" style="61"/>
    <col min="11036" max="11036" width="10.5703125" style="61" bestFit="1" customWidth="1"/>
    <col min="11037" max="11037" width="11.42578125" style="61" bestFit="1" customWidth="1"/>
    <col min="11038" max="11038" width="8.140625" style="61" bestFit="1" customWidth="1"/>
    <col min="11039" max="11039" width="14.42578125" style="61" bestFit="1" customWidth="1"/>
    <col min="11040" max="11040" width="11.7109375" style="61" bestFit="1" customWidth="1"/>
    <col min="11041" max="11041" width="23" style="61" bestFit="1" customWidth="1"/>
    <col min="11042" max="11042" width="25" style="61" bestFit="1" customWidth="1"/>
    <col min="11043" max="11043" width="12.85546875" style="61" bestFit="1" customWidth="1"/>
    <col min="11044" max="11044" width="14" style="61" bestFit="1" customWidth="1"/>
    <col min="11045" max="11045" width="20.28515625" style="61" bestFit="1" customWidth="1"/>
    <col min="11046" max="11046" width="9.5703125" style="61" bestFit="1" customWidth="1"/>
    <col min="11047" max="11265" width="9.140625" style="61"/>
    <col min="11266" max="11266" width="14.7109375" style="61" customWidth="1"/>
    <col min="11267" max="11267" width="15.140625" style="61" customWidth="1"/>
    <col min="11268" max="11268" width="12" style="61" customWidth="1"/>
    <col min="11269" max="11269" width="11.5703125" style="61" customWidth="1"/>
    <col min="11270" max="11270" width="11.85546875" style="61" customWidth="1"/>
    <col min="11271" max="11271" width="9.140625" style="61"/>
    <col min="11272" max="11272" width="8" style="61" customWidth="1"/>
    <col min="11273" max="11273" width="9" style="61" customWidth="1"/>
    <col min="11274" max="11274" width="12.28515625" style="61" customWidth="1"/>
    <col min="11275" max="11276" width="13.85546875" style="61" customWidth="1"/>
    <col min="11277" max="11277" width="44.42578125" style="61" customWidth="1"/>
    <col min="11278" max="11279" width="9.140625" style="61"/>
    <col min="11280" max="11280" width="9.28515625" style="61" customWidth="1"/>
    <col min="11281" max="11282" width="9.140625" style="61"/>
    <col min="11283" max="11283" width="9.5703125" style="61" bestFit="1" customWidth="1"/>
    <col min="11284" max="11284" width="9.140625" style="61"/>
    <col min="11285" max="11285" width="10" style="61" bestFit="1" customWidth="1"/>
    <col min="11286" max="11286" width="9.140625" style="61"/>
    <col min="11287" max="11287" width="12.5703125" style="61" bestFit="1" customWidth="1"/>
    <col min="11288" max="11288" width="10.5703125" style="61" bestFit="1" customWidth="1"/>
    <col min="11289" max="11291" width="9.140625" style="61"/>
    <col min="11292" max="11292" width="10.5703125" style="61" bestFit="1" customWidth="1"/>
    <col min="11293" max="11293" width="11.42578125" style="61" bestFit="1" customWidth="1"/>
    <col min="11294" max="11294" width="8.140625" style="61" bestFit="1" customWidth="1"/>
    <col min="11295" max="11295" width="14.42578125" style="61" bestFit="1" customWidth="1"/>
    <col min="11296" max="11296" width="11.7109375" style="61" bestFit="1" customWidth="1"/>
    <col min="11297" max="11297" width="23" style="61" bestFit="1" customWidth="1"/>
    <col min="11298" max="11298" width="25" style="61" bestFit="1" customWidth="1"/>
    <col min="11299" max="11299" width="12.85546875" style="61" bestFit="1" customWidth="1"/>
    <col min="11300" max="11300" width="14" style="61" bestFit="1" customWidth="1"/>
    <col min="11301" max="11301" width="20.28515625" style="61" bestFit="1" customWidth="1"/>
    <col min="11302" max="11302" width="9.5703125" style="61" bestFit="1" customWidth="1"/>
    <col min="11303" max="11521" width="9.140625" style="61"/>
    <col min="11522" max="11522" width="14.7109375" style="61" customWidth="1"/>
    <col min="11523" max="11523" width="15.140625" style="61" customWidth="1"/>
    <col min="11524" max="11524" width="12" style="61" customWidth="1"/>
    <col min="11525" max="11525" width="11.5703125" style="61" customWidth="1"/>
    <col min="11526" max="11526" width="11.85546875" style="61" customWidth="1"/>
    <col min="11527" max="11527" width="9.140625" style="61"/>
    <col min="11528" max="11528" width="8" style="61" customWidth="1"/>
    <col min="11529" max="11529" width="9" style="61" customWidth="1"/>
    <col min="11530" max="11530" width="12.28515625" style="61" customWidth="1"/>
    <col min="11531" max="11532" width="13.85546875" style="61" customWidth="1"/>
    <col min="11533" max="11533" width="44.42578125" style="61" customWidth="1"/>
    <col min="11534" max="11535" width="9.140625" style="61"/>
    <col min="11536" max="11536" width="9.28515625" style="61" customWidth="1"/>
    <col min="11537" max="11538" width="9.140625" style="61"/>
    <col min="11539" max="11539" width="9.5703125" style="61" bestFit="1" customWidth="1"/>
    <col min="11540" max="11540" width="9.140625" style="61"/>
    <col min="11541" max="11541" width="10" style="61" bestFit="1" customWidth="1"/>
    <col min="11542" max="11542" width="9.140625" style="61"/>
    <col min="11543" max="11543" width="12.5703125" style="61" bestFit="1" customWidth="1"/>
    <col min="11544" max="11544" width="10.5703125" style="61" bestFit="1" customWidth="1"/>
    <col min="11545" max="11547" width="9.140625" style="61"/>
    <col min="11548" max="11548" width="10.5703125" style="61" bestFit="1" customWidth="1"/>
    <col min="11549" max="11549" width="11.42578125" style="61" bestFit="1" customWidth="1"/>
    <col min="11550" max="11550" width="8.140625" style="61" bestFit="1" customWidth="1"/>
    <col min="11551" max="11551" width="14.42578125" style="61" bestFit="1" customWidth="1"/>
    <col min="11552" max="11552" width="11.7109375" style="61" bestFit="1" customWidth="1"/>
    <col min="11553" max="11553" width="23" style="61" bestFit="1" customWidth="1"/>
    <col min="11554" max="11554" width="25" style="61" bestFit="1" customWidth="1"/>
    <col min="11555" max="11555" width="12.85546875" style="61" bestFit="1" customWidth="1"/>
    <col min="11556" max="11556" width="14" style="61" bestFit="1" customWidth="1"/>
    <col min="11557" max="11557" width="20.28515625" style="61" bestFit="1" customWidth="1"/>
    <col min="11558" max="11558" width="9.5703125" style="61" bestFit="1" customWidth="1"/>
    <col min="11559" max="11777" width="9.140625" style="61"/>
    <col min="11778" max="11778" width="14.7109375" style="61" customWidth="1"/>
    <col min="11779" max="11779" width="15.140625" style="61" customWidth="1"/>
    <col min="11780" max="11780" width="12" style="61" customWidth="1"/>
    <col min="11781" max="11781" width="11.5703125" style="61" customWidth="1"/>
    <col min="11782" max="11782" width="11.85546875" style="61" customWidth="1"/>
    <col min="11783" max="11783" width="9.140625" style="61"/>
    <col min="11784" max="11784" width="8" style="61" customWidth="1"/>
    <col min="11785" max="11785" width="9" style="61" customWidth="1"/>
    <col min="11786" max="11786" width="12.28515625" style="61" customWidth="1"/>
    <col min="11787" max="11788" width="13.85546875" style="61" customWidth="1"/>
    <col min="11789" max="11789" width="44.42578125" style="61" customWidth="1"/>
    <col min="11790" max="11791" width="9.140625" style="61"/>
    <col min="11792" max="11792" width="9.28515625" style="61" customWidth="1"/>
    <col min="11793" max="11794" width="9.140625" style="61"/>
    <col min="11795" max="11795" width="9.5703125" style="61" bestFit="1" customWidth="1"/>
    <col min="11796" max="11796" width="9.140625" style="61"/>
    <col min="11797" max="11797" width="10" style="61" bestFit="1" customWidth="1"/>
    <col min="11798" max="11798" width="9.140625" style="61"/>
    <col min="11799" max="11799" width="12.5703125" style="61" bestFit="1" customWidth="1"/>
    <col min="11800" max="11800" width="10.5703125" style="61" bestFit="1" customWidth="1"/>
    <col min="11801" max="11803" width="9.140625" style="61"/>
    <col min="11804" max="11804" width="10.5703125" style="61" bestFit="1" customWidth="1"/>
    <col min="11805" max="11805" width="11.42578125" style="61" bestFit="1" customWidth="1"/>
    <col min="11806" max="11806" width="8.140625" style="61" bestFit="1" customWidth="1"/>
    <col min="11807" max="11807" width="14.42578125" style="61" bestFit="1" customWidth="1"/>
    <col min="11808" max="11808" width="11.7109375" style="61" bestFit="1" customWidth="1"/>
    <col min="11809" max="11809" width="23" style="61" bestFit="1" customWidth="1"/>
    <col min="11810" max="11810" width="25" style="61" bestFit="1" customWidth="1"/>
    <col min="11811" max="11811" width="12.85546875" style="61" bestFit="1" customWidth="1"/>
    <col min="11812" max="11812" width="14" style="61" bestFit="1" customWidth="1"/>
    <col min="11813" max="11813" width="20.28515625" style="61" bestFit="1" customWidth="1"/>
    <col min="11814" max="11814" width="9.5703125" style="61" bestFit="1" customWidth="1"/>
    <col min="11815" max="12033" width="9.140625" style="61"/>
    <col min="12034" max="12034" width="14.7109375" style="61" customWidth="1"/>
    <col min="12035" max="12035" width="15.140625" style="61" customWidth="1"/>
    <col min="12036" max="12036" width="12" style="61" customWidth="1"/>
    <col min="12037" max="12037" width="11.5703125" style="61" customWidth="1"/>
    <col min="12038" max="12038" width="11.85546875" style="61" customWidth="1"/>
    <col min="12039" max="12039" width="9.140625" style="61"/>
    <col min="12040" max="12040" width="8" style="61" customWidth="1"/>
    <col min="12041" max="12041" width="9" style="61" customWidth="1"/>
    <col min="12042" max="12042" width="12.28515625" style="61" customWidth="1"/>
    <col min="12043" max="12044" width="13.85546875" style="61" customWidth="1"/>
    <col min="12045" max="12045" width="44.42578125" style="61" customWidth="1"/>
    <col min="12046" max="12047" width="9.140625" style="61"/>
    <col min="12048" max="12048" width="9.28515625" style="61" customWidth="1"/>
    <col min="12049" max="12050" width="9.140625" style="61"/>
    <col min="12051" max="12051" width="9.5703125" style="61" bestFit="1" customWidth="1"/>
    <col min="12052" max="12052" width="9.140625" style="61"/>
    <col min="12053" max="12053" width="10" style="61" bestFit="1" customWidth="1"/>
    <col min="12054" max="12054" width="9.140625" style="61"/>
    <col min="12055" max="12055" width="12.5703125" style="61" bestFit="1" customWidth="1"/>
    <col min="12056" max="12056" width="10.5703125" style="61" bestFit="1" customWidth="1"/>
    <col min="12057" max="12059" width="9.140625" style="61"/>
    <col min="12060" max="12060" width="10.5703125" style="61" bestFit="1" customWidth="1"/>
    <col min="12061" max="12061" width="11.42578125" style="61" bestFit="1" customWidth="1"/>
    <col min="12062" max="12062" width="8.140625" style="61" bestFit="1" customWidth="1"/>
    <col min="12063" max="12063" width="14.42578125" style="61" bestFit="1" customWidth="1"/>
    <col min="12064" max="12064" width="11.7109375" style="61" bestFit="1" customWidth="1"/>
    <col min="12065" max="12065" width="23" style="61" bestFit="1" customWidth="1"/>
    <col min="12066" max="12066" width="25" style="61" bestFit="1" customWidth="1"/>
    <col min="12067" max="12067" width="12.85546875" style="61" bestFit="1" customWidth="1"/>
    <col min="12068" max="12068" width="14" style="61" bestFit="1" customWidth="1"/>
    <col min="12069" max="12069" width="20.28515625" style="61" bestFit="1" customWidth="1"/>
    <col min="12070" max="12070" width="9.5703125" style="61" bestFit="1" customWidth="1"/>
    <col min="12071" max="12289" width="9.140625" style="61"/>
    <col min="12290" max="12290" width="14.7109375" style="61" customWidth="1"/>
    <col min="12291" max="12291" width="15.140625" style="61" customWidth="1"/>
    <col min="12292" max="12292" width="12" style="61" customWidth="1"/>
    <col min="12293" max="12293" width="11.5703125" style="61" customWidth="1"/>
    <col min="12294" max="12294" width="11.85546875" style="61" customWidth="1"/>
    <col min="12295" max="12295" width="9.140625" style="61"/>
    <col min="12296" max="12296" width="8" style="61" customWidth="1"/>
    <col min="12297" max="12297" width="9" style="61" customWidth="1"/>
    <col min="12298" max="12298" width="12.28515625" style="61" customWidth="1"/>
    <col min="12299" max="12300" width="13.85546875" style="61" customWidth="1"/>
    <col min="12301" max="12301" width="44.42578125" style="61" customWidth="1"/>
    <col min="12302" max="12303" width="9.140625" style="61"/>
    <col min="12304" max="12304" width="9.28515625" style="61" customWidth="1"/>
    <col min="12305" max="12306" width="9.140625" style="61"/>
    <col min="12307" max="12307" width="9.5703125" style="61" bestFit="1" customWidth="1"/>
    <col min="12308" max="12308" width="9.140625" style="61"/>
    <col min="12309" max="12309" width="10" style="61" bestFit="1" customWidth="1"/>
    <col min="12310" max="12310" width="9.140625" style="61"/>
    <col min="12311" max="12311" width="12.5703125" style="61" bestFit="1" customWidth="1"/>
    <col min="12312" max="12312" width="10.5703125" style="61" bestFit="1" customWidth="1"/>
    <col min="12313" max="12315" width="9.140625" style="61"/>
    <col min="12316" max="12316" width="10.5703125" style="61" bestFit="1" customWidth="1"/>
    <col min="12317" max="12317" width="11.42578125" style="61" bestFit="1" customWidth="1"/>
    <col min="12318" max="12318" width="8.140625" style="61" bestFit="1" customWidth="1"/>
    <col min="12319" max="12319" width="14.42578125" style="61" bestFit="1" customWidth="1"/>
    <col min="12320" max="12320" width="11.7109375" style="61" bestFit="1" customWidth="1"/>
    <col min="12321" max="12321" width="23" style="61" bestFit="1" customWidth="1"/>
    <col min="12322" max="12322" width="25" style="61" bestFit="1" customWidth="1"/>
    <col min="12323" max="12323" width="12.85546875" style="61" bestFit="1" customWidth="1"/>
    <col min="12324" max="12324" width="14" style="61" bestFit="1" customWidth="1"/>
    <col min="12325" max="12325" width="20.28515625" style="61" bestFit="1" customWidth="1"/>
    <col min="12326" max="12326" width="9.5703125" style="61" bestFit="1" customWidth="1"/>
    <col min="12327" max="12545" width="9.140625" style="61"/>
    <col min="12546" max="12546" width="14.7109375" style="61" customWidth="1"/>
    <col min="12547" max="12547" width="15.140625" style="61" customWidth="1"/>
    <col min="12548" max="12548" width="12" style="61" customWidth="1"/>
    <col min="12549" max="12549" width="11.5703125" style="61" customWidth="1"/>
    <col min="12550" max="12550" width="11.85546875" style="61" customWidth="1"/>
    <col min="12551" max="12551" width="9.140625" style="61"/>
    <col min="12552" max="12552" width="8" style="61" customWidth="1"/>
    <col min="12553" max="12553" width="9" style="61" customWidth="1"/>
    <col min="12554" max="12554" width="12.28515625" style="61" customWidth="1"/>
    <col min="12555" max="12556" width="13.85546875" style="61" customWidth="1"/>
    <col min="12557" max="12557" width="44.42578125" style="61" customWidth="1"/>
    <col min="12558" max="12559" width="9.140625" style="61"/>
    <col min="12560" max="12560" width="9.28515625" style="61" customWidth="1"/>
    <col min="12561" max="12562" width="9.140625" style="61"/>
    <col min="12563" max="12563" width="9.5703125" style="61" bestFit="1" customWidth="1"/>
    <col min="12564" max="12564" width="9.140625" style="61"/>
    <col min="12565" max="12565" width="10" style="61" bestFit="1" customWidth="1"/>
    <col min="12566" max="12566" width="9.140625" style="61"/>
    <col min="12567" max="12567" width="12.5703125" style="61" bestFit="1" customWidth="1"/>
    <col min="12568" max="12568" width="10.5703125" style="61" bestFit="1" customWidth="1"/>
    <col min="12569" max="12571" width="9.140625" style="61"/>
    <col min="12572" max="12572" width="10.5703125" style="61" bestFit="1" customWidth="1"/>
    <col min="12573" max="12573" width="11.42578125" style="61" bestFit="1" customWidth="1"/>
    <col min="12574" max="12574" width="8.140625" style="61" bestFit="1" customWidth="1"/>
    <col min="12575" max="12575" width="14.42578125" style="61" bestFit="1" customWidth="1"/>
    <col min="12576" max="12576" width="11.7109375" style="61" bestFit="1" customWidth="1"/>
    <col min="12577" max="12577" width="23" style="61" bestFit="1" customWidth="1"/>
    <col min="12578" max="12578" width="25" style="61" bestFit="1" customWidth="1"/>
    <col min="12579" max="12579" width="12.85546875" style="61" bestFit="1" customWidth="1"/>
    <col min="12580" max="12580" width="14" style="61" bestFit="1" customWidth="1"/>
    <col min="12581" max="12581" width="20.28515625" style="61" bestFit="1" customWidth="1"/>
    <col min="12582" max="12582" width="9.5703125" style="61" bestFit="1" customWidth="1"/>
    <col min="12583" max="12801" width="9.140625" style="61"/>
    <col min="12802" max="12802" width="14.7109375" style="61" customWidth="1"/>
    <col min="12803" max="12803" width="15.140625" style="61" customWidth="1"/>
    <col min="12804" max="12804" width="12" style="61" customWidth="1"/>
    <col min="12805" max="12805" width="11.5703125" style="61" customWidth="1"/>
    <col min="12806" max="12806" width="11.85546875" style="61" customWidth="1"/>
    <col min="12807" max="12807" width="9.140625" style="61"/>
    <col min="12808" max="12808" width="8" style="61" customWidth="1"/>
    <col min="12809" max="12809" width="9" style="61" customWidth="1"/>
    <col min="12810" max="12810" width="12.28515625" style="61" customWidth="1"/>
    <col min="12811" max="12812" width="13.85546875" style="61" customWidth="1"/>
    <col min="12813" max="12813" width="44.42578125" style="61" customWidth="1"/>
    <col min="12814" max="12815" width="9.140625" style="61"/>
    <col min="12816" max="12816" width="9.28515625" style="61" customWidth="1"/>
    <col min="12817" max="12818" width="9.140625" style="61"/>
    <col min="12819" max="12819" width="9.5703125" style="61" bestFit="1" customWidth="1"/>
    <col min="12820" max="12820" width="9.140625" style="61"/>
    <col min="12821" max="12821" width="10" style="61" bestFit="1" customWidth="1"/>
    <col min="12822" max="12822" width="9.140625" style="61"/>
    <col min="12823" max="12823" width="12.5703125" style="61" bestFit="1" customWidth="1"/>
    <col min="12824" max="12824" width="10.5703125" style="61" bestFit="1" customWidth="1"/>
    <col min="12825" max="12827" width="9.140625" style="61"/>
    <col min="12828" max="12828" width="10.5703125" style="61" bestFit="1" customWidth="1"/>
    <col min="12829" max="12829" width="11.42578125" style="61" bestFit="1" customWidth="1"/>
    <col min="12830" max="12830" width="8.140625" style="61" bestFit="1" customWidth="1"/>
    <col min="12831" max="12831" width="14.42578125" style="61" bestFit="1" customWidth="1"/>
    <col min="12832" max="12832" width="11.7109375" style="61" bestFit="1" customWidth="1"/>
    <col min="12833" max="12833" width="23" style="61" bestFit="1" customWidth="1"/>
    <col min="12834" max="12834" width="25" style="61" bestFit="1" customWidth="1"/>
    <col min="12835" max="12835" width="12.85546875" style="61" bestFit="1" customWidth="1"/>
    <col min="12836" max="12836" width="14" style="61" bestFit="1" customWidth="1"/>
    <col min="12837" max="12837" width="20.28515625" style="61" bestFit="1" customWidth="1"/>
    <col min="12838" max="12838" width="9.5703125" style="61" bestFit="1" customWidth="1"/>
    <col min="12839" max="13057" width="9.140625" style="61"/>
    <col min="13058" max="13058" width="14.7109375" style="61" customWidth="1"/>
    <col min="13059" max="13059" width="15.140625" style="61" customWidth="1"/>
    <col min="13060" max="13060" width="12" style="61" customWidth="1"/>
    <col min="13061" max="13061" width="11.5703125" style="61" customWidth="1"/>
    <col min="13062" max="13062" width="11.85546875" style="61" customWidth="1"/>
    <col min="13063" max="13063" width="9.140625" style="61"/>
    <col min="13064" max="13064" width="8" style="61" customWidth="1"/>
    <col min="13065" max="13065" width="9" style="61" customWidth="1"/>
    <col min="13066" max="13066" width="12.28515625" style="61" customWidth="1"/>
    <col min="13067" max="13068" width="13.85546875" style="61" customWidth="1"/>
    <col min="13069" max="13069" width="44.42578125" style="61" customWidth="1"/>
    <col min="13070" max="13071" width="9.140625" style="61"/>
    <col min="13072" max="13072" width="9.28515625" style="61" customWidth="1"/>
    <col min="13073" max="13074" width="9.140625" style="61"/>
    <col min="13075" max="13075" width="9.5703125" style="61" bestFit="1" customWidth="1"/>
    <col min="13076" max="13076" width="9.140625" style="61"/>
    <col min="13077" max="13077" width="10" style="61" bestFit="1" customWidth="1"/>
    <col min="13078" max="13078" width="9.140625" style="61"/>
    <col min="13079" max="13079" width="12.5703125" style="61" bestFit="1" customWidth="1"/>
    <col min="13080" max="13080" width="10.5703125" style="61" bestFit="1" customWidth="1"/>
    <col min="13081" max="13083" width="9.140625" style="61"/>
    <col min="13084" max="13084" width="10.5703125" style="61" bestFit="1" customWidth="1"/>
    <col min="13085" max="13085" width="11.42578125" style="61" bestFit="1" customWidth="1"/>
    <col min="13086" max="13086" width="8.140625" style="61" bestFit="1" customWidth="1"/>
    <col min="13087" max="13087" width="14.42578125" style="61" bestFit="1" customWidth="1"/>
    <col min="13088" max="13088" width="11.7109375" style="61" bestFit="1" customWidth="1"/>
    <col min="13089" max="13089" width="23" style="61" bestFit="1" customWidth="1"/>
    <col min="13090" max="13090" width="25" style="61" bestFit="1" customWidth="1"/>
    <col min="13091" max="13091" width="12.85546875" style="61" bestFit="1" customWidth="1"/>
    <col min="13092" max="13092" width="14" style="61" bestFit="1" customWidth="1"/>
    <col min="13093" max="13093" width="20.28515625" style="61" bestFit="1" customWidth="1"/>
    <col min="13094" max="13094" width="9.5703125" style="61" bestFit="1" customWidth="1"/>
    <col min="13095" max="13313" width="9.140625" style="61"/>
    <col min="13314" max="13314" width="14.7109375" style="61" customWidth="1"/>
    <col min="13315" max="13315" width="15.140625" style="61" customWidth="1"/>
    <col min="13316" max="13316" width="12" style="61" customWidth="1"/>
    <col min="13317" max="13317" width="11.5703125" style="61" customWidth="1"/>
    <col min="13318" max="13318" width="11.85546875" style="61" customWidth="1"/>
    <col min="13319" max="13319" width="9.140625" style="61"/>
    <col min="13320" max="13320" width="8" style="61" customWidth="1"/>
    <col min="13321" max="13321" width="9" style="61" customWidth="1"/>
    <col min="13322" max="13322" width="12.28515625" style="61" customWidth="1"/>
    <col min="13323" max="13324" width="13.85546875" style="61" customWidth="1"/>
    <col min="13325" max="13325" width="44.42578125" style="61" customWidth="1"/>
    <col min="13326" max="13327" width="9.140625" style="61"/>
    <col min="13328" max="13328" width="9.28515625" style="61" customWidth="1"/>
    <col min="13329" max="13330" width="9.140625" style="61"/>
    <col min="13331" max="13331" width="9.5703125" style="61" bestFit="1" customWidth="1"/>
    <col min="13332" max="13332" width="9.140625" style="61"/>
    <col min="13333" max="13333" width="10" style="61" bestFit="1" customWidth="1"/>
    <col min="13334" max="13334" width="9.140625" style="61"/>
    <col min="13335" max="13335" width="12.5703125" style="61" bestFit="1" customWidth="1"/>
    <col min="13336" max="13336" width="10.5703125" style="61" bestFit="1" customWidth="1"/>
    <col min="13337" max="13339" width="9.140625" style="61"/>
    <col min="13340" max="13340" width="10.5703125" style="61" bestFit="1" customWidth="1"/>
    <col min="13341" max="13341" width="11.42578125" style="61" bestFit="1" customWidth="1"/>
    <col min="13342" max="13342" width="8.140625" style="61" bestFit="1" customWidth="1"/>
    <col min="13343" max="13343" width="14.42578125" style="61" bestFit="1" customWidth="1"/>
    <col min="13344" max="13344" width="11.7109375" style="61" bestFit="1" customWidth="1"/>
    <col min="13345" max="13345" width="23" style="61" bestFit="1" customWidth="1"/>
    <col min="13346" max="13346" width="25" style="61" bestFit="1" customWidth="1"/>
    <col min="13347" max="13347" width="12.85546875" style="61" bestFit="1" customWidth="1"/>
    <col min="13348" max="13348" width="14" style="61" bestFit="1" customWidth="1"/>
    <col min="13349" max="13349" width="20.28515625" style="61" bestFit="1" customWidth="1"/>
    <col min="13350" max="13350" width="9.5703125" style="61" bestFit="1" customWidth="1"/>
    <col min="13351" max="13569" width="9.140625" style="61"/>
    <col min="13570" max="13570" width="14.7109375" style="61" customWidth="1"/>
    <col min="13571" max="13571" width="15.140625" style="61" customWidth="1"/>
    <col min="13572" max="13572" width="12" style="61" customWidth="1"/>
    <col min="13573" max="13573" width="11.5703125" style="61" customWidth="1"/>
    <col min="13574" max="13574" width="11.85546875" style="61" customWidth="1"/>
    <col min="13575" max="13575" width="9.140625" style="61"/>
    <col min="13576" max="13576" width="8" style="61" customWidth="1"/>
    <col min="13577" max="13577" width="9" style="61" customWidth="1"/>
    <col min="13578" max="13578" width="12.28515625" style="61" customWidth="1"/>
    <col min="13579" max="13580" width="13.85546875" style="61" customWidth="1"/>
    <col min="13581" max="13581" width="44.42578125" style="61" customWidth="1"/>
    <col min="13582" max="13583" width="9.140625" style="61"/>
    <col min="13584" max="13584" width="9.28515625" style="61" customWidth="1"/>
    <col min="13585" max="13586" width="9.140625" style="61"/>
    <col min="13587" max="13587" width="9.5703125" style="61" bestFit="1" customWidth="1"/>
    <col min="13588" max="13588" width="9.140625" style="61"/>
    <col min="13589" max="13589" width="10" style="61" bestFit="1" customWidth="1"/>
    <col min="13590" max="13590" width="9.140625" style="61"/>
    <col min="13591" max="13591" width="12.5703125" style="61" bestFit="1" customWidth="1"/>
    <col min="13592" max="13592" width="10.5703125" style="61" bestFit="1" customWidth="1"/>
    <col min="13593" max="13595" width="9.140625" style="61"/>
    <col min="13596" max="13596" width="10.5703125" style="61" bestFit="1" customWidth="1"/>
    <col min="13597" max="13597" width="11.42578125" style="61" bestFit="1" customWidth="1"/>
    <col min="13598" max="13598" width="8.140625" style="61" bestFit="1" customWidth="1"/>
    <col min="13599" max="13599" width="14.42578125" style="61" bestFit="1" customWidth="1"/>
    <col min="13600" max="13600" width="11.7109375" style="61" bestFit="1" customWidth="1"/>
    <col min="13601" max="13601" width="23" style="61" bestFit="1" customWidth="1"/>
    <col min="13602" max="13602" width="25" style="61" bestFit="1" customWidth="1"/>
    <col min="13603" max="13603" width="12.85546875" style="61" bestFit="1" customWidth="1"/>
    <col min="13604" max="13604" width="14" style="61" bestFit="1" customWidth="1"/>
    <col min="13605" max="13605" width="20.28515625" style="61" bestFit="1" customWidth="1"/>
    <col min="13606" max="13606" width="9.5703125" style="61" bestFit="1" customWidth="1"/>
    <col min="13607" max="13825" width="9.140625" style="61"/>
    <col min="13826" max="13826" width="14.7109375" style="61" customWidth="1"/>
    <col min="13827" max="13827" width="15.140625" style="61" customWidth="1"/>
    <col min="13828" max="13828" width="12" style="61" customWidth="1"/>
    <col min="13829" max="13829" width="11.5703125" style="61" customWidth="1"/>
    <col min="13830" max="13830" width="11.85546875" style="61" customWidth="1"/>
    <col min="13831" max="13831" width="9.140625" style="61"/>
    <col min="13832" max="13832" width="8" style="61" customWidth="1"/>
    <col min="13833" max="13833" width="9" style="61" customWidth="1"/>
    <col min="13834" max="13834" width="12.28515625" style="61" customWidth="1"/>
    <col min="13835" max="13836" width="13.85546875" style="61" customWidth="1"/>
    <col min="13837" max="13837" width="44.42578125" style="61" customWidth="1"/>
    <col min="13838" max="13839" width="9.140625" style="61"/>
    <col min="13840" max="13840" width="9.28515625" style="61" customWidth="1"/>
    <col min="13841" max="13842" width="9.140625" style="61"/>
    <col min="13843" max="13843" width="9.5703125" style="61" bestFit="1" customWidth="1"/>
    <col min="13844" max="13844" width="9.140625" style="61"/>
    <col min="13845" max="13845" width="10" style="61" bestFit="1" customWidth="1"/>
    <col min="13846" max="13846" width="9.140625" style="61"/>
    <col min="13847" max="13847" width="12.5703125" style="61" bestFit="1" customWidth="1"/>
    <col min="13848" max="13848" width="10.5703125" style="61" bestFit="1" customWidth="1"/>
    <col min="13849" max="13851" width="9.140625" style="61"/>
    <col min="13852" max="13852" width="10.5703125" style="61" bestFit="1" customWidth="1"/>
    <col min="13853" max="13853" width="11.42578125" style="61" bestFit="1" customWidth="1"/>
    <col min="13854" max="13854" width="8.140625" style="61" bestFit="1" customWidth="1"/>
    <col min="13855" max="13855" width="14.42578125" style="61" bestFit="1" customWidth="1"/>
    <col min="13856" max="13856" width="11.7109375" style="61" bestFit="1" customWidth="1"/>
    <col min="13857" max="13857" width="23" style="61" bestFit="1" customWidth="1"/>
    <col min="13858" max="13858" width="25" style="61" bestFit="1" customWidth="1"/>
    <col min="13859" max="13859" width="12.85546875" style="61" bestFit="1" customWidth="1"/>
    <col min="13860" max="13860" width="14" style="61" bestFit="1" customWidth="1"/>
    <col min="13861" max="13861" width="20.28515625" style="61" bestFit="1" customWidth="1"/>
    <col min="13862" max="13862" width="9.5703125" style="61" bestFit="1" customWidth="1"/>
    <col min="13863" max="14081" width="9.140625" style="61"/>
    <col min="14082" max="14082" width="14.7109375" style="61" customWidth="1"/>
    <col min="14083" max="14083" width="15.140625" style="61" customWidth="1"/>
    <col min="14084" max="14084" width="12" style="61" customWidth="1"/>
    <col min="14085" max="14085" width="11.5703125" style="61" customWidth="1"/>
    <col min="14086" max="14086" width="11.85546875" style="61" customWidth="1"/>
    <col min="14087" max="14087" width="9.140625" style="61"/>
    <col min="14088" max="14088" width="8" style="61" customWidth="1"/>
    <col min="14089" max="14089" width="9" style="61" customWidth="1"/>
    <col min="14090" max="14090" width="12.28515625" style="61" customWidth="1"/>
    <col min="14091" max="14092" width="13.85546875" style="61" customWidth="1"/>
    <col min="14093" max="14093" width="44.42578125" style="61" customWidth="1"/>
    <col min="14094" max="14095" width="9.140625" style="61"/>
    <col min="14096" max="14096" width="9.28515625" style="61" customWidth="1"/>
    <col min="14097" max="14098" width="9.140625" style="61"/>
    <col min="14099" max="14099" width="9.5703125" style="61" bestFit="1" customWidth="1"/>
    <col min="14100" max="14100" width="9.140625" style="61"/>
    <col min="14101" max="14101" width="10" style="61" bestFit="1" customWidth="1"/>
    <col min="14102" max="14102" width="9.140625" style="61"/>
    <col min="14103" max="14103" width="12.5703125" style="61" bestFit="1" customWidth="1"/>
    <col min="14104" max="14104" width="10.5703125" style="61" bestFit="1" customWidth="1"/>
    <col min="14105" max="14107" width="9.140625" style="61"/>
    <col min="14108" max="14108" width="10.5703125" style="61" bestFit="1" customWidth="1"/>
    <col min="14109" max="14109" width="11.42578125" style="61" bestFit="1" customWidth="1"/>
    <col min="14110" max="14110" width="8.140625" style="61" bestFit="1" customWidth="1"/>
    <col min="14111" max="14111" width="14.42578125" style="61" bestFit="1" customWidth="1"/>
    <col min="14112" max="14112" width="11.7109375" style="61" bestFit="1" customWidth="1"/>
    <col min="14113" max="14113" width="23" style="61" bestFit="1" customWidth="1"/>
    <col min="14114" max="14114" width="25" style="61" bestFit="1" customWidth="1"/>
    <col min="14115" max="14115" width="12.85546875" style="61" bestFit="1" customWidth="1"/>
    <col min="14116" max="14116" width="14" style="61" bestFit="1" customWidth="1"/>
    <col min="14117" max="14117" width="20.28515625" style="61" bestFit="1" customWidth="1"/>
    <col min="14118" max="14118" width="9.5703125" style="61" bestFit="1" customWidth="1"/>
    <col min="14119" max="14337" width="9.140625" style="61"/>
    <col min="14338" max="14338" width="14.7109375" style="61" customWidth="1"/>
    <col min="14339" max="14339" width="15.140625" style="61" customWidth="1"/>
    <col min="14340" max="14340" width="12" style="61" customWidth="1"/>
    <col min="14341" max="14341" width="11.5703125" style="61" customWidth="1"/>
    <col min="14342" max="14342" width="11.85546875" style="61" customWidth="1"/>
    <col min="14343" max="14343" width="9.140625" style="61"/>
    <col min="14344" max="14344" width="8" style="61" customWidth="1"/>
    <col min="14345" max="14345" width="9" style="61" customWidth="1"/>
    <col min="14346" max="14346" width="12.28515625" style="61" customWidth="1"/>
    <col min="14347" max="14348" width="13.85546875" style="61" customWidth="1"/>
    <col min="14349" max="14349" width="44.42578125" style="61" customWidth="1"/>
    <col min="14350" max="14351" width="9.140625" style="61"/>
    <col min="14352" max="14352" width="9.28515625" style="61" customWidth="1"/>
    <col min="14353" max="14354" width="9.140625" style="61"/>
    <col min="14355" max="14355" width="9.5703125" style="61" bestFit="1" customWidth="1"/>
    <col min="14356" max="14356" width="9.140625" style="61"/>
    <col min="14357" max="14357" width="10" style="61" bestFit="1" customWidth="1"/>
    <col min="14358" max="14358" width="9.140625" style="61"/>
    <col min="14359" max="14359" width="12.5703125" style="61" bestFit="1" customWidth="1"/>
    <col min="14360" max="14360" width="10.5703125" style="61" bestFit="1" customWidth="1"/>
    <col min="14361" max="14363" width="9.140625" style="61"/>
    <col min="14364" max="14364" width="10.5703125" style="61" bestFit="1" customWidth="1"/>
    <col min="14365" max="14365" width="11.42578125" style="61" bestFit="1" customWidth="1"/>
    <col min="14366" max="14366" width="8.140625" style="61" bestFit="1" customWidth="1"/>
    <col min="14367" max="14367" width="14.42578125" style="61" bestFit="1" customWidth="1"/>
    <col min="14368" max="14368" width="11.7109375" style="61" bestFit="1" customWidth="1"/>
    <col min="14369" max="14369" width="23" style="61" bestFit="1" customWidth="1"/>
    <col min="14370" max="14370" width="25" style="61" bestFit="1" customWidth="1"/>
    <col min="14371" max="14371" width="12.85546875" style="61" bestFit="1" customWidth="1"/>
    <col min="14372" max="14372" width="14" style="61" bestFit="1" customWidth="1"/>
    <col min="14373" max="14373" width="20.28515625" style="61" bestFit="1" customWidth="1"/>
    <col min="14374" max="14374" width="9.5703125" style="61" bestFit="1" customWidth="1"/>
    <col min="14375" max="14593" width="9.140625" style="61"/>
    <col min="14594" max="14594" width="14.7109375" style="61" customWidth="1"/>
    <col min="14595" max="14595" width="15.140625" style="61" customWidth="1"/>
    <col min="14596" max="14596" width="12" style="61" customWidth="1"/>
    <col min="14597" max="14597" width="11.5703125" style="61" customWidth="1"/>
    <col min="14598" max="14598" width="11.85546875" style="61" customWidth="1"/>
    <col min="14599" max="14599" width="9.140625" style="61"/>
    <col min="14600" max="14600" width="8" style="61" customWidth="1"/>
    <col min="14601" max="14601" width="9" style="61" customWidth="1"/>
    <col min="14602" max="14602" width="12.28515625" style="61" customWidth="1"/>
    <col min="14603" max="14604" width="13.85546875" style="61" customWidth="1"/>
    <col min="14605" max="14605" width="44.42578125" style="61" customWidth="1"/>
    <col min="14606" max="14607" width="9.140625" style="61"/>
    <col min="14608" max="14608" width="9.28515625" style="61" customWidth="1"/>
    <col min="14609" max="14610" width="9.140625" style="61"/>
    <col min="14611" max="14611" width="9.5703125" style="61" bestFit="1" customWidth="1"/>
    <col min="14612" max="14612" width="9.140625" style="61"/>
    <col min="14613" max="14613" width="10" style="61" bestFit="1" customWidth="1"/>
    <col min="14614" max="14614" width="9.140625" style="61"/>
    <col min="14615" max="14615" width="12.5703125" style="61" bestFit="1" customWidth="1"/>
    <col min="14616" max="14616" width="10.5703125" style="61" bestFit="1" customWidth="1"/>
    <col min="14617" max="14619" width="9.140625" style="61"/>
    <col min="14620" max="14620" width="10.5703125" style="61" bestFit="1" customWidth="1"/>
    <col min="14621" max="14621" width="11.42578125" style="61" bestFit="1" customWidth="1"/>
    <col min="14622" max="14622" width="8.140625" style="61" bestFit="1" customWidth="1"/>
    <col min="14623" max="14623" width="14.42578125" style="61" bestFit="1" customWidth="1"/>
    <col min="14624" max="14624" width="11.7109375" style="61" bestFit="1" customWidth="1"/>
    <col min="14625" max="14625" width="23" style="61" bestFit="1" customWidth="1"/>
    <col min="14626" max="14626" width="25" style="61" bestFit="1" customWidth="1"/>
    <col min="14627" max="14627" width="12.85546875" style="61" bestFit="1" customWidth="1"/>
    <col min="14628" max="14628" width="14" style="61" bestFit="1" customWidth="1"/>
    <col min="14629" max="14629" width="20.28515625" style="61" bestFit="1" customWidth="1"/>
    <col min="14630" max="14630" width="9.5703125" style="61" bestFit="1" customWidth="1"/>
    <col min="14631" max="14849" width="9.140625" style="61"/>
    <col min="14850" max="14850" width="14.7109375" style="61" customWidth="1"/>
    <col min="14851" max="14851" width="15.140625" style="61" customWidth="1"/>
    <col min="14852" max="14852" width="12" style="61" customWidth="1"/>
    <col min="14853" max="14853" width="11.5703125" style="61" customWidth="1"/>
    <col min="14854" max="14854" width="11.85546875" style="61" customWidth="1"/>
    <col min="14855" max="14855" width="9.140625" style="61"/>
    <col min="14856" max="14856" width="8" style="61" customWidth="1"/>
    <col min="14857" max="14857" width="9" style="61" customWidth="1"/>
    <col min="14858" max="14858" width="12.28515625" style="61" customWidth="1"/>
    <col min="14859" max="14860" width="13.85546875" style="61" customWidth="1"/>
    <col min="14861" max="14861" width="44.42578125" style="61" customWidth="1"/>
    <col min="14862" max="14863" width="9.140625" style="61"/>
    <col min="14864" max="14864" width="9.28515625" style="61" customWidth="1"/>
    <col min="14865" max="14866" width="9.140625" style="61"/>
    <col min="14867" max="14867" width="9.5703125" style="61" bestFit="1" customWidth="1"/>
    <col min="14868" max="14868" width="9.140625" style="61"/>
    <col min="14869" max="14869" width="10" style="61" bestFit="1" customWidth="1"/>
    <col min="14870" max="14870" width="9.140625" style="61"/>
    <col min="14871" max="14871" width="12.5703125" style="61" bestFit="1" customWidth="1"/>
    <col min="14872" max="14872" width="10.5703125" style="61" bestFit="1" customWidth="1"/>
    <col min="14873" max="14875" width="9.140625" style="61"/>
    <col min="14876" max="14876" width="10.5703125" style="61" bestFit="1" customWidth="1"/>
    <col min="14877" max="14877" width="11.42578125" style="61" bestFit="1" customWidth="1"/>
    <col min="14878" max="14878" width="8.140625" style="61" bestFit="1" customWidth="1"/>
    <col min="14879" max="14879" width="14.42578125" style="61" bestFit="1" customWidth="1"/>
    <col min="14880" max="14880" width="11.7109375" style="61" bestFit="1" customWidth="1"/>
    <col min="14881" max="14881" width="23" style="61" bestFit="1" customWidth="1"/>
    <col min="14882" max="14882" width="25" style="61" bestFit="1" customWidth="1"/>
    <col min="14883" max="14883" width="12.85546875" style="61" bestFit="1" customWidth="1"/>
    <col min="14884" max="14884" width="14" style="61" bestFit="1" customWidth="1"/>
    <col min="14885" max="14885" width="20.28515625" style="61" bestFit="1" customWidth="1"/>
    <col min="14886" max="14886" width="9.5703125" style="61" bestFit="1" customWidth="1"/>
    <col min="14887" max="15105" width="9.140625" style="61"/>
    <col min="15106" max="15106" width="14.7109375" style="61" customWidth="1"/>
    <col min="15107" max="15107" width="15.140625" style="61" customWidth="1"/>
    <col min="15108" max="15108" width="12" style="61" customWidth="1"/>
    <col min="15109" max="15109" width="11.5703125" style="61" customWidth="1"/>
    <col min="15110" max="15110" width="11.85546875" style="61" customWidth="1"/>
    <col min="15111" max="15111" width="9.140625" style="61"/>
    <col min="15112" max="15112" width="8" style="61" customWidth="1"/>
    <col min="15113" max="15113" width="9" style="61" customWidth="1"/>
    <col min="15114" max="15114" width="12.28515625" style="61" customWidth="1"/>
    <col min="15115" max="15116" width="13.85546875" style="61" customWidth="1"/>
    <col min="15117" max="15117" width="44.42578125" style="61" customWidth="1"/>
    <col min="15118" max="15119" width="9.140625" style="61"/>
    <col min="15120" max="15120" width="9.28515625" style="61" customWidth="1"/>
    <col min="15121" max="15122" width="9.140625" style="61"/>
    <col min="15123" max="15123" width="9.5703125" style="61" bestFit="1" customWidth="1"/>
    <col min="15124" max="15124" width="9.140625" style="61"/>
    <col min="15125" max="15125" width="10" style="61" bestFit="1" customWidth="1"/>
    <col min="15126" max="15126" width="9.140625" style="61"/>
    <col min="15127" max="15127" width="12.5703125" style="61" bestFit="1" customWidth="1"/>
    <col min="15128" max="15128" width="10.5703125" style="61" bestFit="1" customWidth="1"/>
    <col min="15129" max="15131" width="9.140625" style="61"/>
    <col min="15132" max="15132" width="10.5703125" style="61" bestFit="1" customWidth="1"/>
    <col min="15133" max="15133" width="11.42578125" style="61" bestFit="1" customWidth="1"/>
    <col min="15134" max="15134" width="8.140625" style="61" bestFit="1" customWidth="1"/>
    <col min="15135" max="15135" width="14.42578125" style="61" bestFit="1" customWidth="1"/>
    <col min="15136" max="15136" width="11.7109375" style="61" bestFit="1" customWidth="1"/>
    <col min="15137" max="15137" width="23" style="61" bestFit="1" customWidth="1"/>
    <col min="15138" max="15138" width="25" style="61" bestFit="1" customWidth="1"/>
    <col min="15139" max="15139" width="12.85546875" style="61" bestFit="1" customWidth="1"/>
    <col min="15140" max="15140" width="14" style="61" bestFit="1" customWidth="1"/>
    <col min="15141" max="15141" width="20.28515625" style="61" bestFit="1" customWidth="1"/>
    <col min="15142" max="15142" width="9.5703125" style="61" bestFit="1" customWidth="1"/>
    <col min="15143" max="15361" width="9.140625" style="61"/>
    <col min="15362" max="15362" width="14.7109375" style="61" customWidth="1"/>
    <col min="15363" max="15363" width="15.140625" style="61" customWidth="1"/>
    <col min="15364" max="15364" width="12" style="61" customWidth="1"/>
    <col min="15365" max="15365" width="11.5703125" style="61" customWidth="1"/>
    <col min="15366" max="15366" width="11.85546875" style="61" customWidth="1"/>
    <col min="15367" max="15367" width="9.140625" style="61"/>
    <col min="15368" max="15368" width="8" style="61" customWidth="1"/>
    <col min="15369" max="15369" width="9" style="61" customWidth="1"/>
    <col min="15370" max="15370" width="12.28515625" style="61" customWidth="1"/>
    <col min="15371" max="15372" width="13.85546875" style="61" customWidth="1"/>
    <col min="15373" max="15373" width="44.42578125" style="61" customWidth="1"/>
    <col min="15374" max="15375" width="9.140625" style="61"/>
    <col min="15376" max="15376" width="9.28515625" style="61" customWidth="1"/>
    <col min="15377" max="15378" width="9.140625" style="61"/>
    <col min="15379" max="15379" width="9.5703125" style="61" bestFit="1" customWidth="1"/>
    <col min="15380" max="15380" width="9.140625" style="61"/>
    <col min="15381" max="15381" width="10" style="61" bestFit="1" customWidth="1"/>
    <col min="15382" max="15382" width="9.140625" style="61"/>
    <col min="15383" max="15383" width="12.5703125" style="61" bestFit="1" customWidth="1"/>
    <col min="15384" max="15384" width="10.5703125" style="61" bestFit="1" customWidth="1"/>
    <col min="15385" max="15387" width="9.140625" style="61"/>
    <col min="15388" max="15388" width="10.5703125" style="61" bestFit="1" customWidth="1"/>
    <col min="15389" max="15389" width="11.42578125" style="61" bestFit="1" customWidth="1"/>
    <col min="15390" max="15390" width="8.140625" style="61" bestFit="1" customWidth="1"/>
    <col min="15391" max="15391" width="14.42578125" style="61" bestFit="1" customWidth="1"/>
    <col min="15392" max="15392" width="11.7109375" style="61" bestFit="1" customWidth="1"/>
    <col min="15393" max="15393" width="23" style="61" bestFit="1" customWidth="1"/>
    <col min="15394" max="15394" width="25" style="61" bestFit="1" customWidth="1"/>
    <col min="15395" max="15395" width="12.85546875" style="61" bestFit="1" customWidth="1"/>
    <col min="15396" max="15396" width="14" style="61" bestFit="1" customWidth="1"/>
    <col min="15397" max="15397" width="20.28515625" style="61" bestFit="1" customWidth="1"/>
    <col min="15398" max="15398" width="9.5703125" style="61" bestFit="1" customWidth="1"/>
    <col min="15399" max="15617" width="9.140625" style="61"/>
    <col min="15618" max="15618" width="14.7109375" style="61" customWidth="1"/>
    <col min="15619" max="15619" width="15.140625" style="61" customWidth="1"/>
    <col min="15620" max="15620" width="12" style="61" customWidth="1"/>
    <col min="15621" max="15621" width="11.5703125" style="61" customWidth="1"/>
    <col min="15622" max="15622" width="11.85546875" style="61" customWidth="1"/>
    <col min="15623" max="15623" width="9.140625" style="61"/>
    <col min="15624" max="15624" width="8" style="61" customWidth="1"/>
    <col min="15625" max="15625" width="9" style="61" customWidth="1"/>
    <col min="15626" max="15626" width="12.28515625" style="61" customWidth="1"/>
    <col min="15627" max="15628" width="13.85546875" style="61" customWidth="1"/>
    <col min="15629" max="15629" width="44.42578125" style="61" customWidth="1"/>
    <col min="15630" max="15631" width="9.140625" style="61"/>
    <col min="15632" max="15632" width="9.28515625" style="61" customWidth="1"/>
    <col min="15633" max="15634" width="9.140625" style="61"/>
    <col min="15635" max="15635" width="9.5703125" style="61" bestFit="1" customWidth="1"/>
    <col min="15636" max="15636" width="9.140625" style="61"/>
    <col min="15637" max="15637" width="10" style="61" bestFit="1" customWidth="1"/>
    <col min="15638" max="15638" width="9.140625" style="61"/>
    <col min="15639" max="15639" width="12.5703125" style="61" bestFit="1" customWidth="1"/>
    <col min="15640" max="15640" width="10.5703125" style="61" bestFit="1" customWidth="1"/>
    <col min="15641" max="15643" width="9.140625" style="61"/>
    <col min="15644" max="15644" width="10.5703125" style="61" bestFit="1" customWidth="1"/>
    <col min="15645" max="15645" width="11.42578125" style="61" bestFit="1" customWidth="1"/>
    <col min="15646" max="15646" width="8.140625" style="61" bestFit="1" customWidth="1"/>
    <col min="15647" max="15647" width="14.42578125" style="61" bestFit="1" customWidth="1"/>
    <col min="15648" max="15648" width="11.7109375" style="61" bestFit="1" customWidth="1"/>
    <col min="15649" max="15649" width="23" style="61" bestFit="1" customWidth="1"/>
    <col min="15650" max="15650" width="25" style="61" bestFit="1" customWidth="1"/>
    <col min="15651" max="15651" width="12.85546875" style="61" bestFit="1" customWidth="1"/>
    <col min="15652" max="15652" width="14" style="61" bestFit="1" customWidth="1"/>
    <col min="15653" max="15653" width="20.28515625" style="61" bestFit="1" customWidth="1"/>
    <col min="15654" max="15654" width="9.5703125" style="61" bestFit="1" customWidth="1"/>
    <col min="15655" max="15873" width="9.140625" style="61"/>
    <col min="15874" max="15874" width="14.7109375" style="61" customWidth="1"/>
    <col min="15875" max="15875" width="15.140625" style="61" customWidth="1"/>
    <col min="15876" max="15876" width="12" style="61" customWidth="1"/>
    <col min="15877" max="15877" width="11.5703125" style="61" customWidth="1"/>
    <col min="15878" max="15878" width="11.85546875" style="61" customWidth="1"/>
    <col min="15879" max="15879" width="9.140625" style="61"/>
    <col min="15880" max="15880" width="8" style="61" customWidth="1"/>
    <col min="15881" max="15881" width="9" style="61" customWidth="1"/>
    <col min="15882" max="15882" width="12.28515625" style="61" customWidth="1"/>
    <col min="15883" max="15884" width="13.85546875" style="61" customWidth="1"/>
    <col min="15885" max="15885" width="44.42578125" style="61" customWidth="1"/>
    <col min="15886" max="15887" width="9.140625" style="61"/>
    <col min="15888" max="15888" width="9.28515625" style="61" customWidth="1"/>
    <col min="15889" max="15890" width="9.140625" style="61"/>
    <col min="15891" max="15891" width="9.5703125" style="61" bestFit="1" customWidth="1"/>
    <col min="15892" max="15892" width="9.140625" style="61"/>
    <col min="15893" max="15893" width="10" style="61" bestFit="1" customWidth="1"/>
    <col min="15894" max="15894" width="9.140625" style="61"/>
    <col min="15895" max="15895" width="12.5703125" style="61" bestFit="1" customWidth="1"/>
    <col min="15896" max="15896" width="10.5703125" style="61" bestFit="1" customWidth="1"/>
    <col min="15897" max="15899" width="9.140625" style="61"/>
    <col min="15900" max="15900" width="10.5703125" style="61" bestFit="1" customWidth="1"/>
    <col min="15901" max="15901" width="11.42578125" style="61" bestFit="1" customWidth="1"/>
    <col min="15902" max="15902" width="8.140625" style="61" bestFit="1" customWidth="1"/>
    <col min="15903" max="15903" width="14.42578125" style="61" bestFit="1" customWidth="1"/>
    <col min="15904" max="15904" width="11.7109375" style="61" bestFit="1" customWidth="1"/>
    <col min="15905" max="15905" width="23" style="61" bestFit="1" customWidth="1"/>
    <col min="15906" max="15906" width="25" style="61" bestFit="1" customWidth="1"/>
    <col min="15907" max="15907" width="12.85546875" style="61" bestFit="1" customWidth="1"/>
    <col min="15908" max="15908" width="14" style="61" bestFit="1" customWidth="1"/>
    <col min="15909" max="15909" width="20.28515625" style="61" bestFit="1" customWidth="1"/>
    <col min="15910" max="15910" width="9.5703125" style="61" bestFit="1" customWidth="1"/>
    <col min="15911" max="16129" width="9.140625" style="61"/>
    <col min="16130" max="16130" width="14.7109375" style="61" customWidth="1"/>
    <col min="16131" max="16131" width="15.140625" style="61" customWidth="1"/>
    <col min="16132" max="16132" width="12" style="61" customWidth="1"/>
    <col min="16133" max="16133" width="11.5703125" style="61" customWidth="1"/>
    <col min="16134" max="16134" width="11.85546875" style="61" customWidth="1"/>
    <col min="16135" max="16135" width="9.140625" style="61"/>
    <col min="16136" max="16136" width="8" style="61" customWidth="1"/>
    <col min="16137" max="16137" width="9" style="61" customWidth="1"/>
    <col min="16138" max="16138" width="12.28515625" style="61" customWidth="1"/>
    <col min="16139" max="16140" width="13.85546875" style="61" customWidth="1"/>
    <col min="16141" max="16141" width="44.42578125" style="61" customWidth="1"/>
    <col min="16142" max="16143" width="9.140625" style="61"/>
    <col min="16144" max="16144" width="9.28515625" style="61" customWidth="1"/>
    <col min="16145" max="16146" width="9.140625" style="61"/>
    <col min="16147" max="16147" width="9.5703125" style="61" bestFit="1" customWidth="1"/>
    <col min="16148" max="16148" width="9.140625" style="61"/>
    <col min="16149" max="16149" width="10" style="61" bestFit="1" customWidth="1"/>
    <col min="16150" max="16150" width="9.140625" style="61"/>
    <col min="16151" max="16151" width="12.5703125" style="61" bestFit="1" customWidth="1"/>
    <col min="16152" max="16152" width="10.5703125" style="61" bestFit="1" customWidth="1"/>
    <col min="16153" max="16155" width="9.140625" style="61"/>
    <col min="16156" max="16156" width="10.5703125" style="61" bestFit="1" customWidth="1"/>
    <col min="16157" max="16157" width="11.42578125" style="61" bestFit="1" customWidth="1"/>
    <col min="16158" max="16158" width="8.140625" style="61" bestFit="1" customWidth="1"/>
    <col min="16159" max="16159" width="14.42578125" style="61" bestFit="1" customWidth="1"/>
    <col min="16160" max="16160" width="11.7109375" style="61" bestFit="1" customWidth="1"/>
    <col min="16161" max="16161" width="23" style="61" bestFit="1" customWidth="1"/>
    <col min="16162" max="16162" width="25" style="61" bestFit="1" customWidth="1"/>
    <col min="16163" max="16163" width="12.85546875" style="61" bestFit="1" customWidth="1"/>
    <col min="16164" max="16164" width="14" style="61" bestFit="1" customWidth="1"/>
    <col min="16165" max="16165" width="20.28515625" style="61" bestFit="1" customWidth="1"/>
    <col min="16166" max="16166" width="9.5703125" style="61" bestFit="1" customWidth="1"/>
    <col min="16167" max="16384" width="9.140625" style="61"/>
  </cols>
  <sheetData>
    <row r="1" spans="1:40" ht="15.75" thickBot="1" x14ac:dyDescent="0.3">
      <c r="A1" s="60"/>
      <c r="B1" s="57" t="s">
        <v>0</v>
      </c>
      <c r="C1" s="94" t="s">
        <v>93</v>
      </c>
      <c r="D1" s="95"/>
      <c r="E1" s="96"/>
    </row>
    <row r="2" spans="1:40" ht="15.75" thickBot="1" x14ac:dyDescent="0.3">
      <c r="B2" s="57" t="s">
        <v>1</v>
      </c>
      <c r="C2" s="94" t="s">
        <v>94</v>
      </c>
      <c r="D2" s="95"/>
      <c r="E2" s="96"/>
      <c r="F2" s="63"/>
      <c r="G2" s="64"/>
      <c r="J2" s="59" t="s">
        <v>71</v>
      </c>
      <c r="K2" s="65" t="s">
        <v>55</v>
      </c>
      <c r="L2" s="62"/>
      <c r="M2" s="61"/>
      <c r="O2" s="129"/>
      <c r="P2" s="129"/>
      <c r="Q2" s="129"/>
      <c r="W2" s="62"/>
      <c r="AN2" s="61"/>
    </row>
    <row r="3" spans="1:40" x14ac:dyDescent="0.25">
      <c r="B3" s="57" t="s">
        <v>2</v>
      </c>
      <c r="C3" s="94" t="s">
        <v>95</v>
      </c>
      <c r="D3" s="95"/>
      <c r="E3" s="96"/>
      <c r="J3" s="66" t="s">
        <v>56</v>
      </c>
      <c r="K3" s="67" t="s">
        <v>110</v>
      </c>
      <c r="L3" s="62"/>
      <c r="M3" s="61"/>
      <c r="O3" s="126"/>
      <c r="P3" s="126"/>
      <c r="W3" s="62"/>
      <c r="AN3" s="61"/>
    </row>
    <row r="4" spans="1:40" x14ac:dyDescent="0.25">
      <c r="B4" s="57" t="s">
        <v>3</v>
      </c>
      <c r="C4" s="94" t="s">
        <v>96</v>
      </c>
      <c r="D4" s="95"/>
      <c r="E4" s="96"/>
      <c r="F4" s="63"/>
      <c r="J4" s="68" t="s">
        <v>57</v>
      </c>
      <c r="K4" s="69"/>
      <c r="L4" s="62"/>
      <c r="M4" s="61"/>
      <c r="O4" s="126"/>
      <c r="P4" s="126"/>
      <c r="Q4" s="64"/>
      <c r="W4" s="62"/>
      <c r="AN4" s="61"/>
    </row>
    <row r="5" spans="1:40" x14ac:dyDescent="0.25">
      <c r="B5" s="57" t="s">
        <v>12</v>
      </c>
      <c r="C5" s="94" t="s">
        <v>97</v>
      </c>
      <c r="D5" s="95"/>
      <c r="E5" s="96"/>
      <c r="F5" s="70"/>
      <c r="J5" s="66" t="s">
        <v>58</v>
      </c>
      <c r="K5" s="71">
        <v>4</v>
      </c>
      <c r="L5" s="62"/>
      <c r="M5" s="61"/>
      <c r="O5" s="126"/>
      <c r="P5" s="126"/>
      <c r="Q5" s="62"/>
      <c r="W5" s="62"/>
      <c r="AN5" s="61"/>
    </row>
    <row r="6" spans="1:40" ht="15.75" thickBot="1" x14ac:dyDescent="0.3">
      <c r="B6" s="57" t="s">
        <v>4</v>
      </c>
      <c r="C6" s="94"/>
      <c r="D6" s="95"/>
      <c r="E6" s="96"/>
      <c r="F6" s="70"/>
      <c r="G6" s="70"/>
      <c r="J6" s="66" t="s">
        <v>59</v>
      </c>
      <c r="K6" s="67"/>
      <c r="L6" s="62"/>
      <c r="M6" s="61"/>
      <c r="O6" s="126"/>
      <c r="P6" s="126"/>
      <c r="Q6" s="62"/>
      <c r="W6" s="62"/>
      <c r="AN6" s="61"/>
    </row>
    <row r="7" spans="1:40" ht="15.75" thickBot="1" x14ac:dyDescent="0.3">
      <c r="B7" s="57" t="s">
        <v>5</v>
      </c>
      <c r="C7" s="117">
        <v>45931</v>
      </c>
      <c r="D7" s="95"/>
      <c r="E7" s="96"/>
      <c r="F7" s="72" t="s">
        <v>61</v>
      </c>
      <c r="G7" s="64"/>
      <c r="J7" s="66" t="s">
        <v>60</v>
      </c>
      <c r="K7" s="67"/>
      <c r="L7" s="62"/>
      <c r="M7" s="61"/>
      <c r="O7" s="126"/>
      <c r="P7" s="126"/>
      <c r="Q7" s="62"/>
      <c r="W7" s="62"/>
      <c r="AN7" s="61"/>
    </row>
    <row r="8" spans="1:40" x14ac:dyDescent="0.25">
      <c r="B8" s="57" t="s">
        <v>46</v>
      </c>
      <c r="C8" s="94"/>
      <c r="D8" s="95"/>
      <c r="E8" s="96"/>
      <c r="F8" s="64"/>
      <c r="G8" s="64"/>
      <c r="J8" s="66" t="s">
        <v>62</v>
      </c>
      <c r="K8" s="67"/>
      <c r="L8" s="62"/>
      <c r="M8" s="61"/>
      <c r="O8" s="127"/>
      <c r="P8" s="127"/>
      <c r="Q8" s="64"/>
      <c r="W8" s="62"/>
      <c r="AN8" s="61"/>
    </row>
    <row r="9" spans="1:40" x14ac:dyDescent="0.25">
      <c r="B9" s="57" t="s">
        <v>6</v>
      </c>
      <c r="C9" s="94" t="s">
        <v>98</v>
      </c>
      <c r="D9" s="95"/>
      <c r="E9" s="96"/>
      <c r="F9" s="64"/>
      <c r="G9" s="64"/>
      <c r="J9" s="58" t="s">
        <v>63</v>
      </c>
      <c r="K9" s="71"/>
      <c r="L9" s="62"/>
      <c r="M9" s="61"/>
      <c r="O9" s="126"/>
      <c r="P9" s="126"/>
      <c r="Q9" s="62"/>
      <c r="W9" s="62"/>
      <c r="AN9" s="61"/>
    </row>
    <row r="10" spans="1:40" x14ac:dyDescent="0.25">
      <c r="C10" s="94" t="s">
        <v>99</v>
      </c>
      <c r="D10" s="95"/>
      <c r="E10" s="96"/>
      <c r="F10" s="64"/>
      <c r="G10" s="64"/>
      <c r="J10" s="66" t="s">
        <v>64</v>
      </c>
      <c r="K10" s="67"/>
      <c r="L10" s="62"/>
      <c r="M10" s="61"/>
      <c r="O10" s="126"/>
      <c r="P10" s="126"/>
      <c r="Q10" s="64"/>
      <c r="W10" s="62"/>
      <c r="AN10" s="61"/>
    </row>
    <row r="11" spans="1:40" ht="15.75" thickBot="1" x14ac:dyDescent="0.3">
      <c r="C11" s="107">
        <f>+Table33[[#Totals],[Lining]]</f>
        <v>0</v>
      </c>
      <c r="D11" s="108"/>
      <c r="E11" s="109"/>
      <c r="F11" s="64"/>
      <c r="G11" s="64"/>
      <c r="J11" s="73" t="s">
        <v>65</v>
      </c>
      <c r="K11" s="74"/>
      <c r="L11" s="62"/>
      <c r="M11" s="61"/>
      <c r="W11" s="62"/>
      <c r="AN11" s="61"/>
    </row>
    <row r="13" spans="1:40" ht="15.75" x14ac:dyDescent="0.25">
      <c r="V13" s="128" t="s">
        <v>72</v>
      </c>
      <c r="W13" s="128"/>
      <c r="X13" s="125" t="s">
        <v>73</v>
      </c>
      <c r="Y13" s="125"/>
      <c r="Z13" s="125"/>
    </row>
    <row r="14" spans="1:40" ht="20.100000000000001" customHeight="1" x14ac:dyDescent="0.25">
      <c r="A14" s="75" t="s">
        <v>66</v>
      </c>
      <c r="B14" s="75" t="s">
        <v>67</v>
      </c>
      <c r="C14" s="75" t="s">
        <v>68</v>
      </c>
      <c r="D14" s="75" t="s">
        <v>7</v>
      </c>
      <c r="E14" s="75" t="s">
        <v>8</v>
      </c>
      <c r="F14" s="75" t="s">
        <v>9</v>
      </c>
      <c r="G14" s="75" t="s">
        <v>10</v>
      </c>
      <c r="H14" s="75" t="s">
        <v>69</v>
      </c>
      <c r="I14" s="75" t="s">
        <v>11</v>
      </c>
      <c r="J14" s="75" t="s">
        <v>74</v>
      </c>
      <c r="K14" s="76"/>
      <c r="L14" s="75" t="s">
        <v>56</v>
      </c>
      <c r="M14" s="75" t="s">
        <v>70</v>
      </c>
      <c r="O14" s="77" t="s">
        <v>75</v>
      </c>
      <c r="P14" s="78" t="s">
        <v>76</v>
      </c>
      <c r="R14" s="79" t="s">
        <v>76</v>
      </c>
      <c r="S14" s="79" t="s">
        <v>77</v>
      </c>
      <c r="T14" s="79" t="s">
        <v>78</v>
      </c>
      <c r="U14" s="79"/>
      <c r="V14" s="79" t="s">
        <v>79</v>
      </c>
      <c r="W14" s="79" t="s">
        <v>80</v>
      </c>
      <c r="X14" s="79" t="s">
        <v>81</v>
      </c>
      <c r="Y14" s="79" t="s">
        <v>82</v>
      </c>
      <c r="Z14" s="79" t="s">
        <v>83</v>
      </c>
      <c r="AA14" s="79"/>
      <c r="AB14" s="79" t="s">
        <v>84</v>
      </c>
      <c r="AC14" s="79" t="s">
        <v>85</v>
      </c>
      <c r="AD14" s="79" t="s">
        <v>56</v>
      </c>
      <c r="AE14" s="79" t="s">
        <v>58</v>
      </c>
      <c r="AF14" s="79" t="s">
        <v>86</v>
      </c>
      <c r="AG14" s="79" t="s">
        <v>87</v>
      </c>
      <c r="AH14" s="79" t="s">
        <v>88</v>
      </c>
      <c r="AI14" s="79" t="s">
        <v>89</v>
      </c>
      <c r="AJ14" s="79" t="s">
        <v>90</v>
      </c>
      <c r="AK14" s="79" t="s">
        <v>91</v>
      </c>
    </row>
    <row r="15" spans="1:40" ht="20.100000000000001" customHeight="1" x14ac:dyDescent="0.25">
      <c r="A15" s="80">
        <v>1</v>
      </c>
      <c r="B15" s="80"/>
      <c r="C15" s="80"/>
      <c r="D15" s="81"/>
      <c r="E15" s="81"/>
      <c r="F15" s="81"/>
      <c r="G15" s="81"/>
      <c r="H15" s="80"/>
      <c r="I15" s="80"/>
      <c r="J15" s="80" t="str">
        <f>IF(G15&gt;0,T15,"")</f>
        <v/>
      </c>
      <c r="K15" s="82"/>
      <c r="L15" s="82"/>
      <c r="M15" s="80"/>
      <c r="N15" s="62"/>
      <c r="O15" s="83">
        <v>2</v>
      </c>
      <c r="P15" s="61">
        <f t="shared" ref="P15:P78" si="0">((ROUNDUP((((H15+12)*O15)/54),0))*5)</f>
        <v>5</v>
      </c>
      <c r="R15" s="61">
        <f t="shared" ref="R15:R78" si="1">(FLOOR((CEILING(H15/12,1))*2.5,1))</f>
        <v>0</v>
      </c>
      <c r="S15" s="61" t="str">
        <f t="shared" ref="S15:S78" si="2">IF(I15="Split",J15*2,J15)</f>
        <v/>
      </c>
      <c r="T15" s="61">
        <f t="shared" ref="T15:T78" si="3">IF(I15="Split",EVEN(R15), R15)</f>
        <v>0</v>
      </c>
      <c r="V15" s="84"/>
      <c r="X15" s="62">
        <f t="shared" ref="X15:X78" si="4">IF(I15="Split","Split",)</f>
        <v>0</v>
      </c>
      <c r="Y15" s="62">
        <f t="shared" ref="Y15:Y78" si="5">IF(I15="Left","Left",)</f>
        <v>0</v>
      </c>
      <c r="Z15" s="62">
        <f t="shared" ref="Z15:Z78" si="6">IF(I15="Right","Right",)</f>
        <v>0</v>
      </c>
      <c r="AB15" s="85">
        <f t="shared" ref="AB15:AB78" si="7">IF(OR(X15="Split",Y15="Left"),1,0)</f>
        <v>0</v>
      </c>
      <c r="AC15" s="85">
        <f t="shared" ref="AC15:AC78" si="8">IF(OR(X15="Split",Z15="Right"),1,0)</f>
        <v>0</v>
      </c>
      <c r="AD15" s="85">
        <f t="shared" ref="AD15:AD78" si="9">IF(I15="Split",2,1)</f>
        <v>1</v>
      </c>
      <c r="AE15" s="85">
        <f t="shared" ref="AE15:AE78" si="10">AD15</f>
        <v>1</v>
      </c>
      <c r="AF15" s="86">
        <f t="shared" ref="AF15:AF78" si="11">AD15</f>
        <v>1</v>
      </c>
      <c r="AG15" s="85">
        <f t="shared" ref="AG15:AG78" si="12">IF(V15="Front",2,0)</f>
        <v>0</v>
      </c>
      <c r="AH15" s="85">
        <f>IF(V15="Front",0,IF(AND(AI15=1,AJ15=1),0,1))</f>
        <v>1</v>
      </c>
      <c r="AI15" s="86">
        <f>IF(V15="Front",0,IF(OR(I15="Split",I15="Left"),1,0))</f>
        <v>0</v>
      </c>
      <c r="AJ15" s="87">
        <f>IF(V15="Front",0,IF(OR(I15="Split",I15="Right"),1,0))</f>
        <v>0</v>
      </c>
      <c r="AK15" s="88">
        <f t="shared" ref="AK15:AK78" si="13">IF(H15/20&lt;=2,2,ROUND(H15/20,0))</f>
        <v>2</v>
      </c>
      <c r="AL15" s="89">
        <f t="shared" ref="AL15:AL78" si="14">H15/20</f>
        <v>0</v>
      </c>
    </row>
    <row r="16" spans="1:40" ht="20.100000000000001" customHeight="1" x14ac:dyDescent="0.25">
      <c r="A16" s="80">
        <v>2</v>
      </c>
      <c r="B16" s="80"/>
      <c r="C16" s="80"/>
      <c r="D16" s="81"/>
      <c r="E16" s="81"/>
      <c r="F16" s="81"/>
      <c r="G16" s="81"/>
      <c r="H16" s="80"/>
      <c r="I16" s="80"/>
      <c r="J16" s="80" t="str">
        <f t="shared" ref="J16:J79" si="15">IF(G16&gt;0,T16,"")</f>
        <v/>
      </c>
      <c r="K16" s="82"/>
      <c r="L16" s="82"/>
      <c r="M16" s="80"/>
      <c r="N16" s="62"/>
      <c r="O16" s="83">
        <v>2</v>
      </c>
      <c r="P16" s="61">
        <f t="shared" si="0"/>
        <v>5</v>
      </c>
      <c r="R16" s="61">
        <f t="shared" si="1"/>
        <v>0</v>
      </c>
      <c r="S16" s="61" t="str">
        <f t="shared" si="2"/>
        <v/>
      </c>
      <c r="T16" s="61">
        <f t="shared" si="3"/>
        <v>0</v>
      </c>
      <c r="V16" s="84"/>
      <c r="X16" s="62">
        <f t="shared" si="4"/>
        <v>0</v>
      </c>
      <c r="Y16" s="62">
        <f t="shared" si="5"/>
        <v>0</v>
      </c>
      <c r="Z16" s="62">
        <f t="shared" si="6"/>
        <v>0</v>
      </c>
      <c r="AB16" s="89">
        <f t="shared" si="7"/>
        <v>0</v>
      </c>
      <c r="AC16" s="89">
        <f t="shared" si="8"/>
        <v>0</v>
      </c>
      <c r="AD16" s="89">
        <f t="shared" si="9"/>
        <v>1</v>
      </c>
      <c r="AE16" s="89">
        <f t="shared" si="10"/>
        <v>1</v>
      </c>
      <c r="AF16" s="90">
        <f t="shared" si="11"/>
        <v>1</v>
      </c>
      <c r="AG16" s="89">
        <f t="shared" si="12"/>
        <v>0</v>
      </c>
      <c r="AH16" s="89">
        <f t="shared" ref="AH16:AH79" si="16">IF(V16="Front",0,IF(AND(AI16=1,AJ16=1),0,1))</f>
        <v>1</v>
      </c>
      <c r="AI16" s="90">
        <f t="shared" ref="AI16:AI79" si="17">IF(V16="Front",0,IF(OR(I16="Split",I16="Left"),1,0))</f>
        <v>0</v>
      </c>
      <c r="AJ16" s="91">
        <f t="shared" ref="AJ16:AJ79" si="18">IF(V16="Front",0,IF(OR(I16="Split",I16="Right"),1,0))</f>
        <v>0</v>
      </c>
      <c r="AK16" s="92">
        <f t="shared" si="13"/>
        <v>2</v>
      </c>
      <c r="AL16" s="89">
        <f t="shared" si="14"/>
        <v>0</v>
      </c>
    </row>
    <row r="17" spans="1:38" ht="20.100000000000001" customHeight="1" x14ac:dyDescent="0.25">
      <c r="A17" s="80">
        <v>3</v>
      </c>
      <c r="B17" s="80"/>
      <c r="C17" s="80"/>
      <c r="D17" s="81"/>
      <c r="E17" s="81"/>
      <c r="F17" s="81"/>
      <c r="G17" s="81"/>
      <c r="H17" s="80"/>
      <c r="I17" s="80"/>
      <c r="J17" s="80" t="str">
        <f t="shared" si="15"/>
        <v/>
      </c>
      <c r="K17" s="82"/>
      <c r="L17" s="82"/>
      <c r="M17" s="80"/>
      <c r="N17" s="62"/>
      <c r="O17" s="83">
        <v>2</v>
      </c>
      <c r="P17" s="61">
        <f t="shared" si="0"/>
        <v>5</v>
      </c>
      <c r="R17" s="61">
        <f t="shared" si="1"/>
        <v>0</v>
      </c>
      <c r="S17" s="61" t="str">
        <f t="shared" si="2"/>
        <v/>
      </c>
      <c r="T17" s="61">
        <f t="shared" si="3"/>
        <v>0</v>
      </c>
      <c r="V17" s="84"/>
      <c r="X17" s="62">
        <f t="shared" si="4"/>
        <v>0</v>
      </c>
      <c r="Y17" s="62">
        <f t="shared" si="5"/>
        <v>0</v>
      </c>
      <c r="Z17" s="62">
        <f t="shared" si="6"/>
        <v>0</v>
      </c>
      <c r="AB17" s="89">
        <f t="shared" si="7"/>
        <v>0</v>
      </c>
      <c r="AC17" s="89">
        <f t="shared" si="8"/>
        <v>0</v>
      </c>
      <c r="AD17" s="89">
        <f t="shared" si="9"/>
        <v>1</v>
      </c>
      <c r="AE17" s="89">
        <f t="shared" si="10"/>
        <v>1</v>
      </c>
      <c r="AF17" s="90">
        <f t="shared" si="11"/>
        <v>1</v>
      </c>
      <c r="AG17" s="89">
        <f t="shared" si="12"/>
        <v>0</v>
      </c>
      <c r="AH17" s="89">
        <f t="shared" si="16"/>
        <v>1</v>
      </c>
      <c r="AI17" s="90">
        <f t="shared" si="17"/>
        <v>0</v>
      </c>
      <c r="AJ17" s="91">
        <f t="shared" si="18"/>
        <v>0</v>
      </c>
      <c r="AK17" s="92">
        <f t="shared" si="13"/>
        <v>2</v>
      </c>
      <c r="AL17" s="89">
        <f t="shared" si="14"/>
        <v>0</v>
      </c>
    </row>
    <row r="18" spans="1:38" ht="20.100000000000001" customHeight="1" x14ac:dyDescent="0.25">
      <c r="A18" s="80">
        <v>4</v>
      </c>
      <c r="B18" s="80"/>
      <c r="C18" s="80"/>
      <c r="D18" s="81"/>
      <c r="E18" s="81"/>
      <c r="F18" s="81"/>
      <c r="G18" s="81"/>
      <c r="H18" s="80"/>
      <c r="I18" s="80"/>
      <c r="J18" s="80" t="str">
        <f t="shared" si="15"/>
        <v/>
      </c>
      <c r="K18" s="82"/>
      <c r="L18" s="82"/>
      <c r="M18" s="80"/>
      <c r="N18" s="62"/>
      <c r="O18" s="83">
        <v>2</v>
      </c>
      <c r="P18" s="61">
        <f t="shared" si="0"/>
        <v>5</v>
      </c>
      <c r="R18" s="61">
        <f t="shared" si="1"/>
        <v>0</v>
      </c>
      <c r="S18" s="61" t="str">
        <f t="shared" si="2"/>
        <v/>
      </c>
      <c r="T18" s="61">
        <f t="shared" si="3"/>
        <v>0</v>
      </c>
      <c r="V18" s="84"/>
      <c r="X18" s="62">
        <f t="shared" si="4"/>
        <v>0</v>
      </c>
      <c r="Y18" s="62">
        <f t="shared" si="5"/>
        <v>0</v>
      </c>
      <c r="Z18" s="62">
        <f t="shared" si="6"/>
        <v>0</v>
      </c>
      <c r="AB18" s="89">
        <f t="shared" si="7"/>
        <v>0</v>
      </c>
      <c r="AC18" s="89">
        <f t="shared" si="8"/>
        <v>0</v>
      </c>
      <c r="AD18" s="89">
        <f t="shared" si="9"/>
        <v>1</v>
      </c>
      <c r="AE18" s="89">
        <f t="shared" si="10"/>
        <v>1</v>
      </c>
      <c r="AF18" s="90">
        <f t="shared" si="11"/>
        <v>1</v>
      </c>
      <c r="AG18" s="89">
        <f t="shared" si="12"/>
        <v>0</v>
      </c>
      <c r="AH18" s="89">
        <f t="shared" si="16"/>
        <v>1</v>
      </c>
      <c r="AI18" s="90">
        <f t="shared" si="17"/>
        <v>0</v>
      </c>
      <c r="AJ18" s="91">
        <f t="shared" si="18"/>
        <v>0</v>
      </c>
      <c r="AK18" s="92">
        <f t="shared" si="13"/>
        <v>2</v>
      </c>
      <c r="AL18" s="89">
        <f t="shared" si="14"/>
        <v>0</v>
      </c>
    </row>
    <row r="19" spans="1:38" ht="20.100000000000001" customHeight="1" x14ac:dyDescent="0.25">
      <c r="A19" s="80">
        <v>5</v>
      </c>
      <c r="B19" s="80"/>
      <c r="C19" s="80"/>
      <c r="D19" s="81"/>
      <c r="E19" s="81"/>
      <c r="F19" s="81"/>
      <c r="G19" s="81"/>
      <c r="H19" s="80"/>
      <c r="I19" s="80"/>
      <c r="J19" s="80" t="str">
        <f t="shared" si="15"/>
        <v/>
      </c>
      <c r="K19" s="82"/>
      <c r="L19" s="82"/>
      <c r="M19" s="80"/>
      <c r="N19" s="62"/>
      <c r="O19" s="83">
        <v>2</v>
      </c>
      <c r="P19" s="61">
        <f t="shared" si="0"/>
        <v>5</v>
      </c>
      <c r="R19" s="61">
        <f t="shared" si="1"/>
        <v>0</v>
      </c>
      <c r="S19" s="61" t="str">
        <f t="shared" si="2"/>
        <v/>
      </c>
      <c r="T19" s="61">
        <f t="shared" si="3"/>
        <v>0</v>
      </c>
      <c r="V19" s="84"/>
      <c r="X19" s="62">
        <f t="shared" si="4"/>
        <v>0</v>
      </c>
      <c r="Y19" s="62">
        <f t="shared" si="5"/>
        <v>0</v>
      </c>
      <c r="Z19" s="62">
        <f t="shared" si="6"/>
        <v>0</v>
      </c>
      <c r="AB19" s="89">
        <f t="shared" si="7"/>
        <v>0</v>
      </c>
      <c r="AC19" s="89">
        <f t="shared" si="8"/>
        <v>0</v>
      </c>
      <c r="AD19" s="89">
        <f t="shared" si="9"/>
        <v>1</v>
      </c>
      <c r="AE19" s="89">
        <f t="shared" si="10"/>
        <v>1</v>
      </c>
      <c r="AF19" s="90">
        <f t="shared" si="11"/>
        <v>1</v>
      </c>
      <c r="AG19" s="89">
        <f t="shared" si="12"/>
        <v>0</v>
      </c>
      <c r="AH19" s="89">
        <f t="shared" si="16"/>
        <v>1</v>
      </c>
      <c r="AI19" s="90">
        <f t="shared" si="17"/>
        <v>0</v>
      </c>
      <c r="AJ19" s="91">
        <f t="shared" si="18"/>
        <v>0</v>
      </c>
      <c r="AK19" s="92">
        <f t="shared" si="13"/>
        <v>2</v>
      </c>
      <c r="AL19" s="89">
        <f t="shared" si="14"/>
        <v>0</v>
      </c>
    </row>
    <row r="20" spans="1:38" ht="20.100000000000001" customHeight="1" x14ac:dyDescent="0.25">
      <c r="A20" s="80">
        <v>6</v>
      </c>
      <c r="B20" s="80"/>
      <c r="C20" s="80"/>
      <c r="D20" s="81"/>
      <c r="E20" s="81"/>
      <c r="F20" s="81"/>
      <c r="G20" s="81"/>
      <c r="H20" s="80"/>
      <c r="I20" s="80"/>
      <c r="J20" s="80" t="str">
        <f t="shared" si="15"/>
        <v/>
      </c>
      <c r="K20" s="82"/>
      <c r="L20" s="82"/>
      <c r="M20" s="80"/>
      <c r="N20" s="62"/>
      <c r="O20" s="83">
        <v>2</v>
      </c>
      <c r="P20" s="61">
        <f t="shared" si="0"/>
        <v>5</v>
      </c>
      <c r="R20" s="61">
        <f t="shared" si="1"/>
        <v>0</v>
      </c>
      <c r="S20" s="61" t="str">
        <f t="shared" si="2"/>
        <v/>
      </c>
      <c r="T20" s="61">
        <f t="shared" si="3"/>
        <v>0</v>
      </c>
      <c r="V20" s="84"/>
      <c r="X20" s="62">
        <f t="shared" si="4"/>
        <v>0</v>
      </c>
      <c r="Y20" s="62">
        <f t="shared" si="5"/>
        <v>0</v>
      </c>
      <c r="Z20" s="62">
        <f t="shared" si="6"/>
        <v>0</v>
      </c>
      <c r="AB20" s="89">
        <f t="shared" si="7"/>
        <v>0</v>
      </c>
      <c r="AC20" s="89">
        <f t="shared" si="8"/>
        <v>0</v>
      </c>
      <c r="AD20" s="89">
        <f t="shared" si="9"/>
        <v>1</v>
      </c>
      <c r="AE20" s="89">
        <f t="shared" si="10"/>
        <v>1</v>
      </c>
      <c r="AF20" s="90">
        <f t="shared" si="11"/>
        <v>1</v>
      </c>
      <c r="AG20" s="89">
        <f t="shared" si="12"/>
        <v>0</v>
      </c>
      <c r="AH20" s="89">
        <f t="shared" si="16"/>
        <v>1</v>
      </c>
      <c r="AI20" s="90">
        <f t="shared" si="17"/>
        <v>0</v>
      </c>
      <c r="AJ20" s="91">
        <f t="shared" si="18"/>
        <v>0</v>
      </c>
      <c r="AK20" s="92">
        <f t="shared" si="13"/>
        <v>2</v>
      </c>
      <c r="AL20" s="89">
        <f t="shared" si="14"/>
        <v>0</v>
      </c>
    </row>
    <row r="21" spans="1:38" ht="20.100000000000001" customHeight="1" x14ac:dyDescent="0.25">
      <c r="A21" s="80">
        <v>7</v>
      </c>
      <c r="B21" s="80"/>
      <c r="C21" s="80"/>
      <c r="D21" s="81"/>
      <c r="E21" s="81"/>
      <c r="F21" s="81"/>
      <c r="G21" s="81"/>
      <c r="H21" s="80"/>
      <c r="I21" s="80"/>
      <c r="J21" s="80" t="str">
        <f t="shared" si="15"/>
        <v/>
      </c>
      <c r="K21" s="82"/>
      <c r="L21" s="82"/>
      <c r="M21" s="80"/>
      <c r="N21" s="62"/>
      <c r="O21" s="83">
        <v>2</v>
      </c>
      <c r="P21" s="61">
        <f t="shared" si="0"/>
        <v>5</v>
      </c>
      <c r="R21" s="61">
        <f t="shared" si="1"/>
        <v>0</v>
      </c>
      <c r="S21" s="61" t="str">
        <f t="shared" si="2"/>
        <v/>
      </c>
      <c r="T21" s="61">
        <f t="shared" si="3"/>
        <v>0</v>
      </c>
      <c r="V21" s="84"/>
      <c r="X21" s="62">
        <f t="shared" si="4"/>
        <v>0</v>
      </c>
      <c r="Y21" s="62">
        <f t="shared" si="5"/>
        <v>0</v>
      </c>
      <c r="Z21" s="62">
        <f t="shared" si="6"/>
        <v>0</v>
      </c>
      <c r="AB21" s="89">
        <f t="shared" si="7"/>
        <v>0</v>
      </c>
      <c r="AC21" s="89">
        <f t="shared" si="8"/>
        <v>0</v>
      </c>
      <c r="AD21" s="89">
        <f t="shared" si="9"/>
        <v>1</v>
      </c>
      <c r="AE21" s="89">
        <f t="shared" si="10"/>
        <v>1</v>
      </c>
      <c r="AF21" s="90">
        <f t="shared" si="11"/>
        <v>1</v>
      </c>
      <c r="AG21" s="89">
        <f t="shared" si="12"/>
        <v>0</v>
      </c>
      <c r="AH21" s="89">
        <f t="shared" si="16"/>
        <v>1</v>
      </c>
      <c r="AI21" s="90">
        <f t="shared" si="17"/>
        <v>0</v>
      </c>
      <c r="AJ21" s="91">
        <f t="shared" si="18"/>
        <v>0</v>
      </c>
      <c r="AK21" s="92">
        <f t="shared" si="13"/>
        <v>2</v>
      </c>
      <c r="AL21" s="89">
        <f t="shared" si="14"/>
        <v>0</v>
      </c>
    </row>
    <row r="22" spans="1:38" ht="20.100000000000001" customHeight="1" x14ac:dyDescent="0.25">
      <c r="A22" s="80">
        <v>8</v>
      </c>
      <c r="B22" s="80"/>
      <c r="C22" s="80"/>
      <c r="D22" s="81"/>
      <c r="E22" s="81"/>
      <c r="F22" s="81"/>
      <c r="G22" s="81"/>
      <c r="H22" s="80"/>
      <c r="I22" s="80"/>
      <c r="J22" s="80" t="str">
        <f t="shared" si="15"/>
        <v/>
      </c>
      <c r="K22" s="82"/>
      <c r="L22" s="82"/>
      <c r="M22" s="80"/>
      <c r="N22" s="62"/>
      <c r="O22" s="83">
        <v>2</v>
      </c>
      <c r="P22" s="61">
        <f t="shared" si="0"/>
        <v>5</v>
      </c>
      <c r="R22" s="61">
        <f t="shared" si="1"/>
        <v>0</v>
      </c>
      <c r="S22" s="61" t="str">
        <f t="shared" si="2"/>
        <v/>
      </c>
      <c r="T22" s="61">
        <f t="shared" si="3"/>
        <v>0</v>
      </c>
      <c r="V22" s="84"/>
      <c r="X22" s="62">
        <f t="shared" si="4"/>
        <v>0</v>
      </c>
      <c r="Y22" s="62">
        <f t="shared" si="5"/>
        <v>0</v>
      </c>
      <c r="Z22" s="62">
        <f t="shared" si="6"/>
        <v>0</v>
      </c>
      <c r="AB22" s="89">
        <f t="shared" si="7"/>
        <v>0</v>
      </c>
      <c r="AC22" s="89">
        <f t="shared" si="8"/>
        <v>0</v>
      </c>
      <c r="AD22" s="89">
        <f t="shared" si="9"/>
        <v>1</v>
      </c>
      <c r="AE22" s="89">
        <f t="shared" si="10"/>
        <v>1</v>
      </c>
      <c r="AF22" s="90">
        <f t="shared" si="11"/>
        <v>1</v>
      </c>
      <c r="AG22" s="89">
        <f t="shared" si="12"/>
        <v>0</v>
      </c>
      <c r="AH22" s="89">
        <f t="shared" si="16"/>
        <v>1</v>
      </c>
      <c r="AI22" s="90">
        <f t="shared" si="17"/>
        <v>0</v>
      </c>
      <c r="AJ22" s="91">
        <f t="shared" si="18"/>
        <v>0</v>
      </c>
      <c r="AK22" s="92">
        <f t="shared" si="13"/>
        <v>2</v>
      </c>
      <c r="AL22" s="89">
        <f t="shared" si="14"/>
        <v>0</v>
      </c>
    </row>
    <row r="23" spans="1:38" ht="20.100000000000001" customHeight="1" x14ac:dyDescent="0.25">
      <c r="A23" s="80">
        <v>9</v>
      </c>
      <c r="B23" s="80"/>
      <c r="C23" s="80"/>
      <c r="D23" s="81"/>
      <c r="E23" s="81"/>
      <c r="F23" s="81"/>
      <c r="G23" s="81"/>
      <c r="H23" s="80"/>
      <c r="I23" s="80"/>
      <c r="J23" s="80" t="str">
        <f t="shared" si="15"/>
        <v/>
      </c>
      <c r="K23" s="82"/>
      <c r="L23" s="82"/>
      <c r="M23" s="80"/>
      <c r="N23" s="62"/>
      <c r="O23" s="83">
        <v>2</v>
      </c>
      <c r="P23" s="61">
        <f t="shared" si="0"/>
        <v>5</v>
      </c>
      <c r="R23" s="61">
        <f t="shared" si="1"/>
        <v>0</v>
      </c>
      <c r="S23" s="61" t="str">
        <f t="shared" si="2"/>
        <v/>
      </c>
      <c r="T23" s="61">
        <f t="shared" si="3"/>
        <v>0</v>
      </c>
      <c r="V23" s="84"/>
      <c r="X23" s="62">
        <f t="shared" si="4"/>
        <v>0</v>
      </c>
      <c r="Y23" s="62">
        <f t="shared" si="5"/>
        <v>0</v>
      </c>
      <c r="Z23" s="62">
        <f t="shared" si="6"/>
        <v>0</v>
      </c>
      <c r="AB23" s="89">
        <f t="shared" si="7"/>
        <v>0</v>
      </c>
      <c r="AC23" s="89">
        <f t="shared" si="8"/>
        <v>0</v>
      </c>
      <c r="AD23" s="89">
        <f t="shared" si="9"/>
        <v>1</v>
      </c>
      <c r="AE23" s="89">
        <f t="shared" si="10"/>
        <v>1</v>
      </c>
      <c r="AF23" s="90">
        <f t="shared" si="11"/>
        <v>1</v>
      </c>
      <c r="AG23" s="89">
        <f t="shared" si="12"/>
        <v>0</v>
      </c>
      <c r="AH23" s="89">
        <f t="shared" si="16"/>
        <v>1</v>
      </c>
      <c r="AI23" s="90">
        <f t="shared" si="17"/>
        <v>0</v>
      </c>
      <c r="AJ23" s="91">
        <f t="shared" si="18"/>
        <v>0</v>
      </c>
      <c r="AK23" s="92">
        <f t="shared" si="13"/>
        <v>2</v>
      </c>
      <c r="AL23" s="89">
        <f t="shared" si="14"/>
        <v>0</v>
      </c>
    </row>
    <row r="24" spans="1:38" ht="19.5" customHeight="1" x14ac:dyDescent="0.25">
      <c r="A24" s="80">
        <v>10</v>
      </c>
      <c r="B24" s="80"/>
      <c r="C24" s="80"/>
      <c r="D24" s="81"/>
      <c r="E24" s="81"/>
      <c r="F24" s="81"/>
      <c r="G24" s="81"/>
      <c r="H24" s="80"/>
      <c r="I24" s="80"/>
      <c r="J24" s="80" t="str">
        <f t="shared" si="15"/>
        <v/>
      </c>
      <c r="K24" s="82"/>
      <c r="L24" s="82"/>
      <c r="M24" s="80"/>
      <c r="N24" s="62"/>
      <c r="O24" s="83">
        <v>2</v>
      </c>
      <c r="P24" s="61">
        <f t="shared" si="0"/>
        <v>5</v>
      </c>
      <c r="R24" s="61">
        <f t="shared" si="1"/>
        <v>0</v>
      </c>
      <c r="S24" s="61" t="str">
        <f t="shared" si="2"/>
        <v/>
      </c>
      <c r="T24" s="61">
        <f t="shared" si="3"/>
        <v>0</v>
      </c>
      <c r="V24" s="84"/>
      <c r="X24" s="62">
        <f t="shared" si="4"/>
        <v>0</v>
      </c>
      <c r="Y24" s="62">
        <f t="shared" si="5"/>
        <v>0</v>
      </c>
      <c r="Z24" s="62">
        <f t="shared" si="6"/>
        <v>0</v>
      </c>
      <c r="AB24" s="89">
        <f t="shared" si="7"/>
        <v>0</v>
      </c>
      <c r="AC24" s="89">
        <f t="shared" si="8"/>
        <v>0</v>
      </c>
      <c r="AD24" s="89">
        <f t="shared" si="9"/>
        <v>1</v>
      </c>
      <c r="AE24" s="89">
        <f t="shared" si="10"/>
        <v>1</v>
      </c>
      <c r="AF24" s="90">
        <f t="shared" si="11"/>
        <v>1</v>
      </c>
      <c r="AG24" s="89">
        <f t="shared" si="12"/>
        <v>0</v>
      </c>
      <c r="AH24" s="89">
        <f t="shared" si="16"/>
        <v>1</v>
      </c>
      <c r="AI24" s="90">
        <f t="shared" si="17"/>
        <v>0</v>
      </c>
      <c r="AJ24" s="91">
        <f t="shared" si="18"/>
        <v>0</v>
      </c>
      <c r="AK24" s="92">
        <f t="shared" si="13"/>
        <v>2</v>
      </c>
      <c r="AL24" s="89">
        <f t="shared" si="14"/>
        <v>0</v>
      </c>
    </row>
    <row r="25" spans="1:38" ht="19.5" customHeight="1" x14ac:dyDescent="0.25">
      <c r="A25" s="80">
        <v>11</v>
      </c>
      <c r="B25" s="80"/>
      <c r="C25" s="80"/>
      <c r="D25" s="81"/>
      <c r="E25" s="81"/>
      <c r="F25" s="81"/>
      <c r="G25" s="81"/>
      <c r="H25" s="80"/>
      <c r="I25" s="80"/>
      <c r="J25" s="80" t="str">
        <f t="shared" si="15"/>
        <v/>
      </c>
      <c r="K25" s="82"/>
      <c r="L25" s="82"/>
      <c r="M25" s="80"/>
      <c r="N25" s="62"/>
      <c r="O25" s="83">
        <v>2</v>
      </c>
      <c r="P25" s="61">
        <f t="shared" si="0"/>
        <v>5</v>
      </c>
      <c r="R25" s="61">
        <f t="shared" si="1"/>
        <v>0</v>
      </c>
      <c r="S25" s="61" t="str">
        <f t="shared" si="2"/>
        <v/>
      </c>
      <c r="T25" s="61">
        <f t="shared" si="3"/>
        <v>0</v>
      </c>
      <c r="V25" s="84"/>
      <c r="X25" s="62">
        <f t="shared" si="4"/>
        <v>0</v>
      </c>
      <c r="Y25" s="62">
        <f t="shared" si="5"/>
        <v>0</v>
      </c>
      <c r="Z25" s="62">
        <f t="shared" si="6"/>
        <v>0</v>
      </c>
      <c r="AB25" s="89">
        <f t="shared" si="7"/>
        <v>0</v>
      </c>
      <c r="AC25" s="89">
        <f t="shared" si="8"/>
        <v>0</v>
      </c>
      <c r="AD25" s="89">
        <f t="shared" si="9"/>
        <v>1</v>
      </c>
      <c r="AE25" s="89">
        <f t="shared" si="10"/>
        <v>1</v>
      </c>
      <c r="AF25" s="90">
        <f t="shared" si="11"/>
        <v>1</v>
      </c>
      <c r="AG25" s="89">
        <f t="shared" si="12"/>
        <v>0</v>
      </c>
      <c r="AH25" s="89">
        <f t="shared" si="16"/>
        <v>1</v>
      </c>
      <c r="AI25" s="90">
        <f t="shared" si="17"/>
        <v>0</v>
      </c>
      <c r="AJ25" s="91">
        <f t="shared" si="18"/>
        <v>0</v>
      </c>
      <c r="AK25" s="92">
        <f t="shared" si="13"/>
        <v>2</v>
      </c>
      <c r="AL25" s="89">
        <f t="shared" si="14"/>
        <v>0</v>
      </c>
    </row>
    <row r="26" spans="1:38" ht="19.5" customHeight="1" x14ac:dyDescent="0.25">
      <c r="A26" s="80">
        <v>12</v>
      </c>
      <c r="B26" s="80"/>
      <c r="C26" s="80"/>
      <c r="D26" s="81"/>
      <c r="E26" s="81"/>
      <c r="F26" s="81"/>
      <c r="G26" s="81"/>
      <c r="H26" s="80"/>
      <c r="I26" s="80"/>
      <c r="J26" s="80" t="str">
        <f t="shared" si="15"/>
        <v/>
      </c>
      <c r="K26" s="82"/>
      <c r="L26" s="82"/>
      <c r="M26" s="80"/>
      <c r="N26" s="62"/>
      <c r="O26" s="83">
        <v>2</v>
      </c>
      <c r="P26" s="61">
        <f t="shared" si="0"/>
        <v>5</v>
      </c>
      <c r="R26" s="61">
        <f t="shared" si="1"/>
        <v>0</v>
      </c>
      <c r="S26" s="61" t="str">
        <f t="shared" si="2"/>
        <v/>
      </c>
      <c r="T26" s="61">
        <f t="shared" si="3"/>
        <v>0</v>
      </c>
      <c r="V26" s="84"/>
      <c r="X26" s="62">
        <f t="shared" si="4"/>
        <v>0</v>
      </c>
      <c r="Y26" s="62">
        <f t="shared" si="5"/>
        <v>0</v>
      </c>
      <c r="Z26" s="62">
        <f t="shared" si="6"/>
        <v>0</v>
      </c>
      <c r="AB26" s="89">
        <f t="shared" si="7"/>
        <v>0</v>
      </c>
      <c r="AC26" s="89">
        <f t="shared" si="8"/>
        <v>0</v>
      </c>
      <c r="AD26" s="89">
        <f t="shared" si="9"/>
        <v>1</v>
      </c>
      <c r="AE26" s="89">
        <f t="shared" si="10"/>
        <v>1</v>
      </c>
      <c r="AF26" s="90">
        <f t="shared" si="11"/>
        <v>1</v>
      </c>
      <c r="AG26" s="89">
        <f t="shared" si="12"/>
        <v>0</v>
      </c>
      <c r="AH26" s="89">
        <f t="shared" si="16"/>
        <v>1</v>
      </c>
      <c r="AI26" s="90">
        <f t="shared" si="17"/>
        <v>0</v>
      </c>
      <c r="AJ26" s="91">
        <f t="shared" si="18"/>
        <v>0</v>
      </c>
      <c r="AK26" s="92">
        <f t="shared" si="13"/>
        <v>2</v>
      </c>
      <c r="AL26" s="89">
        <f t="shared" si="14"/>
        <v>0</v>
      </c>
    </row>
    <row r="27" spans="1:38" ht="19.5" customHeight="1" x14ac:dyDescent="0.25">
      <c r="A27" s="80">
        <v>13</v>
      </c>
      <c r="B27" s="80"/>
      <c r="C27" s="80"/>
      <c r="D27" s="81"/>
      <c r="E27" s="81"/>
      <c r="F27" s="81"/>
      <c r="G27" s="81"/>
      <c r="H27" s="80"/>
      <c r="I27" s="80"/>
      <c r="J27" s="80" t="str">
        <f t="shared" si="15"/>
        <v/>
      </c>
      <c r="K27" s="82"/>
      <c r="L27" s="82"/>
      <c r="M27" s="80"/>
      <c r="N27" s="62"/>
      <c r="O27" s="83">
        <v>2</v>
      </c>
      <c r="P27" s="61">
        <f t="shared" si="0"/>
        <v>5</v>
      </c>
      <c r="R27" s="61">
        <f t="shared" si="1"/>
        <v>0</v>
      </c>
      <c r="S27" s="61" t="str">
        <f t="shared" si="2"/>
        <v/>
      </c>
      <c r="T27" s="61">
        <f t="shared" si="3"/>
        <v>0</v>
      </c>
      <c r="V27" s="84"/>
      <c r="X27" s="62">
        <f t="shared" si="4"/>
        <v>0</v>
      </c>
      <c r="Y27" s="62">
        <f t="shared" si="5"/>
        <v>0</v>
      </c>
      <c r="Z27" s="62">
        <f t="shared" si="6"/>
        <v>0</v>
      </c>
      <c r="AB27" s="89">
        <f t="shared" si="7"/>
        <v>0</v>
      </c>
      <c r="AC27" s="89">
        <f t="shared" si="8"/>
        <v>0</v>
      </c>
      <c r="AD27" s="89">
        <f t="shared" si="9"/>
        <v>1</v>
      </c>
      <c r="AE27" s="89">
        <f t="shared" si="10"/>
        <v>1</v>
      </c>
      <c r="AF27" s="90">
        <f t="shared" si="11"/>
        <v>1</v>
      </c>
      <c r="AG27" s="89">
        <f t="shared" si="12"/>
        <v>0</v>
      </c>
      <c r="AH27" s="89">
        <f t="shared" si="16"/>
        <v>1</v>
      </c>
      <c r="AI27" s="90">
        <f t="shared" si="17"/>
        <v>0</v>
      </c>
      <c r="AJ27" s="91">
        <f t="shared" si="18"/>
        <v>0</v>
      </c>
      <c r="AK27" s="92">
        <f t="shared" si="13"/>
        <v>2</v>
      </c>
      <c r="AL27" s="89">
        <f t="shared" si="14"/>
        <v>0</v>
      </c>
    </row>
    <row r="28" spans="1:38" ht="19.5" customHeight="1" x14ac:dyDescent="0.25">
      <c r="A28" s="80">
        <v>14</v>
      </c>
      <c r="B28" s="80"/>
      <c r="C28" s="80"/>
      <c r="D28" s="81"/>
      <c r="E28" s="81"/>
      <c r="F28" s="81"/>
      <c r="G28" s="81"/>
      <c r="H28" s="80"/>
      <c r="I28" s="80"/>
      <c r="J28" s="80" t="str">
        <f t="shared" si="15"/>
        <v/>
      </c>
      <c r="K28" s="82"/>
      <c r="L28" s="82"/>
      <c r="M28" s="80"/>
      <c r="N28" s="62"/>
      <c r="O28" s="83">
        <v>2</v>
      </c>
      <c r="P28" s="61">
        <f t="shared" si="0"/>
        <v>5</v>
      </c>
      <c r="R28" s="61">
        <f t="shared" si="1"/>
        <v>0</v>
      </c>
      <c r="S28" s="61" t="str">
        <f t="shared" si="2"/>
        <v/>
      </c>
      <c r="T28" s="61">
        <f t="shared" si="3"/>
        <v>0</v>
      </c>
      <c r="V28" s="84"/>
      <c r="X28" s="62">
        <f t="shared" si="4"/>
        <v>0</v>
      </c>
      <c r="Y28" s="62">
        <f t="shared" si="5"/>
        <v>0</v>
      </c>
      <c r="Z28" s="62">
        <f t="shared" si="6"/>
        <v>0</v>
      </c>
      <c r="AB28" s="89">
        <f t="shared" si="7"/>
        <v>0</v>
      </c>
      <c r="AC28" s="89">
        <f t="shared" si="8"/>
        <v>0</v>
      </c>
      <c r="AD28" s="89">
        <f t="shared" si="9"/>
        <v>1</v>
      </c>
      <c r="AE28" s="89">
        <f t="shared" si="10"/>
        <v>1</v>
      </c>
      <c r="AF28" s="90">
        <f t="shared" si="11"/>
        <v>1</v>
      </c>
      <c r="AG28" s="89">
        <f t="shared" si="12"/>
        <v>0</v>
      </c>
      <c r="AH28" s="89">
        <f t="shared" si="16"/>
        <v>1</v>
      </c>
      <c r="AI28" s="90">
        <f t="shared" si="17"/>
        <v>0</v>
      </c>
      <c r="AJ28" s="91">
        <f t="shared" si="18"/>
        <v>0</v>
      </c>
      <c r="AK28" s="92">
        <f t="shared" si="13"/>
        <v>2</v>
      </c>
      <c r="AL28" s="89">
        <f t="shared" si="14"/>
        <v>0</v>
      </c>
    </row>
    <row r="29" spans="1:38" ht="19.5" customHeight="1" x14ac:dyDescent="0.25">
      <c r="A29" s="80">
        <v>15</v>
      </c>
      <c r="B29" s="80"/>
      <c r="C29" s="80"/>
      <c r="D29" s="81"/>
      <c r="E29" s="81"/>
      <c r="F29" s="81"/>
      <c r="G29" s="81"/>
      <c r="H29" s="80"/>
      <c r="I29" s="80"/>
      <c r="J29" s="80" t="str">
        <f t="shared" si="15"/>
        <v/>
      </c>
      <c r="K29" s="82"/>
      <c r="L29" s="82"/>
      <c r="M29" s="80"/>
      <c r="N29" s="62"/>
      <c r="O29" s="83">
        <v>2</v>
      </c>
      <c r="P29" s="61">
        <f t="shared" si="0"/>
        <v>5</v>
      </c>
      <c r="R29" s="61">
        <f t="shared" si="1"/>
        <v>0</v>
      </c>
      <c r="S29" s="61" t="str">
        <f t="shared" si="2"/>
        <v/>
      </c>
      <c r="T29" s="61">
        <f t="shared" si="3"/>
        <v>0</v>
      </c>
      <c r="V29" s="84"/>
      <c r="X29" s="62">
        <f t="shared" si="4"/>
        <v>0</v>
      </c>
      <c r="Y29" s="62">
        <f t="shared" si="5"/>
        <v>0</v>
      </c>
      <c r="Z29" s="62">
        <f t="shared" si="6"/>
        <v>0</v>
      </c>
      <c r="AB29" s="89">
        <f t="shared" si="7"/>
        <v>0</v>
      </c>
      <c r="AC29" s="89">
        <f t="shared" si="8"/>
        <v>0</v>
      </c>
      <c r="AD29" s="89">
        <f t="shared" si="9"/>
        <v>1</v>
      </c>
      <c r="AE29" s="89">
        <f t="shared" si="10"/>
        <v>1</v>
      </c>
      <c r="AF29" s="90">
        <f t="shared" si="11"/>
        <v>1</v>
      </c>
      <c r="AG29" s="89">
        <f t="shared" si="12"/>
        <v>0</v>
      </c>
      <c r="AH29" s="89">
        <f t="shared" si="16"/>
        <v>1</v>
      </c>
      <c r="AI29" s="90">
        <f t="shared" si="17"/>
        <v>0</v>
      </c>
      <c r="AJ29" s="91">
        <f t="shared" si="18"/>
        <v>0</v>
      </c>
      <c r="AK29" s="92">
        <f t="shared" si="13"/>
        <v>2</v>
      </c>
      <c r="AL29" s="89">
        <f t="shared" si="14"/>
        <v>0</v>
      </c>
    </row>
    <row r="30" spans="1:38" ht="19.5" customHeight="1" x14ac:dyDescent="0.25">
      <c r="A30" s="80">
        <v>16</v>
      </c>
      <c r="B30" s="80"/>
      <c r="C30" s="80"/>
      <c r="D30" s="81"/>
      <c r="E30" s="81"/>
      <c r="F30" s="81"/>
      <c r="G30" s="81"/>
      <c r="H30" s="80"/>
      <c r="I30" s="80"/>
      <c r="J30" s="80" t="str">
        <f t="shared" si="15"/>
        <v/>
      </c>
      <c r="K30" s="82"/>
      <c r="L30" s="82"/>
      <c r="M30" s="80"/>
      <c r="N30" s="62"/>
      <c r="O30" s="83">
        <v>2</v>
      </c>
      <c r="P30" s="61">
        <f t="shared" si="0"/>
        <v>5</v>
      </c>
      <c r="R30" s="61">
        <f t="shared" si="1"/>
        <v>0</v>
      </c>
      <c r="S30" s="61" t="str">
        <f t="shared" si="2"/>
        <v/>
      </c>
      <c r="T30" s="61">
        <f t="shared" si="3"/>
        <v>0</v>
      </c>
      <c r="V30" s="84"/>
      <c r="X30" s="62">
        <f t="shared" si="4"/>
        <v>0</v>
      </c>
      <c r="Y30" s="62">
        <f t="shared" si="5"/>
        <v>0</v>
      </c>
      <c r="Z30" s="62">
        <f t="shared" si="6"/>
        <v>0</v>
      </c>
      <c r="AB30" s="89">
        <f t="shared" si="7"/>
        <v>0</v>
      </c>
      <c r="AC30" s="89">
        <f t="shared" si="8"/>
        <v>0</v>
      </c>
      <c r="AD30" s="89">
        <f t="shared" si="9"/>
        <v>1</v>
      </c>
      <c r="AE30" s="89">
        <f t="shared" si="10"/>
        <v>1</v>
      </c>
      <c r="AF30" s="90">
        <f t="shared" si="11"/>
        <v>1</v>
      </c>
      <c r="AG30" s="89">
        <f t="shared" si="12"/>
        <v>0</v>
      </c>
      <c r="AH30" s="89">
        <f t="shared" si="16"/>
        <v>1</v>
      </c>
      <c r="AI30" s="90">
        <f t="shared" si="17"/>
        <v>0</v>
      </c>
      <c r="AJ30" s="91">
        <f t="shared" si="18"/>
        <v>0</v>
      </c>
      <c r="AK30" s="92">
        <f t="shared" si="13"/>
        <v>2</v>
      </c>
      <c r="AL30" s="89">
        <f t="shared" si="14"/>
        <v>0</v>
      </c>
    </row>
    <row r="31" spans="1:38" ht="19.5" customHeight="1" x14ac:dyDescent="0.25">
      <c r="A31" s="80">
        <v>17</v>
      </c>
      <c r="B31" s="80"/>
      <c r="C31" s="80"/>
      <c r="D31" s="81"/>
      <c r="E31" s="81"/>
      <c r="F31" s="81"/>
      <c r="G31" s="81"/>
      <c r="H31" s="80"/>
      <c r="I31" s="80"/>
      <c r="J31" s="80" t="str">
        <f t="shared" si="15"/>
        <v/>
      </c>
      <c r="K31" s="82"/>
      <c r="L31" s="82"/>
      <c r="M31" s="80"/>
      <c r="N31" s="62"/>
      <c r="O31" s="83">
        <v>2</v>
      </c>
      <c r="P31" s="61">
        <f t="shared" si="0"/>
        <v>5</v>
      </c>
      <c r="R31" s="61">
        <f t="shared" si="1"/>
        <v>0</v>
      </c>
      <c r="S31" s="61" t="str">
        <f t="shared" si="2"/>
        <v/>
      </c>
      <c r="T31" s="61">
        <f t="shared" si="3"/>
        <v>0</v>
      </c>
      <c r="V31" s="84"/>
      <c r="X31" s="62">
        <f t="shared" si="4"/>
        <v>0</v>
      </c>
      <c r="Y31" s="62">
        <f t="shared" si="5"/>
        <v>0</v>
      </c>
      <c r="Z31" s="62">
        <f t="shared" si="6"/>
        <v>0</v>
      </c>
      <c r="AB31" s="89">
        <f t="shared" si="7"/>
        <v>0</v>
      </c>
      <c r="AC31" s="89">
        <f t="shared" si="8"/>
        <v>0</v>
      </c>
      <c r="AD31" s="89">
        <f t="shared" si="9"/>
        <v>1</v>
      </c>
      <c r="AE31" s="89">
        <f t="shared" si="10"/>
        <v>1</v>
      </c>
      <c r="AF31" s="90">
        <f t="shared" si="11"/>
        <v>1</v>
      </c>
      <c r="AG31" s="89">
        <f t="shared" si="12"/>
        <v>0</v>
      </c>
      <c r="AH31" s="89">
        <f t="shared" si="16"/>
        <v>1</v>
      </c>
      <c r="AI31" s="90">
        <f t="shared" si="17"/>
        <v>0</v>
      </c>
      <c r="AJ31" s="91">
        <f t="shared" si="18"/>
        <v>0</v>
      </c>
      <c r="AK31" s="92">
        <f t="shared" si="13"/>
        <v>2</v>
      </c>
      <c r="AL31" s="89">
        <f t="shared" si="14"/>
        <v>0</v>
      </c>
    </row>
    <row r="32" spans="1:38" ht="19.5" customHeight="1" x14ac:dyDescent="0.25">
      <c r="A32" s="80">
        <v>18</v>
      </c>
      <c r="B32" s="80"/>
      <c r="C32" s="80"/>
      <c r="D32" s="81"/>
      <c r="E32" s="81"/>
      <c r="F32" s="81"/>
      <c r="G32" s="81"/>
      <c r="H32" s="80"/>
      <c r="I32" s="80"/>
      <c r="J32" s="80" t="str">
        <f t="shared" si="15"/>
        <v/>
      </c>
      <c r="K32" s="82"/>
      <c r="L32" s="82"/>
      <c r="M32" s="80"/>
      <c r="N32" s="62"/>
      <c r="O32" s="83">
        <v>2</v>
      </c>
      <c r="P32" s="61">
        <f t="shared" si="0"/>
        <v>5</v>
      </c>
      <c r="R32" s="61">
        <f t="shared" si="1"/>
        <v>0</v>
      </c>
      <c r="S32" s="61" t="str">
        <f t="shared" si="2"/>
        <v/>
      </c>
      <c r="T32" s="61">
        <f t="shared" si="3"/>
        <v>0</v>
      </c>
      <c r="V32" s="84"/>
      <c r="X32" s="62">
        <f t="shared" si="4"/>
        <v>0</v>
      </c>
      <c r="Y32" s="62">
        <f t="shared" si="5"/>
        <v>0</v>
      </c>
      <c r="Z32" s="62">
        <f t="shared" si="6"/>
        <v>0</v>
      </c>
      <c r="AB32" s="89">
        <f t="shared" si="7"/>
        <v>0</v>
      </c>
      <c r="AC32" s="89">
        <f t="shared" si="8"/>
        <v>0</v>
      </c>
      <c r="AD32" s="89">
        <f t="shared" si="9"/>
        <v>1</v>
      </c>
      <c r="AE32" s="89">
        <f t="shared" si="10"/>
        <v>1</v>
      </c>
      <c r="AF32" s="90">
        <f t="shared" si="11"/>
        <v>1</v>
      </c>
      <c r="AG32" s="89">
        <f t="shared" si="12"/>
        <v>0</v>
      </c>
      <c r="AH32" s="89">
        <f t="shared" si="16"/>
        <v>1</v>
      </c>
      <c r="AI32" s="90">
        <f t="shared" si="17"/>
        <v>0</v>
      </c>
      <c r="AJ32" s="91">
        <f t="shared" si="18"/>
        <v>0</v>
      </c>
      <c r="AK32" s="92">
        <f t="shared" si="13"/>
        <v>2</v>
      </c>
      <c r="AL32" s="89">
        <f t="shared" si="14"/>
        <v>0</v>
      </c>
    </row>
    <row r="33" spans="1:38" ht="19.5" customHeight="1" x14ac:dyDescent="0.25">
      <c r="A33" s="80">
        <v>19</v>
      </c>
      <c r="B33" s="80"/>
      <c r="C33" s="80"/>
      <c r="D33" s="81"/>
      <c r="E33" s="81"/>
      <c r="F33" s="81"/>
      <c r="G33" s="81"/>
      <c r="H33" s="80"/>
      <c r="I33" s="80"/>
      <c r="J33" s="80" t="str">
        <f t="shared" si="15"/>
        <v/>
      </c>
      <c r="K33" s="82"/>
      <c r="L33" s="82"/>
      <c r="M33" s="80"/>
      <c r="N33" s="62"/>
      <c r="O33" s="83">
        <v>2</v>
      </c>
      <c r="P33" s="61">
        <f t="shared" si="0"/>
        <v>5</v>
      </c>
      <c r="R33" s="61">
        <f t="shared" si="1"/>
        <v>0</v>
      </c>
      <c r="S33" s="61" t="str">
        <f t="shared" si="2"/>
        <v/>
      </c>
      <c r="T33" s="61">
        <f t="shared" si="3"/>
        <v>0</v>
      </c>
      <c r="V33" s="84"/>
      <c r="X33" s="62">
        <f t="shared" si="4"/>
        <v>0</v>
      </c>
      <c r="Y33" s="62">
        <f t="shared" si="5"/>
        <v>0</v>
      </c>
      <c r="Z33" s="62">
        <f t="shared" si="6"/>
        <v>0</v>
      </c>
      <c r="AB33" s="89">
        <f t="shared" si="7"/>
        <v>0</v>
      </c>
      <c r="AC33" s="89">
        <f t="shared" si="8"/>
        <v>0</v>
      </c>
      <c r="AD33" s="89">
        <f t="shared" si="9"/>
        <v>1</v>
      </c>
      <c r="AE33" s="89">
        <f t="shared" si="10"/>
        <v>1</v>
      </c>
      <c r="AF33" s="90">
        <f t="shared" si="11"/>
        <v>1</v>
      </c>
      <c r="AG33" s="89">
        <f t="shared" si="12"/>
        <v>0</v>
      </c>
      <c r="AH33" s="89">
        <f t="shared" si="16"/>
        <v>1</v>
      </c>
      <c r="AI33" s="90">
        <f t="shared" si="17"/>
        <v>0</v>
      </c>
      <c r="AJ33" s="91">
        <f t="shared" si="18"/>
        <v>0</v>
      </c>
      <c r="AK33" s="92">
        <f t="shared" si="13"/>
        <v>2</v>
      </c>
      <c r="AL33" s="89">
        <f t="shared" si="14"/>
        <v>0</v>
      </c>
    </row>
    <row r="34" spans="1:38" ht="19.5" customHeight="1" x14ac:dyDescent="0.25">
      <c r="A34" s="80">
        <v>20</v>
      </c>
      <c r="B34" s="80"/>
      <c r="C34" s="80"/>
      <c r="D34" s="81"/>
      <c r="E34" s="81"/>
      <c r="F34" s="81"/>
      <c r="G34" s="81"/>
      <c r="H34" s="80"/>
      <c r="I34" s="80"/>
      <c r="J34" s="80" t="str">
        <f t="shared" si="15"/>
        <v/>
      </c>
      <c r="K34" s="82"/>
      <c r="L34" s="82"/>
      <c r="M34" s="80"/>
      <c r="N34" s="62"/>
      <c r="O34" s="83">
        <v>2</v>
      </c>
      <c r="P34" s="61">
        <f t="shared" si="0"/>
        <v>5</v>
      </c>
      <c r="R34" s="61">
        <f t="shared" si="1"/>
        <v>0</v>
      </c>
      <c r="S34" s="61" t="str">
        <f t="shared" si="2"/>
        <v/>
      </c>
      <c r="T34" s="61">
        <f t="shared" si="3"/>
        <v>0</v>
      </c>
      <c r="V34" s="84"/>
      <c r="X34" s="62">
        <f t="shared" si="4"/>
        <v>0</v>
      </c>
      <c r="Y34" s="62">
        <f t="shared" si="5"/>
        <v>0</v>
      </c>
      <c r="Z34" s="62">
        <f t="shared" si="6"/>
        <v>0</v>
      </c>
      <c r="AB34" s="89">
        <f t="shared" si="7"/>
        <v>0</v>
      </c>
      <c r="AC34" s="89">
        <f t="shared" si="8"/>
        <v>0</v>
      </c>
      <c r="AD34" s="89">
        <f t="shared" si="9"/>
        <v>1</v>
      </c>
      <c r="AE34" s="89">
        <f t="shared" si="10"/>
        <v>1</v>
      </c>
      <c r="AF34" s="90">
        <f t="shared" si="11"/>
        <v>1</v>
      </c>
      <c r="AG34" s="89">
        <f t="shared" si="12"/>
        <v>0</v>
      </c>
      <c r="AH34" s="89">
        <f t="shared" si="16"/>
        <v>1</v>
      </c>
      <c r="AI34" s="90">
        <f t="shared" si="17"/>
        <v>0</v>
      </c>
      <c r="AJ34" s="91">
        <f t="shared" si="18"/>
        <v>0</v>
      </c>
      <c r="AK34" s="92">
        <f t="shared" si="13"/>
        <v>2</v>
      </c>
      <c r="AL34" s="89">
        <f t="shared" si="14"/>
        <v>0</v>
      </c>
    </row>
    <row r="35" spans="1:38" ht="19.5" customHeight="1" x14ac:dyDescent="0.25">
      <c r="A35" s="80">
        <v>21</v>
      </c>
      <c r="B35" s="80"/>
      <c r="C35" s="80"/>
      <c r="D35" s="81"/>
      <c r="E35" s="81"/>
      <c r="F35" s="81"/>
      <c r="G35" s="81"/>
      <c r="H35" s="80"/>
      <c r="I35" s="80"/>
      <c r="J35" s="80" t="str">
        <f t="shared" si="15"/>
        <v/>
      </c>
      <c r="K35" s="82"/>
      <c r="L35" s="82"/>
      <c r="M35" s="80"/>
      <c r="N35" s="62"/>
      <c r="O35" s="83">
        <v>2</v>
      </c>
      <c r="P35" s="61">
        <f t="shared" si="0"/>
        <v>5</v>
      </c>
      <c r="R35" s="61">
        <f t="shared" si="1"/>
        <v>0</v>
      </c>
      <c r="S35" s="61" t="str">
        <f t="shared" si="2"/>
        <v/>
      </c>
      <c r="T35" s="61">
        <f t="shared" si="3"/>
        <v>0</v>
      </c>
      <c r="V35" s="84"/>
      <c r="X35" s="62">
        <f t="shared" si="4"/>
        <v>0</v>
      </c>
      <c r="Y35" s="62">
        <f t="shared" si="5"/>
        <v>0</v>
      </c>
      <c r="Z35" s="62">
        <f t="shared" si="6"/>
        <v>0</v>
      </c>
      <c r="AB35" s="89">
        <f t="shared" si="7"/>
        <v>0</v>
      </c>
      <c r="AC35" s="89">
        <f t="shared" si="8"/>
        <v>0</v>
      </c>
      <c r="AD35" s="89">
        <f t="shared" si="9"/>
        <v>1</v>
      </c>
      <c r="AE35" s="89">
        <f t="shared" si="10"/>
        <v>1</v>
      </c>
      <c r="AF35" s="90">
        <f t="shared" si="11"/>
        <v>1</v>
      </c>
      <c r="AG35" s="89">
        <f t="shared" si="12"/>
        <v>0</v>
      </c>
      <c r="AH35" s="89">
        <f t="shared" si="16"/>
        <v>1</v>
      </c>
      <c r="AI35" s="90">
        <f t="shared" si="17"/>
        <v>0</v>
      </c>
      <c r="AJ35" s="91">
        <f t="shared" si="18"/>
        <v>0</v>
      </c>
      <c r="AK35" s="92">
        <f t="shared" si="13"/>
        <v>2</v>
      </c>
      <c r="AL35" s="89">
        <f t="shared" si="14"/>
        <v>0</v>
      </c>
    </row>
    <row r="36" spans="1:38" ht="19.5" customHeight="1" x14ac:dyDescent="0.25">
      <c r="A36" s="80">
        <v>22</v>
      </c>
      <c r="B36" s="80"/>
      <c r="C36" s="80"/>
      <c r="D36" s="81"/>
      <c r="E36" s="81"/>
      <c r="F36" s="81"/>
      <c r="G36" s="81"/>
      <c r="H36" s="80"/>
      <c r="I36" s="80"/>
      <c r="J36" s="80" t="str">
        <f t="shared" si="15"/>
        <v/>
      </c>
      <c r="K36" s="82"/>
      <c r="L36" s="82"/>
      <c r="M36" s="80"/>
      <c r="N36" s="62"/>
      <c r="O36" s="83">
        <v>2</v>
      </c>
      <c r="P36" s="61">
        <f t="shared" si="0"/>
        <v>5</v>
      </c>
      <c r="R36" s="61">
        <f t="shared" si="1"/>
        <v>0</v>
      </c>
      <c r="S36" s="61" t="str">
        <f t="shared" si="2"/>
        <v/>
      </c>
      <c r="T36" s="61">
        <f t="shared" si="3"/>
        <v>0</v>
      </c>
      <c r="V36" s="84"/>
      <c r="X36" s="62">
        <f t="shared" si="4"/>
        <v>0</v>
      </c>
      <c r="Y36" s="62">
        <f t="shared" si="5"/>
        <v>0</v>
      </c>
      <c r="Z36" s="62">
        <f t="shared" si="6"/>
        <v>0</v>
      </c>
      <c r="AB36" s="89">
        <f t="shared" si="7"/>
        <v>0</v>
      </c>
      <c r="AC36" s="89">
        <f t="shared" si="8"/>
        <v>0</v>
      </c>
      <c r="AD36" s="89">
        <f t="shared" si="9"/>
        <v>1</v>
      </c>
      <c r="AE36" s="89">
        <f t="shared" si="10"/>
        <v>1</v>
      </c>
      <c r="AF36" s="90">
        <f t="shared" si="11"/>
        <v>1</v>
      </c>
      <c r="AG36" s="89">
        <f t="shared" si="12"/>
        <v>0</v>
      </c>
      <c r="AH36" s="89">
        <f t="shared" si="16"/>
        <v>1</v>
      </c>
      <c r="AI36" s="90">
        <f t="shared" si="17"/>
        <v>0</v>
      </c>
      <c r="AJ36" s="91">
        <f t="shared" si="18"/>
        <v>0</v>
      </c>
      <c r="AK36" s="92">
        <f t="shared" si="13"/>
        <v>2</v>
      </c>
      <c r="AL36" s="89">
        <f t="shared" si="14"/>
        <v>0</v>
      </c>
    </row>
    <row r="37" spans="1:38" ht="19.5" customHeight="1" x14ac:dyDescent="0.25">
      <c r="A37" s="80">
        <v>23</v>
      </c>
      <c r="B37" s="80"/>
      <c r="C37" s="80"/>
      <c r="D37" s="81"/>
      <c r="E37" s="81"/>
      <c r="F37" s="81"/>
      <c r="G37" s="81"/>
      <c r="H37" s="80"/>
      <c r="I37" s="80"/>
      <c r="J37" s="80" t="str">
        <f t="shared" si="15"/>
        <v/>
      </c>
      <c r="K37" s="82"/>
      <c r="L37" s="82"/>
      <c r="M37" s="80"/>
      <c r="N37" s="62"/>
      <c r="O37" s="83">
        <v>2</v>
      </c>
      <c r="P37" s="61">
        <f t="shared" si="0"/>
        <v>5</v>
      </c>
      <c r="R37" s="61">
        <f t="shared" si="1"/>
        <v>0</v>
      </c>
      <c r="S37" s="61" t="str">
        <f t="shared" si="2"/>
        <v/>
      </c>
      <c r="T37" s="61">
        <f t="shared" si="3"/>
        <v>0</v>
      </c>
      <c r="V37" s="84"/>
      <c r="X37" s="62">
        <f t="shared" si="4"/>
        <v>0</v>
      </c>
      <c r="Y37" s="62">
        <f t="shared" si="5"/>
        <v>0</v>
      </c>
      <c r="Z37" s="62">
        <f t="shared" si="6"/>
        <v>0</v>
      </c>
      <c r="AB37" s="89">
        <f t="shared" si="7"/>
        <v>0</v>
      </c>
      <c r="AC37" s="89">
        <f t="shared" si="8"/>
        <v>0</v>
      </c>
      <c r="AD37" s="89">
        <f t="shared" si="9"/>
        <v>1</v>
      </c>
      <c r="AE37" s="89">
        <f t="shared" si="10"/>
        <v>1</v>
      </c>
      <c r="AF37" s="90">
        <f t="shared" si="11"/>
        <v>1</v>
      </c>
      <c r="AG37" s="89">
        <f t="shared" si="12"/>
        <v>0</v>
      </c>
      <c r="AH37" s="89">
        <f t="shared" si="16"/>
        <v>1</v>
      </c>
      <c r="AI37" s="90">
        <f t="shared" si="17"/>
        <v>0</v>
      </c>
      <c r="AJ37" s="91">
        <f t="shared" si="18"/>
        <v>0</v>
      </c>
      <c r="AK37" s="92">
        <f t="shared" si="13"/>
        <v>2</v>
      </c>
      <c r="AL37" s="89">
        <f t="shared" si="14"/>
        <v>0</v>
      </c>
    </row>
    <row r="38" spans="1:38" ht="19.5" customHeight="1" x14ac:dyDescent="0.25">
      <c r="A38" s="80">
        <v>24</v>
      </c>
      <c r="B38" s="80"/>
      <c r="C38" s="80"/>
      <c r="D38" s="81"/>
      <c r="E38" s="81"/>
      <c r="F38" s="81"/>
      <c r="G38" s="81"/>
      <c r="H38" s="80"/>
      <c r="I38" s="80"/>
      <c r="J38" s="80" t="str">
        <f t="shared" si="15"/>
        <v/>
      </c>
      <c r="K38" s="82"/>
      <c r="L38" s="82"/>
      <c r="M38" s="80"/>
      <c r="N38" s="62"/>
      <c r="O38" s="83">
        <v>2</v>
      </c>
      <c r="P38" s="61">
        <f t="shared" si="0"/>
        <v>5</v>
      </c>
      <c r="R38" s="61">
        <f t="shared" si="1"/>
        <v>0</v>
      </c>
      <c r="S38" s="61" t="str">
        <f t="shared" si="2"/>
        <v/>
      </c>
      <c r="T38" s="61">
        <f t="shared" si="3"/>
        <v>0</v>
      </c>
      <c r="V38" s="84"/>
      <c r="X38" s="62">
        <f t="shared" si="4"/>
        <v>0</v>
      </c>
      <c r="Y38" s="62">
        <f t="shared" si="5"/>
        <v>0</v>
      </c>
      <c r="Z38" s="62">
        <f t="shared" si="6"/>
        <v>0</v>
      </c>
      <c r="AB38" s="89">
        <f t="shared" si="7"/>
        <v>0</v>
      </c>
      <c r="AC38" s="89">
        <f t="shared" si="8"/>
        <v>0</v>
      </c>
      <c r="AD38" s="89">
        <f t="shared" si="9"/>
        <v>1</v>
      </c>
      <c r="AE38" s="89">
        <f t="shared" si="10"/>
        <v>1</v>
      </c>
      <c r="AF38" s="90">
        <f t="shared" si="11"/>
        <v>1</v>
      </c>
      <c r="AG38" s="89">
        <f t="shared" si="12"/>
        <v>0</v>
      </c>
      <c r="AH38" s="89">
        <f t="shared" si="16"/>
        <v>1</v>
      </c>
      <c r="AI38" s="90">
        <f t="shared" si="17"/>
        <v>0</v>
      </c>
      <c r="AJ38" s="91">
        <f t="shared" si="18"/>
        <v>0</v>
      </c>
      <c r="AK38" s="92">
        <f t="shared" si="13"/>
        <v>2</v>
      </c>
      <c r="AL38" s="89">
        <f t="shared" si="14"/>
        <v>0</v>
      </c>
    </row>
    <row r="39" spans="1:38" ht="19.5" customHeight="1" x14ac:dyDescent="0.25">
      <c r="A39" s="80">
        <v>25</v>
      </c>
      <c r="B39" s="80"/>
      <c r="C39" s="80"/>
      <c r="D39" s="81"/>
      <c r="E39" s="81"/>
      <c r="F39" s="81"/>
      <c r="G39" s="81"/>
      <c r="H39" s="80"/>
      <c r="I39" s="80"/>
      <c r="J39" s="80" t="str">
        <f t="shared" si="15"/>
        <v/>
      </c>
      <c r="K39" s="82"/>
      <c r="L39" s="82"/>
      <c r="M39" s="80"/>
      <c r="N39" s="62"/>
      <c r="O39" s="83">
        <v>2</v>
      </c>
      <c r="P39" s="61">
        <f t="shared" si="0"/>
        <v>5</v>
      </c>
      <c r="R39" s="61">
        <f t="shared" si="1"/>
        <v>0</v>
      </c>
      <c r="S39" s="61" t="str">
        <f t="shared" si="2"/>
        <v/>
      </c>
      <c r="T39" s="61">
        <f t="shared" si="3"/>
        <v>0</v>
      </c>
      <c r="V39" s="84"/>
      <c r="X39" s="62">
        <f t="shared" si="4"/>
        <v>0</v>
      </c>
      <c r="Y39" s="62">
        <f t="shared" si="5"/>
        <v>0</v>
      </c>
      <c r="Z39" s="62">
        <f t="shared" si="6"/>
        <v>0</v>
      </c>
      <c r="AB39" s="89">
        <f t="shared" si="7"/>
        <v>0</v>
      </c>
      <c r="AC39" s="89">
        <f t="shared" si="8"/>
        <v>0</v>
      </c>
      <c r="AD39" s="89">
        <f t="shared" si="9"/>
        <v>1</v>
      </c>
      <c r="AE39" s="89">
        <f t="shared" si="10"/>
        <v>1</v>
      </c>
      <c r="AF39" s="90">
        <f t="shared" si="11"/>
        <v>1</v>
      </c>
      <c r="AG39" s="89">
        <f t="shared" si="12"/>
        <v>0</v>
      </c>
      <c r="AH39" s="89">
        <f t="shared" si="16"/>
        <v>1</v>
      </c>
      <c r="AI39" s="90">
        <f t="shared" si="17"/>
        <v>0</v>
      </c>
      <c r="AJ39" s="91">
        <f t="shared" si="18"/>
        <v>0</v>
      </c>
      <c r="AK39" s="92">
        <f t="shared" si="13"/>
        <v>2</v>
      </c>
      <c r="AL39" s="89">
        <f t="shared" si="14"/>
        <v>0</v>
      </c>
    </row>
    <row r="40" spans="1:38" ht="19.5" customHeight="1" x14ac:dyDescent="0.25">
      <c r="A40" s="80">
        <v>26</v>
      </c>
      <c r="B40" s="80"/>
      <c r="C40" s="80"/>
      <c r="D40" s="81"/>
      <c r="E40" s="81"/>
      <c r="F40" s="81"/>
      <c r="G40" s="81"/>
      <c r="H40" s="80"/>
      <c r="I40" s="80"/>
      <c r="J40" s="80" t="str">
        <f t="shared" si="15"/>
        <v/>
      </c>
      <c r="K40" s="82"/>
      <c r="L40" s="82"/>
      <c r="M40" s="80"/>
      <c r="N40" s="62"/>
      <c r="O40" s="83">
        <v>2</v>
      </c>
      <c r="P40" s="61">
        <f t="shared" si="0"/>
        <v>5</v>
      </c>
      <c r="R40" s="61">
        <f t="shared" si="1"/>
        <v>0</v>
      </c>
      <c r="S40" s="61" t="str">
        <f t="shared" si="2"/>
        <v/>
      </c>
      <c r="T40" s="61">
        <f t="shared" si="3"/>
        <v>0</v>
      </c>
      <c r="V40" s="84"/>
      <c r="X40" s="62">
        <f t="shared" si="4"/>
        <v>0</v>
      </c>
      <c r="Y40" s="62">
        <f t="shared" si="5"/>
        <v>0</v>
      </c>
      <c r="Z40" s="62">
        <f t="shared" si="6"/>
        <v>0</v>
      </c>
      <c r="AB40" s="89">
        <f t="shared" si="7"/>
        <v>0</v>
      </c>
      <c r="AC40" s="89">
        <f t="shared" si="8"/>
        <v>0</v>
      </c>
      <c r="AD40" s="89">
        <f t="shared" si="9"/>
        <v>1</v>
      </c>
      <c r="AE40" s="89">
        <f t="shared" si="10"/>
        <v>1</v>
      </c>
      <c r="AF40" s="90">
        <f t="shared" si="11"/>
        <v>1</v>
      </c>
      <c r="AG40" s="89">
        <f t="shared" si="12"/>
        <v>0</v>
      </c>
      <c r="AH40" s="89">
        <f t="shared" si="16"/>
        <v>1</v>
      </c>
      <c r="AI40" s="90">
        <f t="shared" si="17"/>
        <v>0</v>
      </c>
      <c r="AJ40" s="91">
        <f t="shared" si="18"/>
        <v>0</v>
      </c>
      <c r="AK40" s="92">
        <f t="shared" si="13"/>
        <v>2</v>
      </c>
      <c r="AL40" s="89">
        <f t="shared" si="14"/>
        <v>0</v>
      </c>
    </row>
    <row r="41" spans="1:38" ht="19.5" customHeight="1" x14ac:dyDescent="0.25">
      <c r="A41" s="80">
        <v>27</v>
      </c>
      <c r="B41" s="80"/>
      <c r="C41" s="80"/>
      <c r="D41" s="81"/>
      <c r="E41" s="81"/>
      <c r="F41" s="81"/>
      <c r="G41" s="81"/>
      <c r="H41" s="80"/>
      <c r="I41" s="80"/>
      <c r="J41" s="80" t="str">
        <f t="shared" si="15"/>
        <v/>
      </c>
      <c r="K41" s="82"/>
      <c r="L41" s="82"/>
      <c r="M41" s="80"/>
      <c r="N41" s="62"/>
      <c r="O41" s="83">
        <v>2</v>
      </c>
      <c r="P41" s="61">
        <f t="shared" si="0"/>
        <v>5</v>
      </c>
      <c r="R41" s="61">
        <f t="shared" si="1"/>
        <v>0</v>
      </c>
      <c r="S41" s="61" t="str">
        <f t="shared" si="2"/>
        <v/>
      </c>
      <c r="T41" s="61">
        <f t="shared" si="3"/>
        <v>0</v>
      </c>
      <c r="V41" s="84"/>
      <c r="X41" s="62">
        <f t="shared" si="4"/>
        <v>0</v>
      </c>
      <c r="Y41" s="62">
        <f t="shared" si="5"/>
        <v>0</v>
      </c>
      <c r="Z41" s="62">
        <f t="shared" si="6"/>
        <v>0</v>
      </c>
      <c r="AB41" s="89">
        <f t="shared" si="7"/>
        <v>0</v>
      </c>
      <c r="AC41" s="89">
        <f t="shared" si="8"/>
        <v>0</v>
      </c>
      <c r="AD41" s="89">
        <f t="shared" si="9"/>
        <v>1</v>
      </c>
      <c r="AE41" s="89">
        <f t="shared" si="10"/>
        <v>1</v>
      </c>
      <c r="AF41" s="90">
        <f t="shared" si="11"/>
        <v>1</v>
      </c>
      <c r="AG41" s="89">
        <f t="shared" si="12"/>
        <v>0</v>
      </c>
      <c r="AH41" s="89">
        <f t="shared" si="16"/>
        <v>1</v>
      </c>
      <c r="AI41" s="90">
        <f t="shared" si="17"/>
        <v>0</v>
      </c>
      <c r="AJ41" s="91">
        <f t="shared" si="18"/>
        <v>0</v>
      </c>
      <c r="AK41" s="92">
        <f t="shared" si="13"/>
        <v>2</v>
      </c>
      <c r="AL41" s="89">
        <f t="shared" si="14"/>
        <v>0</v>
      </c>
    </row>
    <row r="42" spans="1:38" ht="19.5" customHeight="1" x14ac:dyDescent="0.25">
      <c r="A42" s="80">
        <v>28</v>
      </c>
      <c r="B42" s="80"/>
      <c r="C42" s="80"/>
      <c r="D42" s="81"/>
      <c r="E42" s="81"/>
      <c r="F42" s="81"/>
      <c r="G42" s="81"/>
      <c r="H42" s="80"/>
      <c r="I42" s="80"/>
      <c r="J42" s="80" t="str">
        <f t="shared" si="15"/>
        <v/>
      </c>
      <c r="K42" s="82"/>
      <c r="L42" s="82"/>
      <c r="M42" s="80"/>
      <c r="N42" s="62"/>
      <c r="O42" s="83">
        <v>2</v>
      </c>
      <c r="P42" s="61">
        <f t="shared" si="0"/>
        <v>5</v>
      </c>
      <c r="R42" s="61">
        <f t="shared" si="1"/>
        <v>0</v>
      </c>
      <c r="S42" s="61" t="str">
        <f t="shared" si="2"/>
        <v/>
      </c>
      <c r="T42" s="61">
        <f t="shared" si="3"/>
        <v>0</v>
      </c>
      <c r="V42" s="84"/>
      <c r="X42" s="62">
        <f t="shared" si="4"/>
        <v>0</v>
      </c>
      <c r="Y42" s="62">
        <f t="shared" si="5"/>
        <v>0</v>
      </c>
      <c r="Z42" s="62">
        <f t="shared" si="6"/>
        <v>0</v>
      </c>
      <c r="AB42" s="89">
        <f t="shared" si="7"/>
        <v>0</v>
      </c>
      <c r="AC42" s="89">
        <f t="shared" si="8"/>
        <v>0</v>
      </c>
      <c r="AD42" s="89">
        <f t="shared" si="9"/>
        <v>1</v>
      </c>
      <c r="AE42" s="89">
        <f t="shared" si="10"/>
        <v>1</v>
      </c>
      <c r="AF42" s="90">
        <f t="shared" si="11"/>
        <v>1</v>
      </c>
      <c r="AG42" s="89">
        <f t="shared" si="12"/>
        <v>0</v>
      </c>
      <c r="AH42" s="89">
        <f t="shared" si="16"/>
        <v>1</v>
      </c>
      <c r="AI42" s="90">
        <f t="shared" si="17"/>
        <v>0</v>
      </c>
      <c r="AJ42" s="91">
        <f t="shared" si="18"/>
        <v>0</v>
      </c>
      <c r="AK42" s="92">
        <f t="shared" si="13"/>
        <v>2</v>
      </c>
      <c r="AL42" s="89">
        <f t="shared" si="14"/>
        <v>0</v>
      </c>
    </row>
    <row r="43" spans="1:38" ht="19.5" customHeight="1" x14ac:dyDescent="0.25">
      <c r="A43" s="80">
        <v>29</v>
      </c>
      <c r="B43" s="80"/>
      <c r="C43" s="80"/>
      <c r="D43" s="81"/>
      <c r="E43" s="81"/>
      <c r="F43" s="81"/>
      <c r="G43" s="81"/>
      <c r="H43" s="80"/>
      <c r="I43" s="80"/>
      <c r="J43" s="80" t="str">
        <f t="shared" si="15"/>
        <v/>
      </c>
      <c r="K43" s="82"/>
      <c r="L43" s="82"/>
      <c r="M43" s="80"/>
      <c r="N43" s="62"/>
      <c r="O43" s="83">
        <v>2</v>
      </c>
      <c r="P43" s="61">
        <f t="shared" si="0"/>
        <v>5</v>
      </c>
      <c r="R43" s="61">
        <f t="shared" si="1"/>
        <v>0</v>
      </c>
      <c r="S43" s="61" t="str">
        <f t="shared" si="2"/>
        <v/>
      </c>
      <c r="T43" s="61">
        <f t="shared" si="3"/>
        <v>0</v>
      </c>
      <c r="V43" s="84"/>
      <c r="X43" s="62">
        <f t="shared" si="4"/>
        <v>0</v>
      </c>
      <c r="Y43" s="62">
        <f t="shared" si="5"/>
        <v>0</v>
      </c>
      <c r="Z43" s="62">
        <f t="shared" si="6"/>
        <v>0</v>
      </c>
      <c r="AB43" s="89">
        <f t="shared" si="7"/>
        <v>0</v>
      </c>
      <c r="AC43" s="89">
        <f t="shared" si="8"/>
        <v>0</v>
      </c>
      <c r="AD43" s="89">
        <f t="shared" si="9"/>
        <v>1</v>
      </c>
      <c r="AE43" s="89">
        <f t="shared" si="10"/>
        <v>1</v>
      </c>
      <c r="AF43" s="90">
        <f t="shared" si="11"/>
        <v>1</v>
      </c>
      <c r="AG43" s="89">
        <f t="shared" si="12"/>
        <v>0</v>
      </c>
      <c r="AH43" s="89">
        <f t="shared" si="16"/>
        <v>1</v>
      </c>
      <c r="AI43" s="90">
        <f t="shared" si="17"/>
        <v>0</v>
      </c>
      <c r="AJ43" s="91">
        <f t="shared" si="18"/>
        <v>0</v>
      </c>
      <c r="AK43" s="92">
        <f t="shared" si="13"/>
        <v>2</v>
      </c>
      <c r="AL43" s="89">
        <f t="shared" si="14"/>
        <v>0</v>
      </c>
    </row>
    <row r="44" spans="1:38" ht="19.5" customHeight="1" x14ac:dyDescent="0.25">
      <c r="A44" s="80">
        <v>30</v>
      </c>
      <c r="B44" s="80"/>
      <c r="C44" s="80"/>
      <c r="D44" s="81"/>
      <c r="E44" s="81"/>
      <c r="F44" s="81"/>
      <c r="G44" s="81"/>
      <c r="H44" s="80"/>
      <c r="I44" s="80"/>
      <c r="J44" s="80" t="str">
        <f t="shared" si="15"/>
        <v/>
      </c>
      <c r="K44" s="82"/>
      <c r="L44" s="82"/>
      <c r="M44" s="80"/>
      <c r="N44" s="62"/>
      <c r="O44" s="83">
        <v>2</v>
      </c>
      <c r="P44" s="61">
        <f t="shared" si="0"/>
        <v>5</v>
      </c>
      <c r="R44" s="61">
        <f t="shared" si="1"/>
        <v>0</v>
      </c>
      <c r="S44" s="61" t="str">
        <f t="shared" si="2"/>
        <v/>
      </c>
      <c r="T44" s="61">
        <f t="shared" si="3"/>
        <v>0</v>
      </c>
      <c r="V44" s="84"/>
      <c r="X44" s="62">
        <f t="shared" si="4"/>
        <v>0</v>
      </c>
      <c r="Y44" s="62">
        <f t="shared" si="5"/>
        <v>0</v>
      </c>
      <c r="Z44" s="62">
        <f t="shared" si="6"/>
        <v>0</v>
      </c>
      <c r="AB44" s="89">
        <f t="shared" si="7"/>
        <v>0</v>
      </c>
      <c r="AC44" s="89">
        <f t="shared" si="8"/>
        <v>0</v>
      </c>
      <c r="AD44" s="89">
        <f t="shared" si="9"/>
        <v>1</v>
      </c>
      <c r="AE44" s="89">
        <f t="shared" si="10"/>
        <v>1</v>
      </c>
      <c r="AF44" s="90">
        <f t="shared" si="11"/>
        <v>1</v>
      </c>
      <c r="AG44" s="89">
        <f t="shared" si="12"/>
        <v>0</v>
      </c>
      <c r="AH44" s="89">
        <f t="shared" si="16"/>
        <v>1</v>
      </c>
      <c r="AI44" s="90">
        <f t="shared" si="17"/>
        <v>0</v>
      </c>
      <c r="AJ44" s="91">
        <f t="shared" si="18"/>
        <v>0</v>
      </c>
      <c r="AK44" s="92">
        <f t="shared" si="13"/>
        <v>2</v>
      </c>
      <c r="AL44" s="89">
        <f t="shared" si="14"/>
        <v>0</v>
      </c>
    </row>
    <row r="45" spans="1:38" ht="19.5" customHeight="1" x14ac:dyDescent="0.25">
      <c r="A45" s="80">
        <v>31</v>
      </c>
      <c r="B45" s="80"/>
      <c r="C45" s="80"/>
      <c r="D45" s="81"/>
      <c r="E45" s="81"/>
      <c r="F45" s="81"/>
      <c r="G45" s="81"/>
      <c r="H45" s="80"/>
      <c r="I45" s="80"/>
      <c r="J45" s="80" t="str">
        <f t="shared" si="15"/>
        <v/>
      </c>
      <c r="K45" s="82"/>
      <c r="L45" s="82"/>
      <c r="M45" s="80"/>
      <c r="N45" s="62"/>
      <c r="O45" s="83">
        <v>2</v>
      </c>
      <c r="P45" s="61">
        <f t="shared" si="0"/>
        <v>5</v>
      </c>
      <c r="R45" s="61">
        <f t="shared" si="1"/>
        <v>0</v>
      </c>
      <c r="S45" s="61" t="str">
        <f t="shared" si="2"/>
        <v/>
      </c>
      <c r="T45" s="61">
        <f t="shared" si="3"/>
        <v>0</v>
      </c>
      <c r="V45" s="84"/>
      <c r="X45" s="62">
        <f t="shared" si="4"/>
        <v>0</v>
      </c>
      <c r="Y45" s="62">
        <f t="shared" si="5"/>
        <v>0</v>
      </c>
      <c r="Z45" s="62">
        <f t="shared" si="6"/>
        <v>0</v>
      </c>
      <c r="AB45" s="89">
        <f t="shared" si="7"/>
        <v>0</v>
      </c>
      <c r="AC45" s="89">
        <f t="shared" si="8"/>
        <v>0</v>
      </c>
      <c r="AD45" s="89">
        <f t="shared" si="9"/>
        <v>1</v>
      </c>
      <c r="AE45" s="89">
        <f t="shared" si="10"/>
        <v>1</v>
      </c>
      <c r="AF45" s="90">
        <f t="shared" si="11"/>
        <v>1</v>
      </c>
      <c r="AG45" s="89">
        <f t="shared" si="12"/>
        <v>0</v>
      </c>
      <c r="AH45" s="89">
        <f t="shared" si="16"/>
        <v>1</v>
      </c>
      <c r="AI45" s="90">
        <f t="shared" si="17"/>
        <v>0</v>
      </c>
      <c r="AJ45" s="91">
        <f t="shared" si="18"/>
        <v>0</v>
      </c>
      <c r="AK45" s="92">
        <f t="shared" si="13"/>
        <v>2</v>
      </c>
      <c r="AL45" s="89">
        <f t="shared" si="14"/>
        <v>0</v>
      </c>
    </row>
    <row r="46" spans="1:38" ht="19.5" customHeight="1" x14ac:dyDescent="0.25">
      <c r="A46" s="80">
        <v>32</v>
      </c>
      <c r="B46" s="80"/>
      <c r="C46" s="80"/>
      <c r="D46" s="81"/>
      <c r="E46" s="81"/>
      <c r="F46" s="81"/>
      <c r="G46" s="81"/>
      <c r="H46" s="80"/>
      <c r="I46" s="80"/>
      <c r="J46" s="80" t="str">
        <f t="shared" si="15"/>
        <v/>
      </c>
      <c r="K46" s="82"/>
      <c r="L46" s="82"/>
      <c r="M46" s="80"/>
      <c r="N46" s="62"/>
      <c r="O46" s="83">
        <v>2</v>
      </c>
      <c r="P46" s="61">
        <f t="shared" si="0"/>
        <v>5</v>
      </c>
      <c r="R46" s="61">
        <f t="shared" si="1"/>
        <v>0</v>
      </c>
      <c r="S46" s="61" t="str">
        <f t="shared" si="2"/>
        <v/>
      </c>
      <c r="T46" s="61">
        <f t="shared" si="3"/>
        <v>0</v>
      </c>
      <c r="V46" s="84"/>
      <c r="X46" s="62">
        <f t="shared" si="4"/>
        <v>0</v>
      </c>
      <c r="Y46" s="62">
        <f t="shared" si="5"/>
        <v>0</v>
      </c>
      <c r="Z46" s="62">
        <f t="shared" si="6"/>
        <v>0</v>
      </c>
      <c r="AB46" s="89">
        <f t="shared" si="7"/>
        <v>0</v>
      </c>
      <c r="AC46" s="89">
        <f t="shared" si="8"/>
        <v>0</v>
      </c>
      <c r="AD46" s="89">
        <f t="shared" si="9"/>
        <v>1</v>
      </c>
      <c r="AE46" s="89">
        <f t="shared" si="10"/>
        <v>1</v>
      </c>
      <c r="AF46" s="90">
        <f t="shared" si="11"/>
        <v>1</v>
      </c>
      <c r="AG46" s="89">
        <f t="shared" si="12"/>
        <v>0</v>
      </c>
      <c r="AH46" s="89">
        <f t="shared" si="16"/>
        <v>1</v>
      </c>
      <c r="AI46" s="90">
        <f t="shared" si="17"/>
        <v>0</v>
      </c>
      <c r="AJ46" s="91">
        <f t="shared" si="18"/>
        <v>0</v>
      </c>
      <c r="AK46" s="92">
        <f t="shared" si="13"/>
        <v>2</v>
      </c>
      <c r="AL46" s="89">
        <f t="shared" si="14"/>
        <v>0</v>
      </c>
    </row>
    <row r="47" spans="1:38" ht="19.5" customHeight="1" x14ac:dyDescent="0.25">
      <c r="A47" s="80">
        <v>33</v>
      </c>
      <c r="B47" s="80"/>
      <c r="C47" s="80"/>
      <c r="D47" s="81"/>
      <c r="E47" s="81"/>
      <c r="F47" s="81"/>
      <c r="G47" s="81"/>
      <c r="H47" s="80"/>
      <c r="I47" s="80"/>
      <c r="J47" s="80" t="str">
        <f t="shared" si="15"/>
        <v/>
      </c>
      <c r="K47" s="82"/>
      <c r="L47" s="82"/>
      <c r="M47" s="80"/>
      <c r="N47" s="62"/>
      <c r="O47" s="83">
        <v>2</v>
      </c>
      <c r="P47" s="61">
        <f t="shared" si="0"/>
        <v>5</v>
      </c>
      <c r="R47" s="61">
        <f t="shared" si="1"/>
        <v>0</v>
      </c>
      <c r="S47" s="61" t="str">
        <f t="shared" si="2"/>
        <v/>
      </c>
      <c r="T47" s="61">
        <f t="shared" si="3"/>
        <v>0</v>
      </c>
      <c r="V47" s="84"/>
      <c r="X47" s="62">
        <f t="shared" si="4"/>
        <v>0</v>
      </c>
      <c r="Y47" s="62">
        <f t="shared" si="5"/>
        <v>0</v>
      </c>
      <c r="Z47" s="62">
        <f t="shared" si="6"/>
        <v>0</v>
      </c>
      <c r="AB47" s="89">
        <f t="shared" si="7"/>
        <v>0</v>
      </c>
      <c r="AC47" s="89">
        <f t="shared" si="8"/>
        <v>0</v>
      </c>
      <c r="AD47" s="89">
        <f t="shared" si="9"/>
        <v>1</v>
      </c>
      <c r="AE47" s="89">
        <f t="shared" si="10"/>
        <v>1</v>
      </c>
      <c r="AF47" s="90">
        <f t="shared" si="11"/>
        <v>1</v>
      </c>
      <c r="AG47" s="89">
        <f t="shared" si="12"/>
        <v>0</v>
      </c>
      <c r="AH47" s="89">
        <f t="shared" si="16"/>
        <v>1</v>
      </c>
      <c r="AI47" s="90">
        <f t="shared" si="17"/>
        <v>0</v>
      </c>
      <c r="AJ47" s="91">
        <f t="shared" si="18"/>
        <v>0</v>
      </c>
      <c r="AK47" s="92">
        <f t="shared" si="13"/>
        <v>2</v>
      </c>
      <c r="AL47" s="89">
        <f t="shared" si="14"/>
        <v>0</v>
      </c>
    </row>
    <row r="48" spans="1:38" ht="19.5" customHeight="1" x14ac:dyDescent="0.25">
      <c r="A48" s="80">
        <v>34</v>
      </c>
      <c r="B48" s="80"/>
      <c r="C48" s="80"/>
      <c r="D48" s="81"/>
      <c r="E48" s="81"/>
      <c r="F48" s="81"/>
      <c r="G48" s="81"/>
      <c r="H48" s="80"/>
      <c r="I48" s="80"/>
      <c r="J48" s="80" t="str">
        <f t="shared" si="15"/>
        <v/>
      </c>
      <c r="K48" s="82"/>
      <c r="L48" s="82"/>
      <c r="M48" s="80"/>
      <c r="N48" s="62"/>
      <c r="O48" s="83">
        <v>2</v>
      </c>
      <c r="P48" s="61">
        <f t="shared" si="0"/>
        <v>5</v>
      </c>
      <c r="R48" s="61">
        <f t="shared" si="1"/>
        <v>0</v>
      </c>
      <c r="S48" s="61" t="str">
        <f t="shared" si="2"/>
        <v/>
      </c>
      <c r="T48" s="61">
        <f t="shared" si="3"/>
        <v>0</v>
      </c>
      <c r="V48" s="84"/>
      <c r="X48" s="62">
        <f t="shared" si="4"/>
        <v>0</v>
      </c>
      <c r="Y48" s="62">
        <f t="shared" si="5"/>
        <v>0</v>
      </c>
      <c r="Z48" s="62">
        <f t="shared" si="6"/>
        <v>0</v>
      </c>
      <c r="AB48" s="89">
        <f t="shared" si="7"/>
        <v>0</v>
      </c>
      <c r="AC48" s="89">
        <f t="shared" si="8"/>
        <v>0</v>
      </c>
      <c r="AD48" s="89">
        <f t="shared" si="9"/>
        <v>1</v>
      </c>
      <c r="AE48" s="89">
        <f t="shared" si="10"/>
        <v>1</v>
      </c>
      <c r="AF48" s="90">
        <f t="shared" si="11"/>
        <v>1</v>
      </c>
      <c r="AG48" s="89">
        <f t="shared" si="12"/>
        <v>0</v>
      </c>
      <c r="AH48" s="89">
        <f t="shared" si="16"/>
        <v>1</v>
      </c>
      <c r="AI48" s="90">
        <f t="shared" si="17"/>
        <v>0</v>
      </c>
      <c r="AJ48" s="91">
        <f t="shared" si="18"/>
        <v>0</v>
      </c>
      <c r="AK48" s="92">
        <f t="shared" si="13"/>
        <v>2</v>
      </c>
      <c r="AL48" s="89">
        <f t="shared" si="14"/>
        <v>0</v>
      </c>
    </row>
    <row r="49" spans="1:38" ht="19.5" customHeight="1" x14ac:dyDescent="0.25">
      <c r="A49" s="80">
        <v>35</v>
      </c>
      <c r="B49" s="80"/>
      <c r="C49" s="80"/>
      <c r="D49" s="81"/>
      <c r="E49" s="81"/>
      <c r="F49" s="81"/>
      <c r="G49" s="81"/>
      <c r="H49" s="80"/>
      <c r="I49" s="80"/>
      <c r="J49" s="80" t="str">
        <f t="shared" si="15"/>
        <v/>
      </c>
      <c r="K49" s="82"/>
      <c r="L49" s="82"/>
      <c r="M49" s="80"/>
      <c r="N49" s="62"/>
      <c r="O49" s="83">
        <v>2</v>
      </c>
      <c r="P49" s="61">
        <f t="shared" si="0"/>
        <v>5</v>
      </c>
      <c r="R49" s="61">
        <f t="shared" si="1"/>
        <v>0</v>
      </c>
      <c r="S49" s="61" t="str">
        <f t="shared" si="2"/>
        <v/>
      </c>
      <c r="T49" s="61">
        <f t="shared" si="3"/>
        <v>0</v>
      </c>
      <c r="V49" s="84"/>
      <c r="X49" s="62">
        <f t="shared" si="4"/>
        <v>0</v>
      </c>
      <c r="Y49" s="62">
        <f t="shared" si="5"/>
        <v>0</v>
      </c>
      <c r="Z49" s="62">
        <f t="shared" si="6"/>
        <v>0</v>
      </c>
      <c r="AB49" s="89">
        <f t="shared" si="7"/>
        <v>0</v>
      </c>
      <c r="AC49" s="89">
        <f t="shared" si="8"/>
        <v>0</v>
      </c>
      <c r="AD49" s="89">
        <f t="shared" si="9"/>
        <v>1</v>
      </c>
      <c r="AE49" s="89">
        <f t="shared" si="10"/>
        <v>1</v>
      </c>
      <c r="AF49" s="90">
        <f t="shared" si="11"/>
        <v>1</v>
      </c>
      <c r="AG49" s="89">
        <f t="shared" si="12"/>
        <v>0</v>
      </c>
      <c r="AH49" s="89">
        <f t="shared" si="16"/>
        <v>1</v>
      </c>
      <c r="AI49" s="90">
        <f t="shared" si="17"/>
        <v>0</v>
      </c>
      <c r="AJ49" s="91">
        <f t="shared" si="18"/>
        <v>0</v>
      </c>
      <c r="AK49" s="92">
        <f t="shared" si="13"/>
        <v>2</v>
      </c>
      <c r="AL49" s="89">
        <f t="shared" si="14"/>
        <v>0</v>
      </c>
    </row>
    <row r="50" spans="1:38" ht="19.5" customHeight="1" x14ac:dyDescent="0.25">
      <c r="A50" s="80">
        <v>36</v>
      </c>
      <c r="B50" s="80"/>
      <c r="C50" s="80"/>
      <c r="D50" s="81"/>
      <c r="E50" s="81"/>
      <c r="F50" s="81"/>
      <c r="G50" s="81"/>
      <c r="H50" s="80"/>
      <c r="I50" s="80"/>
      <c r="J50" s="80" t="str">
        <f t="shared" si="15"/>
        <v/>
      </c>
      <c r="K50" s="82"/>
      <c r="L50" s="82"/>
      <c r="M50" s="80"/>
      <c r="N50" s="62"/>
      <c r="O50" s="83">
        <v>2</v>
      </c>
      <c r="P50" s="61">
        <f t="shared" si="0"/>
        <v>5</v>
      </c>
      <c r="R50" s="61">
        <f t="shared" si="1"/>
        <v>0</v>
      </c>
      <c r="S50" s="61" t="str">
        <f t="shared" si="2"/>
        <v/>
      </c>
      <c r="T50" s="61">
        <f t="shared" si="3"/>
        <v>0</v>
      </c>
      <c r="V50" s="84"/>
      <c r="X50" s="62">
        <f t="shared" si="4"/>
        <v>0</v>
      </c>
      <c r="Y50" s="62">
        <f t="shared" si="5"/>
        <v>0</v>
      </c>
      <c r="Z50" s="62">
        <f t="shared" si="6"/>
        <v>0</v>
      </c>
      <c r="AB50" s="89">
        <f t="shared" si="7"/>
        <v>0</v>
      </c>
      <c r="AC50" s="89">
        <f t="shared" si="8"/>
        <v>0</v>
      </c>
      <c r="AD50" s="89">
        <f t="shared" si="9"/>
        <v>1</v>
      </c>
      <c r="AE50" s="89">
        <f t="shared" si="10"/>
        <v>1</v>
      </c>
      <c r="AF50" s="90">
        <f t="shared" si="11"/>
        <v>1</v>
      </c>
      <c r="AG50" s="89">
        <f t="shared" si="12"/>
        <v>0</v>
      </c>
      <c r="AH50" s="89">
        <f t="shared" si="16"/>
        <v>1</v>
      </c>
      <c r="AI50" s="90">
        <f t="shared" si="17"/>
        <v>0</v>
      </c>
      <c r="AJ50" s="91">
        <f t="shared" si="18"/>
        <v>0</v>
      </c>
      <c r="AK50" s="92">
        <f t="shared" si="13"/>
        <v>2</v>
      </c>
      <c r="AL50" s="89">
        <f t="shared" si="14"/>
        <v>0</v>
      </c>
    </row>
    <row r="51" spans="1:38" ht="19.5" customHeight="1" x14ac:dyDescent="0.25">
      <c r="A51" s="80">
        <v>37</v>
      </c>
      <c r="B51" s="80"/>
      <c r="C51" s="80"/>
      <c r="D51" s="81"/>
      <c r="E51" s="81"/>
      <c r="F51" s="81"/>
      <c r="G51" s="81"/>
      <c r="H51" s="80"/>
      <c r="I51" s="80"/>
      <c r="J51" s="80" t="str">
        <f t="shared" si="15"/>
        <v/>
      </c>
      <c r="K51" s="82"/>
      <c r="L51" s="82"/>
      <c r="M51" s="80"/>
      <c r="N51" s="62"/>
      <c r="O51" s="83">
        <v>2</v>
      </c>
      <c r="P51" s="61">
        <f t="shared" si="0"/>
        <v>5</v>
      </c>
      <c r="R51" s="61">
        <f t="shared" si="1"/>
        <v>0</v>
      </c>
      <c r="S51" s="61" t="str">
        <f t="shared" si="2"/>
        <v/>
      </c>
      <c r="T51" s="61">
        <f t="shared" si="3"/>
        <v>0</v>
      </c>
      <c r="V51" s="84"/>
      <c r="X51" s="62">
        <f t="shared" si="4"/>
        <v>0</v>
      </c>
      <c r="Y51" s="62">
        <f t="shared" si="5"/>
        <v>0</v>
      </c>
      <c r="Z51" s="62">
        <f t="shared" si="6"/>
        <v>0</v>
      </c>
      <c r="AB51" s="89">
        <f t="shared" si="7"/>
        <v>0</v>
      </c>
      <c r="AC51" s="89">
        <f t="shared" si="8"/>
        <v>0</v>
      </c>
      <c r="AD51" s="89">
        <f t="shared" si="9"/>
        <v>1</v>
      </c>
      <c r="AE51" s="89">
        <f t="shared" si="10"/>
        <v>1</v>
      </c>
      <c r="AF51" s="90">
        <f t="shared" si="11"/>
        <v>1</v>
      </c>
      <c r="AG51" s="89">
        <f t="shared" si="12"/>
        <v>0</v>
      </c>
      <c r="AH51" s="89">
        <f t="shared" si="16"/>
        <v>1</v>
      </c>
      <c r="AI51" s="90">
        <f t="shared" si="17"/>
        <v>0</v>
      </c>
      <c r="AJ51" s="91">
        <f t="shared" si="18"/>
        <v>0</v>
      </c>
      <c r="AK51" s="92">
        <f t="shared" si="13"/>
        <v>2</v>
      </c>
      <c r="AL51" s="89">
        <f t="shared" si="14"/>
        <v>0</v>
      </c>
    </row>
    <row r="52" spans="1:38" ht="19.5" customHeight="1" x14ac:dyDescent="0.25">
      <c r="A52" s="80">
        <v>38</v>
      </c>
      <c r="B52" s="80"/>
      <c r="C52" s="80"/>
      <c r="D52" s="81"/>
      <c r="E52" s="81"/>
      <c r="F52" s="81"/>
      <c r="G52" s="81"/>
      <c r="H52" s="80"/>
      <c r="I52" s="80"/>
      <c r="J52" s="80" t="str">
        <f t="shared" si="15"/>
        <v/>
      </c>
      <c r="K52" s="82"/>
      <c r="L52" s="82"/>
      <c r="M52" s="80"/>
      <c r="N52" s="62"/>
      <c r="O52" s="83">
        <v>2</v>
      </c>
      <c r="P52" s="61">
        <f t="shared" si="0"/>
        <v>5</v>
      </c>
      <c r="R52" s="61">
        <f t="shared" si="1"/>
        <v>0</v>
      </c>
      <c r="S52" s="61" t="str">
        <f t="shared" si="2"/>
        <v/>
      </c>
      <c r="T52" s="61">
        <f t="shared" si="3"/>
        <v>0</v>
      </c>
      <c r="V52" s="84"/>
      <c r="X52" s="62">
        <f t="shared" si="4"/>
        <v>0</v>
      </c>
      <c r="Y52" s="62">
        <f t="shared" si="5"/>
        <v>0</v>
      </c>
      <c r="Z52" s="62">
        <f t="shared" si="6"/>
        <v>0</v>
      </c>
      <c r="AB52" s="89">
        <f t="shared" si="7"/>
        <v>0</v>
      </c>
      <c r="AC52" s="89">
        <f t="shared" si="8"/>
        <v>0</v>
      </c>
      <c r="AD52" s="89">
        <f t="shared" si="9"/>
        <v>1</v>
      </c>
      <c r="AE52" s="89">
        <f t="shared" si="10"/>
        <v>1</v>
      </c>
      <c r="AF52" s="90">
        <f t="shared" si="11"/>
        <v>1</v>
      </c>
      <c r="AG52" s="89">
        <f t="shared" si="12"/>
        <v>0</v>
      </c>
      <c r="AH52" s="89">
        <f t="shared" si="16"/>
        <v>1</v>
      </c>
      <c r="AI52" s="90">
        <f t="shared" si="17"/>
        <v>0</v>
      </c>
      <c r="AJ52" s="91">
        <f t="shared" si="18"/>
        <v>0</v>
      </c>
      <c r="AK52" s="92">
        <f t="shared" si="13"/>
        <v>2</v>
      </c>
      <c r="AL52" s="89">
        <f t="shared" si="14"/>
        <v>0</v>
      </c>
    </row>
    <row r="53" spans="1:38" ht="19.5" customHeight="1" x14ac:dyDescent="0.25">
      <c r="A53" s="80">
        <v>39</v>
      </c>
      <c r="B53" s="80"/>
      <c r="C53" s="80"/>
      <c r="D53" s="81"/>
      <c r="E53" s="81"/>
      <c r="F53" s="81"/>
      <c r="G53" s="81"/>
      <c r="H53" s="80"/>
      <c r="I53" s="80"/>
      <c r="J53" s="80" t="str">
        <f t="shared" si="15"/>
        <v/>
      </c>
      <c r="K53" s="82"/>
      <c r="L53" s="82"/>
      <c r="M53" s="80"/>
      <c r="N53" s="62"/>
      <c r="O53" s="83">
        <v>2</v>
      </c>
      <c r="P53" s="61">
        <f t="shared" si="0"/>
        <v>5</v>
      </c>
      <c r="R53" s="61">
        <f t="shared" si="1"/>
        <v>0</v>
      </c>
      <c r="S53" s="61" t="str">
        <f t="shared" si="2"/>
        <v/>
      </c>
      <c r="T53" s="61">
        <f t="shared" si="3"/>
        <v>0</v>
      </c>
      <c r="V53" s="84"/>
      <c r="X53" s="62">
        <f t="shared" si="4"/>
        <v>0</v>
      </c>
      <c r="Y53" s="62">
        <f t="shared" si="5"/>
        <v>0</v>
      </c>
      <c r="Z53" s="62">
        <f t="shared" si="6"/>
        <v>0</v>
      </c>
      <c r="AB53" s="89">
        <f t="shared" si="7"/>
        <v>0</v>
      </c>
      <c r="AC53" s="89">
        <f t="shared" si="8"/>
        <v>0</v>
      </c>
      <c r="AD53" s="89">
        <f t="shared" si="9"/>
        <v>1</v>
      </c>
      <c r="AE53" s="89">
        <f t="shared" si="10"/>
        <v>1</v>
      </c>
      <c r="AF53" s="90">
        <f t="shared" si="11"/>
        <v>1</v>
      </c>
      <c r="AG53" s="89">
        <f t="shared" si="12"/>
        <v>0</v>
      </c>
      <c r="AH53" s="89">
        <f t="shared" si="16"/>
        <v>1</v>
      </c>
      <c r="AI53" s="90">
        <f t="shared" si="17"/>
        <v>0</v>
      </c>
      <c r="AJ53" s="91">
        <f t="shared" si="18"/>
        <v>0</v>
      </c>
      <c r="AK53" s="92">
        <f t="shared" si="13"/>
        <v>2</v>
      </c>
      <c r="AL53" s="89">
        <f t="shared" si="14"/>
        <v>0</v>
      </c>
    </row>
    <row r="54" spans="1:38" ht="19.5" customHeight="1" x14ac:dyDescent="0.25">
      <c r="A54" s="80">
        <v>40</v>
      </c>
      <c r="B54" s="80"/>
      <c r="C54" s="80"/>
      <c r="D54" s="81"/>
      <c r="E54" s="81"/>
      <c r="F54" s="81"/>
      <c r="G54" s="81"/>
      <c r="H54" s="80"/>
      <c r="I54" s="80"/>
      <c r="J54" s="80" t="str">
        <f t="shared" si="15"/>
        <v/>
      </c>
      <c r="K54" s="82"/>
      <c r="L54" s="82"/>
      <c r="M54" s="80"/>
      <c r="N54" s="62"/>
      <c r="O54" s="83">
        <v>2</v>
      </c>
      <c r="P54" s="61">
        <f t="shared" si="0"/>
        <v>5</v>
      </c>
      <c r="R54" s="61">
        <f t="shared" si="1"/>
        <v>0</v>
      </c>
      <c r="S54" s="61" t="str">
        <f t="shared" si="2"/>
        <v/>
      </c>
      <c r="T54" s="61">
        <f t="shared" si="3"/>
        <v>0</v>
      </c>
      <c r="V54" s="84"/>
      <c r="X54" s="62">
        <f t="shared" si="4"/>
        <v>0</v>
      </c>
      <c r="Y54" s="62">
        <f t="shared" si="5"/>
        <v>0</v>
      </c>
      <c r="Z54" s="62">
        <f t="shared" si="6"/>
        <v>0</v>
      </c>
      <c r="AB54" s="89">
        <f t="shared" si="7"/>
        <v>0</v>
      </c>
      <c r="AC54" s="89">
        <f t="shared" si="8"/>
        <v>0</v>
      </c>
      <c r="AD54" s="89">
        <f t="shared" si="9"/>
        <v>1</v>
      </c>
      <c r="AE54" s="89">
        <f t="shared" si="10"/>
        <v>1</v>
      </c>
      <c r="AF54" s="90">
        <f t="shared" si="11"/>
        <v>1</v>
      </c>
      <c r="AG54" s="89">
        <f t="shared" si="12"/>
        <v>0</v>
      </c>
      <c r="AH54" s="89">
        <f t="shared" si="16"/>
        <v>1</v>
      </c>
      <c r="AI54" s="90">
        <f t="shared" si="17"/>
        <v>0</v>
      </c>
      <c r="AJ54" s="91">
        <f t="shared" si="18"/>
        <v>0</v>
      </c>
      <c r="AK54" s="92">
        <f t="shared" si="13"/>
        <v>2</v>
      </c>
      <c r="AL54" s="89">
        <f t="shared" si="14"/>
        <v>0</v>
      </c>
    </row>
    <row r="55" spans="1:38" ht="19.5" customHeight="1" x14ac:dyDescent="0.25">
      <c r="A55" s="80">
        <v>41</v>
      </c>
      <c r="B55" s="80"/>
      <c r="C55" s="80"/>
      <c r="D55" s="81"/>
      <c r="E55" s="81"/>
      <c r="F55" s="81"/>
      <c r="G55" s="81"/>
      <c r="H55" s="80"/>
      <c r="I55" s="80"/>
      <c r="J55" s="80" t="str">
        <f t="shared" si="15"/>
        <v/>
      </c>
      <c r="K55" s="82"/>
      <c r="L55" s="82"/>
      <c r="M55" s="80"/>
      <c r="N55" s="62"/>
      <c r="O55" s="83">
        <v>2</v>
      </c>
      <c r="P55" s="61">
        <f t="shared" si="0"/>
        <v>5</v>
      </c>
      <c r="R55" s="61">
        <f t="shared" si="1"/>
        <v>0</v>
      </c>
      <c r="S55" s="61" t="str">
        <f t="shared" si="2"/>
        <v/>
      </c>
      <c r="T55" s="61">
        <f t="shared" si="3"/>
        <v>0</v>
      </c>
      <c r="V55" s="84"/>
      <c r="X55" s="62">
        <f t="shared" si="4"/>
        <v>0</v>
      </c>
      <c r="Y55" s="62">
        <f t="shared" si="5"/>
        <v>0</v>
      </c>
      <c r="Z55" s="62">
        <f t="shared" si="6"/>
        <v>0</v>
      </c>
      <c r="AB55" s="89">
        <f t="shared" si="7"/>
        <v>0</v>
      </c>
      <c r="AC55" s="89">
        <f t="shared" si="8"/>
        <v>0</v>
      </c>
      <c r="AD55" s="89">
        <f t="shared" si="9"/>
        <v>1</v>
      </c>
      <c r="AE55" s="89">
        <f t="shared" si="10"/>
        <v>1</v>
      </c>
      <c r="AF55" s="90">
        <f t="shared" si="11"/>
        <v>1</v>
      </c>
      <c r="AG55" s="89">
        <f t="shared" si="12"/>
        <v>0</v>
      </c>
      <c r="AH55" s="89">
        <f t="shared" si="16"/>
        <v>1</v>
      </c>
      <c r="AI55" s="90">
        <f t="shared" si="17"/>
        <v>0</v>
      </c>
      <c r="AJ55" s="91">
        <f t="shared" si="18"/>
        <v>0</v>
      </c>
      <c r="AK55" s="92">
        <f t="shared" si="13"/>
        <v>2</v>
      </c>
      <c r="AL55" s="89">
        <f t="shared" si="14"/>
        <v>0</v>
      </c>
    </row>
    <row r="56" spans="1:38" ht="19.5" customHeight="1" x14ac:dyDescent="0.25">
      <c r="A56" s="80">
        <v>42</v>
      </c>
      <c r="B56" s="80"/>
      <c r="C56" s="80"/>
      <c r="D56" s="81"/>
      <c r="E56" s="81"/>
      <c r="F56" s="81"/>
      <c r="G56" s="81"/>
      <c r="H56" s="80"/>
      <c r="I56" s="80"/>
      <c r="J56" s="80" t="str">
        <f t="shared" si="15"/>
        <v/>
      </c>
      <c r="K56" s="82"/>
      <c r="L56" s="82"/>
      <c r="M56" s="80"/>
      <c r="N56" s="62"/>
      <c r="O56" s="83">
        <v>2</v>
      </c>
      <c r="P56" s="61">
        <f t="shared" si="0"/>
        <v>5</v>
      </c>
      <c r="R56" s="61">
        <f t="shared" si="1"/>
        <v>0</v>
      </c>
      <c r="S56" s="61" t="str">
        <f t="shared" si="2"/>
        <v/>
      </c>
      <c r="T56" s="61">
        <f t="shared" si="3"/>
        <v>0</v>
      </c>
      <c r="V56" s="84"/>
      <c r="X56" s="62">
        <f t="shared" si="4"/>
        <v>0</v>
      </c>
      <c r="Y56" s="62">
        <f t="shared" si="5"/>
        <v>0</v>
      </c>
      <c r="Z56" s="62">
        <f t="shared" si="6"/>
        <v>0</v>
      </c>
      <c r="AB56" s="89">
        <f t="shared" si="7"/>
        <v>0</v>
      </c>
      <c r="AC56" s="89">
        <f t="shared" si="8"/>
        <v>0</v>
      </c>
      <c r="AD56" s="89">
        <f t="shared" si="9"/>
        <v>1</v>
      </c>
      <c r="AE56" s="89">
        <f t="shared" si="10"/>
        <v>1</v>
      </c>
      <c r="AF56" s="90">
        <f t="shared" si="11"/>
        <v>1</v>
      </c>
      <c r="AG56" s="89">
        <f t="shared" si="12"/>
        <v>0</v>
      </c>
      <c r="AH56" s="89">
        <f t="shared" si="16"/>
        <v>1</v>
      </c>
      <c r="AI56" s="90">
        <f t="shared" si="17"/>
        <v>0</v>
      </c>
      <c r="AJ56" s="91">
        <f t="shared" si="18"/>
        <v>0</v>
      </c>
      <c r="AK56" s="92">
        <f t="shared" si="13"/>
        <v>2</v>
      </c>
      <c r="AL56" s="89">
        <f t="shared" si="14"/>
        <v>0</v>
      </c>
    </row>
    <row r="57" spans="1:38" ht="19.5" customHeight="1" x14ac:dyDescent="0.25">
      <c r="A57" s="80">
        <v>43</v>
      </c>
      <c r="B57" s="80"/>
      <c r="C57" s="80"/>
      <c r="D57" s="81"/>
      <c r="E57" s="81"/>
      <c r="F57" s="81"/>
      <c r="G57" s="81"/>
      <c r="H57" s="80"/>
      <c r="I57" s="80"/>
      <c r="J57" s="80" t="str">
        <f t="shared" si="15"/>
        <v/>
      </c>
      <c r="K57" s="82"/>
      <c r="L57" s="82"/>
      <c r="M57" s="80"/>
      <c r="N57" s="62"/>
      <c r="O57" s="83">
        <v>2</v>
      </c>
      <c r="P57" s="61">
        <f t="shared" si="0"/>
        <v>5</v>
      </c>
      <c r="R57" s="61">
        <f t="shared" si="1"/>
        <v>0</v>
      </c>
      <c r="S57" s="61" t="str">
        <f t="shared" si="2"/>
        <v/>
      </c>
      <c r="T57" s="61">
        <f t="shared" si="3"/>
        <v>0</v>
      </c>
      <c r="V57" s="84"/>
      <c r="X57" s="62">
        <f t="shared" si="4"/>
        <v>0</v>
      </c>
      <c r="Y57" s="62">
        <f t="shared" si="5"/>
        <v>0</v>
      </c>
      <c r="Z57" s="62">
        <f t="shared" si="6"/>
        <v>0</v>
      </c>
      <c r="AB57" s="89">
        <f t="shared" si="7"/>
        <v>0</v>
      </c>
      <c r="AC57" s="89">
        <f t="shared" si="8"/>
        <v>0</v>
      </c>
      <c r="AD57" s="89">
        <f t="shared" si="9"/>
        <v>1</v>
      </c>
      <c r="AE57" s="89">
        <f t="shared" si="10"/>
        <v>1</v>
      </c>
      <c r="AF57" s="90">
        <f t="shared" si="11"/>
        <v>1</v>
      </c>
      <c r="AG57" s="89">
        <f t="shared" si="12"/>
        <v>0</v>
      </c>
      <c r="AH57" s="89">
        <f t="shared" si="16"/>
        <v>1</v>
      </c>
      <c r="AI57" s="90">
        <f t="shared" si="17"/>
        <v>0</v>
      </c>
      <c r="AJ57" s="91">
        <f t="shared" si="18"/>
        <v>0</v>
      </c>
      <c r="AK57" s="92">
        <f t="shared" si="13"/>
        <v>2</v>
      </c>
      <c r="AL57" s="89">
        <f t="shared" si="14"/>
        <v>0</v>
      </c>
    </row>
    <row r="58" spans="1:38" ht="19.5" customHeight="1" x14ac:dyDescent="0.25">
      <c r="A58" s="80">
        <v>44</v>
      </c>
      <c r="B58" s="80"/>
      <c r="C58" s="80"/>
      <c r="D58" s="81"/>
      <c r="E58" s="81"/>
      <c r="F58" s="81"/>
      <c r="G58" s="81"/>
      <c r="H58" s="80"/>
      <c r="I58" s="80"/>
      <c r="J58" s="80" t="str">
        <f t="shared" si="15"/>
        <v/>
      </c>
      <c r="K58" s="82"/>
      <c r="L58" s="82"/>
      <c r="M58" s="80"/>
      <c r="N58" s="62"/>
      <c r="O58" s="83">
        <v>2</v>
      </c>
      <c r="P58" s="61">
        <f t="shared" si="0"/>
        <v>5</v>
      </c>
      <c r="R58" s="61">
        <f t="shared" si="1"/>
        <v>0</v>
      </c>
      <c r="S58" s="61" t="str">
        <f t="shared" si="2"/>
        <v/>
      </c>
      <c r="T58" s="61">
        <f t="shared" si="3"/>
        <v>0</v>
      </c>
      <c r="V58" s="84"/>
      <c r="X58" s="62">
        <f t="shared" si="4"/>
        <v>0</v>
      </c>
      <c r="Y58" s="62">
        <f t="shared" si="5"/>
        <v>0</v>
      </c>
      <c r="Z58" s="62">
        <f t="shared" si="6"/>
        <v>0</v>
      </c>
      <c r="AB58" s="89">
        <f t="shared" si="7"/>
        <v>0</v>
      </c>
      <c r="AC58" s="89">
        <f t="shared" si="8"/>
        <v>0</v>
      </c>
      <c r="AD58" s="89">
        <f t="shared" si="9"/>
        <v>1</v>
      </c>
      <c r="AE58" s="89">
        <f t="shared" si="10"/>
        <v>1</v>
      </c>
      <c r="AF58" s="90">
        <f t="shared" si="11"/>
        <v>1</v>
      </c>
      <c r="AG58" s="89">
        <f t="shared" si="12"/>
        <v>0</v>
      </c>
      <c r="AH58" s="89">
        <f t="shared" si="16"/>
        <v>1</v>
      </c>
      <c r="AI58" s="90">
        <f t="shared" si="17"/>
        <v>0</v>
      </c>
      <c r="AJ58" s="91">
        <f t="shared" si="18"/>
        <v>0</v>
      </c>
      <c r="AK58" s="92">
        <f t="shared" si="13"/>
        <v>2</v>
      </c>
      <c r="AL58" s="89">
        <f t="shared" si="14"/>
        <v>0</v>
      </c>
    </row>
    <row r="59" spans="1:38" ht="19.5" customHeight="1" x14ac:dyDescent="0.25">
      <c r="A59" s="80">
        <v>45</v>
      </c>
      <c r="B59" s="80"/>
      <c r="C59" s="80"/>
      <c r="D59" s="81"/>
      <c r="E59" s="81"/>
      <c r="F59" s="81"/>
      <c r="G59" s="81"/>
      <c r="H59" s="80"/>
      <c r="I59" s="80"/>
      <c r="J59" s="80" t="str">
        <f t="shared" si="15"/>
        <v/>
      </c>
      <c r="K59" s="82"/>
      <c r="L59" s="82"/>
      <c r="M59" s="80"/>
      <c r="N59" s="62"/>
      <c r="O59" s="83">
        <v>2</v>
      </c>
      <c r="P59" s="61">
        <f t="shared" si="0"/>
        <v>5</v>
      </c>
      <c r="R59" s="61">
        <f t="shared" si="1"/>
        <v>0</v>
      </c>
      <c r="S59" s="61" t="str">
        <f t="shared" si="2"/>
        <v/>
      </c>
      <c r="T59" s="61">
        <f t="shared" si="3"/>
        <v>0</v>
      </c>
      <c r="V59" s="84"/>
      <c r="X59" s="62">
        <f t="shared" si="4"/>
        <v>0</v>
      </c>
      <c r="Y59" s="62">
        <f t="shared" si="5"/>
        <v>0</v>
      </c>
      <c r="Z59" s="62">
        <f t="shared" si="6"/>
        <v>0</v>
      </c>
      <c r="AB59" s="89">
        <f t="shared" si="7"/>
        <v>0</v>
      </c>
      <c r="AC59" s="89">
        <f t="shared" si="8"/>
        <v>0</v>
      </c>
      <c r="AD59" s="89">
        <f t="shared" si="9"/>
        <v>1</v>
      </c>
      <c r="AE59" s="89">
        <f t="shared" si="10"/>
        <v>1</v>
      </c>
      <c r="AF59" s="90">
        <f t="shared" si="11"/>
        <v>1</v>
      </c>
      <c r="AG59" s="89">
        <f t="shared" si="12"/>
        <v>0</v>
      </c>
      <c r="AH59" s="89">
        <f t="shared" si="16"/>
        <v>1</v>
      </c>
      <c r="AI59" s="90">
        <f t="shared" si="17"/>
        <v>0</v>
      </c>
      <c r="AJ59" s="91">
        <f t="shared" si="18"/>
        <v>0</v>
      </c>
      <c r="AK59" s="92">
        <f t="shared" si="13"/>
        <v>2</v>
      </c>
      <c r="AL59" s="89">
        <f t="shared" si="14"/>
        <v>0</v>
      </c>
    </row>
    <row r="60" spans="1:38" ht="19.5" customHeight="1" x14ac:dyDescent="0.25">
      <c r="A60" s="80">
        <v>46</v>
      </c>
      <c r="B60" s="80"/>
      <c r="C60" s="80"/>
      <c r="D60" s="81"/>
      <c r="E60" s="81"/>
      <c r="F60" s="81"/>
      <c r="G60" s="81"/>
      <c r="H60" s="80"/>
      <c r="I60" s="80"/>
      <c r="J60" s="80" t="str">
        <f t="shared" si="15"/>
        <v/>
      </c>
      <c r="K60" s="82"/>
      <c r="L60" s="82"/>
      <c r="M60" s="80"/>
      <c r="N60" s="62"/>
      <c r="O60" s="83">
        <v>2</v>
      </c>
      <c r="P60" s="61">
        <f t="shared" si="0"/>
        <v>5</v>
      </c>
      <c r="R60" s="61">
        <f t="shared" si="1"/>
        <v>0</v>
      </c>
      <c r="S60" s="61" t="str">
        <f t="shared" si="2"/>
        <v/>
      </c>
      <c r="T60" s="61">
        <f t="shared" si="3"/>
        <v>0</v>
      </c>
      <c r="V60" s="84"/>
      <c r="X60" s="62">
        <f t="shared" si="4"/>
        <v>0</v>
      </c>
      <c r="Y60" s="62">
        <f t="shared" si="5"/>
        <v>0</v>
      </c>
      <c r="Z60" s="62">
        <f t="shared" si="6"/>
        <v>0</v>
      </c>
      <c r="AB60" s="89">
        <f t="shared" si="7"/>
        <v>0</v>
      </c>
      <c r="AC60" s="89">
        <f t="shared" si="8"/>
        <v>0</v>
      </c>
      <c r="AD60" s="89">
        <f t="shared" si="9"/>
        <v>1</v>
      </c>
      <c r="AE60" s="89">
        <f t="shared" si="10"/>
        <v>1</v>
      </c>
      <c r="AF60" s="90">
        <f t="shared" si="11"/>
        <v>1</v>
      </c>
      <c r="AG60" s="89">
        <f t="shared" si="12"/>
        <v>0</v>
      </c>
      <c r="AH60" s="89">
        <f t="shared" si="16"/>
        <v>1</v>
      </c>
      <c r="AI60" s="90">
        <f t="shared" si="17"/>
        <v>0</v>
      </c>
      <c r="AJ60" s="91">
        <f t="shared" si="18"/>
        <v>0</v>
      </c>
      <c r="AK60" s="92">
        <f t="shared" si="13"/>
        <v>2</v>
      </c>
      <c r="AL60" s="89">
        <f t="shared" si="14"/>
        <v>0</v>
      </c>
    </row>
    <row r="61" spans="1:38" ht="19.5" customHeight="1" x14ac:dyDescent="0.25">
      <c r="A61" s="80">
        <v>47</v>
      </c>
      <c r="B61" s="80"/>
      <c r="C61" s="80"/>
      <c r="D61" s="81"/>
      <c r="E61" s="81"/>
      <c r="F61" s="81"/>
      <c r="G61" s="81"/>
      <c r="H61" s="80"/>
      <c r="I61" s="80"/>
      <c r="J61" s="80" t="str">
        <f t="shared" si="15"/>
        <v/>
      </c>
      <c r="K61" s="82"/>
      <c r="L61" s="82"/>
      <c r="M61" s="80"/>
      <c r="N61" s="62"/>
      <c r="O61" s="83">
        <v>2</v>
      </c>
      <c r="P61" s="61">
        <f t="shared" si="0"/>
        <v>5</v>
      </c>
      <c r="R61" s="61">
        <f t="shared" si="1"/>
        <v>0</v>
      </c>
      <c r="S61" s="61" t="str">
        <f t="shared" si="2"/>
        <v/>
      </c>
      <c r="T61" s="61">
        <f t="shared" si="3"/>
        <v>0</v>
      </c>
      <c r="V61" s="84"/>
      <c r="X61" s="62">
        <f t="shared" si="4"/>
        <v>0</v>
      </c>
      <c r="Y61" s="62">
        <f t="shared" si="5"/>
        <v>0</v>
      </c>
      <c r="Z61" s="62">
        <f t="shared" si="6"/>
        <v>0</v>
      </c>
      <c r="AB61" s="89">
        <f t="shared" si="7"/>
        <v>0</v>
      </c>
      <c r="AC61" s="89">
        <f t="shared" si="8"/>
        <v>0</v>
      </c>
      <c r="AD61" s="89">
        <f t="shared" si="9"/>
        <v>1</v>
      </c>
      <c r="AE61" s="89">
        <f t="shared" si="10"/>
        <v>1</v>
      </c>
      <c r="AF61" s="90">
        <f t="shared" si="11"/>
        <v>1</v>
      </c>
      <c r="AG61" s="89">
        <f t="shared" si="12"/>
        <v>0</v>
      </c>
      <c r="AH61" s="89">
        <f t="shared" si="16"/>
        <v>1</v>
      </c>
      <c r="AI61" s="90">
        <f t="shared" si="17"/>
        <v>0</v>
      </c>
      <c r="AJ61" s="91">
        <f t="shared" si="18"/>
        <v>0</v>
      </c>
      <c r="AK61" s="92">
        <f t="shared" si="13"/>
        <v>2</v>
      </c>
      <c r="AL61" s="89">
        <f t="shared" si="14"/>
        <v>0</v>
      </c>
    </row>
    <row r="62" spans="1:38" ht="19.5" customHeight="1" x14ac:dyDescent="0.25">
      <c r="A62" s="80">
        <v>48</v>
      </c>
      <c r="B62" s="80"/>
      <c r="C62" s="80"/>
      <c r="D62" s="81"/>
      <c r="E62" s="81"/>
      <c r="F62" s="81"/>
      <c r="G62" s="81"/>
      <c r="H62" s="80"/>
      <c r="I62" s="80"/>
      <c r="J62" s="80" t="str">
        <f t="shared" si="15"/>
        <v/>
      </c>
      <c r="K62" s="82"/>
      <c r="L62" s="82"/>
      <c r="M62" s="80"/>
      <c r="N62" s="62"/>
      <c r="O62" s="83">
        <v>2</v>
      </c>
      <c r="P62" s="61">
        <f t="shared" si="0"/>
        <v>5</v>
      </c>
      <c r="R62" s="61">
        <f t="shared" si="1"/>
        <v>0</v>
      </c>
      <c r="S62" s="61" t="str">
        <f t="shared" si="2"/>
        <v/>
      </c>
      <c r="T62" s="61">
        <f t="shared" si="3"/>
        <v>0</v>
      </c>
      <c r="V62" s="84"/>
      <c r="X62" s="62">
        <f t="shared" si="4"/>
        <v>0</v>
      </c>
      <c r="Y62" s="62">
        <f t="shared" si="5"/>
        <v>0</v>
      </c>
      <c r="Z62" s="62">
        <f t="shared" si="6"/>
        <v>0</v>
      </c>
      <c r="AB62" s="89">
        <f t="shared" si="7"/>
        <v>0</v>
      </c>
      <c r="AC62" s="89">
        <f t="shared" si="8"/>
        <v>0</v>
      </c>
      <c r="AD62" s="89">
        <f t="shared" si="9"/>
        <v>1</v>
      </c>
      <c r="AE62" s="89">
        <f t="shared" si="10"/>
        <v>1</v>
      </c>
      <c r="AF62" s="90">
        <f t="shared" si="11"/>
        <v>1</v>
      </c>
      <c r="AG62" s="89">
        <f t="shared" si="12"/>
        <v>0</v>
      </c>
      <c r="AH62" s="89">
        <f t="shared" si="16"/>
        <v>1</v>
      </c>
      <c r="AI62" s="90">
        <f t="shared" si="17"/>
        <v>0</v>
      </c>
      <c r="AJ62" s="91">
        <f t="shared" si="18"/>
        <v>0</v>
      </c>
      <c r="AK62" s="92">
        <f t="shared" si="13"/>
        <v>2</v>
      </c>
      <c r="AL62" s="89">
        <f t="shared" si="14"/>
        <v>0</v>
      </c>
    </row>
    <row r="63" spans="1:38" ht="19.5" customHeight="1" x14ac:dyDescent="0.25">
      <c r="A63" s="80">
        <v>49</v>
      </c>
      <c r="B63" s="80"/>
      <c r="C63" s="80"/>
      <c r="D63" s="81"/>
      <c r="E63" s="81"/>
      <c r="F63" s="81"/>
      <c r="G63" s="81"/>
      <c r="H63" s="80"/>
      <c r="I63" s="80"/>
      <c r="J63" s="80" t="str">
        <f t="shared" si="15"/>
        <v/>
      </c>
      <c r="K63" s="82"/>
      <c r="L63" s="82"/>
      <c r="M63" s="80"/>
      <c r="N63" s="62"/>
      <c r="O63" s="83">
        <v>2</v>
      </c>
      <c r="P63" s="61">
        <f t="shared" si="0"/>
        <v>5</v>
      </c>
      <c r="R63" s="61">
        <f t="shared" si="1"/>
        <v>0</v>
      </c>
      <c r="S63" s="61" t="str">
        <f t="shared" si="2"/>
        <v/>
      </c>
      <c r="T63" s="61">
        <f t="shared" si="3"/>
        <v>0</v>
      </c>
      <c r="V63" s="84"/>
      <c r="X63" s="62">
        <f t="shared" si="4"/>
        <v>0</v>
      </c>
      <c r="Y63" s="62">
        <f t="shared" si="5"/>
        <v>0</v>
      </c>
      <c r="Z63" s="62">
        <f t="shared" si="6"/>
        <v>0</v>
      </c>
      <c r="AB63" s="89">
        <f t="shared" si="7"/>
        <v>0</v>
      </c>
      <c r="AC63" s="89">
        <f t="shared" si="8"/>
        <v>0</v>
      </c>
      <c r="AD63" s="89">
        <f t="shared" si="9"/>
        <v>1</v>
      </c>
      <c r="AE63" s="89">
        <f t="shared" si="10"/>
        <v>1</v>
      </c>
      <c r="AF63" s="90">
        <f t="shared" si="11"/>
        <v>1</v>
      </c>
      <c r="AG63" s="89">
        <f t="shared" si="12"/>
        <v>0</v>
      </c>
      <c r="AH63" s="89">
        <f t="shared" si="16"/>
        <v>1</v>
      </c>
      <c r="AI63" s="90">
        <f t="shared" si="17"/>
        <v>0</v>
      </c>
      <c r="AJ63" s="91">
        <f t="shared" si="18"/>
        <v>0</v>
      </c>
      <c r="AK63" s="92">
        <f t="shared" si="13"/>
        <v>2</v>
      </c>
      <c r="AL63" s="89">
        <f t="shared" si="14"/>
        <v>0</v>
      </c>
    </row>
    <row r="64" spans="1:38" ht="19.5" customHeight="1" x14ac:dyDescent="0.25">
      <c r="A64" s="80">
        <v>50</v>
      </c>
      <c r="B64" s="80"/>
      <c r="C64" s="80"/>
      <c r="D64" s="81"/>
      <c r="E64" s="81"/>
      <c r="F64" s="81"/>
      <c r="G64" s="81"/>
      <c r="H64" s="80"/>
      <c r="I64" s="80"/>
      <c r="J64" s="80" t="str">
        <f t="shared" si="15"/>
        <v/>
      </c>
      <c r="K64" s="82"/>
      <c r="L64" s="82"/>
      <c r="M64" s="80"/>
      <c r="N64" s="62"/>
      <c r="O64" s="83">
        <v>2</v>
      </c>
      <c r="P64" s="61">
        <f t="shared" si="0"/>
        <v>5</v>
      </c>
      <c r="R64" s="61">
        <f t="shared" si="1"/>
        <v>0</v>
      </c>
      <c r="S64" s="61" t="str">
        <f t="shared" si="2"/>
        <v/>
      </c>
      <c r="T64" s="61">
        <f t="shared" si="3"/>
        <v>0</v>
      </c>
      <c r="V64" s="84"/>
      <c r="X64" s="62">
        <f t="shared" si="4"/>
        <v>0</v>
      </c>
      <c r="Y64" s="62">
        <f t="shared" si="5"/>
        <v>0</v>
      </c>
      <c r="Z64" s="62">
        <f t="shared" si="6"/>
        <v>0</v>
      </c>
      <c r="AB64" s="89">
        <f t="shared" si="7"/>
        <v>0</v>
      </c>
      <c r="AC64" s="89">
        <f t="shared" si="8"/>
        <v>0</v>
      </c>
      <c r="AD64" s="89">
        <f t="shared" si="9"/>
        <v>1</v>
      </c>
      <c r="AE64" s="89">
        <f t="shared" si="10"/>
        <v>1</v>
      </c>
      <c r="AF64" s="90">
        <f t="shared" si="11"/>
        <v>1</v>
      </c>
      <c r="AG64" s="89">
        <f t="shared" si="12"/>
        <v>0</v>
      </c>
      <c r="AH64" s="89">
        <f t="shared" si="16"/>
        <v>1</v>
      </c>
      <c r="AI64" s="90">
        <f t="shared" si="17"/>
        <v>0</v>
      </c>
      <c r="AJ64" s="91">
        <f t="shared" si="18"/>
        <v>0</v>
      </c>
      <c r="AK64" s="92">
        <f t="shared" si="13"/>
        <v>2</v>
      </c>
      <c r="AL64" s="89">
        <f t="shared" si="14"/>
        <v>0</v>
      </c>
    </row>
    <row r="65" spans="1:38" ht="19.5" customHeight="1" x14ac:dyDescent="0.25">
      <c r="A65" s="80">
        <v>51</v>
      </c>
      <c r="B65" s="80"/>
      <c r="C65" s="80"/>
      <c r="D65" s="81"/>
      <c r="E65" s="81"/>
      <c r="F65" s="81"/>
      <c r="G65" s="81"/>
      <c r="H65" s="80"/>
      <c r="I65" s="80"/>
      <c r="J65" s="80" t="str">
        <f t="shared" si="15"/>
        <v/>
      </c>
      <c r="K65" s="82"/>
      <c r="L65" s="82"/>
      <c r="M65" s="80"/>
      <c r="N65" s="62"/>
      <c r="O65" s="83">
        <v>2</v>
      </c>
      <c r="P65" s="61">
        <f t="shared" si="0"/>
        <v>5</v>
      </c>
      <c r="R65" s="61">
        <f t="shared" si="1"/>
        <v>0</v>
      </c>
      <c r="S65" s="61" t="str">
        <f t="shared" si="2"/>
        <v/>
      </c>
      <c r="T65" s="61">
        <f t="shared" si="3"/>
        <v>0</v>
      </c>
      <c r="V65" s="84"/>
      <c r="X65" s="62">
        <f t="shared" si="4"/>
        <v>0</v>
      </c>
      <c r="Y65" s="62">
        <f t="shared" si="5"/>
        <v>0</v>
      </c>
      <c r="Z65" s="62">
        <f t="shared" si="6"/>
        <v>0</v>
      </c>
      <c r="AB65" s="89">
        <f t="shared" si="7"/>
        <v>0</v>
      </c>
      <c r="AC65" s="89">
        <f t="shared" si="8"/>
        <v>0</v>
      </c>
      <c r="AD65" s="89">
        <f t="shared" si="9"/>
        <v>1</v>
      </c>
      <c r="AE65" s="89">
        <f t="shared" si="10"/>
        <v>1</v>
      </c>
      <c r="AF65" s="90">
        <f t="shared" si="11"/>
        <v>1</v>
      </c>
      <c r="AG65" s="89">
        <f t="shared" si="12"/>
        <v>0</v>
      </c>
      <c r="AH65" s="89">
        <f t="shared" si="16"/>
        <v>1</v>
      </c>
      <c r="AI65" s="90">
        <f t="shared" si="17"/>
        <v>0</v>
      </c>
      <c r="AJ65" s="91">
        <f t="shared" si="18"/>
        <v>0</v>
      </c>
      <c r="AK65" s="92">
        <f t="shared" si="13"/>
        <v>2</v>
      </c>
      <c r="AL65" s="89">
        <f t="shared" si="14"/>
        <v>0</v>
      </c>
    </row>
    <row r="66" spans="1:38" ht="19.5" customHeight="1" x14ac:dyDescent="0.25">
      <c r="A66" s="80">
        <v>52</v>
      </c>
      <c r="B66" s="80"/>
      <c r="C66" s="80"/>
      <c r="D66" s="81"/>
      <c r="E66" s="81"/>
      <c r="F66" s="81"/>
      <c r="G66" s="81"/>
      <c r="H66" s="80"/>
      <c r="I66" s="80"/>
      <c r="J66" s="80" t="str">
        <f t="shared" si="15"/>
        <v/>
      </c>
      <c r="K66" s="82"/>
      <c r="L66" s="82"/>
      <c r="M66" s="80"/>
      <c r="N66" s="62"/>
      <c r="O66" s="83">
        <v>2</v>
      </c>
      <c r="P66" s="61">
        <f t="shared" si="0"/>
        <v>5</v>
      </c>
      <c r="R66" s="61">
        <f t="shared" si="1"/>
        <v>0</v>
      </c>
      <c r="S66" s="61" t="str">
        <f t="shared" si="2"/>
        <v/>
      </c>
      <c r="T66" s="61">
        <f t="shared" si="3"/>
        <v>0</v>
      </c>
      <c r="V66" s="84"/>
      <c r="X66" s="62">
        <f t="shared" si="4"/>
        <v>0</v>
      </c>
      <c r="Y66" s="62">
        <f t="shared" si="5"/>
        <v>0</v>
      </c>
      <c r="Z66" s="62">
        <f t="shared" si="6"/>
        <v>0</v>
      </c>
      <c r="AB66" s="89">
        <f t="shared" si="7"/>
        <v>0</v>
      </c>
      <c r="AC66" s="89">
        <f t="shared" si="8"/>
        <v>0</v>
      </c>
      <c r="AD66" s="89">
        <f t="shared" si="9"/>
        <v>1</v>
      </c>
      <c r="AE66" s="89">
        <f t="shared" si="10"/>
        <v>1</v>
      </c>
      <c r="AF66" s="90">
        <f t="shared" si="11"/>
        <v>1</v>
      </c>
      <c r="AG66" s="89">
        <f t="shared" si="12"/>
        <v>0</v>
      </c>
      <c r="AH66" s="89">
        <f t="shared" si="16"/>
        <v>1</v>
      </c>
      <c r="AI66" s="90">
        <f t="shared" si="17"/>
        <v>0</v>
      </c>
      <c r="AJ66" s="91">
        <f t="shared" si="18"/>
        <v>0</v>
      </c>
      <c r="AK66" s="92">
        <f t="shared" si="13"/>
        <v>2</v>
      </c>
      <c r="AL66" s="89">
        <f t="shared" si="14"/>
        <v>0</v>
      </c>
    </row>
    <row r="67" spans="1:38" ht="19.5" customHeight="1" x14ac:dyDescent="0.25">
      <c r="A67" s="80">
        <v>53</v>
      </c>
      <c r="B67" s="80"/>
      <c r="C67" s="80"/>
      <c r="D67" s="81"/>
      <c r="E67" s="81"/>
      <c r="F67" s="81"/>
      <c r="G67" s="81"/>
      <c r="H67" s="80"/>
      <c r="I67" s="80"/>
      <c r="J67" s="80" t="str">
        <f t="shared" si="15"/>
        <v/>
      </c>
      <c r="K67" s="82"/>
      <c r="L67" s="82"/>
      <c r="M67" s="80"/>
      <c r="N67" s="62"/>
      <c r="O67" s="83">
        <v>2</v>
      </c>
      <c r="P67" s="61">
        <f t="shared" si="0"/>
        <v>5</v>
      </c>
      <c r="R67" s="61">
        <f t="shared" si="1"/>
        <v>0</v>
      </c>
      <c r="S67" s="61" t="str">
        <f t="shared" si="2"/>
        <v/>
      </c>
      <c r="T67" s="61">
        <f t="shared" si="3"/>
        <v>0</v>
      </c>
      <c r="V67" s="84"/>
      <c r="X67" s="62">
        <f t="shared" si="4"/>
        <v>0</v>
      </c>
      <c r="Y67" s="62">
        <f t="shared" si="5"/>
        <v>0</v>
      </c>
      <c r="Z67" s="62">
        <f t="shared" si="6"/>
        <v>0</v>
      </c>
      <c r="AB67" s="89">
        <f t="shared" si="7"/>
        <v>0</v>
      </c>
      <c r="AC67" s="89">
        <f t="shared" si="8"/>
        <v>0</v>
      </c>
      <c r="AD67" s="89">
        <f t="shared" si="9"/>
        <v>1</v>
      </c>
      <c r="AE67" s="89">
        <f t="shared" si="10"/>
        <v>1</v>
      </c>
      <c r="AF67" s="90">
        <f t="shared" si="11"/>
        <v>1</v>
      </c>
      <c r="AG67" s="89">
        <f t="shared" si="12"/>
        <v>0</v>
      </c>
      <c r="AH67" s="89">
        <f t="shared" si="16"/>
        <v>1</v>
      </c>
      <c r="AI67" s="90">
        <f t="shared" si="17"/>
        <v>0</v>
      </c>
      <c r="AJ67" s="91">
        <f t="shared" si="18"/>
        <v>0</v>
      </c>
      <c r="AK67" s="92">
        <f t="shared" si="13"/>
        <v>2</v>
      </c>
      <c r="AL67" s="89">
        <f t="shared" si="14"/>
        <v>0</v>
      </c>
    </row>
    <row r="68" spans="1:38" ht="19.5" customHeight="1" x14ac:dyDescent="0.25">
      <c r="A68" s="80">
        <v>54</v>
      </c>
      <c r="B68" s="80"/>
      <c r="C68" s="80"/>
      <c r="D68" s="81"/>
      <c r="E68" s="81"/>
      <c r="F68" s="81"/>
      <c r="G68" s="81"/>
      <c r="H68" s="80"/>
      <c r="I68" s="80"/>
      <c r="J68" s="80" t="str">
        <f t="shared" si="15"/>
        <v/>
      </c>
      <c r="K68" s="82"/>
      <c r="L68" s="82"/>
      <c r="M68" s="80"/>
      <c r="N68" s="62"/>
      <c r="O68" s="83">
        <v>2</v>
      </c>
      <c r="P68" s="61">
        <f t="shared" si="0"/>
        <v>5</v>
      </c>
      <c r="R68" s="61">
        <f t="shared" si="1"/>
        <v>0</v>
      </c>
      <c r="S68" s="61" t="str">
        <f t="shared" si="2"/>
        <v/>
      </c>
      <c r="T68" s="61">
        <f t="shared" si="3"/>
        <v>0</v>
      </c>
      <c r="V68" s="84"/>
      <c r="X68" s="62">
        <f t="shared" si="4"/>
        <v>0</v>
      </c>
      <c r="Y68" s="62">
        <f t="shared" si="5"/>
        <v>0</v>
      </c>
      <c r="Z68" s="62">
        <f t="shared" si="6"/>
        <v>0</v>
      </c>
      <c r="AB68" s="89">
        <f t="shared" si="7"/>
        <v>0</v>
      </c>
      <c r="AC68" s="89">
        <f t="shared" si="8"/>
        <v>0</v>
      </c>
      <c r="AD68" s="89">
        <f t="shared" si="9"/>
        <v>1</v>
      </c>
      <c r="AE68" s="89">
        <f t="shared" si="10"/>
        <v>1</v>
      </c>
      <c r="AF68" s="90">
        <f t="shared" si="11"/>
        <v>1</v>
      </c>
      <c r="AG68" s="89">
        <f t="shared" si="12"/>
        <v>0</v>
      </c>
      <c r="AH68" s="89">
        <f t="shared" si="16"/>
        <v>1</v>
      </c>
      <c r="AI68" s="90">
        <f t="shared" si="17"/>
        <v>0</v>
      </c>
      <c r="AJ68" s="91">
        <f t="shared" si="18"/>
        <v>0</v>
      </c>
      <c r="AK68" s="92">
        <f t="shared" si="13"/>
        <v>2</v>
      </c>
      <c r="AL68" s="89">
        <f t="shared" si="14"/>
        <v>0</v>
      </c>
    </row>
    <row r="69" spans="1:38" ht="19.5" customHeight="1" x14ac:dyDescent="0.25">
      <c r="A69" s="80">
        <v>55</v>
      </c>
      <c r="B69" s="80"/>
      <c r="C69" s="80"/>
      <c r="D69" s="81"/>
      <c r="E69" s="81"/>
      <c r="F69" s="81"/>
      <c r="G69" s="81"/>
      <c r="H69" s="80"/>
      <c r="I69" s="80"/>
      <c r="J69" s="80" t="str">
        <f t="shared" si="15"/>
        <v/>
      </c>
      <c r="K69" s="82"/>
      <c r="L69" s="82"/>
      <c r="M69" s="80"/>
      <c r="N69" s="62"/>
      <c r="O69" s="83">
        <v>2</v>
      </c>
      <c r="P69" s="61">
        <f t="shared" si="0"/>
        <v>5</v>
      </c>
      <c r="R69" s="61">
        <f t="shared" si="1"/>
        <v>0</v>
      </c>
      <c r="S69" s="61" t="str">
        <f t="shared" si="2"/>
        <v/>
      </c>
      <c r="T69" s="61">
        <f t="shared" si="3"/>
        <v>0</v>
      </c>
      <c r="V69" s="84"/>
      <c r="X69" s="62">
        <f t="shared" si="4"/>
        <v>0</v>
      </c>
      <c r="Y69" s="62">
        <f t="shared" si="5"/>
        <v>0</v>
      </c>
      <c r="Z69" s="62">
        <f t="shared" si="6"/>
        <v>0</v>
      </c>
      <c r="AB69" s="89">
        <f t="shared" si="7"/>
        <v>0</v>
      </c>
      <c r="AC69" s="89">
        <f t="shared" si="8"/>
        <v>0</v>
      </c>
      <c r="AD69" s="89">
        <f t="shared" si="9"/>
        <v>1</v>
      </c>
      <c r="AE69" s="89">
        <f t="shared" si="10"/>
        <v>1</v>
      </c>
      <c r="AF69" s="90">
        <f t="shared" si="11"/>
        <v>1</v>
      </c>
      <c r="AG69" s="89">
        <f t="shared" si="12"/>
        <v>0</v>
      </c>
      <c r="AH69" s="89">
        <f t="shared" si="16"/>
        <v>1</v>
      </c>
      <c r="AI69" s="90">
        <f t="shared" si="17"/>
        <v>0</v>
      </c>
      <c r="AJ69" s="91">
        <f t="shared" si="18"/>
        <v>0</v>
      </c>
      <c r="AK69" s="92">
        <f t="shared" si="13"/>
        <v>2</v>
      </c>
      <c r="AL69" s="89">
        <f t="shared" si="14"/>
        <v>0</v>
      </c>
    </row>
    <row r="70" spans="1:38" ht="19.5" customHeight="1" x14ac:dyDescent="0.25">
      <c r="A70" s="80">
        <v>56</v>
      </c>
      <c r="B70" s="80"/>
      <c r="C70" s="80"/>
      <c r="D70" s="81"/>
      <c r="E70" s="81"/>
      <c r="F70" s="81"/>
      <c r="G70" s="81"/>
      <c r="H70" s="80"/>
      <c r="I70" s="80"/>
      <c r="J70" s="80" t="str">
        <f t="shared" si="15"/>
        <v/>
      </c>
      <c r="K70" s="82"/>
      <c r="L70" s="82"/>
      <c r="M70" s="80"/>
      <c r="N70" s="62"/>
      <c r="O70" s="83">
        <v>2</v>
      </c>
      <c r="P70" s="61">
        <f t="shared" si="0"/>
        <v>5</v>
      </c>
      <c r="R70" s="61">
        <f t="shared" si="1"/>
        <v>0</v>
      </c>
      <c r="S70" s="61" t="str">
        <f t="shared" si="2"/>
        <v/>
      </c>
      <c r="T70" s="61">
        <f t="shared" si="3"/>
        <v>0</v>
      </c>
      <c r="V70" s="84"/>
      <c r="X70" s="62">
        <f t="shared" si="4"/>
        <v>0</v>
      </c>
      <c r="Y70" s="62">
        <f t="shared" si="5"/>
        <v>0</v>
      </c>
      <c r="Z70" s="62">
        <f t="shared" si="6"/>
        <v>0</v>
      </c>
      <c r="AB70" s="89">
        <f t="shared" si="7"/>
        <v>0</v>
      </c>
      <c r="AC70" s="89">
        <f t="shared" si="8"/>
        <v>0</v>
      </c>
      <c r="AD70" s="89">
        <f t="shared" si="9"/>
        <v>1</v>
      </c>
      <c r="AE70" s="89">
        <f t="shared" si="10"/>
        <v>1</v>
      </c>
      <c r="AF70" s="90">
        <f t="shared" si="11"/>
        <v>1</v>
      </c>
      <c r="AG70" s="89">
        <f t="shared" si="12"/>
        <v>0</v>
      </c>
      <c r="AH70" s="89">
        <f t="shared" si="16"/>
        <v>1</v>
      </c>
      <c r="AI70" s="90">
        <f t="shared" si="17"/>
        <v>0</v>
      </c>
      <c r="AJ70" s="91">
        <f t="shared" si="18"/>
        <v>0</v>
      </c>
      <c r="AK70" s="92">
        <f t="shared" si="13"/>
        <v>2</v>
      </c>
      <c r="AL70" s="89">
        <f t="shared" si="14"/>
        <v>0</v>
      </c>
    </row>
    <row r="71" spans="1:38" ht="19.5" customHeight="1" x14ac:dyDescent="0.25">
      <c r="A71" s="80">
        <v>57</v>
      </c>
      <c r="B71" s="80"/>
      <c r="C71" s="80"/>
      <c r="D71" s="81"/>
      <c r="E71" s="81"/>
      <c r="F71" s="81"/>
      <c r="G71" s="81"/>
      <c r="H71" s="80"/>
      <c r="I71" s="80"/>
      <c r="J71" s="80" t="str">
        <f t="shared" si="15"/>
        <v/>
      </c>
      <c r="K71" s="82"/>
      <c r="L71" s="82"/>
      <c r="M71" s="80"/>
      <c r="N71" s="62"/>
      <c r="O71" s="83">
        <v>2</v>
      </c>
      <c r="P71" s="61">
        <f t="shared" si="0"/>
        <v>5</v>
      </c>
      <c r="R71" s="61">
        <f t="shared" si="1"/>
        <v>0</v>
      </c>
      <c r="S71" s="61" t="str">
        <f t="shared" si="2"/>
        <v/>
      </c>
      <c r="T71" s="61">
        <f t="shared" si="3"/>
        <v>0</v>
      </c>
      <c r="V71" s="84"/>
      <c r="X71" s="62">
        <f t="shared" si="4"/>
        <v>0</v>
      </c>
      <c r="Y71" s="62">
        <f t="shared" si="5"/>
        <v>0</v>
      </c>
      <c r="Z71" s="62">
        <f t="shared" si="6"/>
        <v>0</v>
      </c>
      <c r="AB71" s="89">
        <f t="shared" si="7"/>
        <v>0</v>
      </c>
      <c r="AC71" s="89">
        <f t="shared" si="8"/>
        <v>0</v>
      </c>
      <c r="AD71" s="89">
        <f t="shared" si="9"/>
        <v>1</v>
      </c>
      <c r="AE71" s="89">
        <f t="shared" si="10"/>
        <v>1</v>
      </c>
      <c r="AF71" s="90">
        <f t="shared" si="11"/>
        <v>1</v>
      </c>
      <c r="AG71" s="89">
        <f t="shared" si="12"/>
        <v>0</v>
      </c>
      <c r="AH71" s="89">
        <f t="shared" si="16"/>
        <v>1</v>
      </c>
      <c r="AI71" s="90">
        <f t="shared" si="17"/>
        <v>0</v>
      </c>
      <c r="AJ71" s="91">
        <f t="shared" si="18"/>
        <v>0</v>
      </c>
      <c r="AK71" s="92">
        <f t="shared" si="13"/>
        <v>2</v>
      </c>
      <c r="AL71" s="89">
        <f t="shared" si="14"/>
        <v>0</v>
      </c>
    </row>
    <row r="72" spans="1:38" ht="19.5" customHeight="1" x14ac:dyDescent="0.25">
      <c r="A72" s="80">
        <v>58</v>
      </c>
      <c r="B72" s="80"/>
      <c r="C72" s="80"/>
      <c r="D72" s="81"/>
      <c r="E72" s="81"/>
      <c r="F72" s="81"/>
      <c r="G72" s="81"/>
      <c r="H72" s="80"/>
      <c r="I72" s="80"/>
      <c r="J72" s="80" t="str">
        <f t="shared" si="15"/>
        <v/>
      </c>
      <c r="K72" s="82"/>
      <c r="L72" s="82"/>
      <c r="M72" s="80"/>
      <c r="N72" s="62"/>
      <c r="O72" s="83">
        <v>2</v>
      </c>
      <c r="P72" s="61">
        <f t="shared" si="0"/>
        <v>5</v>
      </c>
      <c r="R72" s="61">
        <f t="shared" si="1"/>
        <v>0</v>
      </c>
      <c r="S72" s="61" t="str">
        <f t="shared" si="2"/>
        <v/>
      </c>
      <c r="T72" s="61">
        <f t="shared" si="3"/>
        <v>0</v>
      </c>
      <c r="V72" s="84"/>
      <c r="X72" s="62">
        <f t="shared" si="4"/>
        <v>0</v>
      </c>
      <c r="Y72" s="62">
        <f t="shared" si="5"/>
        <v>0</v>
      </c>
      <c r="Z72" s="62">
        <f t="shared" si="6"/>
        <v>0</v>
      </c>
      <c r="AB72" s="89">
        <f t="shared" si="7"/>
        <v>0</v>
      </c>
      <c r="AC72" s="89">
        <f t="shared" si="8"/>
        <v>0</v>
      </c>
      <c r="AD72" s="89">
        <f t="shared" si="9"/>
        <v>1</v>
      </c>
      <c r="AE72" s="89">
        <f t="shared" si="10"/>
        <v>1</v>
      </c>
      <c r="AF72" s="90">
        <f t="shared" si="11"/>
        <v>1</v>
      </c>
      <c r="AG72" s="89">
        <f t="shared" si="12"/>
        <v>0</v>
      </c>
      <c r="AH72" s="89">
        <f t="shared" si="16"/>
        <v>1</v>
      </c>
      <c r="AI72" s="90">
        <f t="shared" si="17"/>
        <v>0</v>
      </c>
      <c r="AJ72" s="91">
        <f t="shared" si="18"/>
        <v>0</v>
      </c>
      <c r="AK72" s="92">
        <f t="shared" si="13"/>
        <v>2</v>
      </c>
      <c r="AL72" s="89">
        <f t="shared" si="14"/>
        <v>0</v>
      </c>
    </row>
    <row r="73" spans="1:38" ht="19.5" customHeight="1" x14ac:dyDescent="0.25">
      <c r="A73" s="80">
        <v>59</v>
      </c>
      <c r="B73" s="80"/>
      <c r="C73" s="80"/>
      <c r="D73" s="81"/>
      <c r="E73" s="81"/>
      <c r="F73" s="81"/>
      <c r="G73" s="81"/>
      <c r="H73" s="80"/>
      <c r="I73" s="80"/>
      <c r="J73" s="80" t="str">
        <f t="shared" si="15"/>
        <v/>
      </c>
      <c r="K73" s="82"/>
      <c r="L73" s="82"/>
      <c r="M73" s="80"/>
      <c r="N73" s="62"/>
      <c r="O73" s="83">
        <v>2</v>
      </c>
      <c r="P73" s="61">
        <f t="shared" si="0"/>
        <v>5</v>
      </c>
      <c r="R73" s="61">
        <f t="shared" si="1"/>
        <v>0</v>
      </c>
      <c r="S73" s="61" t="str">
        <f t="shared" si="2"/>
        <v/>
      </c>
      <c r="T73" s="61">
        <f t="shared" si="3"/>
        <v>0</v>
      </c>
      <c r="V73" s="84"/>
      <c r="X73" s="62">
        <f t="shared" si="4"/>
        <v>0</v>
      </c>
      <c r="Y73" s="62">
        <f t="shared" si="5"/>
        <v>0</v>
      </c>
      <c r="Z73" s="62">
        <f t="shared" si="6"/>
        <v>0</v>
      </c>
      <c r="AB73" s="89">
        <f t="shared" si="7"/>
        <v>0</v>
      </c>
      <c r="AC73" s="89">
        <f t="shared" si="8"/>
        <v>0</v>
      </c>
      <c r="AD73" s="89">
        <f t="shared" si="9"/>
        <v>1</v>
      </c>
      <c r="AE73" s="89">
        <f t="shared" si="10"/>
        <v>1</v>
      </c>
      <c r="AF73" s="90">
        <f t="shared" si="11"/>
        <v>1</v>
      </c>
      <c r="AG73" s="89">
        <f t="shared" si="12"/>
        <v>0</v>
      </c>
      <c r="AH73" s="89">
        <f t="shared" si="16"/>
        <v>1</v>
      </c>
      <c r="AI73" s="90">
        <f t="shared" si="17"/>
        <v>0</v>
      </c>
      <c r="AJ73" s="91">
        <f t="shared" si="18"/>
        <v>0</v>
      </c>
      <c r="AK73" s="92">
        <f t="shared" si="13"/>
        <v>2</v>
      </c>
      <c r="AL73" s="89">
        <f t="shared" si="14"/>
        <v>0</v>
      </c>
    </row>
    <row r="74" spans="1:38" ht="19.5" customHeight="1" x14ac:dyDescent="0.25">
      <c r="A74" s="80">
        <v>60</v>
      </c>
      <c r="B74" s="80"/>
      <c r="C74" s="80"/>
      <c r="D74" s="81"/>
      <c r="E74" s="81"/>
      <c r="F74" s="81"/>
      <c r="G74" s="81"/>
      <c r="H74" s="80"/>
      <c r="I74" s="80"/>
      <c r="J74" s="80" t="str">
        <f t="shared" si="15"/>
        <v/>
      </c>
      <c r="K74" s="82"/>
      <c r="L74" s="82"/>
      <c r="M74" s="80"/>
      <c r="N74" s="62"/>
      <c r="O74" s="83">
        <v>2</v>
      </c>
      <c r="P74" s="61">
        <f t="shared" si="0"/>
        <v>5</v>
      </c>
      <c r="R74" s="61">
        <f t="shared" si="1"/>
        <v>0</v>
      </c>
      <c r="S74" s="61" t="str">
        <f t="shared" si="2"/>
        <v/>
      </c>
      <c r="T74" s="61">
        <f t="shared" si="3"/>
        <v>0</v>
      </c>
      <c r="V74" s="84"/>
      <c r="X74" s="62">
        <f t="shared" si="4"/>
        <v>0</v>
      </c>
      <c r="Y74" s="62">
        <f t="shared" si="5"/>
        <v>0</v>
      </c>
      <c r="Z74" s="62">
        <f t="shared" si="6"/>
        <v>0</v>
      </c>
      <c r="AB74" s="89">
        <f t="shared" si="7"/>
        <v>0</v>
      </c>
      <c r="AC74" s="89">
        <f t="shared" si="8"/>
        <v>0</v>
      </c>
      <c r="AD74" s="89">
        <f t="shared" si="9"/>
        <v>1</v>
      </c>
      <c r="AE74" s="89">
        <f t="shared" si="10"/>
        <v>1</v>
      </c>
      <c r="AF74" s="90">
        <f t="shared" si="11"/>
        <v>1</v>
      </c>
      <c r="AG74" s="89">
        <f t="shared" si="12"/>
        <v>0</v>
      </c>
      <c r="AH74" s="89">
        <f t="shared" si="16"/>
        <v>1</v>
      </c>
      <c r="AI74" s="90">
        <f t="shared" si="17"/>
        <v>0</v>
      </c>
      <c r="AJ74" s="91">
        <f t="shared" si="18"/>
        <v>0</v>
      </c>
      <c r="AK74" s="92">
        <f t="shared" si="13"/>
        <v>2</v>
      </c>
      <c r="AL74" s="89">
        <f t="shared" si="14"/>
        <v>0</v>
      </c>
    </row>
    <row r="75" spans="1:38" ht="19.5" customHeight="1" x14ac:dyDescent="0.25">
      <c r="A75" s="80">
        <v>61</v>
      </c>
      <c r="B75" s="80"/>
      <c r="C75" s="80"/>
      <c r="D75" s="81"/>
      <c r="E75" s="81"/>
      <c r="F75" s="81"/>
      <c r="G75" s="81"/>
      <c r="H75" s="80"/>
      <c r="I75" s="80"/>
      <c r="J75" s="80" t="str">
        <f t="shared" si="15"/>
        <v/>
      </c>
      <c r="K75" s="82"/>
      <c r="L75" s="82"/>
      <c r="M75" s="80"/>
      <c r="N75" s="62"/>
      <c r="O75" s="83">
        <v>2</v>
      </c>
      <c r="P75" s="61">
        <f t="shared" si="0"/>
        <v>5</v>
      </c>
      <c r="R75" s="61">
        <f t="shared" si="1"/>
        <v>0</v>
      </c>
      <c r="S75" s="61" t="str">
        <f t="shared" si="2"/>
        <v/>
      </c>
      <c r="T75" s="61">
        <f t="shared" si="3"/>
        <v>0</v>
      </c>
      <c r="V75" s="84"/>
      <c r="X75" s="62">
        <f t="shared" si="4"/>
        <v>0</v>
      </c>
      <c r="Y75" s="62">
        <f t="shared" si="5"/>
        <v>0</v>
      </c>
      <c r="Z75" s="62">
        <f t="shared" si="6"/>
        <v>0</v>
      </c>
      <c r="AB75" s="89">
        <f t="shared" si="7"/>
        <v>0</v>
      </c>
      <c r="AC75" s="89">
        <f t="shared" si="8"/>
        <v>0</v>
      </c>
      <c r="AD75" s="89">
        <f t="shared" si="9"/>
        <v>1</v>
      </c>
      <c r="AE75" s="89">
        <f t="shared" si="10"/>
        <v>1</v>
      </c>
      <c r="AF75" s="90">
        <f t="shared" si="11"/>
        <v>1</v>
      </c>
      <c r="AG75" s="89">
        <f t="shared" si="12"/>
        <v>0</v>
      </c>
      <c r="AH75" s="89">
        <f t="shared" si="16"/>
        <v>1</v>
      </c>
      <c r="AI75" s="90">
        <f t="shared" si="17"/>
        <v>0</v>
      </c>
      <c r="AJ75" s="91">
        <f t="shared" si="18"/>
        <v>0</v>
      </c>
      <c r="AK75" s="92">
        <f t="shared" si="13"/>
        <v>2</v>
      </c>
      <c r="AL75" s="89">
        <f t="shared" si="14"/>
        <v>0</v>
      </c>
    </row>
    <row r="76" spans="1:38" ht="19.5" customHeight="1" x14ac:dyDescent="0.25">
      <c r="A76" s="80">
        <v>62</v>
      </c>
      <c r="B76" s="80"/>
      <c r="C76" s="80"/>
      <c r="D76" s="81"/>
      <c r="E76" s="81"/>
      <c r="F76" s="81"/>
      <c r="G76" s="81"/>
      <c r="H76" s="80"/>
      <c r="I76" s="80"/>
      <c r="J76" s="80" t="str">
        <f t="shared" si="15"/>
        <v/>
      </c>
      <c r="K76" s="82"/>
      <c r="L76" s="82"/>
      <c r="M76" s="80"/>
      <c r="N76" s="62"/>
      <c r="O76" s="83">
        <v>2</v>
      </c>
      <c r="P76" s="61">
        <f t="shared" si="0"/>
        <v>5</v>
      </c>
      <c r="R76" s="61">
        <f t="shared" si="1"/>
        <v>0</v>
      </c>
      <c r="S76" s="61" t="str">
        <f t="shared" si="2"/>
        <v/>
      </c>
      <c r="T76" s="61">
        <f t="shared" si="3"/>
        <v>0</v>
      </c>
      <c r="V76" s="84"/>
      <c r="X76" s="62">
        <f t="shared" si="4"/>
        <v>0</v>
      </c>
      <c r="Y76" s="62">
        <f t="shared" si="5"/>
        <v>0</v>
      </c>
      <c r="Z76" s="62">
        <f t="shared" si="6"/>
        <v>0</v>
      </c>
      <c r="AB76" s="89">
        <f t="shared" si="7"/>
        <v>0</v>
      </c>
      <c r="AC76" s="89">
        <f t="shared" si="8"/>
        <v>0</v>
      </c>
      <c r="AD76" s="89">
        <f t="shared" si="9"/>
        <v>1</v>
      </c>
      <c r="AE76" s="89">
        <f t="shared" si="10"/>
        <v>1</v>
      </c>
      <c r="AF76" s="90">
        <f t="shared" si="11"/>
        <v>1</v>
      </c>
      <c r="AG76" s="89">
        <f t="shared" si="12"/>
        <v>0</v>
      </c>
      <c r="AH76" s="89">
        <f t="shared" si="16"/>
        <v>1</v>
      </c>
      <c r="AI76" s="90">
        <f t="shared" si="17"/>
        <v>0</v>
      </c>
      <c r="AJ76" s="91">
        <f t="shared" si="18"/>
        <v>0</v>
      </c>
      <c r="AK76" s="92">
        <f t="shared" si="13"/>
        <v>2</v>
      </c>
      <c r="AL76" s="89">
        <f t="shared" si="14"/>
        <v>0</v>
      </c>
    </row>
    <row r="77" spans="1:38" ht="19.5" customHeight="1" x14ac:dyDescent="0.25">
      <c r="A77" s="80">
        <v>63</v>
      </c>
      <c r="B77" s="80"/>
      <c r="C77" s="80"/>
      <c r="D77" s="81"/>
      <c r="E77" s="81"/>
      <c r="F77" s="81"/>
      <c r="G77" s="81"/>
      <c r="H77" s="80"/>
      <c r="I77" s="80"/>
      <c r="J77" s="80" t="str">
        <f t="shared" si="15"/>
        <v/>
      </c>
      <c r="K77" s="82"/>
      <c r="L77" s="82"/>
      <c r="M77" s="80"/>
      <c r="N77" s="62"/>
      <c r="O77" s="83">
        <v>2</v>
      </c>
      <c r="P77" s="61">
        <f t="shared" si="0"/>
        <v>5</v>
      </c>
      <c r="R77" s="61">
        <f t="shared" si="1"/>
        <v>0</v>
      </c>
      <c r="S77" s="61" t="str">
        <f t="shared" si="2"/>
        <v/>
      </c>
      <c r="T77" s="61">
        <f t="shared" si="3"/>
        <v>0</v>
      </c>
      <c r="V77" s="84"/>
      <c r="X77" s="62">
        <f t="shared" si="4"/>
        <v>0</v>
      </c>
      <c r="Y77" s="62">
        <f t="shared" si="5"/>
        <v>0</v>
      </c>
      <c r="Z77" s="62">
        <f t="shared" si="6"/>
        <v>0</v>
      </c>
      <c r="AB77" s="89">
        <f t="shared" si="7"/>
        <v>0</v>
      </c>
      <c r="AC77" s="89">
        <f t="shared" si="8"/>
        <v>0</v>
      </c>
      <c r="AD77" s="89">
        <f t="shared" si="9"/>
        <v>1</v>
      </c>
      <c r="AE77" s="89">
        <f t="shared" si="10"/>
        <v>1</v>
      </c>
      <c r="AF77" s="90">
        <f t="shared" si="11"/>
        <v>1</v>
      </c>
      <c r="AG77" s="89">
        <f t="shared" si="12"/>
        <v>0</v>
      </c>
      <c r="AH77" s="89">
        <f t="shared" si="16"/>
        <v>1</v>
      </c>
      <c r="AI77" s="90">
        <f t="shared" si="17"/>
        <v>0</v>
      </c>
      <c r="AJ77" s="91">
        <f t="shared" si="18"/>
        <v>0</v>
      </c>
      <c r="AK77" s="92">
        <f t="shared" si="13"/>
        <v>2</v>
      </c>
      <c r="AL77" s="89">
        <f t="shared" si="14"/>
        <v>0</v>
      </c>
    </row>
    <row r="78" spans="1:38" ht="19.5" customHeight="1" x14ac:dyDescent="0.25">
      <c r="A78" s="80">
        <v>64</v>
      </c>
      <c r="B78" s="80"/>
      <c r="C78" s="80"/>
      <c r="D78" s="81"/>
      <c r="E78" s="81"/>
      <c r="F78" s="81"/>
      <c r="G78" s="81"/>
      <c r="H78" s="80"/>
      <c r="I78" s="80"/>
      <c r="J78" s="80" t="str">
        <f t="shared" si="15"/>
        <v/>
      </c>
      <c r="K78" s="82"/>
      <c r="L78" s="82"/>
      <c r="M78" s="80"/>
      <c r="N78" s="62"/>
      <c r="O78" s="83">
        <v>2</v>
      </c>
      <c r="P78" s="61">
        <f t="shared" si="0"/>
        <v>5</v>
      </c>
      <c r="R78" s="61">
        <f t="shared" si="1"/>
        <v>0</v>
      </c>
      <c r="S78" s="61" t="str">
        <f t="shared" si="2"/>
        <v/>
      </c>
      <c r="T78" s="61">
        <f t="shared" si="3"/>
        <v>0</v>
      </c>
      <c r="V78" s="84"/>
      <c r="X78" s="62">
        <f t="shared" si="4"/>
        <v>0</v>
      </c>
      <c r="Y78" s="62">
        <f t="shared" si="5"/>
        <v>0</v>
      </c>
      <c r="Z78" s="62">
        <f t="shared" si="6"/>
        <v>0</v>
      </c>
      <c r="AB78" s="89">
        <f t="shared" si="7"/>
        <v>0</v>
      </c>
      <c r="AC78" s="89">
        <f t="shared" si="8"/>
        <v>0</v>
      </c>
      <c r="AD78" s="89">
        <f t="shared" si="9"/>
        <v>1</v>
      </c>
      <c r="AE78" s="89">
        <f t="shared" si="10"/>
        <v>1</v>
      </c>
      <c r="AF78" s="90">
        <f t="shared" si="11"/>
        <v>1</v>
      </c>
      <c r="AG78" s="89">
        <f t="shared" si="12"/>
        <v>0</v>
      </c>
      <c r="AH78" s="89">
        <f t="shared" si="16"/>
        <v>1</v>
      </c>
      <c r="AI78" s="90">
        <f t="shared" si="17"/>
        <v>0</v>
      </c>
      <c r="AJ78" s="91">
        <f t="shared" si="18"/>
        <v>0</v>
      </c>
      <c r="AK78" s="92">
        <f t="shared" si="13"/>
        <v>2</v>
      </c>
      <c r="AL78" s="89">
        <f t="shared" si="14"/>
        <v>0</v>
      </c>
    </row>
    <row r="79" spans="1:38" ht="19.5" customHeight="1" x14ac:dyDescent="0.25">
      <c r="A79" s="80">
        <v>65</v>
      </c>
      <c r="B79" s="80"/>
      <c r="C79" s="80"/>
      <c r="D79" s="81"/>
      <c r="E79" s="81"/>
      <c r="F79" s="81"/>
      <c r="G79" s="81"/>
      <c r="H79" s="80"/>
      <c r="I79" s="80"/>
      <c r="J79" s="80" t="str">
        <f t="shared" si="15"/>
        <v/>
      </c>
      <c r="K79" s="82"/>
      <c r="L79" s="82"/>
      <c r="M79" s="80"/>
      <c r="N79" s="62"/>
      <c r="O79" s="83">
        <v>2</v>
      </c>
      <c r="P79" s="61">
        <f t="shared" ref="P79:P135" si="19">((ROUNDUP((((H79+12)*O79)/54),0))*5)</f>
        <v>5</v>
      </c>
      <c r="R79" s="61">
        <f t="shared" ref="R79:R135" si="20">(FLOOR((CEILING(H79/12,1))*2.5,1))</f>
        <v>0</v>
      </c>
      <c r="S79" s="61" t="str">
        <f t="shared" ref="S79:S135" si="21">IF(I79="Split",J79*2,J79)</f>
        <v/>
      </c>
      <c r="T79" s="61">
        <f t="shared" ref="T79:T135" si="22">IF(I79="Split",EVEN(R79), R79)</f>
        <v>0</v>
      </c>
      <c r="V79" s="84"/>
      <c r="X79" s="62">
        <f t="shared" ref="X79:X135" si="23">IF(I79="Split","Split",)</f>
        <v>0</v>
      </c>
      <c r="Y79" s="62">
        <f t="shared" ref="Y79:Y135" si="24">IF(I79="Left","Left",)</f>
        <v>0</v>
      </c>
      <c r="Z79" s="62">
        <f t="shared" ref="Z79:Z135" si="25">IF(I79="Right","Right",)</f>
        <v>0</v>
      </c>
      <c r="AB79" s="89">
        <f t="shared" ref="AB79:AB135" si="26">IF(OR(X79="Split",Y79="Left"),1,0)</f>
        <v>0</v>
      </c>
      <c r="AC79" s="89">
        <f t="shared" ref="AC79:AC135" si="27">IF(OR(X79="Split",Z79="Right"),1,0)</f>
        <v>0</v>
      </c>
      <c r="AD79" s="89">
        <f t="shared" ref="AD79:AD135" si="28">IF(I79="Split",2,1)</f>
        <v>1</v>
      </c>
      <c r="AE79" s="89">
        <f t="shared" ref="AE79:AE135" si="29">AD79</f>
        <v>1</v>
      </c>
      <c r="AF79" s="90">
        <f t="shared" ref="AF79:AF135" si="30">AD79</f>
        <v>1</v>
      </c>
      <c r="AG79" s="89">
        <f t="shared" ref="AG79:AG135" si="31">IF(V79="Front",2,0)</f>
        <v>0</v>
      </c>
      <c r="AH79" s="89">
        <f t="shared" si="16"/>
        <v>1</v>
      </c>
      <c r="AI79" s="90">
        <f t="shared" si="17"/>
        <v>0</v>
      </c>
      <c r="AJ79" s="91">
        <f t="shared" si="18"/>
        <v>0</v>
      </c>
      <c r="AK79" s="92">
        <f t="shared" ref="AK79:AK135" si="32">IF(H79/20&lt;=2,2,ROUND(H79/20,0))</f>
        <v>2</v>
      </c>
      <c r="AL79" s="89">
        <f t="shared" ref="AL79:AL135" si="33">H79/20</f>
        <v>0</v>
      </c>
    </row>
    <row r="80" spans="1:38" ht="19.5" customHeight="1" x14ac:dyDescent="0.25">
      <c r="A80" s="80">
        <v>66</v>
      </c>
      <c r="B80" s="80"/>
      <c r="C80" s="80"/>
      <c r="D80" s="81"/>
      <c r="E80" s="81"/>
      <c r="F80" s="81"/>
      <c r="G80" s="81"/>
      <c r="H80" s="80"/>
      <c r="I80" s="80"/>
      <c r="J80" s="80" t="str">
        <f t="shared" ref="J80:J135" si="34">IF(G80&gt;0,T80,"")</f>
        <v/>
      </c>
      <c r="K80" s="82"/>
      <c r="L80" s="82"/>
      <c r="M80" s="80"/>
      <c r="N80" s="62"/>
      <c r="O80" s="83">
        <v>2</v>
      </c>
      <c r="P80" s="61">
        <f t="shared" si="19"/>
        <v>5</v>
      </c>
      <c r="R80" s="61">
        <f t="shared" si="20"/>
        <v>0</v>
      </c>
      <c r="S80" s="61" t="str">
        <f t="shared" si="21"/>
        <v/>
      </c>
      <c r="T80" s="61">
        <f t="shared" si="22"/>
        <v>0</v>
      </c>
      <c r="V80" s="84"/>
      <c r="X80" s="62">
        <f t="shared" si="23"/>
        <v>0</v>
      </c>
      <c r="Y80" s="62">
        <f t="shared" si="24"/>
        <v>0</v>
      </c>
      <c r="Z80" s="62">
        <f t="shared" si="25"/>
        <v>0</v>
      </c>
      <c r="AB80" s="89">
        <f t="shared" si="26"/>
        <v>0</v>
      </c>
      <c r="AC80" s="89">
        <f t="shared" si="27"/>
        <v>0</v>
      </c>
      <c r="AD80" s="89">
        <f t="shared" si="28"/>
        <v>1</v>
      </c>
      <c r="AE80" s="89">
        <f t="shared" si="29"/>
        <v>1</v>
      </c>
      <c r="AF80" s="90">
        <f t="shared" si="30"/>
        <v>1</v>
      </c>
      <c r="AG80" s="89">
        <f t="shared" si="31"/>
        <v>0</v>
      </c>
      <c r="AH80" s="89">
        <f t="shared" ref="AH80:AH135" si="35">IF(V80="Front",0,IF(AND(AI80=1,AJ80=1),0,1))</f>
        <v>1</v>
      </c>
      <c r="AI80" s="90">
        <f t="shared" ref="AI80:AI135" si="36">IF(V80="Front",0,IF(OR(I80="Split",I80="Left"),1,0))</f>
        <v>0</v>
      </c>
      <c r="AJ80" s="91">
        <f t="shared" ref="AJ80:AJ135" si="37">IF(V80="Front",0,IF(OR(I80="Split",I80="Right"),1,0))</f>
        <v>0</v>
      </c>
      <c r="AK80" s="92">
        <f t="shared" si="32"/>
        <v>2</v>
      </c>
      <c r="AL80" s="89">
        <f t="shared" si="33"/>
        <v>0</v>
      </c>
    </row>
    <row r="81" spans="1:38" ht="19.5" customHeight="1" x14ac:dyDescent="0.25">
      <c r="A81" s="80">
        <v>67</v>
      </c>
      <c r="B81" s="80"/>
      <c r="C81" s="80"/>
      <c r="D81" s="81"/>
      <c r="E81" s="81"/>
      <c r="F81" s="81"/>
      <c r="G81" s="81"/>
      <c r="H81" s="80"/>
      <c r="I81" s="80"/>
      <c r="J81" s="80" t="str">
        <f t="shared" si="34"/>
        <v/>
      </c>
      <c r="K81" s="82"/>
      <c r="L81" s="82"/>
      <c r="M81" s="80"/>
      <c r="N81" s="62"/>
      <c r="O81" s="83">
        <v>2</v>
      </c>
      <c r="P81" s="61">
        <f t="shared" si="19"/>
        <v>5</v>
      </c>
      <c r="R81" s="61">
        <f t="shared" si="20"/>
        <v>0</v>
      </c>
      <c r="S81" s="61" t="str">
        <f t="shared" si="21"/>
        <v/>
      </c>
      <c r="T81" s="61">
        <f t="shared" si="22"/>
        <v>0</v>
      </c>
      <c r="V81" s="84"/>
      <c r="X81" s="62">
        <f t="shared" si="23"/>
        <v>0</v>
      </c>
      <c r="Y81" s="62">
        <f t="shared" si="24"/>
        <v>0</v>
      </c>
      <c r="Z81" s="62">
        <f t="shared" si="25"/>
        <v>0</v>
      </c>
      <c r="AB81" s="89">
        <f t="shared" si="26"/>
        <v>0</v>
      </c>
      <c r="AC81" s="89">
        <f t="shared" si="27"/>
        <v>0</v>
      </c>
      <c r="AD81" s="89">
        <f t="shared" si="28"/>
        <v>1</v>
      </c>
      <c r="AE81" s="89">
        <f t="shared" si="29"/>
        <v>1</v>
      </c>
      <c r="AF81" s="90">
        <f t="shared" si="30"/>
        <v>1</v>
      </c>
      <c r="AG81" s="89">
        <f t="shared" si="31"/>
        <v>0</v>
      </c>
      <c r="AH81" s="89">
        <f t="shared" si="35"/>
        <v>1</v>
      </c>
      <c r="AI81" s="90">
        <f t="shared" si="36"/>
        <v>0</v>
      </c>
      <c r="AJ81" s="91">
        <f t="shared" si="37"/>
        <v>0</v>
      </c>
      <c r="AK81" s="92">
        <f t="shared" si="32"/>
        <v>2</v>
      </c>
      <c r="AL81" s="89">
        <f t="shared" si="33"/>
        <v>0</v>
      </c>
    </row>
    <row r="82" spans="1:38" ht="19.5" customHeight="1" x14ac:dyDescent="0.25">
      <c r="A82" s="80">
        <v>68</v>
      </c>
      <c r="B82" s="80"/>
      <c r="C82" s="80"/>
      <c r="D82" s="81"/>
      <c r="E82" s="81"/>
      <c r="F82" s="81"/>
      <c r="G82" s="81"/>
      <c r="H82" s="80"/>
      <c r="I82" s="80"/>
      <c r="J82" s="80" t="str">
        <f t="shared" si="34"/>
        <v/>
      </c>
      <c r="K82" s="82"/>
      <c r="L82" s="82"/>
      <c r="M82" s="80"/>
      <c r="N82" s="62"/>
      <c r="O82" s="83">
        <v>2</v>
      </c>
      <c r="P82" s="61">
        <f t="shared" si="19"/>
        <v>5</v>
      </c>
      <c r="R82" s="61">
        <f t="shared" si="20"/>
        <v>0</v>
      </c>
      <c r="S82" s="61" t="str">
        <f t="shared" si="21"/>
        <v/>
      </c>
      <c r="T82" s="61">
        <f t="shared" si="22"/>
        <v>0</v>
      </c>
      <c r="V82" s="84"/>
      <c r="X82" s="62">
        <f t="shared" si="23"/>
        <v>0</v>
      </c>
      <c r="Y82" s="62">
        <f t="shared" si="24"/>
        <v>0</v>
      </c>
      <c r="Z82" s="62">
        <f t="shared" si="25"/>
        <v>0</v>
      </c>
      <c r="AB82" s="89">
        <f t="shared" si="26"/>
        <v>0</v>
      </c>
      <c r="AC82" s="89">
        <f t="shared" si="27"/>
        <v>0</v>
      </c>
      <c r="AD82" s="89">
        <f t="shared" si="28"/>
        <v>1</v>
      </c>
      <c r="AE82" s="89">
        <f t="shared" si="29"/>
        <v>1</v>
      </c>
      <c r="AF82" s="90">
        <f t="shared" si="30"/>
        <v>1</v>
      </c>
      <c r="AG82" s="89">
        <f t="shared" si="31"/>
        <v>0</v>
      </c>
      <c r="AH82" s="89">
        <f t="shared" si="35"/>
        <v>1</v>
      </c>
      <c r="AI82" s="90">
        <f t="shared" si="36"/>
        <v>0</v>
      </c>
      <c r="AJ82" s="91">
        <f t="shared" si="37"/>
        <v>0</v>
      </c>
      <c r="AK82" s="92">
        <f t="shared" si="32"/>
        <v>2</v>
      </c>
      <c r="AL82" s="89">
        <f t="shared" si="33"/>
        <v>0</v>
      </c>
    </row>
    <row r="83" spans="1:38" ht="19.5" customHeight="1" x14ac:dyDescent="0.25">
      <c r="A83" s="80">
        <v>69</v>
      </c>
      <c r="B83" s="80"/>
      <c r="C83" s="80"/>
      <c r="D83" s="81"/>
      <c r="E83" s="81"/>
      <c r="F83" s="81"/>
      <c r="G83" s="81"/>
      <c r="H83" s="80"/>
      <c r="I83" s="80"/>
      <c r="J83" s="80" t="str">
        <f t="shared" si="34"/>
        <v/>
      </c>
      <c r="K83" s="82"/>
      <c r="L83" s="82"/>
      <c r="M83" s="80"/>
      <c r="N83" s="62"/>
      <c r="O83" s="83">
        <v>2</v>
      </c>
      <c r="P83" s="61">
        <f t="shared" si="19"/>
        <v>5</v>
      </c>
      <c r="R83" s="61">
        <f t="shared" si="20"/>
        <v>0</v>
      </c>
      <c r="S83" s="61" t="str">
        <f t="shared" si="21"/>
        <v/>
      </c>
      <c r="T83" s="61">
        <f t="shared" si="22"/>
        <v>0</v>
      </c>
      <c r="V83" s="84"/>
      <c r="X83" s="62">
        <f t="shared" si="23"/>
        <v>0</v>
      </c>
      <c r="Y83" s="62">
        <f t="shared" si="24"/>
        <v>0</v>
      </c>
      <c r="Z83" s="62">
        <f t="shared" si="25"/>
        <v>0</v>
      </c>
      <c r="AB83" s="89">
        <f t="shared" si="26"/>
        <v>0</v>
      </c>
      <c r="AC83" s="89">
        <f t="shared" si="27"/>
        <v>0</v>
      </c>
      <c r="AD83" s="89">
        <f t="shared" si="28"/>
        <v>1</v>
      </c>
      <c r="AE83" s="89">
        <f t="shared" si="29"/>
        <v>1</v>
      </c>
      <c r="AF83" s="90">
        <f t="shared" si="30"/>
        <v>1</v>
      </c>
      <c r="AG83" s="89">
        <f t="shared" si="31"/>
        <v>0</v>
      </c>
      <c r="AH83" s="89">
        <f t="shared" si="35"/>
        <v>1</v>
      </c>
      <c r="AI83" s="90">
        <f t="shared" si="36"/>
        <v>0</v>
      </c>
      <c r="AJ83" s="91">
        <f t="shared" si="37"/>
        <v>0</v>
      </c>
      <c r="AK83" s="92">
        <f t="shared" si="32"/>
        <v>2</v>
      </c>
      <c r="AL83" s="89">
        <f t="shared" si="33"/>
        <v>0</v>
      </c>
    </row>
    <row r="84" spans="1:38" ht="19.5" customHeight="1" x14ac:dyDescent="0.25">
      <c r="A84" s="80">
        <v>70</v>
      </c>
      <c r="B84" s="80"/>
      <c r="C84" s="80"/>
      <c r="D84" s="81"/>
      <c r="E84" s="81"/>
      <c r="F84" s="81"/>
      <c r="G84" s="81"/>
      <c r="H84" s="80"/>
      <c r="I84" s="80"/>
      <c r="J84" s="80" t="str">
        <f t="shared" si="34"/>
        <v/>
      </c>
      <c r="K84" s="82"/>
      <c r="L84" s="82"/>
      <c r="M84" s="80"/>
      <c r="N84" s="62"/>
      <c r="O84" s="83">
        <v>2</v>
      </c>
      <c r="P84" s="61">
        <f t="shared" si="19"/>
        <v>5</v>
      </c>
      <c r="R84" s="61">
        <f t="shared" si="20"/>
        <v>0</v>
      </c>
      <c r="S84" s="61" t="str">
        <f t="shared" si="21"/>
        <v/>
      </c>
      <c r="T84" s="61">
        <f t="shared" si="22"/>
        <v>0</v>
      </c>
      <c r="V84" s="84"/>
      <c r="X84" s="62">
        <f t="shared" si="23"/>
        <v>0</v>
      </c>
      <c r="Y84" s="62">
        <f t="shared" si="24"/>
        <v>0</v>
      </c>
      <c r="Z84" s="62">
        <f t="shared" si="25"/>
        <v>0</v>
      </c>
      <c r="AB84" s="89">
        <f t="shared" si="26"/>
        <v>0</v>
      </c>
      <c r="AC84" s="89">
        <f t="shared" si="27"/>
        <v>0</v>
      </c>
      <c r="AD84" s="89">
        <f t="shared" si="28"/>
        <v>1</v>
      </c>
      <c r="AE84" s="89">
        <f t="shared" si="29"/>
        <v>1</v>
      </c>
      <c r="AF84" s="90">
        <f t="shared" si="30"/>
        <v>1</v>
      </c>
      <c r="AG84" s="89">
        <f t="shared" si="31"/>
        <v>0</v>
      </c>
      <c r="AH84" s="89">
        <f t="shared" si="35"/>
        <v>1</v>
      </c>
      <c r="AI84" s="90">
        <f t="shared" si="36"/>
        <v>0</v>
      </c>
      <c r="AJ84" s="91">
        <f t="shared" si="37"/>
        <v>0</v>
      </c>
      <c r="AK84" s="92">
        <f t="shared" si="32"/>
        <v>2</v>
      </c>
      <c r="AL84" s="89">
        <f t="shared" si="33"/>
        <v>0</v>
      </c>
    </row>
    <row r="85" spans="1:38" ht="19.5" customHeight="1" x14ac:dyDescent="0.25">
      <c r="A85" s="80">
        <v>71</v>
      </c>
      <c r="B85" s="80"/>
      <c r="C85" s="80"/>
      <c r="D85" s="81"/>
      <c r="E85" s="81"/>
      <c r="F85" s="81"/>
      <c r="G85" s="81"/>
      <c r="H85" s="80"/>
      <c r="I85" s="80"/>
      <c r="J85" s="80" t="str">
        <f t="shared" si="34"/>
        <v/>
      </c>
      <c r="K85" s="82"/>
      <c r="L85" s="82"/>
      <c r="M85" s="80"/>
      <c r="N85" s="62"/>
      <c r="O85" s="83">
        <v>2</v>
      </c>
      <c r="P85" s="61">
        <f t="shared" si="19"/>
        <v>5</v>
      </c>
      <c r="R85" s="61">
        <f t="shared" si="20"/>
        <v>0</v>
      </c>
      <c r="S85" s="61" t="str">
        <f t="shared" si="21"/>
        <v/>
      </c>
      <c r="T85" s="61">
        <f t="shared" si="22"/>
        <v>0</v>
      </c>
      <c r="V85" s="84"/>
      <c r="X85" s="62">
        <f t="shared" si="23"/>
        <v>0</v>
      </c>
      <c r="Y85" s="62">
        <f t="shared" si="24"/>
        <v>0</v>
      </c>
      <c r="Z85" s="62">
        <f t="shared" si="25"/>
        <v>0</v>
      </c>
      <c r="AB85" s="89">
        <f t="shared" si="26"/>
        <v>0</v>
      </c>
      <c r="AC85" s="89">
        <f t="shared" si="27"/>
        <v>0</v>
      </c>
      <c r="AD85" s="89">
        <f t="shared" si="28"/>
        <v>1</v>
      </c>
      <c r="AE85" s="89">
        <f t="shared" si="29"/>
        <v>1</v>
      </c>
      <c r="AF85" s="90">
        <f t="shared" si="30"/>
        <v>1</v>
      </c>
      <c r="AG85" s="89">
        <f t="shared" si="31"/>
        <v>0</v>
      </c>
      <c r="AH85" s="89">
        <f t="shared" si="35"/>
        <v>1</v>
      </c>
      <c r="AI85" s="90">
        <f t="shared" si="36"/>
        <v>0</v>
      </c>
      <c r="AJ85" s="91">
        <f t="shared" si="37"/>
        <v>0</v>
      </c>
      <c r="AK85" s="92">
        <f t="shared" si="32"/>
        <v>2</v>
      </c>
      <c r="AL85" s="89">
        <f t="shared" si="33"/>
        <v>0</v>
      </c>
    </row>
    <row r="86" spans="1:38" ht="19.5" customHeight="1" x14ac:dyDescent="0.25">
      <c r="A86" s="80">
        <v>72</v>
      </c>
      <c r="B86" s="80"/>
      <c r="C86" s="80"/>
      <c r="D86" s="81"/>
      <c r="E86" s="81"/>
      <c r="F86" s="81"/>
      <c r="G86" s="81"/>
      <c r="H86" s="80"/>
      <c r="I86" s="80"/>
      <c r="J86" s="80" t="str">
        <f t="shared" si="34"/>
        <v/>
      </c>
      <c r="K86" s="82"/>
      <c r="L86" s="82"/>
      <c r="M86" s="80"/>
      <c r="N86" s="62"/>
      <c r="O86" s="83">
        <v>2</v>
      </c>
      <c r="P86" s="61">
        <f t="shared" si="19"/>
        <v>5</v>
      </c>
      <c r="R86" s="61">
        <f t="shared" si="20"/>
        <v>0</v>
      </c>
      <c r="S86" s="61" t="str">
        <f t="shared" si="21"/>
        <v/>
      </c>
      <c r="T86" s="61">
        <f t="shared" si="22"/>
        <v>0</v>
      </c>
      <c r="V86" s="84"/>
      <c r="X86" s="62">
        <f t="shared" si="23"/>
        <v>0</v>
      </c>
      <c r="Y86" s="62">
        <f t="shared" si="24"/>
        <v>0</v>
      </c>
      <c r="Z86" s="62">
        <f t="shared" si="25"/>
        <v>0</v>
      </c>
      <c r="AB86" s="89">
        <f t="shared" si="26"/>
        <v>0</v>
      </c>
      <c r="AC86" s="89">
        <f t="shared" si="27"/>
        <v>0</v>
      </c>
      <c r="AD86" s="89">
        <f t="shared" si="28"/>
        <v>1</v>
      </c>
      <c r="AE86" s="89">
        <f t="shared" si="29"/>
        <v>1</v>
      </c>
      <c r="AF86" s="90">
        <f t="shared" si="30"/>
        <v>1</v>
      </c>
      <c r="AG86" s="89">
        <f t="shared" si="31"/>
        <v>0</v>
      </c>
      <c r="AH86" s="89">
        <f t="shared" si="35"/>
        <v>1</v>
      </c>
      <c r="AI86" s="90">
        <f t="shared" si="36"/>
        <v>0</v>
      </c>
      <c r="AJ86" s="91">
        <f t="shared" si="37"/>
        <v>0</v>
      </c>
      <c r="AK86" s="92">
        <f t="shared" si="32"/>
        <v>2</v>
      </c>
      <c r="AL86" s="89">
        <f t="shared" si="33"/>
        <v>0</v>
      </c>
    </row>
    <row r="87" spans="1:38" ht="19.5" customHeight="1" x14ac:dyDescent="0.25">
      <c r="A87" s="80">
        <v>73</v>
      </c>
      <c r="B87" s="80"/>
      <c r="C87" s="80"/>
      <c r="D87" s="81"/>
      <c r="E87" s="81"/>
      <c r="F87" s="81"/>
      <c r="G87" s="81"/>
      <c r="H87" s="80"/>
      <c r="I87" s="80"/>
      <c r="J87" s="80" t="str">
        <f t="shared" si="34"/>
        <v/>
      </c>
      <c r="K87" s="82"/>
      <c r="L87" s="82"/>
      <c r="M87" s="80"/>
      <c r="N87" s="62"/>
      <c r="O87" s="83">
        <v>2</v>
      </c>
      <c r="P87" s="61">
        <f t="shared" si="19"/>
        <v>5</v>
      </c>
      <c r="R87" s="61">
        <f t="shared" si="20"/>
        <v>0</v>
      </c>
      <c r="S87" s="61" t="str">
        <f t="shared" si="21"/>
        <v/>
      </c>
      <c r="T87" s="61">
        <f t="shared" si="22"/>
        <v>0</v>
      </c>
      <c r="V87" s="84"/>
      <c r="X87" s="62">
        <f t="shared" si="23"/>
        <v>0</v>
      </c>
      <c r="Y87" s="62">
        <f t="shared" si="24"/>
        <v>0</v>
      </c>
      <c r="Z87" s="62">
        <f t="shared" si="25"/>
        <v>0</v>
      </c>
      <c r="AB87" s="89">
        <f t="shared" si="26"/>
        <v>0</v>
      </c>
      <c r="AC87" s="89">
        <f t="shared" si="27"/>
        <v>0</v>
      </c>
      <c r="AD87" s="89">
        <f t="shared" si="28"/>
        <v>1</v>
      </c>
      <c r="AE87" s="89">
        <f t="shared" si="29"/>
        <v>1</v>
      </c>
      <c r="AF87" s="90">
        <f t="shared" si="30"/>
        <v>1</v>
      </c>
      <c r="AG87" s="89">
        <f t="shared" si="31"/>
        <v>0</v>
      </c>
      <c r="AH87" s="89">
        <f t="shared" si="35"/>
        <v>1</v>
      </c>
      <c r="AI87" s="90">
        <f t="shared" si="36"/>
        <v>0</v>
      </c>
      <c r="AJ87" s="91">
        <f t="shared" si="37"/>
        <v>0</v>
      </c>
      <c r="AK87" s="92">
        <f t="shared" si="32"/>
        <v>2</v>
      </c>
      <c r="AL87" s="89">
        <f t="shared" si="33"/>
        <v>0</v>
      </c>
    </row>
    <row r="88" spans="1:38" ht="19.5" customHeight="1" x14ac:dyDescent="0.25">
      <c r="A88" s="80">
        <v>74</v>
      </c>
      <c r="B88" s="80"/>
      <c r="C88" s="80"/>
      <c r="D88" s="81"/>
      <c r="E88" s="81"/>
      <c r="F88" s="81"/>
      <c r="G88" s="81"/>
      <c r="H88" s="80"/>
      <c r="I88" s="80"/>
      <c r="J88" s="80" t="str">
        <f t="shared" si="34"/>
        <v/>
      </c>
      <c r="K88" s="82"/>
      <c r="L88" s="82"/>
      <c r="M88" s="80"/>
      <c r="N88" s="62"/>
      <c r="O88" s="83">
        <v>2</v>
      </c>
      <c r="P88" s="61">
        <f t="shared" si="19"/>
        <v>5</v>
      </c>
      <c r="R88" s="61">
        <f t="shared" si="20"/>
        <v>0</v>
      </c>
      <c r="S88" s="61" t="str">
        <f t="shared" si="21"/>
        <v/>
      </c>
      <c r="T88" s="61">
        <f t="shared" si="22"/>
        <v>0</v>
      </c>
      <c r="V88" s="84"/>
      <c r="X88" s="62">
        <f t="shared" si="23"/>
        <v>0</v>
      </c>
      <c r="Y88" s="62">
        <f t="shared" si="24"/>
        <v>0</v>
      </c>
      <c r="Z88" s="62">
        <f t="shared" si="25"/>
        <v>0</v>
      </c>
      <c r="AB88" s="89">
        <f t="shared" si="26"/>
        <v>0</v>
      </c>
      <c r="AC88" s="89">
        <f t="shared" si="27"/>
        <v>0</v>
      </c>
      <c r="AD88" s="89">
        <f t="shared" si="28"/>
        <v>1</v>
      </c>
      <c r="AE88" s="89">
        <f t="shared" si="29"/>
        <v>1</v>
      </c>
      <c r="AF88" s="90">
        <f t="shared" si="30"/>
        <v>1</v>
      </c>
      <c r="AG88" s="89">
        <f t="shared" si="31"/>
        <v>0</v>
      </c>
      <c r="AH88" s="89">
        <f t="shared" si="35"/>
        <v>1</v>
      </c>
      <c r="AI88" s="90">
        <f t="shared" si="36"/>
        <v>0</v>
      </c>
      <c r="AJ88" s="91">
        <f t="shared" si="37"/>
        <v>0</v>
      </c>
      <c r="AK88" s="92">
        <f t="shared" si="32"/>
        <v>2</v>
      </c>
      <c r="AL88" s="89">
        <f t="shared" si="33"/>
        <v>0</v>
      </c>
    </row>
    <row r="89" spans="1:38" ht="19.5" customHeight="1" x14ac:dyDescent="0.25">
      <c r="A89" s="80">
        <v>75</v>
      </c>
      <c r="B89" s="80"/>
      <c r="C89" s="80"/>
      <c r="D89" s="81"/>
      <c r="E89" s="81"/>
      <c r="F89" s="81"/>
      <c r="G89" s="81"/>
      <c r="H89" s="80"/>
      <c r="I89" s="80"/>
      <c r="J89" s="80" t="str">
        <f t="shared" si="34"/>
        <v/>
      </c>
      <c r="K89" s="82"/>
      <c r="L89" s="82"/>
      <c r="M89" s="80"/>
      <c r="N89" s="62"/>
      <c r="O89" s="83">
        <v>2</v>
      </c>
      <c r="P89" s="61">
        <f t="shared" si="19"/>
        <v>5</v>
      </c>
      <c r="R89" s="61">
        <f t="shared" si="20"/>
        <v>0</v>
      </c>
      <c r="S89" s="61" t="str">
        <f t="shared" si="21"/>
        <v/>
      </c>
      <c r="T89" s="61">
        <f t="shared" si="22"/>
        <v>0</v>
      </c>
      <c r="V89" s="84"/>
      <c r="X89" s="62">
        <f t="shared" si="23"/>
        <v>0</v>
      </c>
      <c r="Y89" s="62">
        <f t="shared" si="24"/>
        <v>0</v>
      </c>
      <c r="Z89" s="62">
        <f t="shared" si="25"/>
        <v>0</v>
      </c>
      <c r="AB89" s="89">
        <f t="shared" si="26"/>
        <v>0</v>
      </c>
      <c r="AC89" s="89">
        <f t="shared" si="27"/>
        <v>0</v>
      </c>
      <c r="AD89" s="89">
        <f t="shared" si="28"/>
        <v>1</v>
      </c>
      <c r="AE89" s="89">
        <f t="shared" si="29"/>
        <v>1</v>
      </c>
      <c r="AF89" s="90">
        <f t="shared" si="30"/>
        <v>1</v>
      </c>
      <c r="AG89" s="89">
        <f t="shared" si="31"/>
        <v>0</v>
      </c>
      <c r="AH89" s="89">
        <f t="shared" si="35"/>
        <v>1</v>
      </c>
      <c r="AI89" s="90">
        <f t="shared" si="36"/>
        <v>0</v>
      </c>
      <c r="AJ89" s="91">
        <f t="shared" si="37"/>
        <v>0</v>
      </c>
      <c r="AK89" s="92">
        <f t="shared" si="32"/>
        <v>2</v>
      </c>
      <c r="AL89" s="89">
        <f t="shared" si="33"/>
        <v>0</v>
      </c>
    </row>
    <row r="90" spans="1:38" ht="19.5" customHeight="1" x14ac:dyDescent="0.25">
      <c r="A90" s="80">
        <v>76</v>
      </c>
      <c r="B90" s="80"/>
      <c r="C90" s="80"/>
      <c r="D90" s="81"/>
      <c r="E90" s="81"/>
      <c r="F90" s="81"/>
      <c r="G90" s="81"/>
      <c r="H90" s="80"/>
      <c r="I90" s="80"/>
      <c r="J90" s="80" t="str">
        <f t="shared" si="34"/>
        <v/>
      </c>
      <c r="K90" s="82"/>
      <c r="L90" s="82"/>
      <c r="M90" s="80"/>
      <c r="N90" s="62"/>
      <c r="O90" s="83">
        <v>2</v>
      </c>
      <c r="P90" s="61">
        <f t="shared" si="19"/>
        <v>5</v>
      </c>
      <c r="R90" s="61">
        <f t="shared" si="20"/>
        <v>0</v>
      </c>
      <c r="S90" s="61" t="str">
        <f t="shared" si="21"/>
        <v/>
      </c>
      <c r="T90" s="61">
        <f t="shared" si="22"/>
        <v>0</v>
      </c>
      <c r="V90" s="84"/>
      <c r="X90" s="62">
        <f t="shared" si="23"/>
        <v>0</v>
      </c>
      <c r="Y90" s="62">
        <f t="shared" si="24"/>
        <v>0</v>
      </c>
      <c r="Z90" s="62">
        <f t="shared" si="25"/>
        <v>0</v>
      </c>
      <c r="AB90" s="89">
        <f t="shared" si="26"/>
        <v>0</v>
      </c>
      <c r="AC90" s="89">
        <f t="shared" si="27"/>
        <v>0</v>
      </c>
      <c r="AD90" s="89">
        <f t="shared" si="28"/>
        <v>1</v>
      </c>
      <c r="AE90" s="89">
        <f t="shared" si="29"/>
        <v>1</v>
      </c>
      <c r="AF90" s="90">
        <f t="shared" si="30"/>
        <v>1</v>
      </c>
      <c r="AG90" s="89">
        <f t="shared" si="31"/>
        <v>0</v>
      </c>
      <c r="AH90" s="89">
        <f t="shared" si="35"/>
        <v>1</v>
      </c>
      <c r="AI90" s="90">
        <f t="shared" si="36"/>
        <v>0</v>
      </c>
      <c r="AJ90" s="91">
        <f t="shared" si="37"/>
        <v>0</v>
      </c>
      <c r="AK90" s="92">
        <f t="shared" si="32"/>
        <v>2</v>
      </c>
      <c r="AL90" s="89">
        <f t="shared" si="33"/>
        <v>0</v>
      </c>
    </row>
    <row r="91" spans="1:38" ht="19.5" customHeight="1" x14ac:dyDescent="0.25">
      <c r="A91" s="80">
        <v>77</v>
      </c>
      <c r="B91" s="80"/>
      <c r="C91" s="80"/>
      <c r="D91" s="81"/>
      <c r="E91" s="81"/>
      <c r="F91" s="81"/>
      <c r="G91" s="81"/>
      <c r="H91" s="80"/>
      <c r="I91" s="80"/>
      <c r="J91" s="80" t="str">
        <f t="shared" si="34"/>
        <v/>
      </c>
      <c r="K91" s="82"/>
      <c r="L91" s="82"/>
      <c r="M91" s="80"/>
      <c r="N91" s="62"/>
      <c r="O91" s="83">
        <v>2</v>
      </c>
      <c r="P91" s="61">
        <f t="shared" si="19"/>
        <v>5</v>
      </c>
      <c r="R91" s="61">
        <f t="shared" si="20"/>
        <v>0</v>
      </c>
      <c r="S91" s="61" t="str">
        <f t="shared" si="21"/>
        <v/>
      </c>
      <c r="T91" s="61">
        <f t="shared" si="22"/>
        <v>0</v>
      </c>
      <c r="V91" s="84"/>
      <c r="X91" s="62">
        <f t="shared" si="23"/>
        <v>0</v>
      </c>
      <c r="Y91" s="62">
        <f t="shared" si="24"/>
        <v>0</v>
      </c>
      <c r="Z91" s="62">
        <f t="shared" si="25"/>
        <v>0</v>
      </c>
      <c r="AB91" s="89">
        <f t="shared" si="26"/>
        <v>0</v>
      </c>
      <c r="AC91" s="89">
        <f t="shared" si="27"/>
        <v>0</v>
      </c>
      <c r="AD91" s="89">
        <f t="shared" si="28"/>
        <v>1</v>
      </c>
      <c r="AE91" s="89">
        <f t="shared" si="29"/>
        <v>1</v>
      </c>
      <c r="AF91" s="90">
        <f t="shared" si="30"/>
        <v>1</v>
      </c>
      <c r="AG91" s="89">
        <f t="shared" si="31"/>
        <v>0</v>
      </c>
      <c r="AH91" s="89">
        <f t="shared" si="35"/>
        <v>1</v>
      </c>
      <c r="AI91" s="90">
        <f t="shared" si="36"/>
        <v>0</v>
      </c>
      <c r="AJ91" s="91">
        <f t="shared" si="37"/>
        <v>0</v>
      </c>
      <c r="AK91" s="92">
        <f t="shared" si="32"/>
        <v>2</v>
      </c>
      <c r="AL91" s="89">
        <f t="shared" si="33"/>
        <v>0</v>
      </c>
    </row>
    <row r="92" spans="1:38" ht="19.5" customHeight="1" x14ac:dyDescent="0.25">
      <c r="A92" s="80">
        <v>78</v>
      </c>
      <c r="B92" s="80"/>
      <c r="C92" s="80"/>
      <c r="D92" s="81"/>
      <c r="E92" s="81"/>
      <c r="F92" s="81"/>
      <c r="G92" s="81"/>
      <c r="H92" s="80"/>
      <c r="I92" s="80"/>
      <c r="J92" s="80" t="str">
        <f t="shared" si="34"/>
        <v/>
      </c>
      <c r="K92" s="82"/>
      <c r="L92" s="82"/>
      <c r="M92" s="80"/>
      <c r="N92" s="62"/>
      <c r="O92" s="83">
        <v>2</v>
      </c>
      <c r="P92" s="61">
        <f t="shared" si="19"/>
        <v>5</v>
      </c>
      <c r="R92" s="61">
        <f t="shared" si="20"/>
        <v>0</v>
      </c>
      <c r="S92" s="61" t="str">
        <f t="shared" si="21"/>
        <v/>
      </c>
      <c r="T92" s="61">
        <f t="shared" si="22"/>
        <v>0</v>
      </c>
      <c r="V92" s="84"/>
      <c r="X92" s="62">
        <f t="shared" si="23"/>
        <v>0</v>
      </c>
      <c r="Y92" s="62">
        <f t="shared" si="24"/>
        <v>0</v>
      </c>
      <c r="Z92" s="62">
        <f t="shared" si="25"/>
        <v>0</v>
      </c>
      <c r="AB92" s="89">
        <f t="shared" si="26"/>
        <v>0</v>
      </c>
      <c r="AC92" s="89">
        <f t="shared" si="27"/>
        <v>0</v>
      </c>
      <c r="AD92" s="89">
        <f t="shared" si="28"/>
        <v>1</v>
      </c>
      <c r="AE92" s="89">
        <f t="shared" si="29"/>
        <v>1</v>
      </c>
      <c r="AF92" s="90">
        <f t="shared" si="30"/>
        <v>1</v>
      </c>
      <c r="AG92" s="89">
        <f t="shared" si="31"/>
        <v>0</v>
      </c>
      <c r="AH92" s="89">
        <f t="shared" si="35"/>
        <v>1</v>
      </c>
      <c r="AI92" s="90">
        <f t="shared" si="36"/>
        <v>0</v>
      </c>
      <c r="AJ92" s="91">
        <f t="shared" si="37"/>
        <v>0</v>
      </c>
      <c r="AK92" s="92">
        <f t="shared" si="32"/>
        <v>2</v>
      </c>
      <c r="AL92" s="89">
        <f t="shared" si="33"/>
        <v>0</v>
      </c>
    </row>
    <row r="93" spans="1:38" ht="19.5" customHeight="1" x14ac:dyDescent="0.25">
      <c r="A93" s="80">
        <v>79</v>
      </c>
      <c r="B93" s="80"/>
      <c r="C93" s="80"/>
      <c r="D93" s="81"/>
      <c r="E93" s="81"/>
      <c r="F93" s="81"/>
      <c r="G93" s="81"/>
      <c r="H93" s="80"/>
      <c r="I93" s="80"/>
      <c r="J93" s="80" t="str">
        <f t="shared" si="34"/>
        <v/>
      </c>
      <c r="K93" s="82"/>
      <c r="L93" s="82"/>
      <c r="M93" s="80"/>
      <c r="N93" s="62"/>
      <c r="O93" s="83">
        <v>2</v>
      </c>
      <c r="P93" s="61">
        <f t="shared" si="19"/>
        <v>5</v>
      </c>
      <c r="R93" s="61">
        <f t="shared" si="20"/>
        <v>0</v>
      </c>
      <c r="S93" s="61" t="str">
        <f t="shared" si="21"/>
        <v/>
      </c>
      <c r="T93" s="61">
        <f t="shared" si="22"/>
        <v>0</v>
      </c>
      <c r="V93" s="84"/>
      <c r="X93" s="62">
        <f t="shared" si="23"/>
        <v>0</v>
      </c>
      <c r="Y93" s="62">
        <f t="shared" si="24"/>
        <v>0</v>
      </c>
      <c r="Z93" s="62">
        <f t="shared" si="25"/>
        <v>0</v>
      </c>
      <c r="AB93" s="89">
        <f t="shared" si="26"/>
        <v>0</v>
      </c>
      <c r="AC93" s="89">
        <f t="shared" si="27"/>
        <v>0</v>
      </c>
      <c r="AD93" s="89">
        <f t="shared" si="28"/>
        <v>1</v>
      </c>
      <c r="AE93" s="89">
        <f t="shared" si="29"/>
        <v>1</v>
      </c>
      <c r="AF93" s="90">
        <f t="shared" si="30"/>
        <v>1</v>
      </c>
      <c r="AG93" s="89">
        <f t="shared" si="31"/>
        <v>0</v>
      </c>
      <c r="AH93" s="89">
        <f t="shared" si="35"/>
        <v>1</v>
      </c>
      <c r="AI93" s="90">
        <f t="shared" si="36"/>
        <v>0</v>
      </c>
      <c r="AJ93" s="91">
        <f t="shared" si="37"/>
        <v>0</v>
      </c>
      <c r="AK93" s="92">
        <f t="shared" si="32"/>
        <v>2</v>
      </c>
      <c r="AL93" s="89">
        <f t="shared" si="33"/>
        <v>0</v>
      </c>
    </row>
    <row r="94" spans="1:38" ht="19.5" customHeight="1" x14ac:dyDescent="0.25">
      <c r="A94" s="80">
        <v>80</v>
      </c>
      <c r="B94" s="80"/>
      <c r="C94" s="80"/>
      <c r="D94" s="81"/>
      <c r="E94" s="81"/>
      <c r="F94" s="81"/>
      <c r="G94" s="81"/>
      <c r="H94" s="80"/>
      <c r="I94" s="80"/>
      <c r="J94" s="80" t="str">
        <f t="shared" si="34"/>
        <v/>
      </c>
      <c r="K94" s="82"/>
      <c r="L94" s="82"/>
      <c r="M94" s="80"/>
      <c r="N94" s="62"/>
      <c r="O94" s="83">
        <v>2</v>
      </c>
      <c r="P94" s="61">
        <f t="shared" si="19"/>
        <v>5</v>
      </c>
      <c r="R94" s="61">
        <f t="shared" si="20"/>
        <v>0</v>
      </c>
      <c r="S94" s="61" t="str">
        <f t="shared" si="21"/>
        <v/>
      </c>
      <c r="T94" s="61">
        <f t="shared" si="22"/>
        <v>0</v>
      </c>
      <c r="V94" s="84"/>
      <c r="X94" s="62">
        <f t="shared" si="23"/>
        <v>0</v>
      </c>
      <c r="Y94" s="62">
        <f t="shared" si="24"/>
        <v>0</v>
      </c>
      <c r="Z94" s="62">
        <f t="shared" si="25"/>
        <v>0</v>
      </c>
      <c r="AB94" s="89">
        <f t="shared" si="26"/>
        <v>0</v>
      </c>
      <c r="AC94" s="89">
        <f t="shared" si="27"/>
        <v>0</v>
      </c>
      <c r="AD94" s="89">
        <f t="shared" si="28"/>
        <v>1</v>
      </c>
      <c r="AE94" s="89">
        <f t="shared" si="29"/>
        <v>1</v>
      </c>
      <c r="AF94" s="90">
        <f t="shared" si="30"/>
        <v>1</v>
      </c>
      <c r="AG94" s="89">
        <f t="shared" si="31"/>
        <v>0</v>
      </c>
      <c r="AH94" s="89">
        <f t="shared" si="35"/>
        <v>1</v>
      </c>
      <c r="AI94" s="90">
        <f t="shared" si="36"/>
        <v>0</v>
      </c>
      <c r="AJ94" s="91">
        <f t="shared" si="37"/>
        <v>0</v>
      </c>
      <c r="AK94" s="92">
        <f t="shared" si="32"/>
        <v>2</v>
      </c>
      <c r="AL94" s="89">
        <f t="shared" si="33"/>
        <v>0</v>
      </c>
    </row>
    <row r="95" spans="1:38" ht="19.5" customHeight="1" x14ac:dyDescent="0.25">
      <c r="A95" s="80">
        <v>81</v>
      </c>
      <c r="B95" s="80"/>
      <c r="C95" s="80"/>
      <c r="D95" s="81"/>
      <c r="E95" s="81"/>
      <c r="F95" s="81"/>
      <c r="G95" s="81"/>
      <c r="H95" s="80"/>
      <c r="I95" s="80"/>
      <c r="J95" s="80" t="str">
        <f t="shared" si="34"/>
        <v/>
      </c>
      <c r="K95" s="82"/>
      <c r="L95" s="82"/>
      <c r="M95" s="80"/>
      <c r="N95" s="62"/>
      <c r="O95" s="83">
        <v>2</v>
      </c>
      <c r="P95" s="61">
        <f t="shared" si="19"/>
        <v>5</v>
      </c>
      <c r="R95" s="61">
        <f t="shared" si="20"/>
        <v>0</v>
      </c>
      <c r="S95" s="61" t="str">
        <f t="shared" si="21"/>
        <v/>
      </c>
      <c r="T95" s="61">
        <f t="shared" si="22"/>
        <v>0</v>
      </c>
      <c r="V95" s="84"/>
      <c r="X95" s="62">
        <f t="shared" si="23"/>
        <v>0</v>
      </c>
      <c r="Y95" s="62">
        <f t="shared" si="24"/>
        <v>0</v>
      </c>
      <c r="Z95" s="62">
        <f t="shared" si="25"/>
        <v>0</v>
      </c>
      <c r="AB95" s="89">
        <f t="shared" si="26"/>
        <v>0</v>
      </c>
      <c r="AC95" s="89">
        <f t="shared" si="27"/>
        <v>0</v>
      </c>
      <c r="AD95" s="89">
        <f t="shared" si="28"/>
        <v>1</v>
      </c>
      <c r="AE95" s="89">
        <f t="shared" si="29"/>
        <v>1</v>
      </c>
      <c r="AF95" s="90">
        <f t="shared" si="30"/>
        <v>1</v>
      </c>
      <c r="AG95" s="89">
        <f t="shared" si="31"/>
        <v>0</v>
      </c>
      <c r="AH95" s="89">
        <f t="shared" si="35"/>
        <v>1</v>
      </c>
      <c r="AI95" s="90">
        <f t="shared" si="36"/>
        <v>0</v>
      </c>
      <c r="AJ95" s="91">
        <f t="shared" si="37"/>
        <v>0</v>
      </c>
      <c r="AK95" s="92">
        <f t="shared" si="32"/>
        <v>2</v>
      </c>
      <c r="AL95" s="89">
        <f t="shared" si="33"/>
        <v>0</v>
      </c>
    </row>
    <row r="96" spans="1:38" ht="19.5" customHeight="1" x14ac:dyDescent="0.25">
      <c r="A96" s="80">
        <v>82</v>
      </c>
      <c r="B96" s="80"/>
      <c r="C96" s="80"/>
      <c r="D96" s="81"/>
      <c r="E96" s="81"/>
      <c r="F96" s="81"/>
      <c r="G96" s="81"/>
      <c r="H96" s="80"/>
      <c r="I96" s="80"/>
      <c r="J96" s="80" t="str">
        <f t="shared" si="34"/>
        <v/>
      </c>
      <c r="K96" s="82"/>
      <c r="L96" s="82"/>
      <c r="M96" s="80"/>
      <c r="N96" s="62"/>
      <c r="O96" s="83">
        <v>2</v>
      </c>
      <c r="P96" s="61">
        <f t="shared" si="19"/>
        <v>5</v>
      </c>
      <c r="R96" s="61">
        <f t="shared" si="20"/>
        <v>0</v>
      </c>
      <c r="S96" s="61" t="str">
        <f t="shared" si="21"/>
        <v/>
      </c>
      <c r="T96" s="61">
        <f t="shared" si="22"/>
        <v>0</v>
      </c>
      <c r="V96" s="84"/>
      <c r="X96" s="62">
        <f t="shared" si="23"/>
        <v>0</v>
      </c>
      <c r="Y96" s="62">
        <f t="shared" si="24"/>
        <v>0</v>
      </c>
      <c r="Z96" s="62">
        <f t="shared" si="25"/>
        <v>0</v>
      </c>
      <c r="AB96" s="89">
        <f t="shared" si="26"/>
        <v>0</v>
      </c>
      <c r="AC96" s="89">
        <f t="shared" si="27"/>
        <v>0</v>
      </c>
      <c r="AD96" s="89">
        <f t="shared" si="28"/>
        <v>1</v>
      </c>
      <c r="AE96" s="89">
        <f t="shared" si="29"/>
        <v>1</v>
      </c>
      <c r="AF96" s="90">
        <f t="shared" si="30"/>
        <v>1</v>
      </c>
      <c r="AG96" s="89">
        <f t="shared" si="31"/>
        <v>0</v>
      </c>
      <c r="AH96" s="89">
        <f t="shared" si="35"/>
        <v>1</v>
      </c>
      <c r="AI96" s="90">
        <f t="shared" si="36"/>
        <v>0</v>
      </c>
      <c r="AJ96" s="91">
        <f t="shared" si="37"/>
        <v>0</v>
      </c>
      <c r="AK96" s="92">
        <f t="shared" si="32"/>
        <v>2</v>
      </c>
      <c r="AL96" s="89">
        <f t="shared" si="33"/>
        <v>0</v>
      </c>
    </row>
    <row r="97" spans="1:38" ht="19.5" customHeight="1" x14ac:dyDescent="0.25">
      <c r="A97" s="80">
        <v>83</v>
      </c>
      <c r="B97" s="80"/>
      <c r="C97" s="80"/>
      <c r="D97" s="81"/>
      <c r="E97" s="81"/>
      <c r="F97" s="81"/>
      <c r="G97" s="81"/>
      <c r="H97" s="80"/>
      <c r="I97" s="80"/>
      <c r="J97" s="80" t="str">
        <f t="shared" si="34"/>
        <v/>
      </c>
      <c r="K97" s="82"/>
      <c r="L97" s="82"/>
      <c r="M97" s="80"/>
      <c r="N97" s="62"/>
      <c r="O97" s="83">
        <v>2</v>
      </c>
      <c r="P97" s="61">
        <f t="shared" si="19"/>
        <v>5</v>
      </c>
      <c r="R97" s="61">
        <f t="shared" si="20"/>
        <v>0</v>
      </c>
      <c r="S97" s="61" t="str">
        <f t="shared" si="21"/>
        <v/>
      </c>
      <c r="T97" s="61">
        <f t="shared" si="22"/>
        <v>0</v>
      </c>
      <c r="V97" s="84"/>
      <c r="X97" s="62">
        <f t="shared" si="23"/>
        <v>0</v>
      </c>
      <c r="Y97" s="62">
        <f t="shared" si="24"/>
        <v>0</v>
      </c>
      <c r="Z97" s="62">
        <f t="shared" si="25"/>
        <v>0</v>
      </c>
      <c r="AB97" s="89">
        <f t="shared" si="26"/>
        <v>0</v>
      </c>
      <c r="AC97" s="89">
        <f t="shared" si="27"/>
        <v>0</v>
      </c>
      <c r="AD97" s="89">
        <f t="shared" si="28"/>
        <v>1</v>
      </c>
      <c r="AE97" s="89">
        <f t="shared" si="29"/>
        <v>1</v>
      </c>
      <c r="AF97" s="90">
        <f t="shared" si="30"/>
        <v>1</v>
      </c>
      <c r="AG97" s="89">
        <f t="shared" si="31"/>
        <v>0</v>
      </c>
      <c r="AH97" s="89">
        <f t="shared" si="35"/>
        <v>1</v>
      </c>
      <c r="AI97" s="90">
        <f t="shared" si="36"/>
        <v>0</v>
      </c>
      <c r="AJ97" s="91">
        <f t="shared" si="37"/>
        <v>0</v>
      </c>
      <c r="AK97" s="92">
        <f t="shared" si="32"/>
        <v>2</v>
      </c>
      <c r="AL97" s="89">
        <f t="shared" si="33"/>
        <v>0</v>
      </c>
    </row>
    <row r="98" spans="1:38" ht="19.5" customHeight="1" x14ac:dyDescent="0.25">
      <c r="A98" s="80">
        <v>84</v>
      </c>
      <c r="B98" s="80"/>
      <c r="C98" s="80"/>
      <c r="D98" s="81"/>
      <c r="E98" s="81"/>
      <c r="F98" s="81"/>
      <c r="G98" s="81"/>
      <c r="H98" s="80"/>
      <c r="I98" s="80"/>
      <c r="J98" s="80" t="str">
        <f t="shared" si="34"/>
        <v/>
      </c>
      <c r="K98" s="82"/>
      <c r="L98" s="82"/>
      <c r="M98" s="80"/>
      <c r="N98" s="62"/>
      <c r="O98" s="83">
        <v>2</v>
      </c>
      <c r="P98" s="61">
        <f t="shared" si="19"/>
        <v>5</v>
      </c>
      <c r="R98" s="61">
        <f t="shared" si="20"/>
        <v>0</v>
      </c>
      <c r="S98" s="61" t="str">
        <f t="shared" si="21"/>
        <v/>
      </c>
      <c r="T98" s="61">
        <f t="shared" si="22"/>
        <v>0</v>
      </c>
      <c r="V98" s="84"/>
      <c r="X98" s="62">
        <f t="shared" si="23"/>
        <v>0</v>
      </c>
      <c r="Y98" s="62">
        <f t="shared" si="24"/>
        <v>0</v>
      </c>
      <c r="Z98" s="62">
        <f t="shared" si="25"/>
        <v>0</v>
      </c>
      <c r="AB98" s="89">
        <f t="shared" si="26"/>
        <v>0</v>
      </c>
      <c r="AC98" s="89">
        <f t="shared" si="27"/>
        <v>0</v>
      </c>
      <c r="AD98" s="89">
        <f t="shared" si="28"/>
        <v>1</v>
      </c>
      <c r="AE98" s="89">
        <f t="shared" si="29"/>
        <v>1</v>
      </c>
      <c r="AF98" s="90">
        <f t="shared" si="30"/>
        <v>1</v>
      </c>
      <c r="AG98" s="89">
        <f t="shared" si="31"/>
        <v>0</v>
      </c>
      <c r="AH98" s="89">
        <f t="shared" si="35"/>
        <v>1</v>
      </c>
      <c r="AI98" s="90">
        <f t="shared" si="36"/>
        <v>0</v>
      </c>
      <c r="AJ98" s="91">
        <f t="shared" si="37"/>
        <v>0</v>
      </c>
      <c r="AK98" s="92">
        <f t="shared" si="32"/>
        <v>2</v>
      </c>
      <c r="AL98" s="89">
        <f t="shared" si="33"/>
        <v>0</v>
      </c>
    </row>
    <row r="99" spans="1:38" ht="19.5" customHeight="1" x14ac:dyDescent="0.25">
      <c r="A99" s="80">
        <v>85</v>
      </c>
      <c r="B99" s="80"/>
      <c r="C99" s="80"/>
      <c r="D99" s="81"/>
      <c r="E99" s="81"/>
      <c r="F99" s="81"/>
      <c r="G99" s="81"/>
      <c r="H99" s="80"/>
      <c r="I99" s="80"/>
      <c r="J99" s="80" t="str">
        <f t="shared" si="34"/>
        <v/>
      </c>
      <c r="K99" s="82"/>
      <c r="L99" s="82"/>
      <c r="M99" s="80"/>
      <c r="N99" s="62"/>
      <c r="O99" s="83">
        <v>2</v>
      </c>
      <c r="P99" s="61">
        <f t="shared" si="19"/>
        <v>5</v>
      </c>
      <c r="R99" s="61">
        <f t="shared" si="20"/>
        <v>0</v>
      </c>
      <c r="S99" s="61" t="str">
        <f t="shared" si="21"/>
        <v/>
      </c>
      <c r="T99" s="61">
        <f t="shared" si="22"/>
        <v>0</v>
      </c>
      <c r="V99" s="84"/>
      <c r="X99" s="62">
        <f t="shared" si="23"/>
        <v>0</v>
      </c>
      <c r="Y99" s="62">
        <f t="shared" si="24"/>
        <v>0</v>
      </c>
      <c r="Z99" s="62">
        <f t="shared" si="25"/>
        <v>0</v>
      </c>
      <c r="AB99" s="89">
        <f t="shared" si="26"/>
        <v>0</v>
      </c>
      <c r="AC99" s="89">
        <f t="shared" si="27"/>
        <v>0</v>
      </c>
      <c r="AD99" s="89">
        <f t="shared" si="28"/>
        <v>1</v>
      </c>
      <c r="AE99" s="89">
        <f t="shared" si="29"/>
        <v>1</v>
      </c>
      <c r="AF99" s="90">
        <f t="shared" si="30"/>
        <v>1</v>
      </c>
      <c r="AG99" s="89">
        <f t="shared" si="31"/>
        <v>0</v>
      </c>
      <c r="AH99" s="89">
        <f t="shared" si="35"/>
        <v>1</v>
      </c>
      <c r="AI99" s="90">
        <f t="shared" si="36"/>
        <v>0</v>
      </c>
      <c r="AJ99" s="91">
        <f t="shared" si="37"/>
        <v>0</v>
      </c>
      <c r="AK99" s="92">
        <f t="shared" si="32"/>
        <v>2</v>
      </c>
      <c r="AL99" s="89">
        <f t="shared" si="33"/>
        <v>0</v>
      </c>
    </row>
    <row r="100" spans="1:38" ht="19.5" customHeight="1" x14ac:dyDescent="0.25">
      <c r="A100" s="80">
        <v>86</v>
      </c>
      <c r="B100" s="80"/>
      <c r="C100" s="80"/>
      <c r="D100" s="81"/>
      <c r="E100" s="81"/>
      <c r="F100" s="81"/>
      <c r="G100" s="81"/>
      <c r="H100" s="80"/>
      <c r="I100" s="80"/>
      <c r="J100" s="80" t="str">
        <f t="shared" si="34"/>
        <v/>
      </c>
      <c r="K100" s="82"/>
      <c r="L100" s="82"/>
      <c r="M100" s="80"/>
      <c r="N100" s="62"/>
      <c r="O100" s="83">
        <v>2</v>
      </c>
      <c r="P100" s="61">
        <f t="shared" si="19"/>
        <v>5</v>
      </c>
      <c r="R100" s="61">
        <f t="shared" si="20"/>
        <v>0</v>
      </c>
      <c r="S100" s="61" t="str">
        <f t="shared" si="21"/>
        <v/>
      </c>
      <c r="T100" s="61">
        <f t="shared" si="22"/>
        <v>0</v>
      </c>
      <c r="V100" s="84"/>
      <c r="X100" s="62">
        <f t="shared" si="23"/>
        <v>0</v>
      </c>
      <c r="Y100" s="62">
        <f t="shared" si="24"/>
        <v>0</v>
      </c>
      <c r="Z100" s="62">
        <f t="shared" si="25"/>
        <v>0</v>
      </c>
      <c r="AB100" s="89">
        <f t="shared" si="26"/>
        <v>0</v>
      </c>
      <c r="AC100" s="89">
        <f t="shared" si="27"/>
        <v>0</v>
      </c>
      <c r="AD100" s="89">
        <f t="shared" si="28"/>
        <v>1</v>
      </c>
      <c r="AE100" s="89">
        <f t="shared" si="29"/>
        <v>1</v>
      </c>
      <c r="AF100" s="90">
        <f t="shared" si="30"/>
        <v>1</v>
      </c>
      <c r="AG100" s="89">
        <f t="shared" si="31"/>
        <v>0</v>
      </c>
      <c r="AH100" s="89">
        <f t="shared" si="35"/>
        <v>1</v>
      </c>
      <c r="AI100" s="90">
        <f t="shared" si="36"/>
        <v>0</v>
      </c>
      <c r="AJ100" s="91">
        <f t="shared" si="37"/>
        <v>0</v>
      </c>
      <c r="AK100" s="92">
        <f t="shared" si="32"/>
        <v>2</v>
      </c>
      <c r="AL100" s="89">
        <f t="shared" si="33"/>
        <v>0</v>
      </c>
    </row>
    <row r="101" spans="1:38" ht="19.5" customHeight="1" x14ac:dyDescent="0.25">
      <c r="A101" s="80">
        <v>87</v>
      </c>
      <c r="B101" s="80"/>
      <c r="C101" s="80"/>
      <c r="D101" s="81"/>
      <c r="E101" s="81"/>
      <c r="F101" s="81"/>
      <c r="G101" s="81"/>
      <c r="H101" s="80"/>
      <c r="I101" s="80"/>
      <c r="J101" s="80" t="str">
        <f t="shared" si="34"/>
        <v/>
      </c>
      <c r="K101" s="82"/>
      <c r="L101" s="82"/>
      <c r="M101" s="80"/>
      <c r="N101" s="62"/>
      <c r="O101" s="83">
        <v>2</v>
      </c>
      <c r="P101" s="61">
        <f t="shared" si="19"/>
        <v>5</v>
      </c>
      <c r="R101" s="61">
        <f t="shared" si="20"/>
        <v>0</v>
      </c>
      <c r="S101" s="61" t="str">
        <f t="shared" si="21"/>
        <v/>
      </c>
      <c r="T101" s="61">
        <f t="shared" si="22"/>
        <v>0</v>
      </c>
      <c r="V101" s="84"/>
      <c r="X101" s="62">
        <f t="shared" si="23"/>
        <v>0</v>
      </c>
      <c r="Y101" s="62">
        <f t="shared" si="24"/>
        <v>0</v>
      </c>
      <c r="Z101" s="62">
        <f t="shared" si="25"/>
        <v>0</v>
      </c>
      <c r="AB101" s="89">
        <f t="shared" si="26"/>
        <v>0</v>
      </c>
      <c r="AC101" s="89">
        <f t="shared" si="27"/>
        <v>0</v>
      </c>
      <c r="AD101" s="89">
        <f t="shared" si="28"/>
        <v>1</v>
      </c>
      <c r="AE101" s="89">
        <f t="shared" si="29"/>
        <v>1</v>
      </c>
      <c r="AF101" s="90">
        <f t="shared" si="30"/>
        <v>1</v>
      </c>
      <c r="AG101" s="89">
        <f t="shared" si="31"/>
        <v>0</v>
      </c>
      <c r="AH101" s="89">
        <f t="shared" si="35"/>
        <v>1</v>
      </c>
      <c r="AI101" s="90">
        <f t="shared" si="36"/>
        <v>0</v>
      </c>
      <c r="AJ101" s="91">
        <f t="shared" si="37"/>
        <v>0</v>
      </c>
      <c r="AK101" s="92">
        <f t="shared" si="32"/>
        <v>2</v>
      </c>
      <c r="AL101" s="89">
        <f t="shared" si="33"/>
        <v>0</v>
      </c>
    </row>
    <row r="102" spans="1:38" ht="19.5" customHeight="1" x14ac:dyDescent="0.25">
      <c r="A102" s="80">
        <v>88</v>
      </c>
      <c r="B102" s="80"/>
      <c r="C102" s="80"/>
      <c r="D102" s="81"/>
      <c r="E102" s="81"/>
      <c r="F102" s="81"/>
      <c r="G102" s="81"/>
      <c r="H102" s="80"/>
      <c r="I102" s="80"/>
      <c r="J102" s="80" t="str">
        <f t="shared" si="34"/>
        <v/>
      </c>
      <c r="K102" s="82"/>
      <c r="L102" s="82"/>
      <c r="M102" s="80"/>
      <c r="N102" s="62"/>
      <c r="O102" s="83">
        <v>2</v>
      </c>
      <c r="P102" s="61">
        <f t="shared" si="19"/>
        <v>5</v>
      </c>
      <c r="R102" s="61">
        <f t="shared" si="20"/>
        <v>0</v>
      </c>
      <c r="S102" s="61" t="str">
        <f t="shared" si="21"/>
        <v/>
      </c>
      <c r="T102" s="61">
        <f t="shared" si="22"/>
        <v>0</v>
      </c>
      <c r="V102" s="84"/>
      <c r="X102" s="62">
        <f t="shared" si="23"/>
        <v>0</v>
      </c>
      <c r="Y102" s="62">
        <f t="shared" si="24"/>
        <v>0</v>
      </c>
      <c r="Z102" s="62">
        <f t="shared" si="25"/>
        <v>0</v>
      </c>
      <c r="AB102" s="89">
        <f t="shared" si="26"/>
        <v>0</v>
      </c>
      <c r="AC102" s="89">
        <f t="shared" si="27"/>
        <v>0</v>
      </c>
      <c r="AD102" s="89">
        <f t="shared" si="28"/>
        <v>1</v>
      </c>
      <c r="AE102" s="89">
        <f t="shared" si="29"/>
        <v>1</v>
      </c>
      <c r="AF102" s="90">
        <f t="shared" si="30"/>
        <v>1</v>
      </c>
      <c r="AG102" s="89">
        <f t="shared" si="31"/>
        <v>0</v>
      </c>
      <c r="AH102" s="89">
        <f t="shared" si="35"/>
        <v>1</v>
      </c>
      <c r="AI102" s="90">
        <f t="shared" si="36"/>
        <v>0</v>
      </c>
      <c r="AJ102" s="91">
        <f t="shared" si="37"/>
        <v>0</v>
      </c>
      <c r="AK102" s="92">
        <f t="shared" si="32"/>
        <v>2</v>
      </c>
      <c r="AL102" s="89">
        <f t="shared" si="33"/>
        <v>0</v>
      </c>
    </row>
    <row r="103" spans="1:38" ht="19.5" customHeight="1" x14ac:dyDescent="0.25">
      <c r="A103" s="80">
        <v>89</v>
      </c>
      <c r="B103" s="80"/>
      <c r="C103" s="80"/>
      <c r="D103" s="81"/>
      <c r="E103" s="81"/>
      <c r="F103" s="81"/>
      <c r="G103" s="81"/>
      <c r="H103" s="80"/>
      <c r="I103" s="80"/>
      <c r="J103" s="80" t="str">
        <f t="shared" si="34"/>
        <v/>
      </c>
      <c r="K103" s="82"/>
      <c r="L103" s="82"/>
      <c r="M103" s="80"/>
      <c r="N103" s="62"/>
      <c r="O103" s="83">
        <v>2</v>
      </c>
      <c r="P103" s="61">
        <f t="shared" si="19"/>
        <v>5</v>
      </c>
      <c r="R103" s="61">
        <f t="shared" si="20"/>
        <v>0</v>
      </c>
      <c r="S103" s="61" t="str">
        <f t="shared" si="21"/>
        <v/>
      </c>
      <c r="T103" s="61">
        <f t="shared" si="22"/>
        <v>0</v>
      </c>
      <c r="V103" s="84"/>
      <c r="X103" s="62">
        <f t="shared" si="23"/>
        <v>0</v>
      </c>
      <c r="Y103" s="62">
        <f t="shared" si="24"/>
        <v>0</v>
      </c>
      <c r="Z103" s="62">
        <f t="shared" si="25"/>
        <v>0</v>
      </c>
      <c r="AB103" s="89">
        <f t="shared" si="26"/>
        <v>0</v>
      </c>
      <c r="AC103" s="89">
        <f t="shared" si="27"/>
        <v>0</v>
      </c>
      <c r="AD103" s="89">
        <f t="shared" si="28"/>
        <v>1</v>
      </c>
      <c r="AE103" s="89">
        <f t="shared" si="29"/>
        <v>1</v>
      </c>
      <c r="AF103" s="90">
        <f t="shared" si="30"/>
        <v>1</v>
      </c>
      <c r="AG103" s="89">
        <f t="shared" si="31"/>
        <v>0</v>
      </c>
      <c r="AH103" s="89">
        <f t="shared" si="35"/>
        <v>1</v>
      </c>
      <c r="AI103" s="90">
        <f t="shared" si="36"/>
        <v>0</v>
      </c>
      <c r="AJ103" s="91">
        <f t="shared" si="37"/>
        <v>0</v>
      </c>
      <c r="AK103" s="92">
        <f t="shared" si="32"/>
        <v>2</v>
      </c>
      <c r="AL103" s="89">
        <f t="shared" si="33"/>
        <v>0</v>
      </c>
    </row>
    <row r="104" spans="1:38" ht="19.5" customHeight="1" x14ac:dyDescent="0.25">
      <c r="A104" s="80">
        <v>90</v>
      </c>
      <c r="B104" s="80"/>
      <c r="C104" s="80"/>
      <c r="D104" s="81"/>
      <c r="E104" s="81"/>
      <c r="F104" s="81"/>
      <c r="G104" s="81"/>
      <c r="H104" s="80"/>
      <c r="I104" s="80"/>
      <c r="J104" s="80" t="str">
        <f t="shared" si="34"/>
        <v/>
      </c>
      <c r="K104" s="82"/>
      <c r="L104" s="82"/>
      <c r="M104" s="80"/>
      <c r="N104" s="62"/>
      <c r="O104" s="83">
        <v>2</v>
      </c>
      <c r="P104" s="61">
        <f t="shared" si="19"/>
        <v>5</v>
      </c>
      <c r="R104" s="61">
        <f t="shared" si="20"/>
        <v>0</v>
      </c>
      <c r="S104" s="61" t="str">
        <f t="shared" si="21"/>
        <v/>
      </c>
      <c r="T104" s="61">
        <f t="shared" si="22"/>
        <v>0</v>
      </c>
      <c r="V104" s="84"/>
      <c r="X104" s="62">
        <f t="shared" si="23"/>
        <v>0</v>
      </c>
      <c r="Y104" s="62">
        <f t="shared" si="24"/>
        <v>0</v>
      </c>
      <c r="Z104" s="62">
        <f t="shared" si="25"/>
        <v>0</v>
      </c>
      <c r="AB104" s="89">
        <f t="shared" si="26"/>
        <v>0</v>
      </c>
      <c r="AC104" s="89">
        <f t="shared" si="27"/>
        <v>0</v>
      </c>
      <c r="AD104" s="89">
        <f t="shared" si="28"/>
        <v>1</v>
      </c>
      <c r="AE104" s="89">
        <f t="shared" si="29"/>
        <v>1</v>
      </c>
      <c r="AF104" s="90">
        <f t="shared" si="30"/>
        <v>1</v>
      </c>
      <c r="AG104" s="89">
        <f t="shared" si="31"/>
        <v>0</v>
      </c>
      <c r="AH104" s="89">
        <f t="shared" si="35"/>
        <v>1</v>
      </c>
      <c r="AI104" s="90">
        <f t="shared" si="36"/>
        <v>0</v>
      </c>
      <c r="AJ104" s="91">
        <f t="shared" si="37"/>
        <v>0</v>
      </c>
      <c r="AK104" s="92">
        <f t="shared" si="32"/>
        <v>2</v>
      </c>
      <c r="AL104" s="89">
        <f t="shared" si="33"/>
        <v>0</v>
      </c>
    </row>
    <row r="105" spans="1:38" ht="19.5" customHeight="1" x14ac:dyDescent="0.25">
      <c r="A105" s="80">
        <v>91</v>
      </c>
      <c r="B105" s="80"/>
      <c r="C105" s="80"/>
      <c r="D105" s="81"/>
      <c r="E105" s="81"/>
      <c r="F105" s="81"/>
      <c r="G105" s="81"/>
      <c r="H105" s="80"/>
      <c r="I105" s="80"/>
      <c r="J105" s="80" t="str">
        <f t="shared" si="34"/>
        <v/>
      </c>
      <c r="K105" s="82"/>
      <c r="L105" s="82"/>
      <c r="M105" s="80"/>
      <c r="N105" s="62"/>
      <c r="O105" s="83">
        <v>2</v>
      </c>
      <c r="P105" s="61">
        <f t="shared" si="19"/>
        <v>5</v>
      </c>
      <c r="R105" s="61">
        <f t="shared" si="20"/>
        <v>0</v>
      </c>
      <c r="S105" s="61" t="str">
        <f t="shared" si="21"/>
        <v/>
      </c>
      <c r="T105" s="61">
        <f t="shared" si="22"/>
        <v>0</v>
      </c>
      <c r="V105" s="84"/>
      <c r="X105" s="62">
        <f t="shared" si="23"/>
        <v>0</v>
      </c>
      <c r="Y105" s="62">
        <f t="shared" si="24"/>
        <v>0</v>
      </c>
      <c r="Z105" s="62">
        <f t="shared" si="25"/>
        <v>0</v>
      </c>
      <c r="AB105" s="89">
        <f t="shared" si="26"/>
        <v>0</v>
      </c>
      <c r="AC105" s="89">
        <f t="shared" si="27"/>
        <v>0</v>
      </c>
      <c r="AD105" s="89">
        <f t="shared" si="28"/>
        <v>1</v>
      </c>
      <c r="AE105" s="89">
        <f t="shared" si="29"/>
        <v>1</v>
      </c>
      <c r="AF105" s="90">
        <f t="shared" si="30"/>
        <v>1</v>
      </c>
      <c r="AG105" s="89">
        <f t="shared" si="31"/>
        <v>0</v>
      </c>
      <c r="AH105" s="89">
        <f t="shared" si="35"/>
        <v>1</v>
      </c>
      <c r="AI105" s="90">
        <f t="shared" si="36"/>
        <v>0</v>
      </c>
      <c r="AJ105" s="91">
        <f t="shared" si="37"/>
        <v>0</v>
      </c>
      <c r="AK105" s="92">
        <f t="shared" si="32"/>
        <v>2</v>
      </c>
      <c r="AL105" s="89">
        <f t="shared" si="33"/>
        <v>0</v>
      </c>
    </row>
    <row r="106" spans="1:38" ht="19.5" customHeight="1" x14ac:dyDescent="0.25">
      <c r="A106" s="80">
        <v>92</v>
      </c>
      <c r="B106" s="80"/>
      <c r="C106" s="80"/>
      <c r="D106" s="81"/>
      <c r="E106" s="81"/>
      <c r="F106" s="81"/>
      <c r="G106" s="81"/>
      <c r="H106" s="80"/>
      <c r="I106" s="80"/>
      <c r="J106" s="80" t="str">
        <f t="shared" si="34"/>
        <v/>
      </c>
      <c r="K106" s="82"/>
      <c r="L106" s="82"/>
      <c r="M106" s="80"/>
      <c r="N106" s="62"/>
      <c r="O106" s="83">
        <v>2</v>
      </c>
      <c r="P106" s="61">
        <f t="shared" si="19"/>
        <v>5</v>
      </c>
      <c r="R106" s="61">
        <f t="shared" si="20"/>
        <v>0</v>
      </c>
      <c r="S106" s="61" t="str">
        <f t="shared" si="21"/>
        <v/>
      </c>
      <c r="T106" s="61">
        <f t="shared" si="22"/>
        <v>0</v>
      </c>
      <c r="V106" s="84"/>
      <c r="X106" s="62">
        <f t="shared" si="23"/>
        <v>0</v>
      </c>
      <c r="Y106" s="62">
        <f t="shared" si="24"/>
        <v>0</v>
      </c>
      <c r="Z106" s="62">
        <f t="shared" si="25"/>
        <v>0</v>
      </c>
      <c r="AB106" s="89">
        <f t="shared" si="26"/>
        <v>0</v>
      </c>
      <c r="AC106" s="89">
        <f t="shared" si="27"/>
        <v>0</v>
      </c>
      <c r="AD106" s="89">
        <f t="shared" si="28"/>
        <v>1</v>
      </c>
      <c r="AE106" s="89">
        <f t="shared" si="29"/>
        <v>1</v>
      </c>
      <c r="AF106" s="90">
        <f t="shared" si="30"/>
        <v>1</v>
      </c>
      <c r="AG106" s="89">
        <f t="shared" si="31"/>
        <v>0</v>
      </c>
      <c r="AH106" s="89">
        <f t="shared" si="35"/>
        <v>1</v>
      </c>
      <c r="AI106" s="90">
        <f t="shared" si="36"/>
        <v>0</v>
      </c>
      <c r="AJ106" s="91">
        <f t="shared" si="37"/>
        <v>0</v>
      </c>
      <c r="AK106" s="92">
        <f t="shared" si="32"/>
        <v>2</v>
      </c>
      <c r="AL106" s="89">
        <f t="shared" si="33"/>
        <v>0</v>
      </c>
    </row>
    <row r="107" spans="1:38" ht="19.5" customHeight="1" x14ac:dyDescent="0.25">
      <c r="A107" s="80">
        <v>93</v>
      </c>
      <c r="B107" s="80"/>
      <c r="C107" s="80"/>
      <c r="D107" s="81"/>
      <c r="E107" s="81"/>
      <c r="F107" s="81"/>
      <c r="G107" s="81"/>
      <c r="H107" s="80"/>
      <c r="I107" s="80"/>
      <c r="J107" s="80" t="str">
        <f t="shared" si="34"/>
        <v/>
      </c>
      <c r="K107" s="82"/>
      <c r="L107" s="82"/>
      <c r="M107" s="80"/>
      <c r="N107" s="62"/>
      <c r="O107" s="83">
        <v>2</v>
      </c>
      <c r="P107" s="61">
        <f t="shared" si="19"/>
        <v>5</v>
      </c>
      <c r="R107" s="61">
        <f t="shared" si="20"/>
        <v>0</v>
      </c>
      <c r="S107" s="61" t="str">
        <f t="shared" si="21"/>
        <v/>
      </c>
      <c r="T107" s="61">
        <f t="shared" si="22"/>
        <v>0</v>
      </c>
      <c r="V107" s="84"/>
      <c r="X107" s="62">
        <f t="shared" si="23"/>
        <v>0</v>
      </c>
      <c r="Y107" s="62">
        <f t="shared" si="24"/>
        <v>0</v>
      </c>
      <c r="Z107" s="62">
        <f t="shared" si="25"/>
        <v>0</v>
      </c>
      <c r="AB107" s="89">
        <f t="shared" si="26"/>
        <v>0</v>
      </c>
      <c r="AC107" s="89">
        <f t="shared" si="27"/>
        <v>0</v>
      </c>
      <c r="AD107" s="89">
        <f t="shared" si="28"/>
        <v>1</v>
      </c>
      <c r="AE107" s="89">
        <f t="shared" si="29"/>
        <v>1</v>
      </c>
      <c r="AF107" s="90">
        <f t="shared" si="30"/>
        <v>1</v>
      </c>
      <c r="AG107" s="89">
        <f t="shared" si="31"/>
        <v>0</v>
      </c>
      <c r="AH107" s="89">
        <f t="shared" si="35"/>
        <v>1</v>
      </c>
      <c r="AI107" s="90">
        <f t="shared" si="36"/>
        <v>0</v>
      </c>
      <c r="AJ107" s="91">
        <f t="shared" si="37"/>
        <v>0</v>
      </c>
      <c r="AK107" s="92">
        <f t="shared" si="32"/>
        <v>2</v>
      </c>
      <c r="AL107" s="89">
        <f t="shared" si="33"/>
        <v>0</v>
      </c>
    </row>
    <row r="108" spans="1:38" ht="19.5" customHeight="1" x14ac:dyDescent="0.25">
      <c r="A108" s="80">
        <v>94</v>
      </c>
      <c r="B108" s="80"/>
      <c r="C108" s="80"/>
      <c r="D108" s="81"/>
      <c r="E108" s="81"/>
      <c r="F108" s="81"/>
      <c r="G108" s="81"/>
      <c r="H108" s="80"/>
      <c r="I108" s="80"/>
      <c r="J108" s="80" t="str">
        <f t="shared" si="34"/>
        <v/>
      </c>
      <c r="K108" s="82"/>
      <c r="L108" s="82"/>
      <c r="M108" s="80"/>
      <c r="N108" s="62"/>
      <c r="O108" s="83">
        <v>2</v>
      </c>
      <c r="P108" s="61">
        <f t="shared" si="19"/>
        <v>5</v>
      </c>
      <c r="R108" s="61">
        <f t="shared" si="20"/>
        <v>0</v>
      </c>
      <c r="S108" s="61" t="str">
        <f t="shared" si="21"/>
        <v/>
      </c>
      <c r="T108" s="61">
        <f t="shared" si="22"/>
        <v>0</v>
      </c>
      <c r="V108" s="84"/>
      <c r="X108" s="62">
        <f t="shared" si="23"/>
        <v>0</v>
      </c>
      <c r="Y108" s="62">
        <f t="shared" si="24"/>
        <v>0</v>
      </c>
      <c r="Z108" s="62">
        <f t="shared" si="25"/>
        <v>0</v>
      </c>
      <c r="AB108" s="89">
        <f t="shared" si="26"/>
        <v>0</v>
      </c>
      <c r="AC108" s="89">
        <f t="shared" si="27"/>
        <v>0</v>
      </c>
      <c r="AD108" s="89">
        <f t="shared" si="28"/>
        <v>1</v>
      </c>
      <c r="AE108" s="89">
        <f t="shared" si="29"/>
        <v>1</v>
      </c>
      <c r="AF108" s="90">
        <f t="shared" si="30"/>
        <v>1</v>
      </c>
      <c r="AG108" s="89">
        <f t="shared" si="31"/>
        <v>0</v>
      </c>
      <c r="AH108" s="89">
        <f t="shared" si="35"/>
        <v>1</v>
      </c>
      <c r="AI108" s="90">
        <f t="shared" si="36"/>
        <v>0</v>
      </c>
      <c r="AJ108" s="91">
        <f t="shared" si="37"/>
        <v>0</v>
      </c>
      <c r="AK108" s="92">
        <f t="shared" si="32"/>
        <v>2</v>
      </c>
      <c r="AL108" s="89">
        <f t="shared" si="33"/>
        <v>0</v>
      </c>
    </row>
    <row r="109" spans="1:38" ht="19.5" customHeight="1" x14ac:dyDescent="0.25">
      <c r="A109" s="80">
        <v>95</v>
      </c>
      <c r="B109" s="80"/>
      <c r="C109" s="80"/>
      <c r="D109" s="81"/>
      <c r="E109" s="81"/>
      <c r="F109" s="81"/>
      <c r="G109" s="81"/>
      <c r="H109" s="80"/>
      <c r="I109" s="80"/>
      <c r="J109" s="80" t="str">
        <f t="shared" si="34"/>
        <v/>
      </c>
      <c r="K109" s="82"/>
      <c r="L109" s="82"/>
      <c r="M109" s="80"/>
      <c r="N109" s="62"/>
      <c r="O109" s="83">
        <v>2</v>
      </c>
      <c r="P109" s="61">
        <f t="shared" si="19"/>
        <v>5</v>
      </c>
      <c r="R109" s="61">
        <f t="shared" si="20"/>
        <v>0</v>
      </c>
      <c r="S109" s="61" t="str">
        <f t="shared" si="21"/>
        <v/>
      </c>
      <c r="T109" s="61">
        <f t="shared" si="22"/>
        <v>0</v>
      </c>
      <c r="V109" s="84"/>
      <c r="X109" s="62">
        <f t="shared" si="23"/>
        <v>0</v>
      </c>
      <c r="Y109" s="62">
        <f t="shared" si="24"/>
        <v>0</v>
      </c>
      <c r="Z109" s="62">
        <f t="shared" si="25"/>
        <v>0</v>
      </c>
      <c r="AB109" s="89">
        <f t="shared" si="26"/>
        <v>0</v>
      </c>
      <c r="AC109" s="89">
        <f t="shared" si="27"/>
        <v>0</v>
      </c>
      <c r="AD109" s="89">
        <f t="shared" si="28"/>
        <v>1</v>
      </c>
      <c r="AE109" s="89">
        <f t="shared" si="29"/>
        <v>1</v>
      </c>
      <c r="AF109" s="90">
        <f t="shared" si="30"/>
        <v>1</v>
      </c>
      <c r="AG109" s="89">
        <f t="shared" si="31"/>
        <v>0</v>
      </c>
      <c r="AH109" s="89">
        <f t="shared" si="35"/>
        <v>1</v>
      </c>
      <c r="AI109" s="90">
        <f t="shared" si="36"/>
        <v>0</v>
      </c>
      <c r="AJ109" s="91">
        <f t="shared" si="37"/>
        <v>0</v>
      </c>
      <c r="AK109" s="92">
        <f t="shared" si="32"/>
        <v>2</v>
      </c>
      <c r="AL109" s="89">
        <f t="shared" si="33"/>
        <v>0</v>
      </c>
    </row>
    <row r="110" spans="1:38" ht="19.5" customHeight="1" x14ac:dyDescent="0.25">
      <c r="A110" s="80">
        <v>96</v>
      </c>
      <c r="B110" s="80"/>
      <c r="C110" s="80"/>
      <c r="D110" s="81"/>
      <c r="E110" s="81"/>
      <c r="F110" s="81"/>
      <c r="G110" s="81"/>
      <c r="H110" s="80"/>
      <c r="I110" s="80"/>
      <c r="J110" s="80" t="str">
        <f t="shared" si="34"/>
        <v/>
      </c>
      <c r="K110" s="82"/>
      <c r="L110" s="82"/>
      <c r="M110" s="80"/>
      <c r="N110" s="62"/>
      <c r="O110" s="83">
        <v>2</v>
      </c>
      <c r="P110" s="61">
        <f t="shared" si="19"/>
        <v>5</v>
      </c>
      <c r="R110" s="61">
        <f t="shared" si="20"/>
        <v>0</v>
      </c>
      <c r="S110" s="61" t="str">
        <f t="shared" si="21"/>
        <v/>
      </c>
      <c r="T110" s="61">
        <f t="shared" si="22"/>
        <v>0</v>
      </c>
      <c r="V110" s="84"/>
      <c r="X110" s="62">
        <f t="shared" si="23"/>
        <v>0</v>
      </c>
      <c r="Y110" s="62">
        <f t="shared" si="24"/>
        <v>0</v>
      </c>
      <c r="Z110" s="62">
        <f t="shared" si="25"/>
        <v>0</v>
      </c>
      <c r="AB110" s="89">
        <f t="shared" si="26"/>
        <v>0</v>
      </c>
      <c r="AC110" s="89">
        <f t="shared" si="27"/>
        <v>0</v>
      </c>
      <c r="AD110" s="89">
        <f t="shared" si="28"/>
        <v>1</v>
      </c>
      <c r="AE110" s="89">
        <f t="shared" si="29"/>
        <v>1</v>
      </c>
      <c r="AF110" s="90">
        <f t="shared" si="30"/>
        <v>1</v>
      </c>
      <c r="AG110" s="89">
        <f t="shared" si="31"/>
        <v>0</v>
      </c>
      <c r="AH110" s="89">
        <f t="shared" si="35"/>
        <v>1</v>
      </c>
      <c r="AI110" s="90">
        <f t="shared" si="36"/>
        <v>0</v>
      </c>
      <c r="AJ110" s="91">
        <f t="shared" si="37"/>
        <v>0</v>
      </c>
      <c r="AK110" s="92">
        <f t="shared" si="32"/>
        <v>2</v>
      </c>
      <c r="AL110" s="89">
        <f t="shared" si="33"/>
        <v>0</v>
      </c>
    </row>
    <row r="111" spans="1:38" ht="19.5" customHeight="1" x14ac:dyDescent="0.25">
      <c r="A111" s="80">
        <v>97</v>
      </c>
      <c r="B111" s="80"/>
      <c r="C111" s="80"/>
      <c r="D111" s="81"/>
      <c r="E111" s="81"/>
      <c r="F111" s="81"/>
      <c r="G111" s="81"/>
      <c r="H111" s="80"/>
      <c r="I111" s="80"/>
      <c r="J111" s="80" t="str">
        <f t="shared" si="34"/>
        <v/>
      </c>
      <c r="K111" s="82"/>
      <c r="L111" s="82"/>
      <c r="M111" s="80"/>
      <c r="N111" s="62"/>
      <c r="O111" s="83">
        <v>2</v>
      </c>
      <c r="P111" s="61">
        <f t="shared" si="19"/>
        <v>5</v>
      </c>
      <c r="R111" s="61">
        <f t="shared" si="20"/>
        <v>0</v>
      </c>
      <c r="S111" s="61" t="str">
        <f t="shared" si="21"/>
        <v/>
      </c>
      <c r="T111" s="61">
        <f t="shared" si="22"/>
        <v>0</v>
      </c>
      <c r="V111" s="84"/>
      <c r="X111" s="62">
        <f t="shared" si="23"/>
        <v>0</v>
      </c>
      <c r="Y111" s="62">
        <f t="shared" si="24"/>
        <v>0</v>
      </c>
      <c r="Z111" s="62">
        <f t="shared" si="25"/>
        <v>0</v>
      </c>
      <c r="AB111" s="89">
        <f t="shared" si="26"/>
        <v>0</v>
      </c>
      <c r="AC111" s="89">
        <f t="shared" si="27"/>
        <v>0</v>
      </c>
      <c r="AD111" s="89">
        <f t="shared" si="28"/>
        <v>1</v>
      </c>
      <c r="AE111" s="89">
        <f t="shared" si="29"/>
        <v>1</v>
      </c>
      <c r="AF111" s="90">
        <f t="shared" si="30"/>
        <v>1</v>
      </c>
      <c r="AG111" s="89">
        <f t="shared" si="31"/>
        <v>0</v>
      </c>
      <c r="AH111" s="89">
        <f t="shared" si="35"/>
        <v>1</v>
      </c>
      <c r="AI111" s="90">
        <f t="shared" si="36"/>
        <v>0</v>
      </c>
      <c r="AJ111" s="91">
        <f t="shared" si="37"/>
        <v>0</v>
      </c>
      <c r="AK111" s="92">
        <f t="shared" si="32"/>
        <v>2</v>
      </c>
      <c r="AL111" s="89">
        <f t="shared" si="33"/>
        <v>0</v>
      </c>
    </row>
    <row r="112" spans="1:38" ht="19.5" customHeight="1" x14ac:dyDescent="0.25">
      <c r="A112" s="80">
        <v>98</v>
      </c>
      <c r="B112" s="80"/>
      <c r="C112" s="80"/>
      <c r="D112" s="81"/>
      <c r="E112" s="81"/>
      <c r="F112" s="81"/>
      <c r="G112" s="81"/>
      <c r="H112" s="80"/>
      <c r="I112" s="80"/>
      <c r="J112" s="80" t="str">
        <f t="shared" si="34"/>
        <v/>
      </c>
      <c r="K112" s="82"/>
      <c r="L112" s="82"/>
      <c r="M112" s="80"/>
      <c r="N112" s="62"/>
      <c r="O112" s="83">
        <v>2</v>
      </c>
      <c r="P112" s="61">
        <f t="shared" si="19"/>
        <v>5</v>
      </c>
      <c r="R112" s="61">
        <f t="shared" si="20"/>
        <v>0</v>
      </c>
      <c r="S112" s="61" t="str">
        <f t="shared" si="21"/>
        <v/>
      </c>
      <c r="T112" s="61">
        <f t="shared" si="22"/>
        <v>0</v>
      </c>
      <c r="V112" s="84"/>
      <c r="X112" s="62">
        <f t="shared" si="23"/>
        <v>0</v>
      </c>
      <c r="Y112" s="62">
        <f t="shared" si="24"/>
        <v>0</v>
      </c>
      <c r="Z112" s="62">
        <f t="shared" si="25"/>
        <v>0</v>
      </c>
      <c r="AB112" s="89">
        <f t="shared" si="26"/>
        <v>0</v>
      </c>
      <c r="AC112" s="89">
        <f t="shared" si="27"/>
        <v>0</v>
      </c>
      <c r="AD112" s="89">
        <f t="shared" si="28"/>
        <v>1</v>
      </c>
      <c r="AE112" s="89">
        <f t="shared" si="29"/>
        <v>1</v>
      </c>
      <c r="AF112" s="90">
        <f t="shared" si="30"/>
        <v>1</v>
      </c>
      <c r="AG112" s="89">
        <f t="shared" si="31"/>
        <v>0</v>
      </c>
      <c r="AH112" s="89">
        <f t="shared" si="35"/>
        <v>1</v>
      </c>
      <c r="AI112" s="90">
        <f t="shared" si="36"/>
        <v>0</v>
      </c>
      <c r="AJ112" s="91">
        <f t="shared" si="37"/>
        <v>0</v>
      </c>
      <c r="AK112" s="92">
        <f t="shared" si="32"/>
        <v>2</v>
      </c>
      <c r="AL112" s="89">
        <f t="shared" si="33"/>
        <v>0</v>
      </c>
    </row>
    <row r="113" spans="1:38" ht="19.5" customHeight="1" x14ac:dyDescent="0.25">
      <c r="A113" s="80">
        <v>99</v>
      </c>
      <c r="B113" s="80"/>
      <c r="C113" s="80"/>
      <c r="D113" s="81"/>
      <c r="E113" s="81"/>
      <c r="F113" s="81"/>
      <c r="G113" s="81"/>
      <c r="H113" s="80"/>
      <c r="I113" s="80"/>
      <c r="J113" s="80" t="str">
        <f t="shared" si="34"/>
        <v/>
      </c>
      <c r="K113" s="82"/>
      <c r="L113" s="82"/>
      <c r="M113" s="80"/>
      <c r="N113" s="62"/>
      <c r="O113" s="83">
        <v>2</v>
      </c>
      <c r="P113" s="61">
        <f t="shared" si="19"/>
        <v>5</v>
      </c>
      <c r="R113" s="61">
        <f t="shared" si="20"/>
        <v>0</v>
      </c>
      <c r="S113" s="61" t="str">
        <f t="shared" si="21"/>
        <v/>
      </c>
      <c r="T113" s="61">
        <f t="shared" si="22"/>
        <v>0</v>
      </c>
      <c r="V113" s="84"/>
      <c r="X113" s="62">
        <f t="shared" si="23"/>
        <v>0</v>
      </c>
      <c r="Y113" s="62">
        <f t="shared" si="24"/>
        <v>0</v>
      </c>
      <c r="Z113" s="62">
        <f t="shared" si="25"/>
        <v>0</v>
      </c>
      <c r="AB113" s="89">
        <f t="shared" si="26"/>
        <v>0</v>
      </c>
      <c r="AC113" s="89">
        <f t="shared" si="27"/>
        <v>0</v>
      </c>
      <c r="AD113" s="89">
        <f t="shared" si="28"/>
        <v>1</v>
      </c>
      <c r="AE113" s="89">
        <f t="shared" si="29"/>
        <v>1</v>
      </c>
      <c r="AF113" s="90">
        <f t="shared" si="30"/>
        <v>1</v>
      </c>
      <c r="AG113" s="89">
        <f t="shared" si="31"/>
        <v>0</v>
      </c>
      <c r="AH113" s="89">
        <f t="shared" si="35"/>
        <v>1</v>
      </c>
      <c r="AI113" s="90">
        <f t="shared" si="36"/>
        <v>0</v>
      </c>
      <c r="AJ113" s="91">
        <f t="shared" si="37"/>
        <v>0</v>
      </c>
      <c r="AK113" s="92">
        <f t="shared" si="32"/>
        <v>2</v>
      </c>
      <c r="AL113" s="89">
        <f t="shared" si="33"/>
        <v>0</v>
      </c>
    </row>
    <row r="114" spans="1:38" ht="19.5" customHeight="1" x14ac:dyDescent="0.25">
      <c r="A114" s="80">
        <v>100</v>
      </c>
      <c r="B114" s="80"/>
      <c r="C114" s="80"/>
      <c r="D114" s="81"/>
      <c r="E114" s="81"/>
      <c r="F114" s="81"/>
      <c r="G114" s="81"/>
      <c r="H114" s="80"/>
      <c r="I114" s="80"/>
      <c r="J114" s="80" t="str">
        <f t="shared" si="34"/>
        <v/>
      </c>
      <c r="K114" s="82"/>
      <c r="L114" s="82"/>
      <c r="M114" s="80"/>
      <c r="N114" s="62"/>
      <c r="O114" s="83">
        <v>2</v>
      </c>
      <c r="P114" s="61">
        <f t="shared" si="19"/>
        <v>5</v>
      </c>
      <c r="R114" s="61">
        <f t="shared" si="20"/>
        <v>0</v>
      </c>
      <c r="S114" s="61" t="str">
        <f t="shared" si="21"/>
        <v/>
      </c>
      <c r="T114" s="61">
        <f t="shared" si="22"/>
        <v>0</v>
      </c>
      <c r="V114" s="84"/>
      <c r="X114" s="62">
        <f t="shared" si="23"/>
        <v>0</v>
      </c>
      <c r="Y114" s="62">
        <f t="shared" si="24"/>
        <v>0</v>
      </c>
      <c r="Z114" s="62">
        <f t="shared" si="25"/>
        <v>0</v>
      </c>
      <c r="AB114" s="89">
        <f t="shared" si="26"/>
        <v>0</v>
      </c>
      <c r="AC114" s="89">
        <f t="shared" si="27"/>
        <v>0</v>
      </c>
      <c r="AD114" s="89">
        <f t="shared" si="28"/>
        <v>1</v>
      </c>
      <c r="AE114" s="89">
        <f t="shared" si="29"/>
        <v>1</v>
      </c>
      <c r="AF114" s="90">
        <f t="shared" si="30"/>
        <v>1</v>
      </c>
      <c r="AG114" s="89">
        <f t="shared" si="31"/>
        <v>0</v>
      </c>
      <c r="AH114" s="89">
        <f t="shared" si="35"/>
        <v>1</v>
      </c>
      <c r="AI114" s="90">
        <f t="shared" si="36"/>
        <v>0</v>
      </c>
      <c r="AJ114" s="91">
        <f t="shared" si="37"/>
        <v>0</v>
      </c>
      <c r="AK114" s="92">
        <f t="shared" si="32"/>
        <v>2</v>
      </c>
      <c r="AL114" s="89">
        <f t="shared" si="33"/>
        <v>0</v>
      </c>
    </row>
    <row r="115" spans="1:38" ht="19.5" customHeight="1" x14ac:dyDescent="0.25">
      <c r="A115" s="80">
        <v>101</v>
      </c>
      <c r="B115" s="80"/>
      <c r="C115" s="80"/>
      <c r="D115" s="81"/>
      <c r="E115" s="81"/>
      <c r="F115" s="81"/>
      <c r="G115" s="81"/>
      <c r="H115" s="80"/>
      <c r="I115" s="80"/>
      <c r="J115" s="80" t="str">
        <f t="shared" si="34"/>
        <v/>
      </c>
      <c r="K115" s="82"/>
      <c r="L115" s="82"/>
      <c r="M115" s="80"/>
      <c r="N115" s="62"/>
      <c r="O115" s="83">
        <v>2</v>
      </c>
      <c r="P115" s="61">
        <f t="shared" si="19"/>
        <v>5</v>
      </c>
      <c r="R115" s="61">
        <f t="shared" si="20"/>
        <v>0</v>
      </c>
      <c r="S115" s="61" t="str">
        <f t="shared" si="21"/>
        <v/>
      </c>
      <c r="T115" s="61">
        <f t="shared" si="22"/>
        <v>0</v>
      </c>
      <c r="V115" s="84"/>
      <c r="X115" s="62">
        <f t="shared" si="23"/>
        <v>0</v>
      </c>
      <c r="Y115" s="62">
        <f t="shared" si="24"/>
        <v>0</v>
      </c>
      <c r="Z115" s="62">
        <f t="shared" si="25"/>
        <v>0</v>
      </c>
      <c r="AB115" s="89">
        <f t="shared" si="26"/>
        <v>0</v>
      </c>
      <c r="AC115" s="89">
        <f t="shared" si="27"/>
        <v>0</v>
      </c>
      <c r="AD115" s="89">
        <f t="shared" si="28"/>
        <v>1</v>
      </c>
      <c r="AE115" s="89">
        <f t="shared" si="29"/>
        <v>1</v>
      </c>
      <c r="AF115" s="90">
        <f t="shared" si="30"/>
        <v>1</v>
      </c>
      <c r="AG115" s="89">
        <f t="shared" si="31"/>
        <v>0</v>
      </c>
      <c r="AH115" s="89">
        <f t="shared" si="35"/>
        <v>1</v>
      </c>
      <c r="AI115" s="90">
        <f t="shared" si="36"/>
        <v>0</v>
      </c>
      <c r="AJ115" s="91">
        <f t="shared" si="37"/>
        <v>0</v>
      </c>
      <c r="AK115" s="92">
        <f t="shared" si="32"/>
        <v>2</v>
      </c>
      <c r="AL115" s="89">
        <f t="shared" si="33"/>
        <v>0</v>
      </c>
    </row>
    <row r="116" spans="1:38" ht="19.5" customHeight="1" x14ac:dyDescent="0.25">
      <c r="A116" s="80">
        <v>102</v>
      </c>
      <c r="B116" s="80"/>
      <c r="C116" s="80"/>
      <c r="D116" s="81"/>
      <c r="E116" s="81"/>
      <c r="F116" s="81"/>
      <c r="G116" s="81"/>
      <c r="H116" s="80"/>
      <c r="I116" s="80"/>
      <c r="J116" s="80" t="str">
        <f t="shared" si="34"/>
        <v/>
      </c>
      <c r="K116" s="82"/>
      <c r="L116" s="82"/>
      <c r="M116" s="80"/>
      <c r="N116" s="62"/>
      <c r="O116" s="83">
        <v>2</v>
      </c>
      <c r="P116" s="61">
        <f t="shared" si="19"/>
        <v>5</v>
      </c>
      <c r="R116" s="61">
        <f t="shared" si="20"/>
        <v>0</v>
      </c>
      <c r="S116" s="61" t="str">
        <f t="shared" si="21"/>
        <v/>
      </c>
      <c r="T116" s="61">
        <f t="shared" si="22"/>
        <v>0</v>
      </c>
      <c r="V116" s="84"/>
      <c r="X116" s="62">
        <f t="shared" si="23"/>
        <v>0</v>
      </c>
      <c r="Y116" s="62">
        <f t="shared" si="24"/>
        <v>0</v>
      </c>
      <c r="Z116" s="62">
        <f t="shared" si="25"/>
        <v>0</v>
      </c>
      <c r="AB116" s="89">
        <f t="shared" si="26"/>
        <v>0</v>
      </c>
      <c r="AC116" s="89">
        <f t="shared" si="27"/>
        <v>0</v>
      </c>
      <c r="AD116" s="89">
        <f t="shared" si="28"/>
        <v>1</v>
      </c>
      <c r="AE116" s="89">
        <f t="shared" si="29"/>
        <v>1</v>
      </c>
      <c r="AF116" s="90">
        <f t="shared" si="30"/>
        <v>1</v>
      </c>
      <c r="AG116" s="89">
        <f t="shared" si="31"/>
        <v>0</v>
      </c>
      <c r="AH116" s="89">
        <f t="shared" si="35"/>
        <v>1</v>
      </c>
      <c r="AI116" s="90">
        <f t="shared" si="36"/>
        <v>0</v>
      </c>
      <c r="AJ116" s="91">
        <f t="shared" si="37"/>
        <v>0</v>
      </c>
      <c r="AK116" s="92">
        <f t="shared" si="32"/>
        <v>2</v>
      </c>
      <c r="AL116" s="89">
        <f t="shared" si="33"/>
        <v>0</v>
      </c>
    </row>
    <row r="117" spans="1:38" ht="19.5" customHeight="1" x14ac:dyDescent="0.25">
      <c r="A117" s="80">
        <v>103</v>
      </c>
      <c r="B117" s="80"/>
      <c r="C117" s="80"/>
      <c r="D117" s="81"/>
      <c r="E117" s="81"/>
      <c r="F117" s="81"/>
      <c r="G117" s="81"/>
      <c r="H117" s="80"/>
      <c r="I117" s="80"/>
      <c r="J117" s="80" t="str">
        <f t="shared" si="34"/>
        <v/>
      </c>
      <c r="K117" s="82"/>
      <c r="L117" s="82"/>
      <c r="M117" s="80"/>
      <c r="N117" s="62"/>
      <c r="O117" s="83">
        <v>2</v>
      </c>
      <c r="P117" s="61">
        <f t="shared" si="19"/>
        <v>5</v>
      </c>
      <c r="R117" s="61">
        <f t="shared" si="20"/>
        <v>0</v>
      </c>
      <c r="S117" s="61" t="str">
        <f t="shared" si="21"/>
        <v/>
      </c>
      <c r="T117" s="61">
        <f t="shared" si="22"/>
        <v>0</v>
      </c>
      <c r="V117" s="84"/>
      <c r="X117" s="62">
        <f t="shared" si="23"/>
        <v>0</v>
      </c>
      <c r="Y117" s="62">
        <f t="shared" si="24"/>
        <v>0</v>
      </c>
      <c r="Z117" s="62">
        <f t="shared" si="25"/>
        <v>0</v>
      </c>
      <c r="AB117" s="89">
        <f t="shared" si="26"/>
        <v>0</v>
      </c>
      <c r="AC117" s="89">
        <f t="shared" si="27"/>
        <v>0</v>
      </c>
      <c r="AD117" s="89">
        <f t="shared" si="28"/>
        <v>1</v>
      </c>
      <c r="AE117" s="89">
        <f t="shared" si="29"/>
        <v>1</v>
      </c>
      <c r="AF117" s="90">
        <f t="shared" si="30"/>
        <v>1</v>
      </c>
      <c r="AG117" s="89">
        <f t="shared" si="31"/>
        <v>0</v>
      </c>
      <c r="AH117" s="89">
        <f t="shared" si="35"/>
        <v>1</v>
      </c>
      <c r="AI117" s="90">
        <f t="shared" si="36"/>
        <v>0</v>
      </c>
      <c r="AJ117" s="91">
        <f t="shared" si="37"/>
        <v>0</v>
      </c>
      <c r="AK117" s="92">
        <f t="shared" si="32"/>
        <v>2</v>
      </c>
      <c r="AL117" s="89">
        <f t="shared" si="33"/>
        <v>0</v>
      </c>
    </row>
    <row r="118" spans="1:38" ht="19.5" customHeight="1" x14ac:dyDescent="0.25">
      <c r="A118" s="80">
        <v>104</v>
      </c>
      <c r="B118" s="80"/>
      <c r="C118" s="80"/>
      <c r="D118" s="81"/>
      <c r="E118" s="81"/>
      <c r="F118" s="81"/>
      <c r="G118" s="81"/>
      <c r="H118" s="80"/>
      <c r="I118" s="80"/>
      <c r="J118" s="80" t="str">
        <f t="shared" si="34"/>
        <v/>
      </c>
      <c r="K118" s="82"/>
      <c r="L118" s="82"/>
      <c r="M118" s="80"/>
      <c r="N118" s="62"/>
      <c r="O118" s="83">
        <v>2</v>
      </c>
      <c r="P118" s="61">
        <f t="shared" si="19"/>
        <v>5</v>
      </c>
      <c r="R118" s="61">
        <f t="shared" si="20"/>
        <v>0</v>
      </c>
      <c r="S118" s="61" t="str">
        <f t="shared" si="21"/>
        <v/>
      </c>
      <c r="T118" s="61">
        <f t="shared" si="22"/>
        <v>0</v>
      </c>
      <c r="V118" s="84"/>
      <c r="X118" s="62">
        <f t="shared" si="23"/>
        <v>0</v>
      </c>
      <c r="Y118" s="62">
        <f t="shared" si="24"/>
        <v>0</v>
      </c>
      <c r="Z118" s="62">
        <f t="shared" si="25"/>
        <v>0</v>
      </c>
      <c r="AB118" s="89">
        <f t="shared" si="26"/>
        <v>0</v>
      </c>
      <c r="AC118" s="89">
        <f t="shared" si="27"/>
        <v>0</v>
      </c>
      <c r="AD118" s="89">
        <f t="shared" si="28"/>
        <v>1</v>
      </c>
      <c r="AE118" s="89">
        <f t="shared" si="29"/>
        <v>1</v>
      </c>
      <c r="AF118" s="90">
        <f t="shared" si="30"/>
        <v>1</v>
      </c>
      <c r="AG118" s="89">
        <f t="shared" si="31"/>
        <v>0</v>
      </c>
      <c r="AH118" s="89">
        <f t="shared" si="35"/>
        <v>1</v>
      </c>
      <c r="AI118" s="90">
        <f t="shared" si="36"/>
        <v>0</v>
      </c>
      <c r="AJ118" s="91">
        <f t="shared" si="37"/>
        <v>0</v>
      </c>
      <c r="AK118" s="92">
        <f t="shared" si="32"/>
        <v>2</v>
      </c>
      <c r="AL118" s="89">
        <f t="shared" si="33"/>
        <v>0</v>
      </c>
    </row>
    <row r="119" spans="1:38" ht="19.5" customHeight="1" x14ac:dyDescent="0.25">
      <c r="A119" s="80">
        <v>105</v>
      </c>
      <c r="B119" s="80"/>
      <c r="C119" s="80"/>
      <c r="D119" s="81"/>
      <c r="E119" s="81"/>
      <c r="F119" s="81"/>
      <c r="G119" s="81"/>
      <c r="H119" s="80"/>
      <c r="I119" s="80"/>
      <c r="J119" s="80" t="str">
        <f t="shared" si="34"/>
        <v/>
      </c>
      <c r="K119" s="82"/>
      <c r="L119" s="82"/>
      <c r="M119" s="80"/>
      <c r="N119" s="62"/>
      <c r="O119" s="83">
        <v>2</v>
      </c>
      <c r="P119" s="61">
        <f t="shared" si="19"/>
        <v>5</v>
      </c>
      <c r="R119" s="61">
        <f t="shared" si="20"/>
        <v>0</v>
      </c>
      <c r="S119" s="61" t="str">
        <f t="shared" si="21"/>
        <v/>
      </c>
      <c r="T119" s="61">
        <f t="shared" si="22"/>
        <v>0</v>
      </c>
      <c r="V119" s="84"/>
      <c r="X119" s="62">
        <f t="shared" si="23"/>
        <v>0</v>
      </c>
      <c r="Y119" s="62">
        <f t="shared" si="24"/>
        <v>0</v>
      </c>
      <c r="Z119" s="62">
        <f t="shared" si="25"/>
        <v>0</v>
      </c>
      <c r="AB119" s="89">
        <f t="shared" si="26"/>
        <v>0</v>
      </c>
      <c r="AC119" s="89">
        <f t="shared" si="27"/>
        <v>0</v>
      </c>
      <c r="AD119" s="89">
        <f t="shared" si="28"/>
        <v>1</v>
      </c>
      <c r="AE119" s="89">
        <f t="shared" si="29"/>
        <v>1</v>
      </c>
      <c r="AF119" s="90">
        <f t="shared" si="30"/>
        <v>1</v>
      </c>
      <c r="AG119" s="89">
        <f t="shared" si="31"/>
        <v>0</v>
      </c>
      <c r="AH119" s="89">
        <f t="shared" si="35"/>
        <v>1</v>
      </c>
      <c r="AI119" s="90">
        <f t="shared" si="36"/>
        <v>0</v>
      </c>
      <c r="AJ119" s="91">
        <f t="shared" si="37"/>
        <v>0</v>
      </c>
      <c r="AK119" s="92">
        <f t="shared" si="32"/>
        <v>2</v>
      </c>
      <c r="AL119" s="89">
        <f t="shared" si="33"/>
        <v>0</v>
      </c>
    </row>
    <row r="120" spans="1:38" ht="19.5" customHeight="1" x14ac:dyDescent="0.25">
      <c r="A120" s="80">
        <v>106</v>
      </c>
      <c r="B120" s="80"/>
      <c r="C120" s="80"/>
      <c r="D120" s="81"/>
      <c r="E120" s="81"/>
      <c r="F120" s="81"/>
      <c r="G120" s="81"/>
      <c r="H120" s="80"/>
      <c r="I120" s="80"/>
      <c r="J120" s="80" t="str">
        <f t="shared" si="34"/>
        <v/>
      </c>
      <c r="K120" s="82"/>
      <c r="L120" s="82"/>
      <c r="M120" s="80"/>
      <c r="N120" s="62"/>
      <c r="O120" s="83">
        <v>2</v>
      </c>
      <c r="P120" s="61">
        <f t="shared" si="19"/>
        <v>5</v>
      </c>
      <c r="R120" s="61">
        <f t="shared" si="20"/>
        <v>0</v>
      </c>
      <c r="S120" s="61" t="str">
        <f t="shared" si="21"/>
        <v/>
      </c>
      <c r="T120" s="61">
        <f t="shared" si="22"/>
        <v>0</v>
      </c>
      <c r="V120" s="84"/>
      <c r="X120" s="62">
        <f t="shared" si="23"/>
        <v>0</v>
      </c>
      <c r="Y120" s="62">
        <f t="shared" si="24"/>
        <v>0</v>
      </c>
      <c r="Z120" s="62">
        <f t="shared" si="25"/>
        <v>0</v>
      </c>
      <c r="AB120" s="89">
        <f t="shared" si="26"/>
        <v>0</v>
      </c>
      <c r="AC120" s="89">
        <f t="shared" si="27"/>
        <v>0</v>
      </c>
      <c r="AD120" s="89">
        <f t="shared" si="28"/>
        <v>1</v>
      </c>
      <c r="AE120" s="89">
        <f t="shared" si="29"/>
        <v>1</v>
      </c>
      <c r="AF120" s="90">
        <f t="shared" si="30"/>
        <v>1</v>
      </c>
      <c r="AG120" s="89">
        <f t="shared" si="31"/>
        <v>0</v>
      </c>
      <c r="AH120" s="89">
        <f t="shared" si="35"/>
        <v>1</v>
      </c>
      <c r="AI120" s="90">
        <f t="shared" si="36"/>
        <v>0</v>
      </c>
      <c r="AJ120" s="91">
        <f t="shared" si="37"/>
        <v>0</v>
      </c>
      <c r="AK120" s="92">
        <f t="shared" si="32"/>
        <v>2</v>
      </c>
      <c r="AL120" s="89">
        <f t="shared" si="33"/>
        <v>0</v>
      </c>
    </row>
    <row r="121" spans="1:38" ht="19.5" customHeight="1" x14ac:dyDescent="0.25">
      <c r="A121" s="80">
        <v>107</v>
      </c>
      <c r="B121" s="80"/>
      <c r="C121" s="80"/>
      <c r="D121" s="81"/>
      <c r="E121" s="81"/>
      <c r="F121" s="81"/>
      <c r="G121" s="81"/>
      <c r="H121" s="80"/>
      <c r="I121" s="80"/>
      <c r="J121" s="80" t="str">
        <f t="shared" si="34"/>
        <v/>
      </c>
      <c r="K121" s="82"/>
      <c r="L121" s="82"/>
      <c r="M121" s="80"/>
      <c r="N121" s="62"/>
      <c r="O121" s="83">
        <v>2</v>
      </c>
      <c r="P121" s="61">
        <f t="shared" si="19"/>
        <v>5</v>
      </c>
      <c r="R121" s="61">
        <f t="shared" si="20"/>
        <v>0</v>
      </c>
      <c r="S121" s="61" t="str">
        <f t="shared" si="21"/>
        <v/>
      </c>
      <c r="T121" s="61">
        <f t="shared" si="22"/>
        <v>0</v>
      </c>
      <c r="V121" s="84"/>
      <c r="X121" s="62">
        <f t="shared" si="23"/>
        <v>0</v>
      </c>
      <c r="Y121" s="62">
        <f t="shared" si="24"/>
        <v>0</v>
      </c>
      <c r="Z121" s="62">
        <f t="shared" si="25"/>
        <v>0</v>
      </c>
      <c r="AB121" s="89">
        <f t="shared" si="26"/>
        <v>0</v>
      </c>
      <c r="AC121" s="89">
        <f t="shared" si="27"/>
        <v>0</v>
      </c>
      <c r="AD121" s="89">
        <f t="shared" si="28"/>
        <v>1</v>
      </c>
      <c r="AE121" s="89">
        <f t="shared" si="29"/>
        <v>1</v>
      </c>
      <c r="AF121" s="90">
        <f t="shared" si="30"/>
        <v>1</v>
      </c>
      <c r="AG121" s="89">
        <f t="shared" si="31"/>
        <v>0</v>
      </c>
      <c r="AH121" s="89">
        <f t="shared" si="35"/>
        <v>1</v>
      </c>
      <c r="AI121" s="90">
        <f t="shared" si="36"/>
        <v>0</v>
      </c>
      <c r="AJ121" s="91">
        <f t="shared" si="37"/>
        <v>0</v>
      </c>
      <c r="AK121" s="92">
        <f t="shared" si="32"/>
        <v>2</v>
      </c>
      <c r="AL121" s="89">
        <f t="shared" si="33"/>
        <v>0</v>
      </c>
    </row>
    <row r="122" spans="1:38" ht="19.5" customHeight="1" x14ac:dyDescent="0.25">
      <c r="A122" s="80">
        <v>108</v>
      </c>
      <c r="B122" s="80"/>
      <c r="C122" s="80"/>
      <c r="D122" s="81"/>
      <c r="E122" s="81"/>
      <c r="F122" s="81"/>
      <c r="G122" s="81"/>
      <c r="H122" s="80"/>
      <c r="I122" s="80"/>
      <c r="J122" s="80" t="str">
        <f t="shared" si="34"/>
        <v/>
      </c>
      <c r="K122" s="82"/>
      <c r="L122" s="82"/>
      <c r="M122" s="80"/>
      <c r="N122" s="62"/>
      <c r="O122" s="83">
        <v>2</v>
      </c>
      <c r="P122" s="61">
        <f t="shared" si="19"/>
        <v>5</v>
      </c>
      <c r="R122" s="61">
        <f t="shared" si="20"/>
        <v>0</v>
      </c>
      <c r="S122" s="61" t="str">
        <f t="shared" si="21"/>
        <v/>
      </c>
      <c r="T122" s="61">
        <f t="shared" si="22"/>
        <v>0</v>
      </c>
      <c r="V122" s="84"/>
      <c r="X122" s="62">
        <f t="shared" si="23"/>
        <v>0</v>
      </c>
      <c r="Y122" s="62">
        <f t="shared" si="24"/>
        <v>0</v>
      </c>
      <c r="Z122" s="62">
        <f t="shared" si="25"/>
        <v>0</v>
      </c>
      <c r="AB122" s="89">
        <f t="shared" si="26"/>
        <v>0</v>
      </c>
      <c r="AC122" s="89">
        <f t="shared" si="27"/>
        <v>0</v>
      </c>
      <c r="AD122" s="89">
        <f t="shared" si="28"/>
        <v>1</v>
      </c>
      <c r="AE122" s="89">
        <f t="shared" si="29"/>
        <v>1</v>
      </c>
      <c r="AF122" s="90">
        <f t="shared" si="30"/>
        <v>1</v>
      </c>
      <c r="AG122" s="89">
        <f t="shared" si="31"/>
        <v>0</v>
      </c>
      <c r="AH122" s="89">
        <f t="shared" si="35"/>
        <v>1</v>
      </c>
      <c r="AI122" s="90">
        <f t="shared" si="36"/>
        <v>0</v>
      </c>
      <c r="AJ122" s="91">
        <f t="shared" si="37"/>
        <v>0</v>
      </c>
      <c r="AK122" s="92">
        <f t="shared" si="32"/>
        <v>2</v>
      </c>
      <c r="AL122" s="89">
        <f t="shared" si="33"/>
        <v>0</v>
      </c>
    </row>
    <row r="123" spans="1:38" ht="19.5" customHeight="1" x14ac:dyDescent="0.25">
      <c r="A123" s="80">
        <v>109</v>
      </c>
      <c r="B123" s="80"/>
      <c r="C123" s="80"/>
      <c r="D123" s="81"/>
      <c r="E123" s="81"/>
      <c r="F123" s="81"/>
      <c r="G123" s="81"/>
      <c r="H123" s="80"/>
      <c r="I123" s="80"/>
      <c r="J123" s="80" t="str">
        <f t="shared" si="34"/>
        <v/>
      </c>
      <c r="K123" s="82"/>
      <c r="L123" s="82"/>
      <c r="M123" s="80"/>
      <c r="N123" s="62"/>
      <c r="O123" s="83">
        <v>2</v>
      </c>
      <c r="P123" s="61">
        <f t="shared" si="19"/>
        <v>5</v>
      </c>
      <c r="R123" s="61">
        <f t="shared" si="20"/>
        <v>0</v>
      </c>
      <c r="S123" s="61" t="str">
        <f t="shared" si="21"/>
        <v/>
      </c>
      <c r="T123" s="61">
        <f t="shared" si="22"/>
        <v>0</v>
      </c>
      <c r="V123" s="84"/>
      <c r="X123" s="62">
        <f t="shared" si="23"/>
        <v>0</v>
      </c>
      <c r="Y123" s="62">
        <f t="shared" si="24"/>
        <v>0</v>
      </c>
      <c r="Z123" s="62">
        <f t="shared" si="25"/>
        <v>0</v>
      </c>
      <c r="AB123" s="89">
        <f t="shared" si="26"/>
        <v>0</v>
      </c>
      <c r="AC123" s="89">
        <f t="shared" si="27"/>
        <v>0</v>
      </c>
      <c r="AD123" s="89">
        <f t="shared" si="28"/>
        <v>1</v>
      </c>
      <c r="AE123" s="89">
        <f t="shared" si="29"/>
        <v>1</v>
      </c>
      <c r="AF123" s="90">
        <f t="shared" si="30"/>
        <v>1</v>
      </c>
      <c r="AG123" s="89">
        <f t="shared" si="31"/>
        <v>0</v>
      </c>
      <c r="AH123" s="89">
        <f t="shared" si="35"/>
        <v>1</v>
      </c>
      <c r="AI123" s="90">
        <f t="shared" si="36"/>
        <v>0</v>
      </c>
      <c r="AJ123" s="91">
        <f t="shared" si="37"/>
        <v>0</v>
      </c>
      <c r="AK123" s="92">
        <f t="shared" si="32"/>
        <v>2</v>
      </c>
      <c r="AL123" s="89">
        <f t="shared" si="33"/>
        <v>0</v>
      </c>
    </row>
    <row r="124" spans="1:38" ht="19.5" customHeight="1" x14ac:dyDescent="0.25">
      <c r="A124" s="80">
        <v>110</v>
      </c>
      <c r="B124" s="80"/>
      <c r="C124" s="80"/>
      <c r="D124" s="81"/>
      <c r="E124" s="81"/>
      <c r="F124" s="81"/>
      <c r="G124" s="81"/>
      <c r="H124" s="80"/>
      <c r="I124" s="80"/>
      <c r="J124" s="80" t="str">
        <f t="shared" si="34"/>
        <v/>
      </c>
      <c r="K124" s="82"/>
      <c r="L124" s="82"/>
      <c r="M124" s="80"/>
      <c r="N124" s="62"/>
      <c r="O124" s="83">
        <v>2</v>
      </c>
      <c r="P124" s="61">
        <f t="shared" si="19"/>
        <v>5</v>
      </c>
      <c r="R124" s="61">
        <f t="shared" si="20"/>
        <v>0</v>
      </c>
      <c r="S124" s="61" t="str">
        <f t="shared" si="21"/>
        <v/>
      </c>
      <c r="T124" s="61">
        <f t="shared" si="22"/>
        <v>0</v>
      </c>
      <c r="V124" s="84"/>
      <c r="X124" s="62">
        <f t="shared" si="23"/>
        <v>0</v>
      </c>
      <c r="Y124" s="62">
        <f t="shared" si="24"/>
        <v>0</v>
      </c>
      <c r="Z124" s="62">
        <f t="shared" si="25"/>
        <v>0</v>
      </c>
      <c r="AB124" s="89">
        <f t="shared" si="26"/>
        <v>0</v>
      </c>
      <c r="AC124" s="89">
        <f t="shared" si="27"/>
        <v>0</v>
      </c>
      <c r="AD124" s="89">
        <f t="shared" si="28"/>
        <v>1</v>
      </c>
      <c r="AE124" s="89">
        <f t="shared" si="29"/>
        <v>1</v>
      </c>
      <c r="AF124" s="90">
        <f t="shared" si="30"/>
        <v>1</v>
      </c>
      <c r="AG124" s="89">
        <f t="shared" si="31"/>
        <v>0</v>
      </c>
      <c r="AH124" s="89">
        <f t="shared" si="35"/>
        <v>1</v>
      </c>
      <c r="AI124" s="90">
        <f t="shared" si="36"/>
        <v>0</v>
      </c>
      <c r="AJ124" s="91">
        <f t="shared" si="37"/>
        <v>0</v>
      </c>
      <c r="AK124" s="92">
        <f t="shared" si="32"/>
        <v>2</v>
      </c>
      <c r="AL124" s="89">
        <f t="shared" si="33"/>
        <v>0</v>
      </c>
    </row>
    <row r="125" spans="1:38" ht="19.5" customHeight="1" x14ac:dyDescent="0.25">
      <c r="A125" s="80">
        <v>111</v>
      </c>
      <c r="B125" s="80"/>
      <c r="C125" s="80"/>
      <c r="D125" s="81"/>
      <c r="E125" s="81"/>
      <c r="F125" s="81"/>
      <c r="G125" s="81"/>
      <c r="H125" s="80"/>
      <c r="I125" s="80"/>
      <c r="J125" s="80" t="str">
        <f t="shared" si="34"/>
        <v/>
      </c>
      <c r="K125" s="82"/>
      <c r="L125" s="82"/>
      <c r="M125" s="80"/>
      <c r="N125" s="62"/>
      <c r="O125" s="83">
        <v>2</v>
      </c>
      <c r="P125" s="61">
        <f t="shared" si="19"/>
        <v>5</v>
      </c>
      <c r="R125" s="61">
        <f t="shared" si="20"/>
        <v>0</v>
      </c>
      <c r="S125" s="61" t="str">
        <f t="shared" si="21"/>
        <v/>
      </c>
      <c r="T125" s="61">
        <f t="shared" si="22"/>
        <v>0</v>
      </c>
      <c r="V125" s="84"/>
      <c r="X125" s="62">
        <f t="shared" si="23"/>
        <v>0</v>
      </c>
      <c r="Y125" s="62">
        <f t="shared" si="24"/>
        <v>0</v>
      </c>
      <c r="Z125" s="62">
        <f t="shared" si="25"/>
        <v>0</v>
      </c>
      <c r="AB125" s="89">
        <f t="shared" si="26"/>
        <v>0</v>
      </c>
      <c r="AC125" s="89">
        <f t="shared" si="27"/>
        <v>0</v>
      </c>
      <c r="AD125" s="89">
        <f t="shared" si="28"/>
        <v>1</v>
      </c>
      <c r="AE125" s="89">
        <f t="shared" si="29"/>
        <v>1</v>
      </c>
      <c r="AF125" s="90">
        <f t="shared" si="30"/>
        <v>1</v>
      </c>
      <c r="AG125" s="89">
        <f t="shared" si="31"/>
        <v>0</v>
      </c>
      <c r="AH125" s="89">
        <f t="shared" si="35"/>
        <v>1</v>
      </c>
      <c r="AI125" s="90">
        <f t="shared" si="36"/>
        <v>0</v>
      </c>
      <c r="AJ125" s="91">
        <f t="shared" si="37"/>
        <v>0</v>
      </c>
      <c r="AK125" s="92">
        <f t="shared" si="32"/>
        <v>2</v>
      </c>
      <c r="AL125" s="89">
        <f t="shared" si="33"/>
        <v>0</v>
      </c>
    </row>
    <row r="126" spans="1:38" ht="19.5" customHeight="1" x14ac:dyDescent="0.25">
      <c r="A126" s="80">
        <v>112</v>
      </c>
      <c r="B126" s="80"/>
      <c r="C126" s="80"/>
      <c r="D126" s="81"/>
      <c r="E126" s="81"/>
      <c r="F126" s="81"/>
      <c r="G126" s="81"/>
      <c r="H126" s="80"/>
      <c r="I126" s="80"/>
      <c r="J126" s="80" t="str">
        <f t="shared" si="34"/>
        <v/>
      </c>
      <c r="K126" s="82"/>
      <c r="L126" s="82"/>
      <c r="M126" s="80"/>
      <c r="N126" s="62"/>
      <c r="O126" s="83">
        <v>2</v>
      </c>
      <c r="P126" s="61">
        <f t="shared" si="19"/>
        <v>5</v>
      </c>
      <c r="R126" s="61">
        <f t="shared" si="20"/>
        <v>0</v>
      </c>
      <c r="S126" s="61" t="str">
        <f t="shared" si="21"/>
        <v/>
      </c>
      <c r="T126" s="61">
        <f t="shared" si="22"/>
        <v>0</v>
      </c>
      <c r="V126" s="84"/>
      <c r="X126" s="62">
        <f t="shared" si="23"/>
        <v>0</v>
      </c>
      <c r="Y126" s="62">
        <f t="shared" si="24"/>
        <v>0</v>
      </c>
      <c r="Z126" s="62">
        <f t="shared" si="25"/>
        <v>0</v>
      </c>
      <c r="AB126" s="89">
        <f t="shared" si="26"/>
        <v>0</v>
      </c>
      <c r="AC126" s="89">
        <f t="shared" si="27"/>
        <v>0</v>
      </c>
      <c r="AD126" s="89">
        <f t="shared" si="28"/>
        <v>1</v>
      </c>
      <c r="AE126" s="89">
        <f t="shared" si="29"/>
        <v>1</v>
      </c>
      <c r="AF126" s="90">
        <f t="shared" si="30"/>
        <v>1</v>
      </c>
      <c r="AG126" s="89">
        <f t="shared" si="31"/>
        <v>0</v>
      </c>
      <c r="AH126" s="89">
        <f t="shared" si="35"/>
        <v>1</v>
      </c>
      <c r="AI126" s="90">
        <f t="shared" si="36"/>
        <v>0</v>
      </c>
      <c r="AJ126" s="91">
        <f t="shared" si="37"/>
        <v>0</v>
      </c>
      <c r="AK126" s="92">
        <f t="shared" si="32"/>
        <v>2</v>
      </c>
      <c r="AL126" s="89">
        <f t="shared" si="33"/>
        <v>0</v>
      </c>
    </row>
    <row r="127" spans="1:38" ht="19.5" customHeight="1" x14ac:dyDescent="0.25">
      <c r="A127" s="80">
        <v>113</v>
      </c>
      <c r="B127" s="80"/>
      <c r="C127" s="80"/>
      <c r="D127" s="81"/>
      <c r="E127" s="81"/>
      <c r="F127" s="81"/>
      <c r="G127" s="81"/>
      <c r="H127" s="80"/>
      <c r="I127" s="80"/>
      <c r="J127" s="80" t="str">
        <f t="shared" si="34"/>
        <v/>
      </c>
      <c r="K127" s="82"/>
      <c r="L127" s="82"/>
      <c r="M127" s="80"/>
      <c r="N127" s="62"/>
      <c r="O127" s="83">
        <v>2</v>
      </c>
      <c r="P127" s="61">
        <f t="shared" si="19"/>
        <v>5</v>
      </c>
      <c r="R127" s="61">
        <f t="shared" si="20"/>
        <v>0</v>
      </c>
      <c r="S127" s="61" t="str">
        <f t="shared" si="21"/>
        <v/>
      </c>
      <c r="T127" s="61">
        <f t="shared" si="22"/>
        <v>0</v>
      </c>
      <c r="V127" s="84"/>
      <c r="X127" s="62">
        <f t="shared" si="23"/>
        <v>0</v>
      </c>
      <c r="Y127" s="62">
        <f t="shared" si="24"/>
        <v>0</v>
      </c>
      <c r="Z127" s="62">
        <f t="shared" si="25"/>
        <v>0</v>
      </c>
      <c r="AB127" s="89">
        <f t="shared" si="26"/>
        <v>0</v>
      </c>
      <c r="AC127" s="89">
        <f t="shared" si="27"/>
        <v>0</v>
      </c>
      <c r="AD127" s="89">
        <f t="shared" si="28"/>
        <v>1</v>
      </c>
      <c r="AE127" s="89">
        <f t="shared" si="29"/>
        <v>1</v>
      </c>
      <c r="AF127" s="90">
        <f t="shared" si="30"/>
        <v>1</v>
      </c>
      <c r="AG127" s="89">
        <f t="shared" si="31"/>
        <v>0</v>
      </c>
      <c r="AH127" s="89">
        <f t="shared" si="35"/>
        <v>1</v>
      </c>
      <c r="AI127" s="90">
        <f t="shared" si="36"/>
        <v>0</v>
      </c>
      <c r="AJ127" s="91">
        <f t="shared" si="37"/>
        <v>0</v>
      </c>
      <c r="AK127" s="92">
        <f t="shared" si="32"/>
        <v>2</v>
      </c>
      <c r="AL127" s="89">
        <f t="shared" si="33"/>
        <v>0</v>
      </c>
    </row>
    <row r="128" spans="1:38" ht="19.5" customHeight="1" x14ac:dyDescent="0.25">
      <c r="A128" s="80">
        <v>114</v>
      </c>
      <c r="B128" s="80"/>
      <c r="C128" s="80"/>
      <c r="D128" s="81"/>
      <c r="E128" s="81"/>
      <c r="F128" s="81"/>
      <c r="G128" s="81"/>
      <c r="H128" s="80"/>
      <c r="I128" s="80"/>
      <c r="J128" s="80" t="str">
        <f t="shared" si="34"/>
        <v/>
      </c>
      <c r="K128" s="82"/>
      <c r="L128" s="82"/>
      <c r="M128" s="80"/>
      <c r="N128" s="62"/>
      <c r="O128" s="83">
        <v>2</v>
      </c>
      <c r="P128" s="61">
        <f t="shared" si="19"/>
        <v>5</v>
      </c>
      <c r="R128" s="61">
        <f t="shared" si="20"/>
        <v>0</v>
      </c>
      <c r="S128" s="61" t="str">
        <f t="shared" si="21"/>
        <v/>
      </c>
      <c r="T128" s="61">
        <f t="shared" si="22"/>
        <v>0</v>
      </c>
      <c r="V128" s="84"/>
      <c r="X128" s="62">
        <f t="shared" si="23"/>
        <v>0</v>
      </c>
      <c r="Y128" s="62">
        <f t="shared" si="24"/>
        <v>0</v>
      </c>
      <c r="Z128" s="62">
        <f t="shared" si="25"/>
        <v>0</v>
      </c>
      <c r="AB128" s="89">
        <f t="shared" si="26"/>
        <v>0</v>
      </c>
      <c r="AC128" s="89">
        <f t="shared" si="27"/>
        <v>0</v>
      </c>
      <c r="AD128" s="89">
        <f t="shared" si="28"/>
        <v>1</v>
      </c>
      <c r="AE128" s="89">
        <f t="shared" si="29"/>
        <v>1</v>
      </c>
      <c r="AF128" s="90">
        <f t="shared" si="30"/>
        <v>1</v>
      </c>
      <c r="AG128" s="89">
        <f t="shared" si="31"/>
        <v>0</v>
      </c>
      <c r="AH128" s="89">
        <f t="shared" si="35"/>
        <v>1</v>
      </c>
      <c r="AI128" s="90">
        <f t="shared" si="36"/>
        <v>0</v>
      </c>
      <c r="AJ128" s="91">
        <f t="shared" si="37"/>
        <v>0</v>
      </c>
      <c r="AK128" s="92">
        <f t="shared" si="32"/>
        <v>2</v>
      </c>
      <c r="AL128" s="89">
        <f t="shared" si="33"/>
        <v>0</v>
      </c>
    </row>
    <row r="129" spans="1:38" ht="19.5" customHeight="1" x14ac:dyDescent="0.25">
      <c r="A129" s="80">
        <v>115</v>
      </c>
      <c r="B129" s="80"/>
      <c r="C129" s="80"/>
      <c r="D129" s="81"/>
      <c r="E129" s="81"/>
      <c r="F129" s="81"/>
      <c r="G129" s="81"/>
      <c r="H129" s="80"/>
      <c r="I129" s="80"/>
      <c r="J129" s="80" t="str">
        <f t="shared" si="34"/>
        <v/>
      </c>
      <c r="K129" s="82"/>
      <c r="L129" s="82"/>
      <c r="M129" s="80"/>
      <c r="N129" s="62"/>
      <c r="O129" s="83">
        <v>2</v>
      </c>
      <c r="P129" s="61">
        <f t="shared" si="19"/>
        <v>5</v>
      </c>
      <c r="R129" s="61">
        <f t="shared" si="20"/>
        <v>0</v>
      </c>
      <c r="S129" s="61" t="str">
        <f t="shared" si="21"/>
        <v/>
      </c>
      <c r="T129" s="61">
        <f t="shared" si="22"/>
        <v>0</v>
      </c>
      <c r="V129" s="84"/>
      <c r="X129" s="62">
        <f t="shared" si="23"/>
        <v>0</v>
      </c>
      <c r="Y129" s="62">
        <f t="shared" si="24"/>
        <v>0</v>
      </c>
      <c r="Z129" s="62">
        <f t="shared" si="25"/>
        <v>0</v>
      </c>
      <c r="AB129" s="89">
        <f t="shared" si="26"/>
        <v>0</v>
      </c>
      <c r="AC129" s="89">
        <f t="shared" si="27"/>
        <v>0</v>
      </c>
      <c r="AD129" s="89">
        <f t="shared" si="28"/>
        <v>1</v>
      </c>
      <c r="AE129" s="89">
        <f t="shared" si="29"/>
        <v>1</v>
      </c>
      <c r="AF129" s="90">
        <f t="shared" si="30"/>
        <v>1</v>
      </c>
      <c r="AG129" s="89">
        <f t="shared" si="31"/>
        <v>0</v>
      </c>
      <c r="AH129" s="89">
        <f t="shared" si="35"/>
        <v>1</v>
      </c>
      <c r="AI129" s="90">
        <f t="shared" si="36"/>
        <v>0</v>
      </c>
      <c r="AJ129" s="91">
        <f t="shared" si="37"/>
        <v>0</v>
      </c>
      <c r="AK129" s="92">
        <f t="shared" si="32"/>
        <v>2</v>
      </c>
      <c r="AL129" s="89">
        <f t="shared" si="33"/>
        <v>0</v>
      </c>
    </row>
    <row r="130" spans="1:38" ht="19.5" customHeight="1" x14ac:dyDescent="0.25">
      <c r="A130" s="80">
        <v>116</v>
      </c>
      <c r="B130" s="80"/>
      <c r="C130" s="80"/>
      <c r="D130" s="81"/>
      <c r="E130" s="81"/>
      <c r="F130" s="81"/>
      <c r="G130" s="81"/>
      <c r="H130" s="80"/>
      <c r="I130" s="80"/>
      <c r="J130" s="80" t="str">
        <f t="shared" si="34"/>
        <v/>
      </c>
      <c r="K130" s="82"/>
      <c r="L130" s="82"/>
      <c r="M130" s="80"/>
      <c r="N130" s="62"/>
      <c r="O130" s="83">
        <v>2</v>
      </c>
      <c r="P130" s="61">
        <f t="shared" si="19"/>
        <v>5</v>
      </c>
      <c r="R130" s="61">
        <f t="shared" si="20"/>
        <v>0</v>
      </c>
      <c r="S130" s="61" t="str">
        <f t="shared" si="21"/>
        <v/>
      </c>
      <c r="T130" s="61">
        <f t="shared" si="22"/>
        <v>0</v>
      </c>
      <c r="V130" s="84"/>
      <c r="X130" s="62">
        <f t="shared" si="23"/>
        <v>0</v>
      </c>
      <c r="Y130" s="62">
        <f t="shared" si="24"/>
        <v>0</v>
      </c>
      <c r="Z130" s="62">
        <f t="shared" si="25"/>
        <v>0</v>
      </c>
      <c r="AB130" s="89">
        <f t="shared" si="26"/>
        <v>0</v>
      </c>
      <c r="AC130" s="89">
        <f t="shared" si="27"/>
        <v>0</v>
      </c>
      <c r="AD130" s="89">
        <f t="shared" si="28"/>
        <v>1</v>
      </c>
      <c r="AE130" s="89">
        <f t="shared" si="29"/>
        <v>1</v>
      </c>
      <c r="AF130" s="90">
        <f t="shared" si="30"/>
        <v>1</v>
      </c>
      <c r="AG130" s="89">
        <f t="shared" si="31"/>
        <v>0</v>
      </c>
      <c r="AH130" s="89">
        <f t="shared" si="35"/>
        <v>1</v>
      </c>
      <c r="AI130" s="90">
        <f t="shared" si="36"/>
        <v>0</v>
      </c>
      <c r="AJ130" s="91">
        <f t="shared" si="37"/>
        <v>0</v>
      </c>
      <c r="AK130" s="92">
        <f t="shared" si="32"/>
        <v>2</v>
      </c>
      <c r="AL130" s="89">
        <f t="shared" si="33"/>
        <v>0</v>
      </c>
    </row>
    <row r="131" spans="1:38" ht="19.5" customHeight="1" x14ac:dyDescent="0.25">
      <c r="A131" s="80">
        <v>117</v>
      </c>
      <c r="B131" s="80"/>
      <c r="C131" s="80"/>
      <c r="D131" s="81"/>
      <c r="E131" s="81"/>
      <c r="F131" s="81"/>
      <c r="G131" s="81"/>
      <c r="H131" s="80"/>
      <c r="I131" s="80"/>
      <c r="J131" s="80" t="str">
        <f t="shared" si="34"/>
        <v/>
      </c>
      <c r="K131" s="82"/>
      <c r="L131" s="82"/>
      <c r="M131" s="80"/>
      <c r="N131" s="62"/>
      <c r="O131" s="83">
        <v>2</v>
      </c>
      <c r="P131" s="61">
        <f t="shared" si="19"/>
        <v>5</v>
      </c>
      <c r="R131" s="61">
        <f t="shared" si="20"/>
        <v>0</v>
      </c>
      <c r="S131" s="61" t="str">
        <f t="shared" si="21"/>
        <v/>
      </c>
      <c r="T131" s="61">
        <f t="shared" si="22"/>
        <v>0</v>
      </c>
      <c r="V131" s="84"/>
      <c r="X131" s="62">
        <f t="shared" si="23"/>
        <v>0</v>
      </c>
      <c r="Y131" s="62">
        <f t="shared" si="24"/>
        <v>0</v>
      </c>
      <c r="Z131" s="62">
        <f t="shared" si="25"/>
        <v>0</v>
      </c>
      <c r="AB131" s="89">
        <f t="shared" si="26"/>
        <v>0</v>
      </c>
      <c r="AC131" s="89">
        <f t="shared" si="27"/>
        <v>0</v>
      </c>
      <c r="AD131" s="89">
        <f t="shared" si="28"/>
        <v>1</v>
      </c>
      <c r="AE131" s="89">
        <f t="shared" si="29"/>
        <v>1</v>
      </c>
      <c r="AF131" s="90">
        <f t="shared" si="30"/>
        <v>1</v>
      </c>
      <c r="AG131" s="89">
        <f t="shared" si="31"/>
        <v>0</v>
      </c>
      <c r="AH131" s="89">
        <f t="shared" si="35"/>
        <v>1</v>
      </c>
      <c r="AI131" s="90">
        <f t="shared" si="36"/>
        <v>0</v>
      </c>
      <c r="AJ131" s="91">
        <f t="shared" si="37"/>
        <v>0</v>
      </c>
      <c r="AK131" s="92">
        <f t="shared" si="32"/>
        <v>2</v>
      </c>
      <c r="AL131" s="89">
        <f t="shared" si="33"/>
        <v>0</v>
      </c>
    </row>
    <row r="132" spans="1:38" ht="19.5" customHeight="1" x14ac:dyDescent="0.25">
      <c r="A132" s="80">
        <v>118</v>
      </c>
      <c r="B132" s="80"/>
      <c r="C132" s="80"/>
      <c r="D132" s="81"/>
      <c r="E132" s="81"/>
      <c r="F132" s="81"/>
      <c r="G132" s="81"/>
      <c r="H132" s="80"/>
      <c r="I132" s="80"/>
      <c r="J132" s="80" t="str">
        <f t="shared" si="34"/>
        <v/>
      </c>
      <c r="K132" s="82"/>
      <c r="L132" s="82"/>
      <c r="M132" s="80"/>
      <c r="N132" s="62"/>
      <c r="O132" s="83">
        <v>2</v>
      </c>
      <c r="P132" s="61">
        <f t="shared" si="19"/>
        <v>5</v>
      </c>
      <c r="R132" s="61">
        <f t="shared" si="20"/>
        <v>0</v>
      </c>
      <c r="S132" s="61" t="str">
        <f t="shared" si="21"/>
        <v/>
      </c>
      <c r="T132" s="61">
        <f t="shared" si="22"/>
        <v>0</v>
      </c>
      <c r="V132" s="84"/>
      <c r="X132" s="62">
        <f t="shared" si="23"/>
        <v>0</v>
      </c>
      <c r="Y132" s="62">
        <f t="shared" si="24"/>
        <v>0</v>
      </c>
      <c r="Z132" s="62">
        <f t="shared" si="25"/>
        <v>0</v>
      </c>
      <c r="AB132" s="89">
        <f t="shared" si="26"/>
        <v>0</v>
      </c>
      <c r="AC132" s="89">
        <f t="shared" si="27"/>
        <v>0</v>
      </c>
      <c r="AD132" s="89">
        <f t="shared" si="28"/>
        <v>1</v>
      </c>
      <c r="AE132" s="89">
        <f t="shared" si="29"/>
        <v>1</v>
      </c>
      <c r="AF132" s="90">
        <f t="shared" si="30"/>
        <v>1</v>
      </c>
      <c r="AG132" s="89">
        <f t="shared" si="31"/>
        <v>0</v>
      </c>
      <c r="AH132" s="89">
        <f t="shared" si="35"/>
        <v>1</v>
      </c>
      <c r="AI132" s="90">
        <f t="shared" si="36"/>
        <v>0</v>
      </c>
      <c r="AJ132" s="91">
        <f t="shared" si="37"/>
        <v>0</v>
      </c>
      <c r="AK132" s="92">
        <f t="shared" si="32"/>
        <v>2</v>
      </c>
      <c r="AL132" s="89">
        <f t="shared" si="33"/>
        <v>0</v>
      </c>
    </row>
    <row r="133" spans="1:38" ht="19.5" customHeight="1" x14ac:dyDescent="0.25">
      <c r="A133" s="80">
        <v>119</v>
      </c>
      <c r="B133" s="80"/>
      <c r="C133" s="80"/>
      <c r="D133" s="81"/>
      <c r="E133" s="81"/>
      <c r="F133" s="81"/>
      <c r="G133" s="81"/>
      <c r="H133" s="80"/>
      <c r="I133" s="80"/>
      <c r="J133" s="80" t="str">
        <f t="shared" si="34"/>
        <v/>
      </c>
      <c r="K133" s="82"/>
      <c r="L133" s="82"/>
      <c r="M133" s="80"/>
      <c r="N133" s="62"/>
      <c r="O133" s="83">
        <v>2</v>
      </c>
      <c r="P133" s="61">
        <f t="shared" si="19"/>
        <v>5</v>
      </c>
      <c r="R133" s="61">
        <f t="shared" si="20"/>
        <v>0</v>
      </c>
      <c r="S133" s="61" t="str">
        <f t="shared" si="21"/>
        <v/>
      </c>
      <c r="T133" s="61">
        <f t="shared" si="22"/>
        <v>0</v>
      </c>
      <c r="V133" s="84"/>
      <c r="X133" s="62">
        <f t="shared" si="23"/>
        <v>0</v>
      </c>
      <c r="Y133" s="62">
        <f t="shared" si="24"/>
        <v>0</v>
      </c>
      <c r="Z133" s="62">
        <f t="shared" si="25"/>
        <v>0</v>
      </c>
      <c r="AB133" s="89">
        <f t="shared" si="26"/>
        <v>0</v>
      </c>
      <c r="AC133" s="89">
        <f t="shared" si="27"/>
        <v>0</v>
      </c>
      <c r="AD133" s="89">
        <f t="shared" si="28"/>
        <v>1</v>
      </c>
      <c r="AE133" s="89">
        <f t="shared" si="29"/>
        <v>1</v>
      </c>
      <c r="AF133" s="90">
        <f t="shared" si="30"/>
        <v>1</v>
      </c>
      <c r="AG133" s="89">
        <f t="shared" si="31"/>
        <v>0</v>
      </c>
      <c r="AH133" s="89">
        <f t="shared" si="35"/>
        <v>1</v>
      </c>
      <c r="AI133" s="90">
        <f t="shared" si="36"/>
        <v>0</v>
      </c>
      <c r="AJ133" s="91">
        <f t="shared" si="37"/>
        <v>0</v>
      </c>
      <c r="AK133" s="92">
        <f t="shared" si="32"/>
        <v>2</v>
      </c>
      <c r="AL133" s="89">
        <f t="shared" si="33"/>
        <v>0</v>
      </c>
    </row>
    <row r="134" spans="1:38" ht="19.5" customHeight="1" x14ac:dyDescent="0.25">
      <c r="A134" s="80">
        <v>120</v>
      </c>
      <c r="B134" s="80"/>
      <c r="C134" s="80"/>
      <c r="D134" s="81"/>
      <c r="E134" s="81"/>
      <c r="F134" s="81"/>
      <c r="G134" s="81"/>
      <c r="H134" s="80"/>
      <c r="I134" s="80"/>
      <c r="J134" s="80" t="str">
        <f t="shared" si="34"/>
        <v/>
      </c>
      <c r="K134" s="82"/>
      <c r="L134" s="82"/>
      <c r="M134" s="80"/>
      <c r="N134" s="62"/>
      <c r="O134" s="83">
        <v>2</v>
      </c>
      <c r="P134" s="61">
        <f t="shared" si="19"/>
        <v>5</v>
      </c>
      <c r="R134" s="61">
        <f t="shared" si="20"/>
        <v>0</v>
      </c>
      <c r="S134" s="61" t="str">
        <f t="shared" si="21"/>
        <v/>
      </c>
      <c r="T134" s="61">
        <f t="shared" si="22"/>
        <v>0</v>
      </c>
      <c r="V134" s="84"/>
      <c r="X134" s="62">
        <f t="shared" si="23"/>
        <v>0</v>
      </c>
      <c r="Y134" s="62">
        <f t="shared" si="24"/>
        <v>0</v>
      </c>
      <c r="Z134" s="62">
        <f t="shared" si="25"/>
        <v>0</v>
      </c>
      <c r="AB134" s="89">
        <f t="shared" si="26"/>
        <v>0</v>
      </c>
      <c r="AC134" s="89">
        <f t="shared" si="27"/>
        <v>0</v>
      </c>
      <c r="AD134" s="89">
        <f t="shared" si="28"/>
        <v>1</v>
      </c>
      <c r="AE134" s="89">
        <f t="shared" si="29"/>
        <v>1</v>
      </c>
      <c r="AF134" s="90">
        <f t="shared" si="30"/>
        <v>1</v>
      </c>
      <c r="AG134" s="89">
        <f t="shared" si="31"/>
        <v>0</v>
      </c>
      <c r="AH134" s="89">
        <f t="shared" si="35"/>
        <v>1</v>
      </c>
      <c r="AI134" s="90">
        <f t="shared" si="36"/>
        <v>0</v>
      </c>
      <c r="AJ134" s="91">
        <f t="shared" si="37"/>
        <v>0</v>
      </c>
      <c r="AK134" s="92">
        <f t="shared" si="32"/>
        <v>2</v>
      </c>
      <c r="AL134" s="89">
        <f t="shared" si="33"/>
        <v>0</v>
      </c>
    </row>
    <row r="135" spans="1:38" ht="19.5" customHeight="1" thickBot="1" x14ac:dyDescent="0.3">
      <c r="A135" s="80">
        <v>121</v>
      </c>
      <c r="B135" s="80"/>
      <c r="C135" s="80"/>
      <c r="D135" s="81"/>
      <c r="E135" s="81"/>
      <c r="F135" s="81"/>
      <c r="G135" s="81"/>
      <c r="H135" s="80"/>
      <c r="I135" s="80"/>
      <c r="J135" s="80" t="str">
        <f t="shared" si="34"/>
        <v/>
      </c>
      <c r="K135" s="82"/>
      <c r="L135" s="82"/>
      <c r="M135" s="80"/>
      <c r="N135" s="62"/>
      <c r="O135" s="83">
        <v>2</v>
      </c>
      <c r="P135" s="61">
        <f t="shared" si="19"/>
        <v>5</v>
      </c>
      <c r="R135" s="61">
        <f t="shared" si="20"/>
        <v>0</v>
      </c>
      <c r="S135" s="61" t="str">
        <f t="shared" si="21"/>
        <v/>
      </c>
      <c r="T135" s="61">
        <f t="shared" si="22"/>
        <v>0</v>
      </c>
      <c r="V135" s="84"/>
      <c r="X135" s="62">
        <f t="shared" si="23"/>
        <v>0</v>
      </c>
      <c r="Y135" s="62">
        <f t="shared" si="24"/>
        <v>0</v>
      </c>
      <c r="Z135" s="62">
        <f t="shared" si="25"/>
        <v>0</v>
      </c>
      <c r="AB135" s="89">
        <f t="shared" si="26"/>
        <v>0</v>
      </c>
      <c r="AC135" s="89">
        <f t="shared" si="27"/>
        <v>0</v>
      </c>
      <c r="AD135" s="89">
        <f t="shared" si="28"/>
        <v>1</v>
      </c>
      <c r="AE135" s="89">
        <f t="shared" si="29"/>
        <v>1</v>
      </c>
      <c r="AF135" s="90">
        <f t="shared" si="30"/>
        <v>1</v>
      </c>
      <c r="AG135" s="89">
        <f t="shared" si="31"/>
        <v>0</v>
      </c>
      <c r="AH135" s="89">
        <f t="shared" si="35"/>
        <v>1</v>
      </c>
      <c r="AI135" s="90">
        <f t="shared" si="36"/>
        <v>0</v>
      </c>
      <c r="AJ135" s="91">
        <f t="shared" si="37"/>
        <v>0</v>
      </c>
      <c r="AK135" s="92">
        <f t="shared" si="32"/>
        <v>2</v>
      </c>
      <c r="AL135" s="89">
        <f t="shared" si="33"/>
        <v>0</v>
      </c>
    </row>
    <row r="136" spans="1:38" s="62" customFormat="1" ht="19.5" customHeight="1" thickTop="1" x14ac:dyDescent="0.25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O136" s="61"/>
      <c r="P136" s="61"/>
      <c r="Q136" s="61"/>
      <c r="R136" s="61"/>
      <c r="S136" s="61"/>
      <c r="T136" s="61"/>
      <c r="U136" s="61"/>
      <c r="V136" s="61"/>
      <c r="W136" s="61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</row>
    <row r="137" spans="1:38" s="62" customFormat="1" ht="19.5" customHeight="1" x14ac:dyDescent="0.25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O137" s="61"/>
      <c r="P137" s="61"/>
      <c r="Q137" s="61"/>
      <c r="R137" s="61"/>
      <c r="S137" s="61"/>
      <c r="T137" s="61"/>
      <c r="U137" s="61"/>
      <c r="V137" s="61"/>
      <c r="W137" s="61"/>
    </row>
    <row r="138" spans="1:38" s="62" customFormat="1" x14ac:dyDescent="0.25">
      <c r="A138" s="61"/>
      <c r="B138" s="64"/>
      <c r="C138" s="126"/>
      <c r="D138" s="126"/>
      <c r="E138" s="126"/>
      <c r="F138" s="126"/>
      <c r="G138" s="126"/>
      <c r="H138" s="126"/>
      <c r="I138" s="126"/>
      <c r="J138" s="126"/>
      <c r="O138" s="61"/>
      <c r="P138" s="61"/>
      <c r="Q138" s="61"/>
      <c r="R138" s="61"/>
      <c r="S138" s="61"/>
      <c r="T138" s="61"/>
      <c r="U138" s="61"/>
      <c r="V138" s="61"/>
      <c r="W138" s="61"/>
    </row>
    <row r="139" spans="1:38" s="62" customFormat="1" x14ac:dyDescent="0.25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</row>
  </sheetData>
  <sheetProtection formatCells="0" formatColumns="0" formatRows="0" sort="0"/>
  <mergeCells count="23">
    <mergeCell ref="O7:P7"/>
    <mergeCell ref="O4:P4"/>
    <mergeCell ref="O5:P5"/>
    <mergeCell ref="O6:P6"/>
    <mergeCell ref="C4:E4"/>
    <mergeCell ref="C5:E5"/>
    <mergeCell ref="C6:E6"/>
    <mergeCell ref="C7:E7"/>
    <mergeCell ref="O2:Q2"/>
    <mergeCell ref="O3:P3"/>
    <mergeCell ref="C1:E1"/>
    <mergeCell ref="C2:E2"/>
    <mergeCell ref="C3:E3"/>
    <mergeCell ref="X13:Z13"/>
    <mergeCell ref="C138:J138"/>
    <mergeCell ref="O8:P8"/>
    <mergeCell ref="O9:P9"/>
    <mergeCell ref="O10:P10"/>
    <mergeCell ref="V13:W13"/>
    <mergeCell ref="C9:E9"/>
    <mergeCell ref="C10:E10"/>
    <mergeCell ref="C11:E11"/>
    <mergeCell ref="C8:E8"/>
  </mergeCells>
  <printOptions horizontalCentered="1"/>
  <pageMargins left="0.25" right="0.25" top="0.5" bottom="0.5" header="0.3" footer="0.3"/>
  <pageSetup scale="84" fitToHeight="0" orientation="landscape" r:id="rId1"/>
  <headerFooter>
    <oddFooter>&amp;L&amp;F&amp;CPage &amp;P of &amp;N&amp;R&amp;A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Props1.xml><?xml version="1.0" encoding="utf-8"?>
<ds:datastoreItem xmlns:ds="http://schemas.openxmlformats.org/officeDocument/2006/customXml" ds:itemID="{4CCE283A-F2DC-4384-AA91-5452DB9867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Sheer</vt:lpstr>
      <vt:lpstr>CTM</vt:lpstr>
      <vt:lpstr>CTM!Print_Area</vt:lpstr>
      <vt:lpstr>Sheer!Print_Area</vt:lpstr>
      <vt:lpstr>Sheer!Print_Titles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Mark Noble</cp:lastModifiedBy>
  <cp:lastPrinted>2025-08-27T18:04:05Z</cp:lastPrinted>
  <dcterms:created xsi:type="dcterms:W3CDTF">2022-08-29T18:46:23Z</dcterms:created>
  <dcterms:modified xsi:type="dcterms:W3CDTF">2025-10-02T16:51:08Z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