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729 Hickory - Cadillac of Knoxville/01. Quotes/Proposals/"/>
    </mc:Choice>
  </mc:AlternateContent>
  <xr:revisionPtr revIDLastSave="18" documentId="13_ncr:1_{FCEEBF7C-52DC-4786-BB0C-7A993F4A3E4E}" xr6:coauthVersionLast="47" xr6:coauthVersionMax="47" xr10:uidLastSave="{EBBE0BB8-C706-4B43-85A2-457475CF2DCE}"/>
  <bookViews>
    <workbookView xWindow="-120" yWindow="-120" windowWidth="29040" windowHeight="15720" activeTab="1" xr2:uid="{00000000-000D-0000-FFFF-FFFF00000000}"/>
  </bookViews>
  <sheets>
    <sheet name="Bid Form" sheetId="13" r:id="rId1"/>
    <sheet name="SOV RWP Roller" sheetId="31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31" l="1"/>
  <c r="R16" i="31"/>
  <c r="P16" i="31"/>
  <c r="M16" i="31"/>
  <c r="G16" i="31"/>
  <c r="H16" i="31" s="1"/>
  <c r="R15" i="31"/>
  <c r="P15" i="31"/>
  <c r="M15" i="31"/>
  <c r="G15" i="31" s="1"/>
  <c r="H15" i="31" s="1"/>
  <c r="R14" i="31"/>
  <c r="P14" i="31"/>
  <c r="M14" i="31"/>
  <c r="G14" i="31"/>
  <c r="H14" i="31" s="1"/>
  <c r="R13" i="31"/>
  <c r="P13" i="31"/>
  <c r="M13" i="31"/>
  <c r="G13" i="31" s="1"/>
  <c r="H13" i="31" s="1"/>
  <c r="R17" i="31"/>
  <c r="P17" i="31"/>
  <c r="M17" i="31"/>
  <c r="G17" i="31" s="1"/>
  <c r="H17" i="31" s="1"/>
  <c r="L22" i="31"/>
  <c r="M12" i="31"/>
  <c r="L21" i="31"/>
  <c r="H15" i="13"/>
  <c r="I9" i="13"/>
  <c r="H14" i="13"/>
  <c r="I15" i="31" l="1"/>
  <c r="J15" i="31" s="1"/>
  <c r="I16" i="31"/>
  <c r="J16" i="31" s="1"/>
  <c r="I13" i="31"/>
  <c r="J13" i="31" s="1"/>
  <c r="I17" i="31"/>
  <c r="J17" i="31" s="1"/>
  <c r="I14" i="31"/>
  <c r="J14" i="31" s="1"/>
  <c r="P23" i="31"/>
  <c r="A20" i="31"/>
  <c r="P20" i="31" s="1"/>
  <c r="P24" i="31"/>
  <c r="M24" i="31"/>
  <c r="H24" i="31"/>
  <c r="J24" i="31" s="1"/>
  <c r="H23" i="31"/>
  <c r="J23" i="31" s="1"/>
  <c r="M22" i="31"/>
  <c r="H22" i="31"/>
  <c r="J22" i="31" s="1"/>
  <c r="M21" i="31"/>
  <c r="H21" i="31"/>
  <c r="J21" i="31" s="1"/>
  <c r="M20" i="31"/>
  <c r="R19" i="31"/>
  <c r="P19" i="31"/>
  <c r="M19" i="31"/>
  <c r="G19" i="31" s="1"/>
  <c r="H19" i="31" s="1"/>
  <c r="R18" i="31"/>
  <c r="P18" i="31"/>
  <c r="M18" i="31"/>
  <c r="G18" i="31" s="1"/>
  <c r="H18" i="31" s="1"/>
  <c r="R12" i="31"/>
  <c r="P12" i="31"/>
  <c r="G12" i="31"/>
  <c r="H12" i="31" s="1"/>
  <c r="A1" i="31"/>
  <c r="H27" i="31" l="1"/>
  <c r="H20" i="31"/>
  <c r="J20" i="31" s="1"/>
  <c r="N1" i="31"/>
  <c r="O2" i="31" s="1"/>
  <c r="O3" i="31" s="1"/>
  <c r="O4" i="31" s="1"/>
  <c r="P22" i="31"/>
  <c r="P21" i="31"/>
  <c r="R11" i="31" s="1"/>
  <c r="I18" i="31"/>
  <c r="J18" i="31" s="1"/>
  <c r="I19" i="31"/>
  <c r="J19" i="31" s="1"/>
  <c r="I12" i="31"/>
  <c r="M23" i="31"/>
  <c r="I11" i="13"/>
  <c r="J12" i="31" l="1"/>
  <c r="I25" i="31"/>
  <c r="Q7" i="31"/>
  <c r="T11" i="31" s="1"/>
  <c r="J25" i="31" l="1"/>
  <c r="J25" i="13" s="1"/>
  <c r="S11" i="31"/>
</calcChain>
</file>

<file path=xl/sharedStrings.xml><?xml version="1.0" encoding="utf-8"?>
<sst xmlns="http://schemas.openxmlformats.org/spreadsheetml/2006/main" count="247" uniqueCount="196">
  <si>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</si>
  <si>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</si>
  <si>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</si>
  <si>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</si>
  <si>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</si>
  <si>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</si>
  <si>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</si>
  <si>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</si>
  <si>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</si>
  <si>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</si>
  <si>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</si>
  <si>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</si>
  <si>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</si>
  <si>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</si>
  <si>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</si>
  <si>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</si>
  <si>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</si>
  <si>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</si>
  <si>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</si>
  <si>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</si>
  <si>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</si>
  <si>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</si>
  <si>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</si>
  <si>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</si>
  <si>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</si>
  <si>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</si>
  <si>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</si>
  <si>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</si>
  <si>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</si>
  <si>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</si>
  <si>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</si>
  <si>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</si>
  <si>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</si>
  <si>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</si>
  <si>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</si>
  <si>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</si>
  <si>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</si>
  <si>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</si>
  <si>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</si>
  <si>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</si>
  <si>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</si>
  <si>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</si>
  <si>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</si>
  <si>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</si>
  <si>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</si>
  <si>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</si>
  <si>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</si>
  <si>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</si>
  <si>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</si>
  <si>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</si>
  <si>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</si>
  <si>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</si>
  <si>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</si>
  <si>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</si>
  <si>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</si>
  <si>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</si>
  <si>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</si>
  <si>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</si>
  <si>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</si>
  <si>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</si>
  <si>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</si>
  <si>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</si>
  <si>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</si>
  <si>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</si>
  <si>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</si>
  <si>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</si>
  <si>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</si>
  <si>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</si>
  <si>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</si>
  <si>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</si>
  <si>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</si>
  <si>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</si>
  <si>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</si>
  <si>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</si>
  <si>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</si>
  <si>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</si>
  <si>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</si>
  <si>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</si>
  <si>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</si>
  <si>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</si>
  <si>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</si>
  <si>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</si>
  <si>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</si>
  <si>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</si>
  <si>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</si>
  <si>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</si>
  <si>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</si>
  <si>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</si>
  <si>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</si>
  <si>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</si>
  <si>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</si>
  <si>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</si>
  <si>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</si>
  <si>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</si>
  <si>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</si>
  <si>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</si>
  <si>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</si>
  <si>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</si>
  <si>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</si>
  <si>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</si>
  <si>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</si>
  <si>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</si>
  <si>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</si>
  <si>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</si>
  <si>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</si>
  <si>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</si>
  <si>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</si>
  <si>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</si>
  <si>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</si>
  <si>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</si>
  <si>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</si>
  <si>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</si>
  <si>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</si>
  <si>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</si>
  <si>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</si>
  <si>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</si>
  <si>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</si>
  <si>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</si>
  <si>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</si>
  <si>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</si>
  <si>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</si>
  <si>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</si>
  <si>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</si>
  <si>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</si>
  <si>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</si>
  <si>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</si>
  <si>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</si>
  <si>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</si>
  <si>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</si>
  <si>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</si>
  <si>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</si>
  <si>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</si>
  <si>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</si>
  <si>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</si>
  <si>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</si>
  <si>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</si>
  <si>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</si>
  <si>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</si>
  <si>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</si>
  <si>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</si>
  <si>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</si>
  <si>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</si>
  <si>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</si>
  <si>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</si>
  <si>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</si>
  <si>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</si>
  <si>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</si>
  <si>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</si>
  <si>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</si>
  <si>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</si>
  <si>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</si>
  <si>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</si>
  <si>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</si>
  <si>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</si>
  <si>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</si>
  <si>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</si>
  <si>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</si>
  <si>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</si>
  <si>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</si>
  <si>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</si>
  <si>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</si>
  <si>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>PH: 865-770-5812</t>
  </si>
  <si>
    <t xml:space="preserve">David Storm </t>
  </si>
  <si>
    <t>David Storm</t>
  </si>
  <si>
    <t>865-770-5812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</si>
  <si>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</si>
  <si>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</si>
  <si>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</si>
  <si>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</si>
  <si>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</si>
  <si>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</si>
  <si>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</si>
  <si>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</si>
  <si>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</si>
  <si>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</si>
  <si>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Total w/tax</t>
  </si>
  <si>
    <t xml:space="preserve">Sales Tax, Freight &amp; Installation included </t>
  </si>
  <si>
    <t>Installation based on fastening blinds to aluminum window system. Any change in mount substrate or location is subject to surcharge.</t>
  </si>
  <si>
    <t>Estimator</t>
  </si>
  <si>
    <t>Install Manual Roller Shades</t>
  </si>
  <si>
    <t xml:space="preserve">Standard Cluch Chain Loop Controls </t>
  </si>
  <si>
    <t>Manual Roller Shades</t>
  </si>
  <si>
    <t>RWP Manual Roller Shade with exposed Roller Tube</t>
  </si>
  <si>
    <t>Office 1-1</t>
  </si>
  <si>
    <t>Office 1-2</t>
  </si>
  <si>
    <t>Office 2-1</t>
  </si>
  <si>
    <t>Office 2-2</t>
  </si>
  <si>
    <t>Office 2-3</t>
  </si>
  <si>
    <t>Office 3</t>
  </si>
  <si>
    <t>Office 4</t>
  </si>
  <si>
    <t>25-729</t>
  </si>
  <si>
    <t>Knoxville TN</t>
  </si>
  <si>
    <t>Cadillac of Knoxville</t>
  </si>
  <si>
    <t>Estimate For:  RWP Manual Roller Shades</t>
  </si>
  <si>
    <t>RWP Manual Roller Shades with Exposed Roller Tube</t>
  </si>
  <si>
    <t>Fabric: Jumble 3%  Color: White/Gray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</si>
</sst>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3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sz val="8"/>
      <name val="Garamond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31" fillId="0" borderId="21" xfId="0" applyFont="1" applyBorder="1" applyAlignment="1">
      <alignment horizontal="center"/>
    </xf>
    <xf numFmtId="12" fontId="31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44" fontId="0" fillId="5" borderId="0" xfId="0" applyNumberFormat="1" applyFill="1"/>
    <xf numFmtId="44" fontId="5" fillId="5" borderId="11" xfId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37BDAE6-81D3-49A8-982D-88DAE836C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F3AD99-EC16-43E0-A200-7104E386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B3B4F9A9-A8F9-4988-B30C-E66D495B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8818F40-699B-4532-A3DE-14058302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56"/>
  <sheetViews>
    <sheetView topLeftCell="A7" zoomScale="110" zoomScaleNormal="110" workbookViewId="0">
      <selection activeCell="C27" sqref="C2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85546875" style="2" customWidth="1"/>
    <col min="10" max="10" width="16.570312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35</v>
      </c>
      <c r="I9" s="137" t="str">
        <f>'SOV RWP Roller'!F1</f>
        <v>25-729</v>
      </c>
      <c r="J9" s="13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82" t="s">
        <v>178</v>
      </c>
      <c r="H11" s="7" t="s">
        <v>20</v>
      </c>
      <c r="I11" s="84">
        <f ca="1">TODAY()</f>
        <v>45931</v>
      </c>
    </row>
    <row r="12" spans="2:15">
      <c r="B12" s="1"/>
      <c r="H12" s="7"/>
    </row>
    <row r="13" spans="2:15">
      <c r="B13" s="1" t="s">
        <v>2</v>
      </c>
      <c r="D13" s="82" t="s">
        <v>48</v>
      </c>
      <c r="H13" s="7" t="s">
        <v>1</v>
      </c>
    </row>
    <row r="14" spans="2:15">
      <c r="B14" s="1"/>
      <c r="D14" s="2" t="s">
        <v>18</v>
      </c>
      <c r="H14" s="7" t="str">
        <f>'SOV RWP Roller'!F3</f>
        <v>Cadillac of Knoxville</v>
      </c>
    </row>
    <row r="15" spans="2:15">
      <c r="B15" s="1"/>
      <c r="D15" s="2" t="s">
        <v>19</v>
      </c>
      <c r="H15" s="85" t="str">
        <f>'SOV RWP Roller'!F4</f>
        <v>Knoxville TN</v>
      </c>
    </row>
    <row r="16" spans="2:15">
      <c r="B16" s="1"/>
    </row>
    <row r="17" spans="1:12">
      <c r="B17" s="7" t="s">
        <v>3</v>
      </c>
      <c r="D17" s="82" t="s">
        <v>162</v>
      </c>
      <c r="H17" s="1" t="s">
        <v>15</v>
      </c>
    </row>
    <row r="18" spans="1:12">
      <c r="D18" s="82" t="s">
        <v>161</v>
      </c>
      <c r="H18" s="82" t="s">
        <v>181</v>
      </c>
    </row>
    <row r="19" spans="1:12">
      <c r="D19" s="2" t="s">
        <v>14</v>
      </c>
    </row>
    <row r="20" spans="1:12" ht="15.75" thickBot="1">
      <c r="B20" s="13"/>
      <c r="C20" s="13"/>
      <c r="D20" s="126" t="s">
        <v>169</v>
      </c>
      <c r="E20" s="13"/>
      <c r="F20" s="13"/>
      <c r="G20" s="13"/>
      <c r="H20" s="13"/>
      <c r="I20" s="13"/>
      <c r="J20" s="13"/>
    </row>
    <row r="21" spans="1:12" ht="15.75" thickTop="1">
      <c r="B21" s="5"/>
      <c r="C21" s="5"/>
      <c r="D21" s="5"/>
      <c r="E21" s="5"/>
      <c r="F21" s="5"/>
      <c r="G21" s="5"/>
      <c r="H21" s="6"/>
      <c r="I21" s="5"/>
    </row>
    <row r="22" spans="1:12">
      <c r="B22" s="8"/>
    </row>
    <row r="23" spans="1:12">
      <c r="B23" s="7" t="s">
        <v>193</v>
      </c>
      <c r="C23" s="8"/>
      <c r="D23" s="7"/>
      <c r="E23" s="8"/>
      <c r="F23" s="8"/>
      <c r="G23" s="8"/>
      <c r="H23" s="6"/>
      <c r="I23" s="5"/>
    </row>
    <row r="24" spans="1:12">
      <c r="B24" s="9" t="s">
        <v>4</v>
      </c>
      <c r="C24" s="8"/>
      <c r="E24" s="8"/>
      <c r="F24" s="8"/>
      <c r="H24" s="6"/>
      <c r="I24" s="5"/>
      <c r="J24" s="122" t="s">
        <v>175</v>
      </c>
    </row>
    <row r="25" spans="1:12">
      <c r="B25" s="8">
        <v>7</v>
      </c>
      <c r="C25" s="8" t="s">
        <v>5</v>
      </c>
      <c r="D25" s="114" t="s">
        <v>194</v>
      </c>
      <c r="E25" s="115"/>
      <c r="F25" s="115"/>
      <c r="G25" s="115"/>
      <c r="H25" s="116"/>
      <c r="I25" s="117"/>
      <c r="J25" s="95">
        <f>'SOV RWP Roller'!J25</f>
        <v>2780</v>
      </c>
    </row>
    <row r="26" spans="1:12">
      <c r="D26" s="114" t="s">
        <v>195</v>
      </c>
      <c r="E26" s="115"/>
      <c r="F26" s="115"/>
      <c r="G26" s="115"/>
      <c r="H26" s="116"/>
      <c r="I26" s="117"/>
      <c r="J26" s="19"/>
    </row>
    <row r="27" spans="1:12">
      <c r="D27" s="114" t="s">
        <v>180</v>
      </c>
      <c r="E27" s="115"/>
      <c r="F27" s="115"/>
      <c r="G27" s="115"/>
      <c r="H27" s="116"/>
      <c r="I27" s="117"/>
      <c r="J27" s="19"/>
    </row>
    <row r="28" spans="1:12">
      <c r="D28" s="114" t="s">
        <v>176</v>
      </c>
      <c r="E28" s="115"/>
      <c r="F28" s="115"/>
      <c r="G28" s="115"/>
      <c r="H28" s="116"/>
      <c r="I28" s="117"/>
    </row>
    <row r="29" spans="1:12">
      <c r="B29" s="8"/>
    </row>
    <row r="30" spans="1:12">
      <c r="B30" s="8"/>
    </row>
    <row r="31" spans="1:12" ht="15" customHeight="1">
      <c r="A31" s="12"/>
      <c r="B31" s="4" t="s">
        <v>45</v>
      </c>
      <c r="C31" s="8"/>
      <c r="E31" s="8"/>
      <c r="F31" s="8"/>
      <c r="G31" s="8"/>
      <c r="H31" s="61"/>
      <c r="I31" s="5"/>
      <c r="K31" s="2"/>
      <c r="L31" s="2"/>
    </row>
    <row r="32" spans="1:12" ht="15" customHeight="1">
      <c r="A32" s="12"/>
      <c r="B32" s="11" t="s">
        <v>7</v>
      </c>
      <c r="C32" s="138" t="s">
        <v>177</v>
      </c>
      <c r="D32" s="138"/>
      <c r="E32" s="138"/>
      <c r="F32" s="138"/>
      <c r="G32" s="138"/>
      <c r="H32" s="138"/>
      <c r="I32" s="138"/>
      <c r="J32" s="138"/>
      <c r="K32" s="2"/>
      <c r="L32" s="2"/>
    </row>
    <row r="33" spans="1:12" ht="15" customHeight="1">
      <c r="A33" s="12"/>
      <c r="B33" s="11"/>
      <c r="C33" s="138"/>
      <c r="D33" s="138"/>
      <c r="E33" s="138"/>
      <c r="F33" s="138"/>
      <c r="G33" s="138"/>
      <c r="H33" s="138"/>
      <c r="I33" s="138"/>
      <c r="J33" s="138"/>
      <c r="K33" s="2"/>
      <c r="L33" s="2"/>
    </row>
    <row r="34" spans="1:12" ht="15" customHeight="1" thickBot="1">
      <c r="A34" s="12"/>
      <c r="B34" s="15"/>
      <c r="C34" s="14"/>
      <c r="D34" s="15"/>
      <c r="E34" s="14"/>
      <c r="F34" s="14"/>
      <c r="G34" s="14"/>
      <c r="H34" s="16"/>
      <c r="I34" s="17"/>
      <c r="J34" s="13"/>
      <c r="K34" s="2"/>
      <c r="L34" s="2"/>
    </row>
    <row r="35" spans="1:12" ht="15" customHeight="1" thickTop="1">
      <c r="A35" s="12"/>
      <c r="B35" s="1" t="s">
        <v>47</v>
      </c>
      <c r="C35" s="82"/>
      <c r="D35" s="82"/>
      <c r="E35" s="82"/>
      <c r="F35" s="82"/>
      <c r="G35" s="82"/>
      <c r="H35" s="82"/>
      <c r="I35" s="82"/>
      <c r="J35" s="82"/>
      <c r="K35" s="2"/>
      <c r="L35" s="2"/>
    </row>
    <row r="36" spans="1:12" ht="15" customHeight="1">
      <c r="A36" s="12"/>
      <c r="B36" s="127" t="s">
        <v>7</v>
      </c>
      <c r="C36" s="85" t="s">
        <v>8</v>
      </c>
      <c r="D36" s="82"/>
      <c r="E36" s="82"/>
      <c r="F36" s="82"/>
      <c r="G36" s="82"/>
      <c r="H36" s="82"/>
      <c r="I36" s="82"/>
      <c r="J36" s="82"/>
      <c r="K36" s="2"/>
      <c r="L36" s="2"/>
    </row>
    <row r="37" spans="1:12" ht="15" customHeight="1">
      <c r="A37" s="12"/>
      <c r="B37" s="127"/>
      <c r="C37" s="85" t="s">
        <v>170</v>
      </c>
      <c r="D37" s="82"/>
      <c r="E37" s="82"/>
      <c r="F37" s="82"/>
      <c r="G37" s="82"/>
      <c r="H37" s="82"/>
      <c r="I37" s="82"/>
      <c r="J37" s="82"/>
      <c r="K37" s="2"/>
      <c r="L37" s="2"/>
    </row>
    <row r="38" spans="1:12" ht="15" customHeight="1">
      <c r="A38" s="12"/>
      <c r="B38" s="127" t="s">
        <v>9</v>
      </c>
      <c r="C38" s="139" t="s">
        <v>166</v>
      </c>
      <c r="D38" s="140"/>
      <c r="E38" s="140"/>
      <c r="F38" s="140"/>
      <c r="G38" s="140"/>
      <c r="H38" s="140"/>
      <c r="I38" s="140"/>
      <c r="J38" s="140"/>
      <c r="K38" s="2"/>
      <c r="L38" s="2"/>
    </row>
    <row r="39" spans="1:12" ht="15" customHeight="1">
      <c r="A39" s="12"/>
      <c r="B39" s="127" t="s">
        <v>10</v>
      </c>
      <c r="C39" s="139" t="s">
        <v>21</v>
      </c>
      <c r="D39" s="140"/>
      <c r="E39" s="140"/>
      <c r="F39" s="140"/>
      <c r="G39" s="140"/>
      <c r="H39" s="140"/>
      <c r="I39" s="140"/>
      <c r="J39" s="140"/>
      <c r="K39" s="2"/>
      <c r="L39" s="2"/>
    </row>
    <row r="40" spans="1:12" ht="15" customHeight="1">
      <c r="A40" s="12"/>
      <c r="B40" s="127"/>
      <c r="C40" s="140"/>
      <c r="D40" s="140"/>
      <c r="E40" s="140"/>
      <c r="F40" s="140"/>
      <c r="G40" s="140"/>
      <c r="H40" s="140"/>
      <c r="I40" s="140"/>
      <c r="J40" s="140"/>
      <c r="K40" s="2"/>
      <c r="L40" s="2"/>
    </row>
    <row r="41" spans="1:12" ht="15" customHeight="1">
      <c r="B41" s="127" t="s">
        <v>11</v>
      </c>
      <c r="C41" s="141" t="s">
        <v>171</v>
      </c>
      <c r="D41" s="142"/>
      <c r="E41" s="142"/>
      <c r="F41" s="142"/>
      <c r="G41" s="142"/>
      <c r="H41" s="142"/>
      <c r="I41" s="142"/>
      <c r="J41" s="142"/>
    </row>
    <row r="42" spans="1:12">
      <c r="B42" s="127"/>
      <c r="C42" s="142"/>
      <c r="D42" s="142"/>
      <c r="E42" s="142"/>
      <c r="F42" s="142"/>
      <c r="G42" s="142"/>
      <c r="H42" s="142"/>
      <c r="I42" s="142"/>
      <c r="J42" s="142"/>
    </row>
    <row r="43" spans="1:12" ht="15" customHeight="1">
      <c r="B43" s="127" t="s">
        <v>16</v>
      </c>
      <c r="C43" s="139" t="s">
        <v>50</v>
      </c>
      <c r="D43" s="140"/>
      <c r="E43" s="140"/>
      <c r="F43" s="140"/>
      <c r="G43" s="140"/>
      <c r="H43" s="140"/>
      <c r="I43" s="140"/>
      <c r="J43" s="140"/>
    </row>
    <row r="44" spans="1:12">
      <c r="B44" s="127"/>
      <c r="C44" s="140"/>
      <c r="D44" s="140"/>
      <c r="E44" s="140"/>
      <c r="F44" s="140"/>
      <c r="G44" s="140"/>
      <c r="H44" s="140"/>
      <c r="I44" s="140"/>
      <c r="J44" s="140"/>
    </row>
    <row r="45" spans="1:12">
      <c r="B45" s="4" t="s">
        <v>12</v>
      </c>
    </row>
    <row r="46" spans="1:12">
      <c r="B46" s="8"/>
    </row>
    <row r="47" spans="1:12">
      <c r="B47" s="82" t="s">
        <v>163</v>
      </c>
    </row>
    <row r="48" spans="1:12">
      <c r="B48" s="1" t="s">
        <v>48</v>
      </c>
    </row>
    <row r="50" spans="2:2">
      <c r="B50" s="11"/>
    </row>
    <row r="53" spans="2:2">
      <c r="B53" s="11"/>
    </row>
    <row r="56" spans="2:2">
      <c r="B56" s="11"/>
    </row>
  </sheetData>
  <mergeCells count="6">
    <mergeCell ref="I9:J9"/>
    <mergeCell ref="C32:J33"/>
    <mergeCell ref="C43:J44"/>
    <mergeCell ref="C39:J40"/>
    <mergeCell ref="C41:J42"/>
    <mergeCell ref="C38:J38"/>
  </mergeCells>
  <hyperlinks>
    <hyperlink ref="D20" r:id="rId1" xr:uid="{19B28C67-F0B7-4009-91DD-831E8877CD1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7AA2-99D4-42A2-BA86-313CA4569EB5}">
  <sheetPr>
    <tabColor rgb="FFFFFF00"/>
  </sheetPr>
  <dimension ref="A1:T197"/>
  <sheetViews>
    <sheetView tabSelected="1" zoomScale="70" zoomScaleNormal="70" workbookViewId="0">
      <selection activeCell="K7" sqref="K7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4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3">
        <f ca="1">TODAY()</f>
        <v>45931</v>
      </c>
      <c r="B1" s="143"/>
      <c r="C1" s="143"/>
      <c r="D1" s="143"/>
      <c r="E1" s="21" t="s">
        <v>17</v>
      </c>
      <c r="F1" s="22" t="s">
        <v>190</v>
      </c>
      <c r="G1"/>
      <c r="M1" s="24" t="s">
        <v>26</v>
      </c>
      <c r="N1" s="57">
        <f>SUM(P12:P19)</f>
        <v>474.21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27</v>
      </c>
      <c r="N2" s="58">
        <v>0.5</v>
      </c>
      <c r="O2" s="27">
        <f>SUM(N1/(1-N2))</f>
        <v>948.42</v>
      </c>
      <c r="R2" s="68"/>
    </row>
    <row r="3" spans="1:20" s="29" customFormat="1" ht="25.15" customHeight="1" thickBot="1">
      <c r="A3" s="28" t="s">
        <v>48</v>
      </c>
      <c r="B3" s="28"/>
      <c r="C3" s="28"/>
      <c r="D3" s="21"/>
      <c r="E3" s="21" t="s">
        <v>1</v>
      </c>
      <c r="F3" s="22" t="s">
        <v>192</v>
      </c>
      <c r="G3" s="28"/>
      <c r="H3" s="21"/>
      <c r="I3" s="21"/>
      <c r="M3" s="24" t="s">
        <v>23</v>
      </c>
      <c r="N3" s="58">
        <v>9.2499999999999999E-2</v>
      </c>
      <c r="O3" s="30">
        <f>SUM(O2*N3)</f>
        <v>87.73</v>
      </c>
    </row>
    <row r="4" spans="1:20" s="29" customFormat="1" ht="25.15" customHeight="1" thickTop="1">
      <c r="A4" s="28" t="s">
        <v>18</v>
      </c>
      <c r="B4" s="21"/>
      <c r="C4" s="21"/>
      <c r="D4" s="21"/>
      <c r="E4" s="21"/>
      <c r="F4" s="22" t="s">
        <v>191</v>
      </c>
      <c r="G4" s="28"/>
      <c r="H4" s="21"/>
      <c r="I4" s="21"/>
      <c r="M4" s="25"/>
      <c r="N4" s="25"/>
      <c r="O4" s="31">
        <f>SUM(O2:O3)</f>
        <v>1036.1500000000001</v>
      </c>
    </row>
    <row r="5" spans="1:20" s="29" customFormat="1" ht="25.15" customHeight="1">
      <c r="A5" s="28" t="s">
        <v>19</v>
      </c>
      <c r="B5" s="21"/>
      <c r="C5" s="21"/>
      <c r="D5" s="21"/>
      <c r="E5" s="21" t="s">
        <v>3</v>
      </c>
      <c r="F5" s="28" t="s">
        <v>163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164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49</v>
      </c>
      <c r="G7" s="21"/>
      <c r="H7" s="21"/>
      <c r="I7" s="21"/>
      <c r="P7" s="69" t="s">
        <v>42</v>
      </c>
      <c r="Q7" s="68">
        <f>SUM(H12:H24)</f>
        <v>2682.54</v>
      </c>
    </row>
    <row r="8" spans="1:20" ht="18" customHeight="1" thickBot="1">
      <c r="A8" s="32"/>
      <c r="D8" s="33"/>
      <c r="F8" s="113" t="s">
        <v>165</v>
      </c>
      <c r="G8" s="34"/>
    </row>
    <row r="9" spans="1:20" ht="30" customHeight="1">
      <c r="A9" s="35"/>
      <c r="B9" s="35"/>
      <c r="C9" s="35"/>
      <c r="D9" s="26"/>
      <c r="E9" s="26"/>
      <c r="Q9" s="70" t="s">
        <v>43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28</v>
      </c>
      <c r="G10" s="37" t="s">
        <v>29</v>
      </c>
      <c r="H10" s="37" t="s">
        <v>30</v>
      </c>
      <c r="I10" s="90" t="s">
        <v>31</v>
      </c>
      <c r="J10" s="37" t="s">
        <v>29</v>
      </c>
      <c r="K10" s="38"/>
      <c r="L10"/>
      <c r="M10" s="39">
        <v>0.55000000000000004</v>
      </c>
      <c r="Q10" s="73"/>
      <c r="R10" s="44" t="s">
        <v>39</v>
      </c>
      <c r="S10" s="44" t="s">
        <v>40</v>
      </c>
      <c r="T10" s="74" t="s">
        <v>41</v>
      </c>
    </row>
    <row r="11" spans="1:20" s="40" customFormat="1" ht="24.95" customHeight="1" thickBot="1">
      <c r="A11" s="118" t="s">
        <v>0</v>
      </c>
      <c r="B11" s="80" t="s">
        <v>167</v>
      </c>
      <c r="C11" s="118" t="s">
        <v>36</v>
      </c>
      <c r="D11" s="119" t="s">
        <v>37</v>
      </c>
      <c r="E11" s="81" t="s">
        <v>32</v>
      </c>
      <c r="F11" s="80" t="s">
        <v>33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25</v>
      </c>
      <c r="M11" t="s">
        <v>24</v>
      </c>
      <c r="P11" s="40" t="s">
        <v>38</v>
      </c>
      <c r="Q11" s="75"/>
      <c r="R11" s="76">
        <f>SUM(P12:P24)</f>
        <v>1377.21</v>
      </c>
      <c r="S11" s="76">
        <f>SUM(Q7-R11)</f>
        <v>1305.33</v>
      </c>
      <c r="T11" s="79">
        <f>SUM(Q7-R11)/Q7</f>
        <v>0.49</v>
      </c>
    </row>
    <row r="12" spans="1:20" s="44" customFormat="1" ht="30" customHeight="1" thickTop="1">
      <c r="A12" s="55">
        <v>1</v>
      </c>
      <c r="B12" s="124" t="s">
        <v>183</v>
      </c>
      <c r="C12" s="125">
        <v>43.375</v>
      </c>
      <c r="D12" s="125">
        <v>86</v>
      </c>
      <c r="E12" s="41" t="s">
        <v>182</v>
      </c>
      <c r="F12" s="41" t="s">
        <v>195</v>
      </c>
      <c r="G12" s="77">
        <f>M12</f>
        <v>161.44</v>
      </c>
      <c r="H12" s="136">
        <f t="shared" ref="H12:H20" si="0">G12*A12</f>
        <v>161.44</v>
      </c>
      <c r="I12" s="77">
        <f t="shared" ref="I12" si="1">SUM(H12*$I$11)</f>
        <v>14.93</v>
      </c>
      <c r="J12" s="77">
        <f t="shared" ref="J12" si="2">SUM(H12:I12)</f>
        <v>176.37</v>
      </c>
      <c r="K12" s="42"/>
      <c r="L12" s="123">
        <v>72.650000000000006</v>
      </c>
      <c r="M12" s="59">
        <f>SUM(L12/(1-$M$10))</f>
        <v>161.44</v>
      </c>
      <c r="P12" s="63">
        <f t="shared" ref="P12:P19" si="3">L12*A12</f>
        <v>72.650000000000006</v>
      </c>
      <c r="R12" s="78">
        <f t="shared" ref="R12:R19" si="4">SUM(((C12*D12)/144)*A12)</f>
        <v>25.9</v>
      </c>
      <c r="S12" s="44" t="s">
        <v>44</v>
      </c>
    </row>
    <row r="13" spans="1:20" s="44" customFormat="1" ht="30" customHeight="1">
      <c r="A13" s="55">
        <v>1</v>
      </c>
      <c r="B13" s="124" t="s">
        <v>184</v>
      </c>
      <c r="C13" s="125">
        <v>42.375</v>
      </c>
      <c r="D13" s="125">
        <v>86</v>
      </c>
      <c r="E13" s="41" t="s">
        <v>182</v>
      </c>
      <c r="F13" s="41" t="s">
        <v>195</v>
      </c>
      <c r="G13" s="77">
        <f t="shared" ref="G13:G16" si="5">M13</f>
        <v>161.44</v>
      </c>
      <c r="H13" s="136">
        <f t="shared" si="0"/>
        <v>161.44</v>
      </c>
      <c r="I13" s="77">
        <f t="shared" ref="I13:I16" si="6">SUM(H13*$I$11)</f>
        <v>14.93</v>
      </c>
      <c r="J13" s="77">
        <f t="shared" ref="J13:J16" si="7">SUM(H13:I13)</f>
        <v>176.37</v>
      </c>
      <c r="K13" s="42"/>
      <c r="L13" s="123">
        <v>72.650000000000006</v>
      </c>
      <c r="M13" s="59">
        <f t="shared" ref="M13:M16" si="8">SUM(L13/(1-$M$10))</f>
        <v>161.44</v>
      </c>
      <c r="P13" s="63">
        <f t="shared" si="3"/>
        <v>72.650000000000006</v>
      </c>
      <c r="R13" s="78">
        <f t="shared" si="4"/>
        <v>25.31</v>
      </c>
      <c r="S13" s="44" t="s">
        <v>44</v>
      </c>
    </row>
    <row r="14" spans="1:20" s="44" customFormat="1" ht="30" customHeight="1">
      <c r="A14" s="55">
        <v>1</v>
      </c>
      <c r="B14" s="124" t="s">
        <v>185</v>
      </c>
      <c r="C14" s="125">
        <v>43.125</v>
      </c>
      <c r="D14" s="125">
        <v>86</v>
      </c>
      <c r="E14" s="41" t="s">
        <v>182</v>
      </c>
      <c r="F14" s="41" t="s">
        <v>195</v>
      </c>
      <c r="G14" s="77">
        <f t="shared" si="5"/>
        <v>161.09</v>
      </c>
      <c r="H14" s="136">
        <f t="shared" ref="H14:H16" si="9">G14*A14</f>
        <v>161.09</v>
      </c>
      <c r="I14" s="77">
        <f t="shared" si="6"/>
        <v>14.9</v>
      </c>
      <c r="J14" s="77">
        <f t="shared" si="7"/>
        <v>175.99</v>
      </c>
      <c r="K14" s="42"/>
      <c r="L14" s="123">
        <v>72.489999999999995</v>
      </c>
      <c r="M14" s="59">
        <f t="shared" si="8"/>
        <v>161.09</v>
      </c>
      <c r="P14" s="63">
        <f t="shared" ref="P14:P16" si="10">L14*A14</f>
        <v>72.489999999999995</v>
      </c>
      <c r="R14" s="78">
        <f t="shared" ref="R14:R16" si="11">SUM(((C14*D14)/144)*A14)</f>
        <v>25.76</v>
      </c>
      <c r="S14" s="44" t="s">
        <v>44</v>
      </c>
    </row>
    <row r="15" spans="1:20" s="44" customFormat="1" ht="30" customHeight="1">
      <c r="A15" s="55">
        <v>1</v>
      </c>
      <c r="B15" s="124" t="s">
        <v>186</v>
      </c>
      <c r="C15" s="125">
        <v>43.125</v>
      </c>
      <c r="D15" s="125">
        <v>86</v>
      </c>
      <c r="E15" s="41" t="s">
        <v>182</v>
      </c>
      <c r="F15" s="41" t="s">
        <v>195</v>
      </c>
      <c r="G15" s="77">
        <f t="shared" si="5"/>
        <v>161.09</v>
      </c>
      <c r="H15" s="136">
        <f t="shared" si="9"/>
        <v>161.09</v>
      </c>
      <c r="I15" s="77">
        <f t="shared" si="6"/>
        <v>14.9</v>
      </c>
      <c r="J15" s="77">
        <f t="shared" si="7"/>
        <v>175.99</v>
      </c>
      <c r="K15" s="42"/>
      <c r="L15" s="123">
        <v>72.489999999999995</v>
      </c>
      <c r="M15" s="59">
        <f t="shared" si="8"/>
        <v>161.09</v>
      </c>
      <c r="P15" s="63">
        <f t="shared" si="10"/>
        <v>72.489999999999995</v>
      </c>
      <c r="R15" s="78">
        <f t="shared" si="11"/>
        <v>25.76</v>
      </c>
      <c r="S15" s="44" t="s">
        <v>44</v>
      </c>
    </row>
    <row r="16" spans="1:20" s="44" customFormat="1" ht="30" customHeight="1">
      <c r="A16" s="55">
        <v>1</v>
      </c>
      <c r="B16" s="124" t="s">
        <v>187</v>
      </c>
      <c r="C16" s="125">
        <v>35.625</v>
      </c>
      <c r="D16" s="125">
        <v>57.75</v>
      </c>
      <c r="E16" s="41" t="s">
        <v>182</v>
      </c>
      <c r="F16" s="41" t="s">
        <v>195</v>
      </c>
      <c r="G16" s="77">
        <f t="shared" si="5"/>
        <v>136.24</v>
      </c>
      <c r="H16" s="136">
        <f t="shared" si="9"/>
        <v>136.24</v>
      </c>
      <c r="I16" s="77">
        <f t="shared" si="6"/>
        <v>12.6</v>
      </c>
      <c r="J16" s="77">
        <f t="shared" si="7"/>
        <v>148.84</v>
      </c>
      <c r="K16" s="42"/>
      <c r="L16" s="123">
        <v>61.31</v>
      </c>
      <c r="M16" s="59">
        <f t="shared" si="8"/>
        <v>136.24</v>
      </c>
      <c r="P16" s="63">
        <f t="shared" si="10"/>
        <v>61.31</v>
      </c>
      <c r="R16" s="78">
        <f t="shared" si="11"/>
        <v>14.29</v>
      </c>
      <c r="S16" s="44" t="s">
        <v>44</v>
      </c>
    </row>
    <row r="17" spans="1:19" s="44" customFormat="1" ht="30" customHeight="1">
      <c r="A17" s="55">
        <v>1</v>
      </c>
      <c r="B17" s="124" t="s">
        <v>188</v>
      </c>
      <c r="C17" s="125">
        <v>35.625</v>
      </c>
      <c r="D17" s="125">
        <v>57.75</v>
      </c>
      <c r="E17" s="41" t="s">
        <v>182</v>
      </c>
      <c r="F17" s="41" t="s">
        <v>195</v>
      </c>
      <c r="G17" s="77">
        <f t="shared" ref="G17" si="12">M17</f>
        <v>136.24</v>
      </c>
      <c r="H17" s="136">
        <f t="shared" ref="H17" si="13">G17*A17</f>
        <v>136.24</v>
      </c>
      <c r="I17" s="77">
        <f t="shared" ref="I17" si="14">SUM(H17*$I$11)</f>
        <v>12.6</v>
      </c>
      <c r="J17" s="77">
        <f t="shared" ref="J17" si="15">SUM(H17:I17)</f>
        <v>148.84</v>
      </c>
      <c r="K17" s="42"/>
      <c r="L17" s="123">
        <v>61.31</v>
      </c>
      <c r="M17" s="59">
        <f t="shared" ref="M17" si="16">SUM(L17/(1-$M$10))</f>
        <v>136.24</v>
      </c>
      <c r="P17" s="63">
        <f t="shared" ref="P17" si="17">L17*A17</f>
        <v>61.31</v>
      </c>
      <c r="R17" s="78">
        <f t="shared" ref="R17" si="18">SUM(((C17*D17)/144)*A17)</f>
        <v>14.29</v>
      </c>
      <c r="S17" s="44" t="s">
        <v>44</v>
      </c>
    </row>
    <row r="18" spans="1:19" s="44" customFormat="1" ht="30" customHeight="1">
      <c r="A18" s="55">
        <v>1</v>
      </c>
      <c r="B18" s="124" t="s">
        <v>189</v>
      </c>
      <c r="C18" s="125">
        <v>35.625</v>
      </c>
      <c r="D18" s="125">
        <v>57.75</v>
      </c>
      <c r="E18" s="41" t="s">
        <v>182</v>
      </c>
      <c r="F18" s="41" t="s">
        <v>195</v>
      </c>
      <c r="G18" s="77">
        <f t="shared" ref="G18" si="19">M18</f>
        <v>136.24</v>
      </c>
      <c r="H18" s="136">
        <f t="shared" si="0"/>
        <v>136.24</v>
      </c>
      <c r="I18" s="77">
        <f t="shared" ref="I18:I19" si="20">SUM(H18*$I$11)</f>
        <v>12.6</v>
      </c>
      <c r="J18" s="77">
        <f t="shared" ref="J18:J24" si="21">SUM(H18:I18)</f>
        <v>148.84</v>
      </c>
      <c r="K18" s="42"/>
      <c r="L18" s="123">
        <v>61.31</v>
      </c>
      <c r="M18" s="59">
        <f t="shared" ref="M18:M19" si="22">SUM(L18/(1-$M$10))</f>
        <v>136.24</v>
      </c>
      <c r="P18" s="63">
        <f t="shared" si="3"/>
        <v>61.31</v>
      </c>
      <c r="R18" s="78">
        <f t="shared" si="4"/>
        <v>14.29</v>
      </c>
      <c r="S18" s="44" t="s">
        <v>44</v>
      </c>
    </row>
    <row r="19" spans="1:19" s="44" customFormat="1" ht="30" customHeight="1" thickBot="1">
      <c r="A19" s="130"/>
      <c r="B19" s="131"/>
      <c r="C19" s="132"/>
      <c r="D19" s="132"/>
      <c r="E19" s="133"/>
      <c r="F19" s="133"/>
      <c r="G19" s="134">
        <f t="shared" ref="G19" si="23">ROUNDUP(M19,0)</f>
        <v>0</v>
      </c>
      <c r="H19" s="134">
        <f t="shared" si="0"/>
        <v>0</v>
      </c>
      <c r="I19" s="134">
        <f t="shared" si="20"/>
        <v>0</v>
      </c>
      <c r="J19" s="134">
        <f t="shared" si="21"/>
        <v>0</v>
      </c>
      <c r="K19" s="42"/>
      <c r="L19" s="123"/>
      <c r="M19" s="59">
        <f t="shared" si="22"/>
        <v>0</v>
      </c>
      <c r="P19" s="63">
        <f t="shared" si="3"/>
        <v>0</v>
      </c>
      <c r="R19" s="78">
        <f t="shared" si="4"/>
        <v>0</v>
      </c>
      <c r="S19" s="44" t="s">
        <v>44</v>
      </c>
    </row>
    <row r="20" spans="1:19" s="44" customFormat="1" ht="30" customHeight="1">
      <c r="A20" s="56">
        <f>SUM(A12:A19)</f>
        <v>7</v>
      </c>
      <c r="B20" s="120"/>
      <c r="C20" s="120"/>
      <c r="D20" s="120"/>
      <c r="E20" s="41" t="s">
        <v>179</v>
      </c>
      <c r="F20" s="41"/>
      <c r="G20" s="77">
        <v>50</v>
      </c>
      <c r="H20" s="121">
        <f t="shared" si="0"/>
        <v>350</v>
      </c>
      <c r="I20" s="77"/>
      <c r="J20" s="77">
        <f t="shared" si="21"/>
        <v>350</v>
      </c>
      <c r="K20" s="42"/>
      <c r="L20" s="43">
        <v>35</v>
      </c>
      <c r="M20" s="59">
        <f t="shared" ref="M20:M24" si="24">SUM(L20/(1-$N$20))</f>
        <v>46.67</v>
      </c>
      <c r="N20" s="39">
        <v>0.25</v>
      </c>
      <c r="O20" s="60"/>
      <c r="P20" s="63">
        <f>L20*A20</f>
        <v>245</v>
      </c>
      <c r="Q20" s="46"/>
      <c r="R20" s="86" t="s">
        <v>52</v>
      </c>
    </row>
    <row r="21" spans="1:19" s="44" customFormat="1" ht="30" customHeight="1">
      <c r="A21" s="55">
        <v>1</v>
      </c>
      <c r="B21" s="64"/>
      <c r="C21" s="64"/>
      <c r="D21" s="64"/>
      <c r="E21" s="62" t="s">
        <v>34</v>
      </c>
      <c r="F21" s="62"/>
      <c r="G21" s="77">
        <v>75</v>
      </c>
      <c r="H21" s="66">
        <f>SUM(G21*A21)</f>
        <v>75</v>
      </c>
      <c r="I21" s="65"/>
      <c r="J21" s="67">
        <f t="shared" ref="J21" si="25">SUM(H21:I21)</f>
        <v>75</v>
      </c>
      <c r="K21" s="42"/>
      <c r="L21" s="43">
        <f>50*1</f>
        <v>50</v>
      </c>
      <c r="M21" s="59">
        <f t="shared" si="24"/>
        <v>66.67</v>
      </c>
      <c r="P21" s="63">
        <f t="shared" ref="P21:P24" si="26">L21*A21</f>
        <v>50</v>
      </c>
      <c r="R21" s="86" t="s">
        <v>53</v>
      </c>
    </row>
    <row r="22" spans="1:19" s="44" customFormat="1" ht="30" customHeight="1">
      <c r="A22" s="55">
        <v>1</v>
      </c>
      <c r="B22" s="64"/>
      <c r="C22" s="64"/>
      <c r="D22" s="64"/>
      <c r="E22" s="62" t="s">
        <v>173</v>
      </c>
      <c r="F22" s="62"/>
      <c r="G22" s="77">
        <v>475</v>
      </c>
      <c r="H22" s="66">
        <f>SUM(G22*A22)</f>
        <v>475</v>
      </c>
      <c r="I22" s="65"/>
      <c r="J22" s="67">
        <f t="shared" si="21"/>
        <v>475</v>
      </c>
      <c r="K22" s="42"/>
      <c r="L22" s="43">
        <f>(0.7*220)+(50*4)</f>
        <v>354</v>
      </c>
      <c r="M22" s="59">
        <f t="shared" si="24"/>
        <v>472</v>
      </c>
      <c r="P22" s="63">
        <f t="shared" si="26"/>
        <v>354</v>
      </c>
      <c r="R22" s="86" t="s">
        <v>53</v>
      </c>
    </row>
    <row r="23" spans="1:19" s="44" customFormat="1" ht="30" customHeight="1">
      <c r="A23" s="64">
        <v>1</v>
      </c>
      <c r="B23" s="64"/>
      <c r="C23" s="64"/>
      <c r="D23" s="64"/>
      <c r="E23" s="62" t="s">
        <v>168</v>
      </c>
      <c r="F23" s="62"/>
      <c r="G23" s="65">
        <v>475</v>
      </c>
      <c r="H23" s="66">
        <f>SUM(G23*A23)</f>
        <v>475</v>
      </c>
      <c r="I23" s="65"/>
      <c r="J23" s="67">
        <f t="shared" si="21"/>
        <v>475</v>
      </c>
      <c r="K23" s="42"/>
      <c r="L23" s="43">
        <f>(0.7*20)+(50*1)</f>
        <v>64</v>
      </c>
      <c r="M23" s="59">
        <f t="shared" si="24"/>
        <v>85.33</v>
      </c>
      <c r="O23" s="45"/>
      <c r="P23" s="63">
        <f t="shared" si="26"/>
        <v>64</v>
      </c>
      <c r="Q23" s="47"/>
      <c r="R23" s="87" t="s">
        <v>51</v>
      </c>
    </row>
    <row r="24" spans="1:19" s="44" customFormat="1" ht="30" customHeight="1" thickBot="1">
      <c r="A24" s="64">
        <v>1</v>
      </c>
      <c r="B24" s="64"/>
      <c r="C24" s="64"/>
      <c r="D24" s="64"/>
      <c r="E24" s="62" t="s">
        <v>174</v>
      </c>
      <c r="F24" s="62"/>
      <c r="G24" s="129">
        <v>253.76</v>
      </c>
      <c r="H24" s="66">
        <f>SUM(G24*A24)</f>
        <v>253.76</v>
      </c>
      <c r="I24" s="65"/>
      <c r="J24" s="67">
        <f t="shared" si="21"/>
        <v>253.76</v>
      </c>
      <c r="K24" s="42"/>
      <c r="L24" s="43">
        <v>190</v>
      </c>
      <c r="M24" s="59">
        <f t="shared" si="24"/>
        <v>253.33</v>
      </c>
      <c r="O24" s="45"/>
      <c r="P24" s="63">
        <f t="shared" si="26"/>
        <v>190</v>
      </c>
      <c r="Q24" s="47"/>
      <c r="R24" s="87" t="s">
        <v>51</v>
      </c>
    </row>
    <row r="25" spans="1:19" ht="40.15" customHeight="1" thickTop="1">
      <c r="A25" s="48"/>
      <c r="B25" s="49"/>
      <c r="C25" s="49"/>
      <c r="D25" s="49"/>
      <c r="E25" s="49"/>
      <c r="F25" s="49"/>
      <c r="G25" s="128" t="s">
        <v>172</v>
      </c>
      <c r="H25" s="49"/>
      <c r="I25" s="50">
        <f>SUM(I12:I24)</f>
        <v>97.46</v>
      </c>
      <c r="J25" s="51">
        <f>SUM(J12:J24)</f>
        <v>2780</v>
      </c>
      <c r="K25" s="10"/>
      <c r="L25" s="44"/>
      <c r="M25" s="44"/>
      <c r="N25" s="44"/>
      <c r="O25" s="45"/>
      <c r="P25" s="44"/>
      <c r="Q25" s="44"/>
      <c r="R25" s="44"/>
      <c r="S25" s="44"/>
    </row>
    <row r="26" spans="1:19" s="44" customFormat="1" ht="24.95" customHeight="1">
      <c r="A26" s="25"/>
      <c r="B26" s="25"/>
      <c r="C26" s="25"/>
      <c r="D26" s="25"/>
      <c r="E26" s="25"/>
      <c r="F26" s="25"/>
      <c r="G26" s="25"/>
      <c r="H26" s="25"/>
      <c r="I26" s="27"/>
      <c r="J26" s="42"/>
      <c r="K26" s="25"/>
    </row>
    <row r="27" spans="1:19" s="44" customFormat="1" ht="24.95" customHeight="1">
      <c r="A27" s="33"/>
      <c r="B27"/>
      <c r="C27"/>
      <c r="D27"/>
      <c r="E27" s="25"/>
      <c r="F27"/>
      <c r="G27"/>
      <c r="H27" s="135">
        <f>SUM(H12:H18)</f>
        <v>1053.78</v>
      </c>
      <c r="I27" s="27"/>
      <c r="J27" s="42"/>
      <c r="K27" s="25"/>
    </row>
    <row r="28" spans="1:19" s="44" customFormat="1" ht="24.95" customHeight="1">
      <c r="A28" s="88" t="s">
        <v>54</v>
      </c>
      <c r="E28" s="25"/>
      <c r="I28" s="27"/>
      <c r="J28" s="42"/>
      <c r="K28" s="25"/>
    </row>
    <row r="29" spans="1:19" s="44" customFormat="1" ht="24.95" customHeight="1">
      <c r="A29" s="88" t="s">
        <v>55</v>
      </c>
      <c r="E29" s="25"/>
      <c r="I29" s="27"/>
      <c r="J29" s="42"/>
      <c r="K29" s="52"/>
    </row>
    <row r="30" spans="1:19" ht="24.95" customHeight="1">
      <c r="A30" s="92" t="s">
        <v>56</v>
      </c>
      <c r="B30" s="93"/>
      <c r="C30" s="93"/>
      <c r="D30" s="93"/>
      <c r="E30" s="94"/>
      <c r="F30" s="93"/>
      <c r="G30" s="44"/>
      <c r="H30" s="44"/>
      <c r="I30" s="27"/>
      <c r="J30" s="42"/>
      <c r="K30" s="10"/>
    </row>
    <row r="31" spans="1:19" ht="24.95" customHeight="1">
      <c r="A31" s="25"/>
      <c r="B31" s="44"/>
      <c r="C31" s="44"/>
      <c r="D31" s="44"/>
      <c r="E31" s="25"/>
      <c r="F31" s="44"/>
      <c r="G31" s="44"/>
      <c r="H31" s="44"/>
      <c r="I31" s="27"/>
      <c r="J31" s="42"/>
      <c r="K31" s="10"/>
    </row>
    <row r="32" spans="1:19" ht="24.95" customHeight="1">
      <c r="A32" s="25"/>
      <c r="B32" s="25"/>
      <c r="C32" s="25"/>
      <c r="D32" s="25"/>
      <c r="E32" s="25"/>
      <c r="F32"/>
      <c r="G32"/>
      <c r="H32"/>
      <c r="I32" s="27"/>
      <c r="J32" s="42"/>
      <c r="K32" s="10"/>
    </row>
    <row r="33" spans="1:11" s="44" customFormat="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25"/>
    </row>
    <row r="34" spans="1:11" s="44" customFormat="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25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10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10"/>
    </row>
    <row r="37" spans="1:11" s="44" customFormat="1" ht="24.95" customHeight="1">
      <c r="A37" s="34"/>
      <c r="B37" s="34"/>
      <c r="C37" s="34"/>
      <c r="D37" s="25"/>
      <c r="E37" s="25"/>
      <c r="F37" s="25"/>
      <c r="G37" s="25"/>
      <c r="H37" s="25"/>
      <c r="I37" s="27"/>
      <c r="J37" s="42"/>
      <c r="K37" s="52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s="44" customFormat="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52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27"/>
      <c r="J46" s="42"/>
      <c r="K46" s="10"/>
    </row>
    <row r="47" spans="1:11" s="44" customFormat="1" ht="24.95" customHeight="1">
      <c r="A47" s="25"/>
      <c r="B47" s="25"/>
      <c r="C47" s="25"/>
      <c r="D47" s="25"/>
      <c r="E47" s="25"/>
      <c r="F47" s="25"/>
      <c r="G47" s="25"/>
      <c r="H47" s="25"/>
      <c r="I47" s="27"/>
      <c r="J47" s="42"/>
      <c r="K47" s="25"/>
    </row>
    <row r="48" spans="1:11" s="44" customFormat="1" ht="24.95" customHeight="1">
      <c r="A48" s="25"/>
      <c r="B48" s="25"/>
      <c r="C48" s="25"/>
      <c r="D48" s="25"/>
      <c r="E48" s="25"/>
      <c r="F48" s="25"/>
      <c r="G48" s="25"/>
      <c r="H48" s="25"/>
      <c r="I48" s="27"/>
      <c r="J48" s="42"/>
      <c r="K48" s="25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27"/>
      <c r="J49" s="42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27"/>
      <c r="J50" s="42"/>
      <c r="K50" s="10"/>
    </row>
    <row r="51" spans="1:11" ht="24.95" customHeight="1">
      <c r="A51" s="34"/>
      <c r="B51" s="34"/>
      <c r="C51" s="34"/>
      <c r="D51" s="25"/>
      <c r="E51" s="25"/>
      <c r="F51" s="25"/>
      <c r="G51" s="25"/>
      <c r="H51" s="25"/>
      <c r="I51" s="27"/>
      <c r="J51" s="42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53"/>
      <c r="J52" s="54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</row>
  </sheetData>
  <mergeCells count="1">
    <mergeCell ref="A1:D1"/>
  </mergeCells>
  <phoneticPr fontId="32" type="noConversion"/>
  <hyperlinks>
    <hyperlink ref="F7" r:id="rId1" xr:uid="{2CD4FA45-626E-4DB1-B618-9136ACEE2A2B}"/>
    <hyperlink ref="F8" r:id="rId2" xr:uid="{D9E0951F-0494-40B1-84EF-B497613EB347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95</v>
      </c>
      <c r="B1" s="82" t="s">
        <v>94</v>
      </c>
      <c r="D1" s="104" t="s">
        <v>93</v>
      </c>
      <c r="H1" s="104" t="s">
        <v>92</v>
      </c>
    </row>
    <row r="2" spans="1:11">
      <c r="A2" s="82" t="s">
        <v>64</v>
      </c>
      <c r="B2" s="82">
        <v>50</v>
      </c>
      <c r="D2" s="102">
        <v>20</v>
      </c>
    </row>
    <row r="3" spans="1:11">
      <c r="A3" s="82" t="s">
        <v>91</v>
      </c>
      <c r="B3">
        <v>40</v>
      </c>
      <c r="D3" s="99">
        <v>25</v>
      </c>
      <c r="I3" s="103" t="s">
        <v>90</v>
      </c>
      <c r="J3" s="103"/>
      <c r="K3" s="103" t="s">
        <v>24</v>
      </c>
    </row>
    <row r="4" spans="1:11">
      <c r="A4" s="82" t="s">
        <v>89</v>
      </c>
      <c r="B4">
        <v>25</v>
      </c>
      <c r="D4" s="99">
        <v>40</v>
      </c>
      <c r="I4" s="82" t="s">
        <v>88</v>
      </c>
      <c r="K4" s="101" t="s">
        <v>87</v>
      </c>
    </row>
    <row r="5" spans="1:11">
      <c r="A5" s="82" t="s">
        <v>86</v>
      </c>
      <c r="B5">
        <v>20</v>
      </c>
      <c r="D5" s="102" t="s">
        <v>78</v>
      </c>
      <c r="I5" s="82" t="s">
        <v>85</v>
      </c>
      <c r="K5" s="39">
        <v>0.4</v>
      </c>
    </row>
    <row r="6" spans="1:11">
      <c r="A6" s="82" t="s">
        <v>84</v>
      </c>
      <c r="B6">
        <v>10</v>
      </c>
      <c r="D6" s="99">
        <v>50</v>
      </c>
      <c r="I6" s="82" t="s">
        <v>83</v>
      </c>
      <c r="K6" s="39">
        <v>0.3</v>
      </c>
    </row>
    <row r="7" spans="1:11">
      <c r="A7" s="82" t="s">
        <v>82</v>
      </c>
      <c r="B7" s="82" t="s">
        <v>81</v>
      </c>
      <c r="D7" s="99">
        <v>80</v>
      </c>
      <c r="I7" s="82" t="s">
        <v>80</v>
      </c>
      <c r="K7" s="39">
        <v>0.25</v>
      </c>
    </row>
    <row r="8" spans="1:11">
      <c r="A8" s="82" t="s">
        <v>79</v>
      </c>
      <c r="B8" s="82">
        <v>20</v>
      </c>
      <c r="D8" s="102" t="s">
        <v>78</v>
      </c>
      <c r="I8" s="82" t="s">
        <v>77</v>
      </c>
      <c r="K8" s="101" t="s">
        <v>76</v>
      </c>
    </row>
    <row r="9" spans="1:11">
      <c r="A9" s="82" t="s">
        <v>75</v>
      </c>
      <c r="B9" s="82"/>
      <c r="D9" s="102">
        <v>75</v>
      </c>
      <c r="I9" s="82"/>
      <c r="K9" s="101"/>
    </row>
    <row r="10" spans="1:11">
      <c r="D10" s="99"/>
      <c r="I10" s="82" t="s">
        <v>74</v>
      </c>
      <c r="K10" s="39"/>
    </row>
    <row r="11" spans="1:11">
      <c r="A11" s="100" t="s">
        <v>73</v>
      </c>
      <c r="D11" s="99"/>
      <c r="K11" s="39"/>
    </row>
    <row r="12" spans="1:11">
      <c r="A12" s="82" t="s">
        <v>72</v>
      </c>
      <c r="D12" s="99"/>
      <c r="K12" s="39"/>
    </row>
    <row r="13" spans="1:11">
      <c r="A13" s="82" t="s">
        <v>71</v>
      </c>
      <c r="D13" s="99"/>
      <c r="K13" s="39"/>
    </row>
    <row r="14" spans="1:11">
      <c r="A14" s="82" t="s">
        <v>70</v>
      </c>
      <c r="D14" s="99"/>
      <c r="K14" s="39"/>
    </row>
    <row r="15" spans="1:11">
      <c r="A15" s="82" t="s">
        <v>69</v>
      </c>
      <c r="D15" s="99"/>
      <c r="K15" s="39"/>
    </row>
    <row r="16" spans="1:11">
      <c r="A16" s="82" t="s">
        <v>68</v>
      </c>
      <c r="D16" s="99"/>
    </row>
    <row r="17" spans="1:8">
      <c r="A17" s="82" t="s">
        <v>67</v>
      </c>
      <c r="D17" s="99"/>
    </row>
    <row r="18" spans="1:8">
      <c r="A18" s="82" t="s">
        <v>66</v>
      </c>
      <c r="D18" s="99"/>
    </row>
    <row r="19" spans="1:8">
      <c r="A19" s="82" t="s">
        <v>65</v>
      </c>
      <c r="D19" s="99"/>
    </row>
    <row r="20" spans="1:8">
      <c r="A20" s="82"/>
      <c r="D20" s="99"/>
    </row>
    <row r="21" spans="1:8">
      <c r="A21" s="82" t="s">
        <v>64</v>
      </c>
      <c r="D21" s="99"/>
    </row>
    <row r="22" spans="1:8">
      <c r="D22" s="99"/>
    </row>
    <row r="23" spans="1:8">
      <c r="A23" s="82" t="s">
        <v>63</v>
      </c>
      <c r="D23" s="99"/>
    </row>
    <row r="24" spans="1:8">
      <c r="D24" s="99"/>
    </row>
    <row r="25" spans="1:8">
      <c r="A25" s="100" t="s">
        <v>62</v>
      </c>
      <c r="D25" s="99"/>
    </row>
    <row r="26" spans="1:8">
      <c r="A26" s="98" t="s">
        <v>61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60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59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58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57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112</v>
      </c>
      <c r="C1" s="105" t="s">
        <v>111</v>
      </c>
      <c r="E1" s="105" t="s">
        <v>75</v>
      </c>
    </row>
    <row r="2" spans="1:5" ht="45">
      <c r="A2" s="89" t="s">
        <v>102</v>
      </c>
      <c r="C2" t="s">
        <v>110</v>
      </c>
      <c r="E2" s="89" t="s">
        <v>109</v>
      </c>
    </row>
    <row r="3" spans="1:5">
      <c r="A3" s="89"/>
    </row>
    <row r="4" spans="1:5" ht="30">
      <c r="A4" s="89" t="s">
        <v>104</v>
      </c>
      <c r="C4" s="89" t="s">
        <v>108</v>
      </c>
    </row>
    <row r="5" spans="1:5">
      <c r="A5" s="89"/>
    </row>
    <row r="6" spans="1:5" ht="30">
      <c r="A6" s="89" t="s">
        <v>106</v>
      </c>
    </row>
    <row r="7" spans="1:5" ht="60">
      <c r="A7" s="89"/>
      <c r="C7" s="89" t="s">
        <v>107</v>
      </c>
    </row>
    <row r="8" spans="1:5" ht="30">
      <c r="A8" s="89" t="s">
        <v>106</v>
      </c>
    </row>
    <row r="9" spans="1:5" ht="60">
      <c r="A9" s="89"/>
      <c r="C9" s="89" t="s">
        <v>105</v>
      </c>
    </row>
    <row r="10" spans="1:5" ht="30">
      <c r="A10" s="89" t="s">
        <v>104</v>
      </c>
    </row>
    <row r="11" spans="1:5" ht="45">
      <c r="A11" s="89"/>
      <c r="C11" s="89" t="s">
        <v>103</v>
      </c>
    </row>
    <row r="12" spans="1:5" ht="30">
      <c r="A12" s="89" t="s">
        <v>102</v>
      </c>
    </row>
    <row r="13" spans="1:5">
      <c r="A13" s="89"/>
    </row>
    <row r="14" spans="1:5" ht="45">
      <c r="A14" s="89"/>
      <c r="C14" s="89" t="s">
        <v>101</v>
      </c>
    </row>
    <row r="15" spans="1:5">
      <c r="A15" s="89"/>
    </row>
    <row r="16" spans="1:5" ht="30">
      <c r="A16" s="89"/>
      <c r="C16" s="89" t="s">
        <v>100</v>
      </c>
    </row>
    <row r="17" spans="1:3">
      <c r="A17" s="89"/>
    </row>
    <row r="18" spans="1:3" ht="45">
      <c r="A18" s="89"/>
      <c r="C18" s="89" t="s">
        <v>99</v>
      </c>
    </row>
    <row r="19" spans="1:3">
      <c r="A19" s="89"/>
    </row>
    <row r="20" spans="1:3" ht="75">
      <c r="A20" s="89"/>
      <c r="C20" s="89" t="s">
        <v>98</v>
      </c>
    </row>
    <row r="21" spans="1:3">
      <c r="A21" s="89"/>
    </row>
    <row r="22" spans="1:3" ht="60">
      <c r="A22" s="89"/>
      <c r="C22" s="89" t="s">
        <v>97</v>
      </c>
    </row>
    <row r="23" spans="1:3">
      <c r="A23" s="89"/>
    </row>
    <row r="24" spans="1:3" ht="45">
      <c r="A24" s="89"/>
      <c r="C24" s="89" t="s">
        <v>96</v>
      </c>
    </row>
    <row r="25" spans="1:3">
      <c r="A25" s="89"/>
      <c r="C25" s="144" t="s">
        <v>46</v>
      </c>
    </row>
    <row r="26" spans="1:3">
      <c r="A26" s="89"/>
      <c r="C26" s="144"/>
    </row>
    <row r="27" spans="1:3">
      <c r="A27" s="89"/>
      <c r="C27" s="144"/>
    </row>
    <row r="28" spans="1:3">
      <c r="A28" s="89"/>
      <c r="C28" s="144"/>
    </row>
    <row r="29" spans="1:3">
      <c r="A29" s="89"/>
      <c r="C29" s="144"/>
    </row>
    <row r="30" spans="1:3">
      <c r="A30" s="89"/>
      <c r="C30" s="144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160</v>
      </c>
      <c r="B1" s="112" t="s">
        <v>159</v>
      </c>
      <c r="C1" s="111" t="s">
        <v>158</v>
      </c>
      <c r="D1" s="110" t="s">
        <v>157</v>
      </c>
      <c r="E1" s="110" t="s">
        <v>156</v>
      </c>
      <c r="F1" s="110" t="s">
        <v>155</v>
      </c>
      <c r="G1" s="110" t="s">
        <v>154</v>
      </c>
      <c r="H1" s="110" t="s">
        <v>153</v>
      </c>
      <c r="I1" s="109" t="s">
        <v>152</v>
      </c>
    </row>
    <row r="2" spans="1:9" ht="19.5" thickBot="1">
      <c r="A2" s="106" t="s">
        <v>151</v>
      </c>
      <c r="C2" s="82" t="s">
        <v>150</v>
      </c>
      <c r="D2" s="82" t="s">
        <v>149</v>
      </c>
      <c r="E2" s="82" t="s">
        <v>148</v>
      </c>
      <c r="F2" s="82" t="s">
        <v>147</v>
      </c>
      <c r="G2" s="82" t="s">
        <v>146</v>
      </c>
      <c r="H2" s="82" t="s">
        <v>145</v>
      </c>
    </row>
    <row r="3" spans="1:9" ht="19.5" thickBot="1">
      <c r="A3" s="106" t="s">
        <v>144</v>
      </c>
      <c r="B3" s="3" t="s">
        <v>143</v>
      </c>
      <c r="C3" s="3" t="s">
        <v>142</v>
      </c>
      <c r="D3" s="3" t="s">
        <v>141</v>
      </c>
      <c r="E3" s="3" t="s">
        <v>140</v>
      </c>
      <c r="F3" s="3" t="s">
        <v>139</v>
      </c>
      <c r="G3" s="3" t="s">
        <v>138</v>
      </c>
      <c r="H3" s="3" t="s">
        <v>137</v>
      </c>
    </row>
    <row r="4" spans="1:9" ht="18.75">
      <c r="A4" s="107"/>
      <c r="B4" s="3" t="s">
        <v>136</v>
      </c>
      <c r="C4" s="3" t="s">
        <v>135</v>
      </c>
      <c r="D4" s="3" t="s">
        <v>134</v>
      </c>
      <c r="E4" s="82" t="s">
        <v>133</v>
      </c>
      <c r="F4" s="82" t="s">
        <v>132</v>
      </c>
      <c r="G4" s="3" t="s">
        <v>131</v>
      </c>
      <c r="H4" s="3" t="s">
        <v>130</v>
      </c>
    </row>
    <row r="5" spans="1:9" ht="18.75">
      <c r="A5" s="107"/>
      <c r="B5" s="3" t="s">
        <v>129</v>
      </c>
      <c r="C5" s="3"/>
      <c r="E5" s="108" t="s">
        <v>128</v>
      </c>
      <c r="F5" s="108" t="s">
        <v>127</v>
      </c>
      <c r="G5" s="3" t="s">
        <v>126</v>
      </c>
    </row>
    <row r="6" spans="1:9" ht="19.5" thickBot="1">
      <c r="A6" s="107"/>
    </row>
    <row r="7" spans="1:9" ht="19.5" thickBot="1">
      <c r="A7" s="106" t="s">
        <v>125</v>
      </c>
      <c r="E7" s="23">
        <v>159778</v>
      </c>
      <c r="F7" s="82" t="s">
        <v>124</v>
      </c>
      <c r="H7" s="23">
        <v>75143</v>
      </c>
    </row>
    <row r="8" spans="1:9" ht="19.5" thickBot="1">
      <c r="A8" s="106" t="s">
        <v>123</v>
      </c>
      <c r="C8" s="82" t="s">
        <v>122</v>
      </c>
      <c r="F8" s="82" t="s">
        <v>122</v>
      </c>
      <c r="G8" s="82" t="s">
        <v>75</v>
      </c>
      <c r="H8" t="s">
        <v>115</v>
      </c>
      <c r="I8" t="s">
        <v>122</v>
      </c>
    </row>
    <row r="9" spans="1:9">
      <c r="C9" s="82" t="s">
        <v>120</v>
      </c>
      <c r="F9" s="82" t="s">
        <v>120</v>
      </c>
      <c r="G9" s="82" t="s">
        <v>112</v>
      </c>
      <c r="H9" t="s">
        <v>121</v>
      </c>
      <c r="I9" t="s">
        <v>120</v>
      </c>
    </row>
    <row r="10" spans="1:9">
      <c r="C10" s="82" t="s">
        <v>118</v>
      </c>
      <c r="F10" s="82" t="s">
        <v>118</v>
      </c>
      <c r="G10" s="82" t="s">
        <v>119</v>
      </c>
      <c r="I10" t="s">
        <v>118</v>
      </c>
    </row>
    <row r="11" spans="1:9">
      <c r="C11" s="82" t="s">
        <v>117</v>
      </c>
      <c r="F11" s="82" t="s">
        <v>117</v>
      </c>
      <c r="I11" t="s">
        <v>117</v>
      </c>
    </row>
    <row r="12" spans="1:9">
      <c r="I12" t="s">
        <v>116</v>
      </c>
    </row>
    <row r="13" spans="1:9">
      <c r="I13" t="s">
        <v>115</v>
      </c>
    </row>
    <row r="14" spans="1:9">
      <c r="I14" t="s">
        <v>114</v>
      </c>
    </row>
    <row r="15" spans="1:9">
      <c r="I15" t="s">
        <v>113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DA8E61-0BCD-4BEE-AAA8-9CAD8CEED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RWP Roller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2025-09-26T20:35:59Z</cp:lastPrinted>
  <dcterms:created xsi:type="dcterms:W3CDTF">2000-08-02T17:16:16Z</dcterms:created>
  <dcterms:modified xsi:type="dcterms:W3CDTF">2025-10-01T20:05:55Z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