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87 Wyndham Branson Meadows Guestrooms/01. Quotes/Proposals/"/>
    </mc:Choice>
  </mc:AlternateContent>
  <xr:revisionPtr revIDLastSave="123" documentId="8_{CC088B29-6A3E-4757-B37A-BB7505DC3796}" xr6:coauthVersionLast="47" xr6:coauthVersionMax="47" xr10:uidLastSave="{7E55E07E-B1DB-4B12-B6EF-66F13D541982}"/>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Quote!$A$1:$K$134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2" l="1"/>
  <c r="G99" i="2"/>
  <c r="G98" i="2"/>
  <c r="G97" i="2"/>
  <c r="G103" i="2"/>
  <c r="G105" i="2"/>
  <c r="K70" i="2"/>
  <c r="M68" i="2"/>
  <c r="K52" i="2" l="1"/>
  <c r="M51" i="2"/>
  <c r="N51" i="2" s="1"/>
  <c r="K51" i="2"/>
  <c r="V59" i="2" l="1"/>
  <c r="R59" i="2"/>
  <c r="S59" i="2" s="1"/>
  <c r="Q58" i="2"/>
  <c r="R58" i="2" s="1"/>
  <c r="S58" i="2" s="1"/>
  <c r="Q57" i="2"/>
  <c r="V57" i="2" s="1"/>
  <c r="V56" i="2"/>
  <c r="R56" i="2"/>
  <c r="S56" i="2" s="1"/>
  <c r="V36" i="2"/>
  <c r="R36" i="2"/>
  <c r="S36" i="2" s="1"/>
  <c r="P65" i="2" s="1"/>
  <c r="Q35" i="2"/>
  <c r="R35" i="2" s="1"/>
  <c r="S35" i="2" s="1"/>
  <c r="Q34" i="2"/>
  <c r="V34" i="2" s="1"/>
  <c r="V33" i="2"/>
  <c r="R33" i="2"/>
  <c r="S33" i="2" s="1"/>
  <c r="M33" i="2"/>
  <c r="P33" i="2" s="1"/>
  <c r="V58" i="2" l="1"/>
  <c r="R57" i="2"/>
  <c r="S57" i="2" s="1"/>
  <c r="V35" i="2"/>
  <c r="R34" i="2"/>
  <c r="S34" i="2" s="1"/>
  <c r="N33" i="2"/>
  <c r="M56" i="2" l="1"/>
  <c r="N56" i="2" l="1"/>
  <c r="P56" i="2"/>
  <c r="N63" i="2"/>
  <c r="K68" i="2"/>
  <c r="K59" i="2"/>
  <c r="K58" i="2"/>
  <c r="K57" i="2"/>
  <c r="K56" i="2"/>
  <c r="K36" i="2"/>
  <c r="K35" i="2"/>
  <c r="K34" i="2"/>
  <c r="K33" i="2"/>
  <c r="K50" i="2"/>
  <c r="K49" i="2"/>
  <c r="I58" i="2"/>
  <c r="I57" i="2"/>
  <c r="I50" i="2"/>
  <c r="I49" i="2"/>
  <c r="I35" i="2"/>
  <c r="I34" i="2"/>
  <c r="K64" i="2"/>
  <c r="B65" i="2"/>
  <c r="K63" i="2"/>
  <c r="K48" i="2" l="1"/>
  <c r="K44" i="2"/>
  <c r="K40" i="2"/>
  <c r="K26" i="2"/>
  <c r="K19" i="2"/>
  <c r="K29" i="2"/>
  <c r="P66" i="2"/>
  <c r="O67" i="2"/>
  <c r="O66" i="2" l="1"/>
  <c r="N67" i="2"/>
  <c r="M67" i="2"/>
  <c r="M66" i="2"/>
  <c r="M47" i="2"/>
  <c r="N47" i="2" s="1"/>
  <c r="K47" i="2"/>
  <c r="M43" i="2"/>
  <c r="N43" i="2" s="1"/>
  <c r="K43" i="2"/>
  <c r="M39" i="2"/>
  <c r="N39" i="2" s="1"/>
  <c r="K39" i="2"/>
  <c r="M25" i="2"/>
  <c r="N25" i="2" s="1"/>
  <c r="K25" i="2"/>
  <c r="M18" i="2"/>
  <c r="N18" i="2" s="1"/>
  <c r="M60" i="2" l="1"/>
  <c r="N60" i="2" s="1"/>
  <c r="M53" i="2"/>
  <c r="N53" i="2" s="1"/>
  <c r="M30" i="2"/>
  <c r="N30" i="2" s="1"/>
  <c r="R30" i="2"/>
  <c r="S30" i="2" s="1"/>
  <c r="K30" i="2"/>
  <c r="R60" i="2"/>
  <c r="S60" i="2" s="1"/>
  <c r="K60" i="2"/>
  <c r="R53" i="2"/>
  <c r="S53" i="2" s="1"/>
  <c r="K53" i="2"/>
  <c r="R62" i="2" l="1"/>
  <c r="S62" i="2" s="1"/>
  <c r="R61" i="2"/>
  <c r="S61" i="2" s="1"/>
  <c r="R55" i="2"/>
  <c r="S55" i="2" s="1"/>
  <c r="R54" i="2"/>
  <c r="S54" i="2" s="1"/>
  <c r="R32" i="2"/>
  <c r="S32" i="2" s="1"/>
  <c r="R31" i="2"/>
  <c r="S31" i="2" s="1"/>
  <c r="K65" i="2"/>
  <c r="G104" i="2" s="1"/>
  <c r="K62" i="2"/>
  <c r="I62" i="2"/>
  <c r="K61" i="2"/>
  <c r="I61" i="2"/>
  <c r="K55" i="2"/>
  <c r="I55" i="2"/>
  <c r="K54" i="2"/>
  <c r="I54" i="2"/>
  <c r="K46" i="2"/>
  <c r="I46" i="2"/>
  <c r="K45" i="2"/>
  <c r="I45" i="2"/>
  <c r="K42" i="2"/>
  <c r="I42" i="2"/>
  <c r="K41" i="2"/>
  <c r="I41" i="2"/>
  <c r="K38" i="2"/>
  <c r="I38" i="2"/>
  <c r="K37" i="2"/>
  <c r="I37" i="2"/>
  <c r="K32" i="2"/>
  <c r="I32" i="2"/>
  <c r="K28" i="2"/>
  <c r="I28" i="2"/>
  <c r="K27" i="2"/>
  <c r="I27" i="2"/>
  <c r="K24" i="2"/>
  <c r="I24" i="2"/>
  <c r="K23" i="2"/>
  <c r="I23" i="2"/>
  <c r="K22" i="2"/>
  <c r="K21" i="2"/>
  <c r="I21" i="2"/>
  <c r="K20" i="2"/>
  <c r="I20" i="2"/>
  <c r="K18" i="2"/>
  <c r="K17" i="2"/>
  <c r="I17" i="2"/>
  <c r="K16" i="2"/>
  <c r="I16" i="2"/>
  <c r="K67" i="2"/>
  <c r="K66" i="2"/>
  <c r="K31" i="2"/>
  <c r="I31" i="2"/>
  <c r="G106" i="2" l="1"/>
</calcChain>
</file>

<file path=xl/sharedStrings.xml><?xml version="1.0" encoding="utf-8"?>
<sst xmlns="http://schemas.openxmlformats.org/spreadsheetml/2006/main" count="319" uniqueCount="223">
  <si>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</si>
  <si>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</si>
  <si>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</si>
  <si>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</si>
  <si>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</si>
  <si>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</si>
  <si>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</si>
  <si>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</si>
  <si>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</si>
  <si>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</si>
  <si>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</si>
  <si>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</si>
  <si>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</si>
  <si>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</si>
  <si>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</si>
  <si>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</si>
  <si>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</si>
  <si>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</si>
  <si>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</si>
  <si>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</si>
  <si>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</si>
  <si>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</si>
  <si>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</si>
  <si>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</si>
  <si>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</si>
  <si>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</si>
  <si>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</si>
  <si>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</si>
  <si>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</si>
  <si>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</si>
  <si>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</si>
  <si>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</si>
  <si>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</si>
  <si>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</si>
  <si>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</si>
  <si>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</si>
  <si>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</si>
  <si>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</si>
  <si>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</si>
  <si>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</si>
  <si>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</si>
  <si>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</si>
  <si>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</si>
  <si>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</si>
  <si>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</si>
  <si>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</si>
  <si>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</si>
  <si>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</si>
  <si>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</si>
  <si>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</si>
  <si>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</si>
  <si>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</si>
  <si>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</si>
  <si>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</si>
  <si>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</si>
  <si>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</si>
  <si>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</si>
  <si>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</si>
  <si>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</si>
  <si>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</si>
  <si>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</si>
  <si>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</si>
  <si>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</si>
  <si>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</si>
  <si>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</si>
  <si>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</si>
  <si>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</si>
  <si>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</si>
  <si>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</si>
  <si>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</si>
  <si>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</si>
  <si>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</si>
  <si>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</si>
  <si>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</si>
  <si>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</si>
  <si>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</si>
  <si>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</si>
  <si>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</si>
  <si>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</si>
  <si>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</si>
  <si>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</si>
  <si>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</si>
  <si>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</si>
  <si>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</si>
  <si>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</si>
  <si>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</si>
  <si>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</si>
  <si>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</si>
  <si>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</si>
  <si>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</si>
  <si>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</si>
  <si>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</si>
  <si>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</si>
  <si>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</si>
  <si>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</si>
  <si>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</si>
  <si>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</si>
  <si>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</si>
  <si>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</si>
  <si>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</si>
  <si>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</si>
  <si>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</si>
  <si>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</si>
  <si>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</si>
  <si>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</si>
  <si>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</si>
  <si>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</si>
  <si>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</si>
  <si>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</si>
  <si>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</si>
  <si>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</si>
  <si>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</si>
  <si>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</si>
  <si>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</si>
  <si>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</si>
  <si>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</si>
  <si>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</si>
  <si>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</si>
  <si>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</si>
  <si>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</si>
  <si>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</si>
  <si>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</si>
  <si>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</si>
  <si>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</si>
  <si>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</si>
  <si>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</si>
  <si>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</si>
  <si>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</si>
  <si>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</si>
  <si>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</si>
  <si>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</si>
  <si>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</si>
  <si>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</si>
  <si>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</si>
  <si>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</si>
  <si>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</si>
  <si>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</si>
  <si>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</si>
  <si>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***Qty of trips to site have been hypothetically quoted based on specified scope of work for budgetary purposes. Qty &amp; Cost of trips to be confirmed upon issue of project schedule.</t>
  </si>
  <si>
    <t>COM Summary:</t>
  </si>
  <si>
    <t>Fabric Description</t>
  </si>
  <si>
    <t>Yardage Total</t>
  </si>
  <si>
    <t>Pricing Summary:</t>
  </si>
  <si>
    <t>Description</t>
  </si>
  <si>
    <t xml:space="preserve">Product </t>
  </si>
  <si>
    <t>Installation</t>
  </si>
  <si>
    <t>Misc Fees (Measure Fee, Trip Charges, etc)</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</si>
  <si>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</si>
  <si>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25-387</t>
  </si>
  <si>
    <t>Wyndham Branson Meadows</t>
  </si>
  <si>
    <t>Branson, MO</t>
  </si>
  <si>
    <t>Peggy Moran</t>
  </si>
  <si>
    <t>peggy.moran@travelandleisure.com</t>
  </si>
  <si>
    <t>Travel + Leisure Co.</t>
  </si>
  <si>
    <t xml:space="preserve">COM:  P Kaufmann Beech Indigo                                                                     54" Goods, 13.50"H x 9"V Repeat </t>
  </si>
  <si>
    <t>COM:  Richloom Tabriz Sand                                              116" Goods, No Repeat, RAILROADED</t>
  </si>
  <si>
    <t>T-400</t>
  </si>
  <si>
    <t xml:space="preserve">COM:  P Kaufmann Merson Custom Color                          54" Goods, 27"H x 13.50"V Repeat </t>
  </si>
  <si>
    <t>T-400.1</t>
  </si>
  <si>
    <t>T-400.2</t>
  </si>
  <si>
    <t>T-400.3</t>
  </si>
  <si>
    <t>T-401</t>
  </si>
  <si>
    <t>T-402</t>
  </si>
  <si>
    <t>T-402.1</t>
  </si>
  <si>
    <t>T-402.2</t>
  </si>
  <si>
    <t>T-403</t>
  </si>
  <si>
    <t>T-404</t>
  </si>
  <si>
    <t xml:space="preserve">COM:  P Kaufmann Antoine Mesa Verda                                                          54" Goods, 27"H x 13.50"V Repeat </t>
  </si>
  <si>
    <t>New 36" Clear Acrylic Batons for Existing Hardware</t>
  </si>
  <si>
    <t>Custom 80% Ripplefold Drapery, Unlined, Stnd Hems, One Way Draw</t>
  </si>
  <si>
    <t>New 48" ADA Batons for Existing Hardware</t>
  </si>
  <si>
    <t>Custom 80% Ripplefold Drapery, Unlined, Stnd Hems, Center Draw</t>
  </si>
  <si>
    <t>Installation Fee</t>
  </si>
  <si>
    <t>Mileage</t>
  </si>
  <si>
    <t>Time</t>
  </si>
  <si>
    <t>PD</t>
  </si>
  <si>
    <t>Lodging</t>
  </si>
  <si>
    <t>Install</t>
  </si>
  <si>
    <t>Drapery</t>
  </si>
  <si>
    <t xml:space="preserve"> LR Slider</t>
  </si>
  <si>
    <t xml:space="preserve"> ADA LR Slider</t>
  </si>
  <si>
    <t>LR</t>
  </si>
  <si>
    <t>Match Existing size</t>
  </si>
  <si>
    <t xml:space="preserve"> Bedroom</t>
  </si>
  <si>
    <t>ADA Bedroom</t>
  </si>
  <si>
    <t>Master Bed</t>
  </si>
  <si>
    <t>Guest Bed</t>
  </si>
  <si>
    <t>Quoting original order sizes &amp; fullness to utilize existing hardware</t>
  </si>
  <si>
    <t>Custom Painted Straight Wood Cornice w/ Dust Cap &amp; Returns</t>
  </si>
  <si>
    <t>Shades &amp; Cornices</t>
  </si>
  <si>
    <t>Please note that all COM yardages above include a 3-5% waste factor.</t>
  </si>
  <si>
    <t>4"H specified. We are recommending double that to adequately cover romans</t>
  </si>
  <si>
    <t>COM:  Richloom Tabriz Sand                                                         116" Goods, No Repeat, RAILROADED</t>
  </si>
  <si>
    <t>***Drapery sizes &amp; fullness quoted to match previous project to ensure new drapery will match up with existing hardware to be re-used.</t>
  </si>
  <si>
    <t>***Existing drapery hardware specified to remain and is to be completely installed and in working order prior to install of new drapery or surcharges will apply.</t>
  </si>
  <si>
    <t>Custom Hobbled Roman Shade, Unlined, Manual Clutch Operation, Outside Mount</t>
  </si>
  <si>
    <t>***Painted wood cornices have been quoted at 8"H instead of 4"H as specified to provide better coverage of shades. Pricing will remain the same if 4"H is needed.</t>
  </si>
  <si>
    <t>***Blackout roman shades quoted using original outside mount sizes</t>
  </si>
  <si>
    <t>***Sheer roman shades quoted using specified window sizes and are to be applied as an inside mount, if applicable. Inside mount Hobbled roman shades will require a 4"-6" recess to fully mount inside the window. If this doesn't exist, then we recommend switching to inside mount sheer roller shades.</t>
  </si>
  <si>
    <t>Custom 120% Ripplefold Sheer Drapery, Unlined, Stnd Hems, One Way Draw</t>
  </si>
  <si>
    <t xml:space="preserve">Painted Finish TBD </t>
  </si>
  <si>
    <t>Custom Hobbled Roman Shade, Unlined, Manual Clutch Operation, Inside Mount</t>
  </si>
  <si>
    <t>Custom 120% Ripplefold Sheer Drapery, Unlined, Stnd Hems, Center Draw</t>
  </si>
  <si>
    <t>Custom Forest Group Deventer Double Traverse Hardware, Wall  Mount, 120v Motorized Operation, Wireless Wall Switch Control</t>
  </si>
  <si>
    <t>Finish: Graphite                                                                 Finial: End Cap</t>
  </si>
  <si>
    <t>New Ripplefold Carriers &amp; End Caps for Existing Double Traverse Hardware</t>
  </si>
  <si>
    <t>ADA LR</t>
  </si>
  <si>
    <t>T-401.1</t>
  </si>
  <si>
    <t>Custom Hobbled Roman Shade, Unlined, Battery Motorized Operation, Outside Mount</t>
  </si>
  <si>
    <t>Battery Powered Wireless Wall Switch Controller</t>
  </si>
  <si>
    <t>White</t>
  </si>
  <si>
    <t>Custom Hobbled Roman Shade, Unlined, Battery Motorized Operation, Inside Mount</t>
  </si>
  <si>
    <t>T-402.3</t>
  </si>
  <si>
    <t>ADA Master Bed</t>
  </si>
  <si>
    <t>T-403.1</t>
  </si>
  <si>
    <t xml:space="preserve">***REV1:  Removed T-401.1, 402.3, 403.1 &amp; revised 400.1 &amp; 400.3 to be motorized. New components for Existing hardware added at all Typical baton draw locations. </t>
  </si>
  <si>
    <t>***REV1:  motorized drapery hardware will require 120v power via standard outlet within 5' of each motor location. All electrical to be provided by OTHERS.</t>
  </si>
  <si>
    <r>
      <t xml:space="preserve">Measure Travel Charge / Per Trip (Mileage, Time, </t>
    </r>
    <r>
      <rPr>
        <b/>
        <sz val="10"/>
        <color theme="1"/>
        <rFont val="Arial"/>
        <family val="2"/>
      </rPr>
      <t>Lodging</t>
    </r>
    <r>
      <rPr>
        <sz val="10"/>
        <color theme="1"/>
        <rFont val="Arial"/>
        <family val="2"/>
      </rPr>
      <t xml:space="preserve"> &amp; Per Diem)</t>
    </r>
  </si>
  <si>
    <r>
      <t xml:space="preserve">Installation Travel Charge / Per Trip (Mileage, Time, </t>
    </r>
    <r>
      <rPr>
        <b/>
        <sz val="10"/>
        <color theme="1"/>
        <rFont val="Arial"/>
        <family val="2"/>
      </rPr>
      <t>Lodging</t>
    </r>
    <r>
      <rPr>
        <sz val="10"/>
        <color theme="1"/>
        <rFont val="Arial"/>
        <family val="2"/>
      </rPr>
      <t xml:space="preserve"> &amp; Per Diem)</t>
    </r>
  </si>
  <si>
    <t>Freight Estimate</t>
  </si>
  <si>
    <t>Rowley BT5443 / BR Bracket</t>
  </si>
  <si>
    <t>Basis: 3 Shipments to Site Based on Scope of Work &amp; Schedule</t>
  </si>
  <si>
    <t>***REV2:  Added ADA back at T-401.1, 402.3, 403.1, added Rowley brackets &amp; brackets. Freight estimate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</si>
</sst>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5"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2"/>
      <name val="Arial"/>
      <family val="2"/>
    </font>
    <font>
      <b/>
      <sz val="11"/>
      <color indexed="8"/>
      <name val="Arial"/>
      <family val="2"/>
    </font>
    <font>
      <sz val="9"/>
      <color rgb="FFFF0000"/>
      <name val="Arial"/>
      <family val="2"/>
    </font>
    <font>
      <b/>
      <sz val="12"/>
      <color rgb="FFFF0000"/>
      <name val="Arial"/>
      <family val="2"/>
    </font>
    <font>
      <sz val="12"/>
      <color rgb="FFFF000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86">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44" fontId="1" fillId="0" borderId="0" xfId="1" applyFont="1" applyFill="1" applyBorder="1"/>
    <xf numFmtId="0" fontId="1" fillId="0" borderId="0" xfId="0" applyFont="1" applyAlignment="1">
      <alignment horizontal="center"/>
    </xf>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18" fillId="0" borderId="0" xfId="0" applyFont="1" applyAlignment="1">
      <alignment horizontal="left"/>
    </xf>
    <xf numFmtId="0" fontId="14" fillId="0" borderId="0" xfId="0" applyFont="1" applyAlignment="1">
      <alignment horizontal="center"/>
    </xf>
    <xf numFmtId="0" fontId="38" fillId="0" borderId="0" xfId="0" applyFont="1" applyAlignment="1">
      <alignment horizontal="center"/>
    </xf>
    <xf numFmtId="44" fontId="4" fillId="0" borderId="0" xfId="1" applyFont="1"/>
    <xf numFmtId="0" fontId="1" fillId="0" borderId="0" xfId="0" applyFont="1" applyAlignment="1">
      <alignment horizontal="center" wrapText="1"/>
    </xf>
    <xf numFmtId="0" fontId="40" fillId="0" borderId="0" xfId="0" applyFont="1" applyAlignment="1">
      <alignment horizontal="left"/>
    </xf>
    <xf numFmtId="0" fontId="40" fillId="3" borderId="0" xfId="0" applyFont="1" applyFill="1"/>
    <xf numFmtId="0" fontId="4" fillId="0" borderId="0" xfId="0" applyFont="1" applyAlignment="1">
      <alignment wrapText="1"/>
    </xf>
    <xf numFmtId="0" fontId="41" fillId="0" borderId="0" xfId="0" applyFont="1" applyAlignment="1">
      <alignment horizontal="left"/>
    </xf>
    <xf numFmtId="0" fontId="42" fillId="0" borderId="0" xfId="0" applyFont="1" applyAlignment="1">
      <alignment horizontal="center"/>
    </xf>
    <xf numFmtId="44" fontId="38" fillId="0" borderId="0" xfId="4" applyFont="1" applyFill="1" applyBorder="1" applyAlignment="1">
      <alignment horizontal="center"/>
    </xf>
    <xf numFmtId="44" fontId="38" fillId="0" borderId="0" xfId="4" applyFont="1" applyFill="1" applyBorder="1"/>
    <xf numFmtId="44" fontId="5" fillId="3" borderId="0" xfId="1" applyFont="1" applyFill="1"/>
    <xf numFmtId="44" fontId="5" fillId="4" borderId="0" xfId="1" applyFont="1" applyFill="1"/>
    <xf numFmtId="0" fontId="5" fillId="3" borderId="0" xfId="0" applyFont="1" applyFill="1"/>
    <xf numFmtId="164" fontId="8" fillId="0" borderId="6" xfId="1" applyNumberFormat="1" applyFont="1" applyFill="1" applyBorder="1"/>
    <xf numFmtId="0" fontId="31" fillId="0" borderId="2" xfId="0" applyFont="1" applyBorder="1" applyAlignment="1">
      <alignment horizontal="center" wrapText="1"/>
    </xf>
    <xf numFmtId="164" fontId="31" fillId="0" borderId="2" xfId="1" applyNumberFormat="1" applyFont="1" applyFill="1" applyBorder="1" applyAlignment="1">
      <alignment horizontal="center"/>
    </xf>
    <xf numFmtId="164" fontId="31" fillId="0" borderId="2" xfId="1" applyNumberFormat="1" applyFont="1" applyFill="1" applyBorder="1"/>
    <xf numFmtId="0" fontId="31" fillId="0" borderId="2" xfId="0" applyFont="1" applyBorder="1" applyAlignment="1">
      <alignment horizontal="center"/>
    </xf>
    <xf numFmtId="164" fontId="31" fillId="0" borderId="3" xfId="1" applyNumberFormat="1" applyFont="1" applyFill="1" applyBorder="1" applyAlignment="1">
      <alignment horizontal="center"/>
    </xf>
    <xf numFmtId="164" fontId="31" fillId="0" borderId="3" xfId="1" applyNumberFormat="1" applyFont="1" applyFill="1" applyBorder="1"/>
    <xf numFmtId="44" fontId="40" fillId="0" borderId="0" xfId="1" applyFont="1"/>
    <xf numFmtId="44" fontId="42" fillId="0" borderId="0" xfId="1" applyFont="1" applyFill="1" applyBorder="1" applyAlignment="1">
      <alignment horizontal="center"/>
    </xf>
    <xf numFmtId="0" fontId="44" fillId="0" borderId="1" xfId="0" applyFont="1" applyBorder="1" applyAlignment="1">
      <alignment horizontal="center"/>
    </xf>
    <xf numFmtId="0" fontId="43" fillId="0" borderId="1" xfId="0" applyFont="1" applyBorder="1" applyAlignment="1">
      <alignment horizontal="center" wrapText="1"/>
    </xf>
    <xf numFmtId="0" fontId="43" fillId="0" borderId="1" xfId="0" applyFont="1" applyBorder="1" applyAlignment="1">
      <alignment horizontal="center"/>
    </xf>
    <xf numFmtId="164" fontId="43" fillId="0" borderId="1" xfId="1" applyNumberFormat="1" applyFont="1" applyFill="1" applyBorder="1" applyAlignment="1">
      <alignment horizontal="center"/>
    </xf>
    <xf numFmtId="164" fontId="43" fillId="0" borderId="1" xfId="1" applyNumberFormat="1" applyFont="1" applyFill="1" applyBorder="1"/>
    <xf numFmtId="0" fontId="44" fillId="0" borderId="3" xfId="0" applyFont="1" applyBorder="1" applyAlignment="1">
      <alignment horizontal="center"/>
    </xf>
    <xf numFmtId="0" fontId="43" fillId="0" borderId="3" xfId="0" applyFont="1" applyBorder="1" applyAlignment="1">
      <alignment horizontal="center" wrapText="1"/>
    </xf>
    <xf numFmtId="0" fontId="43" fillId="0" borderId="3" xfId="0" applyFont="1" applyBorder="1" applyAlignment="1">
      <alignment horizontal="center"/>
    </xf>
    <xf numFmtId="164" fontId="43" fillId="0" borderId="3" xfId="1" applyNumberFormat="1" applyFont="1" applyFill="1" applyBorder="1" applyAlignment="1">
      <alignment horizontal="center"/>
    </xf>
    <xf numFmtId="164" fontId="43" fillId="0" borderId="3" xfId="1" applyNumberFormat="1" applyFont="1" applyFill="1" applyBorder="1"/>
    <xf numFmtId="0" fontId="44" fillId="0" borderId="2" xfId="0" applyFont="1" applyBorder="1" applyAlignment="1">
      <alignment horizontal="center"/>
    </xf>
    <xf numFmtId="0" fontId="43" fillId="0" borderId="2" xfId="0" applyFont="1" applyBorder="1" applyAlignment="1">
      <alignment horizontal="center" wrapText="1"/>
    </xf>
    <xf numFmtId="0" fontId="43" fillId="0" borderId="2" xfId="0" applyFont="1" applyBorder="1" applyAlignment="1">
      <alignment horizontal="center"/>
    </xf>
    <xf numFmtId="164" fontId="43" fillId="0" borderId="2" xfId="1" applyNumberFormat="1" applyFont="1" applyFill="1" applyBorder="1" applyAlignment="1">
      <alignment horizontal="center"/>
    </xf>
    <xf numFmtId="164" fontId="43" fillId="0" borderId="2" xfId="1" applyNumberFormat="1" applyFont="1" applyFill="1" applyBorder="1"/>
    <xf numFmtId="0" fontId="43" fillId="0" borderId="24" xfId="0" applyFont="1" applyBorder="1" applyAlignment="1">
      <alignment horizontal="center" wrapText="1"/>
    </xf>
    <xf numFmtId="0" fontId="44" fillId="0" borderId="25" xfId="0" applyFont="1" applyBorder="1" applyAlignment="1">
      <alignment horizontal="center"/>
    </xf>
    <xf numFmtId="0" fontId="43" fillId="0" borderId="25" xfId="0" applyFont="1" applyBorder="1" applyAlignment="1">
      <alignment horizontal="center" wrapText="1"/>
    </xf>
    <xf numFmtId="0" fontId="43" fillId="0" borderId="25" xfId="0" applyFont="1" applyBorder="1" applyAlignment="1">
      <alignment horizontal="center"/>
    </xf>
    <xf numFmtId="0" fontId="43" fillId="0" borderId="27" xfId="0" applyFont="1" applyBorder="1" applyAlignment="1">
      <alignment horizontal="center" wrapText="1"/>
    </xf>
    <xf numFmtId="164" fontId="43" fillId="0" borderId="25" xfId="1" applyNumberFormat="1" applyFont="1" applyFill="1" applyBorder="1" applyAlignment="1">
      <alignment horizontal="center"/>
    </xf>
    <xf numFmtId="164" fontId="43" fillId="0" borderId="25" xfId="1" applyNumberFormat="1" applyFont="1" applyFill="1" applyBorder="1"/>
    <xf numFmtId="0" fontId="44" fillId="0" borderId="24" xfId="0" applyFont="1" applyBorder="1" applyAlignment="1">
      <alignment horizontal="center"/>
    </xf>
    <xf numFmtId="0" fontId="43" fillId="0" borderId="24" xfId="0" applyFont="1" applyBorder="1" applyAlignment="1">
      <alignment horizontal="center"/>
    </xf>
    <xf numFmtId="164" fontId="43" fillId="0" borderId="24" xfId="1" applyNumberFormat="1" applyFont="1" applyFill="1" applyBorder="1" applyAlignment="1">
      <alignment horizontal="center"/>
    </xf>
    <xf numFmtId="164" fontId="43" fillId="0" borderId="24" xfId="1" applyNumberFormat="1" applyFont="1" applyFill="1" applyBorder="1"/>
    <xf numFmtId="0" fontId="31" fillId="0" borderId="25" xfId="0" applyFont="1" applyBorder="1" applyAlignment="1">
      <alignment horizontal="center"/>
    </xf>
    <xf numFmtId="0" fontId="31" fillId="0" borderId="25" xfId="0" applyFont="1" applyBorder="1" applyAlignment="1">
      <alignment horizontal="center" wrapText="1"/>
    </xf>
    <xf numFmtId="0" fontId="31" fillId="0" borderId="27" xfId="0" applyFont="1" applyBorder="1" applyAlignment="1">
      <alignment horizontal="center" wrapText="1"/>
    </xf>
    <xf numFmtId="164" fontId="31" fillId="0" borderId="25" xfId="1" applyNumberFormat="1" applyFont="1" applyFill="1" applyBorder="1" applyAlignment="1">
      <alignment horizontal="center"/>
    </xf>
    <xf numFmtId="0" fontId="31" fillId="0" borderId="3" xfId="0" applyFont="1" applyBorder="1" applyAlignment="1">
      <alignment horizontal="center"/>
    </xf>
    <xf numFmtId="0" fontId="31" fillId="0" borderId="3" xfId="0" applyFont="1" applyBorder="1" applyAlignment="1">
      <alignment horizontal="center" wrapText="1"/>
    </xf>
    <xf numFmtId="0" fontId="31" fillId="0" borderId="1" xfId="0" applyFont="1" applyBorder="1" applyAlignment="1">
      <alignment horizontal="center"/>
    </xf>
    <xf numFmtId="0" fontId="31" fillId="0" borderId="1" xfId="0" applyFont="1" applyBorder="1" applyAlignment="1">
      <alignment horizontal="center" wrapText="1"/>
    </xf>
    <xf numFmtId="164" fontId="31" fillId="0" borderId="1" xfId="1" applyNumberFormat="1" applyFont="1" applyFill="1" applyBorder="1" applyAlignment="1">
      <alignment horizontal="center"/>
    </xf>
    <xf numFmtId="164" fontId="31" fillId="0" borderId="1" xfId="1" applyNumberFormat="1" applyFont="1" applyFill="1" applyBorder="1"/>
    <xf numFmtId="0" fontId="31" fillId="0" borderId="30" xfId="0" applyFont="1" applyBorder="1" applyAlignment="1">
      <alignment horizontal="center" wrapText="1"/>
    </xf>
    <xf numFmtId="0" fontId="31" fillId="0" borderId="30" xfId="0" applyFont="1" applyBorder="1" applyAlignment="1">
      <alignment horizontal="center"/>
    </xf>
    <xf numFmtId="164" fontId="31" fillId="0" borderId="30" xfId="1" applyNumberFormat="1" applyFont="1" applyFill="1" applyBorder="1" applyAlignment="1">
      <alignment horizontal="center"/>
    </xf>
    <xf numFmtId="164" fontId="31" fillId="0" borderId="30" xfId="1" applyNumberFormat="1" applyFont="1" applyFill="1" applyBorder="1"/>
    <xf numFmtId="164" fontId="31" fillId="0" borderId="24" xfId="1" applyNumberFormat="1" applyFont="1" applyFill="1" applyBorder="1"/>
    <xf numFmtId="44" fontId="5" fillId="0" borderId="0" xfId="1" applyFont="1" applyFill="1"/>
    <xf numFmtId="0" fontId="32" fillId="0" borderId="3" xfId="0" applyFont="1" applyBorder="1" applyAlignment="1">
      <alignment horizontal="center"/>
    </xf>
    <xf numFmtId="9" fontId="40" fillId="0" borderId="0" xfId="14" applyFont="1"/>
    <xf numFmtId="44" fontId="40" fillId="4" borderId="0" xfId="1" applyFont="1" applyFill="1"/>
    <xf numFmtId="0" fontId="40" fillId="0" borderId="0" xfId="0" applyFont="1"/>
    <xf numFmtId="44" fontId="40" fillId="5" borderId="0" xfId="0" applyNumberFormat="1" applyFont="1" applyFill="1"/>
    <xf numFmtId="44" fontId="40" fillId="0" borderId="0" xfId="0" applyNumberFormat="1" applyFont="1"/>
    <xf numFmtId="0" fontId="32" fillId="0" borderId="1" xfId="0" applyFont="1" applyBorder="1" applyAlignment="1">
      <alignment horizontal="center"/>
    </xf>
    <xf numFmtId="44" fontId="31" fillId="0" borderId="0" xfId="1" applyFont="1" applyFill="1" applyBorder="1"/>
    <xf numFmtId="44" fontId="28" fillId="3" borderId="0" xfId="1" applyFont="1" applyFill="1"/>
    <xf numFmtId="0" fontId="32" fillId="0" borderId="2" xfId="0" applyFont="1" applyBorder="1" applyAlignment="1">
      <alignment horizontal="center"/>
    </xf>
    <xf numFmtId="165" fontId="2" fillId="0" borderId="11" xfId="0" applyNumberFormat="1" applyFont="1" applyBorder="1" applyAlignment="1">
      <alignment horizontal="left" wrapText="1"/>
    </xf>
    <xf numFmtId="0" fontId="0" fillId="0" borderId="11" xfId="0" applyBorder="1" applyAlignment="1">
      <alignment wrapText="1"/>
    </xf>
    <xf numFmtId="0" fontId="39"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30" fillId="0" borderId="0" xfId="0" applyFont="1" applyAlignment="1">
      <alignment horizontal="left" wrapText="1"/>
    </xf>
    <xf numFmtId="0" fontId="31" fillId="0" borderId="0" xfId="0" applyFont="1" applyAlignment="1">
      <alignment wrapText="1"/>
    </xf>
    <xf numFmtId="0" fontId="43" fillId="0" borderId="3" xfId="0" applyFont="1" applyBorder="1" applyAlignment="1">
      <alignment horizontal="center"/>
    </xf>
    <xf numFmtId="0" fontId="31" fillId="0" borderId="3" xfId="0" applyFont="1" applyBorder="1" applyAlignment="1">
      <alignment horizontal="center"/>
    </xf>
    <xf numFmtId="0" fontId="41" fillId="0" borderId="0" xfId="0" applyFont="1" applyAlignment="1">
      <alignment horizontal="left" wrapText="1"/>
    </xf>
    <xf numFmtId="0" fontId="42"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43" fillId="0" borderId="28" xfId="0" applyFont="1" applyBorder="1" applyAlignment="1">
      <alignment horizontal="center"/>
    </xf>
    <xf numFmtId="0" fontId="43" fillId="0" borderId="0" xfId="0" applyFont="1" applyAlignment="1">
      <alignment horizontal="center"/>
    </xf>
    <xf numFmtId="0" fontId="43" fillId="0" borderId="29" xfId="0" applyFont="1" applyBorder="1" applyAlignment="1">
      <alignment horizontal="center"/>
    </xf>
    <xf numFmtId="0" fontId="43" fillId="0" borderId="26" xfId="0" applyFont="1" applyBorder="1" applyAlignment="1">
      <alignment horizontal="center"/>
    </xf>
    <xf numFmtId="6" fontId="40" fillId="0" borderId="0" xfId="0" applyNumberFormat="1" applyFont="1"/>
    <xf numFmtId="44" fontId="42" fillId="0" borderId="23" xfId="1" applyFont="1" applyFill="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Z306"/>
  <sheetViews>
    <sheetView tabSelected="1" topLeftCell="A96" zoomScale="80" zoomScaleNormal="80" zoomScaleSheetLayoutView="100" workbookViewId="0">
      <selection activeCell="I62" sqref="I16:I62"/>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2.7109375" customWidth="1"/>
    <col min="14" max="14" width="12.42578125" customWidth="1"/>
    <col min="15" max="15" width="12.7109375" customWidth="1"/>
    <col min="16" max="16" width="12.42578125" customWidth="1"/>
    <col min="17" max="17" width="9.5703125" customWidth="1"/>
    <col min="19" max="20" width="12.7109375" customWidth="1"/>
  </cols>
  <sheetData>
    <row r="1" spans="1:19" ht="20.100000000000001" customHeight="1" x14ac:dyDescent="0.3">
      <c r="A1" s="12" t="s">
        <v>135</v>
      </c>
      <c r="B1" s="154">
        <v>45929</v>
      </c>
      <c r="C1" s="155"/>
      <c r="D1" s="155"/>
      <c r="E1" s="155"/>
      <c r="F1" s="53" t="s">
        <v>41</v>
      </c>
      <c r="G1" s="65" t="s">
        <v>148</v>
      </c>
      <c r="H1"/>
    </row>
    <row r="2" spans="1:19" ht="20.100000000000001" customHeight="1" x14ac:dyDescent="0.3">
      <c r="A2" s="10" t="s">
        <v>44</v>
      </c>
      <c r="B2" s="12"/>
      <c r="C2" s="12"/>
      <c r="D2" s="11"/>
      <c r="E2" s="11"/>
      <c r="F2" s="53"/>
      <c r="G2" s="66"/>
      <c r="H2" s="11"/>
    </row>
    <row r="3" spans="1:19" s="21" customFormat="1" ht="20.100000000000001" customHeight="1" x14ac:dyDescent="0.3">
      <c r="A3" s="10" t="s">
        <v>21</v>
      </c>
      <c r="B3" s="11"/>
      <c r="C3" s="10"/>
      <c r="D3" s="11"/>
      <c r="E3" s="53"/>
      <c r="F3" s="53" t="s">
        <v>2</v>
      </c>
      <c r="G3" s="65" t="s">
        <v>149</v>
      </c>
      <c r="H3" s="19"/>
      <c r="I3" s="20"/>
      <c r="J3" s="20"/>
    </row>
    <row r="4" spans="1:19" s="21" customFormat="1" ht="20.100000000000001" customHeight="1" x14ac:dyDescent="0.3">
      <c r="A4" s="10" t="s">
        <v>22</v>
      </c>
      <c r="B4" s="11"/>
      <c r="C4" s="11"/>
      <c r="D4" s="11"/>
      <c r="E4" s="56"/>
      <c r="F4" s="56"/>
      <c r="G4" s="65" t="s">
        <v>150</v>
      </c>
      <c r="H4" s="19"/>
      <c r="I4" s="20"/>
      <c r="J4" s="20"/>
    </row>
    <row r="5" spans="1:19" s="21" customFormat="1" ht="10.15" customHeight="1" x14ac:dyDescent="0.3">
      <c r="A5" s="10"/>
      <c r="B5" s="11"/>
      <c r="C5" s="11"/>
      <c r="D5" s="11"/>
      <c r="E5" s="56"/>
      <c r="H5" s="19"/>
      <c r="I5" s="20"/>
      <c r="J5" s="20"/>
    </row>
    <row r="6" spans="1:19" s="21" customFormat="1" ht="20.100000000000001" customHeight="1" x14ac:dyDescent="0.3">
      <c r="B6" s="20"/>
      <c r="C6" s="20"/>
      <c r="D6" s="20"/>
      <c r="E6" s="20"/>
      <c r="F6" s="53" t="s">
        <v>114</v>
      </c>
      <c r="G6" s="65" t="s">
        <v>153</v>
      </c>
      <c r="H6" s="19"/>
      <c r="I6" s="20"/>
      <c r="J6" s="20"/>
    </row>
    <row r="7" spans="1:19" s="21" customFormat="1" ht="20.100000000000001" customHeight="1" x14ac:dyDescent="0.3">
      <c r="A7" s="20"/>
      <c r="B7" s="20"/>
      <c r="C7" s="20"/>
      <c r="D7" s="20"/>
      <c r="E7" s="53"/>
      <c r="F7" s="53" t="s">
        <v>40</v>
      </c>
      <c r="G7" s="67" t="s">
        <v>151</v>
      </c>
      <c r="H7" s="20"/>
      <c r="I7" s="20"/>
      <c r="J7" s="20"/>
    </row>
    <row r="8" spans="1:19" ht="20.100000000000001" customHeight="1" x14ac:dyDescent="0.3">
      <c r="A8" s="10"/>
      <c r="D8" s="13"/>
      <c r="E8" s="53"/>
      <c r="F8" s="53"/>
      <c r="G8" s="68" t="s">
        <v>152</v>
      </c>
      <c r="H8" s="1"/>
    </row>
    <row r="9" spans="1:19" ht="10.15" customHeight="1" x14ac:dyDescent="0.25">
      <c r="A9" s="10"/>
      <c r="D9" s="13"/>
      <c r="E9" s="13"/>
      <c r="F9" s="64"/>
      <c r="G9" s="67"/>
      <c r="H9" s="1"/>
    </row>
    <row r="10" spans="1:19" s="21" customFormat="1" ht="20.100000000000001" customHeight="1" x14ac:dyDescent="0.3">
      <c r="A10" s="20"/>
      <c r="B10" s="20"/>
      <c r="C10" s="20"/>
      <c r="D10" s="20"/>
      <c r="E10" s="53"/>
      <c r="F10" s="53" t="s">
        <v>12</v>
      </c>
      <c r="G10" s="67" t="s">
        <v>26</v>
      </c>
      <c r="H10" s="20"/>
      <c r="I10" s="20"/>
      <c r="J10" s="20"/>
    </row>
    <row r="11" spans="1:19" ht="20.100000000000001" customHeight="1" x14ac:dyDescent="0.25">
      <c r="A11" s="10"/>
      <c r="D11" s="13"/>
      <c r="E11" s="53"/>
      <c r="F11"/>
      <c r="G11" s="67" t="s">
        <v>27</v>
      </c>
      <c r="H11" s="165" t="s">
        <v>115</v>
      </c>
      <c r="I11" s="165"/>
      <c r="M11" s="69" t="s">
        <v>116</v>
      </c>
    </row>
    <row r="12" spans="1:19" ht="20.100000000000001" customHeight="1" x14ac:dyDescent="0.3">
      <c r="A12" s="10"/>
      <c r="D12" s="13"/>
      <c r="E12" s="53"/>
      <c r="F12"/>
      <c r="G12" s="68" t="s">
        <v>28</v>
      </c>
      <c r="H12" s="166"/>
      <c r="I12" s="166"/>
    </row>
    <row r="13" spans="1:19" ht="15" customHeight="1" x14ac:dyDescent="0.35">
      <c r="A13" s="14"/>
      <c r="B13" s="14"/>
      <c r="C13" s="14"/>
      <c r="D13" s="11"/>
      <c r="E13" s="11"/>
      <c r="F13" s="20"/>
      <c r="G13" s="33"/>
      <c r="M13" s="15"/>
      <c r="N13" s="15" t="s">
        <v>33</v>
      </c>
      <c r="Q13" s="15" t="s">
        <v>177</v>
      </c>
      <c r="R13" s="15" t="s">
        <v>33</v>
      </c>
    </row>
    <row r="14" spans="1:19" s="16" customFormat="1" ht="14.45" customHeight="1" x14ac:dyDescent="0.2">
      <c r="A14" s="26"/>
      <c r="B14" s="26"/>
      <c r="C14" s="54"/>
      <c r="D14" s="167" t="s">
        <v>42</v>
      </c>
      <c r="E14" s="168"/>
      <c r="F14" s="55"/>
      <c r="G14" s="26" t="s">
        <v>13</v>
      </c>
      <c r="H14" s="26" t="s">
        <v>14</v>
      </c>
      <c r="I14" s="26" t="s">
        <v>15</v>
      </c>
      <c r="J14" s="27" t="s">
        <v>16</v>
      </c>
      <c r="K14" s="27" t="s">
        <v>16</v>
      </c>
      <c r="L14" s="15"/>
      <c r="M14" s="15" t="s">
        <v>30</v>
      </c>
      <c r="N14" s="15" t="s">
        <v>32</v>
      </c>
      <c r="Q14" s="15" t="s">
        <v>30</v>
      </c>
      <c r="R14" s="15" t="s">
        <v>32</v>
      </c>
    </row>
    <row r="15" spans="1:19" s="16" customFormat="1" ht="24.95" customHeight="1" thickBot="1" x14ac:dyDescent="0.25">
      <c r="A15" s="28" t="s">
        <v>0</v>
      </c>
      <c r="B15" s="28" t="s">
        <v>3</v>
      </c>
      <c r="C15" s="28" t="s">
        <v>34</v>
      </c>
      <c r="D15" s="63" t="s">
        <v>112</v>
      </c>
      <c r="E15" s="63" t="s">
        <v>113</v>
      </c>
      <c r="F15" s="29" t="s">
        <v>1</v>
      </c>
      <c r="G15" s="28" t="s">
        <v>17</v>
      </c>
      <c r="H15" s="28" t="s">
        <v>15</v>
      </c>
      <c r="I15" s="28" t="s">
        <v>18</v>
      </c>
      <c r="J15" s="28" t="s">
        <v>19</v>
      </c>
      <c r="K15" s="28" t="s">
        <v>18</v>
      </c>
      <c r="L15" s="15"/>
      <c r="M15" s="15" t="s">
        <v>31</v>
      </c>
      <c r="N15" s="48">
        <v>0.24</v>
      </c>
      <c r="Q15" s="15" t="s">
        <v>31</v>
      </c>
      <c r="R15" s="48">
        <v>0.24</v>
      </c>
      <c r="S15" s="15" t="s">
        <v>18</v>
      </c>
    </row>
    <row r="16" spans="1:19" s="8" customFormat="1" ht="40.15" customHeight="1" thickTop="1" x14ac:dyDescent="0.2">
      <c r="A16" s="102">
        <v>35</v>
      </c>
      <c r="B16" s="103" t="s">
        <v>179</v>
      </c>
      <c r="C16" s="104" t="s">
        <v>156</v>
      </c>
      <c r="D16" s="104">
        <v>144</v>
      </c>
      <c r="E16" s="104">
        <v>86</v>
      </c>
      <c r="F16" s="103" t="s">
        <v>169</v>
      </c>
      <c r="G16" s="103" t="s">
        <v>157</v>
      </c>
      <c r="H16" s="104">
        <v>17</v>
      </c>
      <c r="I16" s="104">
        <f>H16*A16</f>
        <v>595</v>
      </c>
      <c r="J16" s="105">
        <v>109</v>
      </c>
      <c r="K16" s="106">
        <f t="shared" ref="K16:K18" si="0">J16*A16</f>
        <v>3815</v>
      </c>
      <c r="L16" s="73"/>
      <c r="M16" s="83" t="s">
        <v>187</v>
      </c>
    </row>
    <row r="17" spans="1:22" s="8" customFormat="1" ht="40.15" customHeight="1" x14ac:dyDescent="0.2">
      <c r="A17" s="107">
        <v>35</v>
      </c>
      <c r="B17" s="108"/>
      <c r="C17" s="109"/>
      <c r="D17" s="109">
        <v>144</v>
      </c>
      <c r="E17" s="109">
        <v>86</v>
      </c>
      <c r="F17" s="108" t="s">
        <v>199</v>
      </c>
      <c r="G17" s="108" t="s">
        <v>155</v>
      </c>
      <c r="H17" s="109">
        <v>10</v>
      </c>
      <c r="I17" s="109">
        <f>H17*A17</f>
        <v>350</v>
      </c>
      <c r="J17" s="110">
        <v>107.5</v>
      </c>
      <c r="K17" s="111">
        <f t="shared" si="0"/>
        <v>3762.5</v>
      </c>
      <c r="L17" s="73"/>
      <c r="M17" s="83"/>
    </row>
    <row r="18" spans="1:22" s="8" customFormat="1" ht="40.15" customHeight="1" x14ac:dyDescent="0.2">
      <c r="A18" s="107">
        <v>70</v>
      </c>
      <c r="B18" s="108"/>
      <c r="C18" s="109"/>
      <c r="D18" s="109"/>
      <c r="E18" s="109"/>
      <c r="F18" s="108" t="s">
        <v>168</v>
      </c>
      <c r="G18" s="108"/>
      <c r="H18" s="109"/>
      <c r="I18" s="109"/>
      <c r="J18" s="110">
        <v>3.5</v>
      </c>
      <c r="K18" s="111">
        <f t="shared" si="0"/>
        <v>245</v>
      </c>
      <c r="L18" s="73"/>
      <c r="M18" s="90">
        <f>(2.24+0.31)</f>
        <v>2.5500000000000003</v>
      </c>
      <c r="N18" s="81">
        <f>SUM(M18/(1-$N$15))</f>
        <v>3.3552631578947372</v>
      </c>
    </row>
    <row r="19" spans="1:22" s="8" customFormat="1" ht="40.15" customHeight="1" thickBot="1" x14ac:dyDescent="0.25">
      <c r="A19" s="112">
        <v>35</v>
      </c>
      <c r="B19" s="113"/>
      <c r="C19" s="114"/>
      <c r="D19" s="114">
        <v>144</v>
      </c>
      <c r="E19" s="114"/>
      <c r="F19" s="113" t="s">
        <v>205</v>
      </c>
      <c r="G19" s="113"/>
      <c r="H19" s="114"/>
      <c r="I19" s="114"/>
      <c r="J19" s="115">
        <v>141</v>
      </c>
      <c r="K19" s="116">
        <f t="shared" ref="K19" si="1">J19*A19</f>
        <v>4935</v>
      </c>
      <c r="L19" s="73"/>
    </row>
    <row r="20" spans="1:22" s="8" customFormat="1" ht="40.15" customHeight="1" x14ac:dyDescent="0.2">
      <c r="A20" s="102">
        <v>1</v>
      </c>
      <c r="B20" s="103" t="s">
        <v>180</v>
      </c>
      <c r="C20" s="104" t="s">
        <v>158</v>
      </c>
      <c r="D20" s="104">
        <v>144</v>
      </c>
      <c r="E20" s="104">
        <v>86</v>
      </c>
      <c r="F20" s="103" t="s">
        <v>169</v>
      </c>
      <c r="G20" s="103" t="s">
        <v>157</v>
      </c>
      <c r="H20" s="104">
        <v>17</v>
      </c>
      <c r="I20" s="104">
        <f>H20*A20</f>
        <v>17</v>
      </c>
      <c r="J20" s="105">
        <v>109</v>
      </c>
      <c r="K20" s="106">
        <f t="shared" ref="K20:K26" si="2">J20*A20</f>
        <v>109</v>
      </c>
      <c r="L20" s="73"/>
    </row>
    <row r="21" spans="1:22" s="8" customFormat="1" ht="40.15" customHeight="1" x14ac:dyDescent="0.2">
      <c r="A21" s="107">
        <v>1</v>
      </c>
      <c r="B21" s="108"/>
      <c r="C21" s="109"/>
      <c r="D21" s="109">
        <v>144</v>
      </c>
      <c r="E21" s="109">
        <v>86</v>
      </c>
      <c r="F21" s="108" t="s">
        <v>199</v>
      </c>
      <c r="G21" s="108" t="s">
        <v>155</v>
      </c>
      <c r="H21" s="109">
        <v>10</v>
      </c>
      <c r="I21" s="109">
        <f>H21*A21</f>
        <v>10</v>
      </c>
      <c r="J21" s="110">
        <v>107.5</v>
      </c>
      <c r="K21" s="111">
        <f t="shared" si="2"/>
        <v>107.5</v>
      </c>
      <c r="L21" s="73"/>
    </row>
    <row r="22" spans="1:22" s="8" customFormat="1" ht="45" customHeight="1" thickBot="1" x14ac:dyDescent="0.25">
      <c r="A22" s="112">
        <v>1</v>
      </c>
      <c r="B22" s="113"/>
      <c r="C22" s="114"/>
      <c r="D22" s="114"/>
      <c r="E22" s="114"/>
      <c r="F22" s="117" t="s">
        <v>203</v>
      </c>
      <c r="G22" s="113" t="s">
        <v>204</v>
      </c>
      <c r="H22" s="114"/>
      <c r="I22" s="114"/>
      <c r="J22" s="115">
        <v>2100</v>
      </c>
      <c r="K22" s="116">
        <f t="shared" si="2"/>
        <v>2100</v>
      </c>
      <c r="L22" s="73"/>
    </row>
    <row r="23" spans="1:22" s="8" customFormat="1" ht="40.15" customHeight="1" x14ac:dyDescent="0.2">
      <c r="A23" s="102">
        <v>34</v>
      </c>
      <c r="B23" s="103" t="s">
        <v>179</v>
      </c>
      <c r="C23" s="104" t="s">
        <v>159</v>
      </c>
      <c r="D23" s="104">
        <v>144</v>
      </c>
      <c r="E23" s="104">
        <v>86</v>
      </c>
      <c r="F23" s="103" t="s">
        <v>169</v>
      </c>
      <c r="G23" s="103" t="s">
        <v>157</v>
      </c>
      <c r="H23" s="104">
        <v>17</v>
      </c>
      <c r="I23" s="104">
        <f>H23*A23</f>
        <v>578</v>
      </c>
      <c r="J23" s="105">
        <v>109</v>
      </c>
      <c r="K23" s="106">
        <f t="shared" si="2"/>
        <v>3706</v>
      </c>
      <c r="L23" s="73"/>
    </row>
    <row r="24" spans="1:22" s="8" customFormat="1" ht="40.15" customHeight="1" x14ac:dyDescent="0.2">
      <c r="A24" s="107">
        <v>34</v>
      </c>
      <c r="B24" s="108"/>
      <c r="C24" s="109"/>
      <c r="D24" s="109">
        <v>144</v>
      </c>
      <c r="E24" s="109">
        <v>86</v>
      </c>
      <c r="F24" s="108" t="s">
        <v>199</v>
      </c>
      <c r="G24" s="108" t="s">
        <v>155</v>
      </c>
      <c r="H24" s="109">
        <v>10</v>
      </c>
      <c r="I24" s="109">
        <f>H24*A24</f>
        <v>340</v>
      </c>
      <c r="J24" s="110">
        <v>107.5</v>
      </c>
      <c r="K24" s="111">
        <f t="shared" si="2"/>
        <v>3655</v>
      </c>
      <c r="L24" s="73"/>
    </row>
    <row r="25" spans="1:22" s="8" customFormat="1" ht="40.15" customHeight="1" x14ac:dyDescent="0.2">
      <c r="A25" s="107">
        <v>68</v>
      </c>
      <c r="B25" s="108"/>
      <c r="C25" s="109"/>
      <c r="D25" s="109"/>
      <c r="E25" s="109"/>
      <c r="F25" s="108" t="s">
        <v>168</v>
      </c>
      <c r="G25" s="108"/>
      <c r="H25" s="109"/>
      <c r="I25" s="109"/>
      <c r="J25" s="110">
        <v>3.5</v>
      </c>
      <c r="K25" s="111">
        <f t="shared" si="2"/>
        <v>238</v>
      </c>
      <c r="L25" s="73"/>
      <c r="M25" s="90">
        <f>(2.24+0.31)</f>
        <v>2.5500000000000003</v>
      </c>
      <c r="N25" s="81">
        <f>SUM(M25/(1-$N$15))</f>
        <v>3.3552631578947372</v>
      </c>
    </row>
    <row r="26" spans="1:22" s="8" customFormat="1" ht="40.15" customHeight="1" thickBot="1" x14ac:dyDescent="0.25">
      <c r="A26" s="112">
        <v>34</v>
      </c>
      <c r="B26" s="113"/>
      <c r="C26" s="114"/>
      <c r="D26" s="114">
        <v>144</v>
      </c>
      <c r="E26" s="114"/>
      <c r="F26" s="113" t="s">
        <v>205</v>
      </c>
      <c r="G26" s="113"/>
      <c r="H26" s="114"/>
      <c r="I26" s="114"/>
      <c r="J26" s="115">
        <v>141</v>
      </c>
      <c r="K26" s="116">
        <f t="shared" si="2"/>
        <v>4794</v>
      </c>
      <c r="L26" s="73"/>
    </row>
    <row r="27" spans="1:22" s="8" customFormat="1" ht="40.15" customHeight="1" x14ac:dyDescent="0.2">
      <c r="A27" s="102">
        <v>2</v>
      </c>
      <c r="B27" s="103" t="s">
        <v>180</v>
      </c>
      <c r="C27" s="104" t="s">
        <v>160</v>
      </c>
      <c r="D27" s="104">
        <v>144</v>
      </c>
      <c r="E27" s="104">
        <v>86</v>
      </c>
      <c r="F27" s="103" t="s">
        <v>169</v>
      </c>
      <c r="G27" s="103" t="s">
        <v>157</v>
      </c>
      <c r="H27" s="104">
        <v>17</v>
      </c>
      <c r="I27" s="104">
        <f>H27*A27</f>
        <v>34</v>
      </c>
      <c r="J27" s="105">
        <v>109</v>
      </c>
      <c r="K27" s="106">
        <f t="shared" ref="K27:K30" si="3">J27*A27</f>
        <v>218</v>
      </c>
      <c r="L27" s="73"/>
    </row>
    <row r="28" spans="1:22" s="8" customFormat="1" ht="40.15" customHeight="1" x14ac:dyDescent="0.2">
      <c r="A28" s="107">
        <v>2</v>
      </c>
      <c r="B28" s="108"/>
      <c r="C28" s="109"/>
      <c r="D28" s="109">
        <v>144</v>
      </c>
      <c r="E28" s="109">
        <v>86</v>
      </c>
      <c r="F28" s="108" t="s">
        <v>199</v>
      </c>
      <c r="G28" s="108" t="s">
        <v>155</v>
      </c>
      <c r="H28" s="109">
        <v>10</v>
      </c>
      <c r="I28" s="109">
        <f>H28*A28</f>
        <v>20</v>
      </c>
      <c r="J28" s="110">
        <v>107.5</v>
      </c>
      <c r="K28" s="111">
        <f t="shared" si="3"/>
        <v>215</v>
      </c>
      <c r="L28" s="73"/>
    </row>
    <row r="29" spans="1:22" s="8" customFormat="1" ht="40.15" customHeight="1" thickBot="1" x14ac:dyDescent="0.25">
      <c r="A29" s="112">
        <v>2</v>
      </c>
      <c r="B29" s="113"/>
      <c r="C29" s="114"/>
      <c r="D29" s="114"/>
      <c r="E29" s="114"/>
      <c r="F29" s="117" t="s">
        <v>203</v>
      </c>
      <c r="G29" s="113" t="s">
        <v>204</v>
      </c>
      <c r="H29" s="114"/>
      <c r="I29" s="114"/>
      <c r="J29" s="115">
        <v>2100</v>
      </c>
      <c r="K29" s="116">
        <f t="shared" si="3"/>
        <v>4200</v>
      </c>
      <c r="L29" s="73"/>
    </row>
    <row r="30" spans="1:22" s="8" customFormat="1" ht="40.15" customHeight="1" x14ac:dyDescent="0.2">
      <c r="A30" s="118">
        <v>70</v>
      </c>
      <c r="B30" s="119" t="s">
        <v>181</v>
      </c>
      <c r="C30" s="120" t="s">
        <v>161</v>
      </c>
      <c r="D30" s="120">
        <v>40</v>
      </c>
      <c r="E30" s="120">
        <v>8</v>
      </c>
      <c r="F30" s="121" t="s">
        <v>188</v>
      </c>
      <c r="G30" s="119" t="s">
        <v>200</v>
      </c>
      <c r="H30" s="120"/>
      <c r="I30" s="120"/>
      <c r="J30" s="122">
        <v>85.75</v>
      </c>
      <c r="K30" s="123">
        <f t="shared" si="3"/>
        <v>6002.5</v>
      </c>
      <c r="L30" s="73"/>
      <c r="M30" s="90">
        <f>ROUNDUP((D30+12)/12,0)*13</f>
        <v>65</v>
      </c>
      <c r="N30" s="81">
        <f>SUM(M30/(1-$N$15))</f>
        <v>85.526315789473685</v>
      </c>
      <c r="Q30" s="91">
        <v>35</v>
      </c>
      <c r="R30" s="81">
        <f t="shared" ref="R30:R36" si="4">SUM(Q30/(1-$R$15))</f>
        <v>46.05263157894737</v>
      </c>
      <c r="S30" s="35">
        <f t="shared" ref="S30:S36" si="5">A30*R30</f>
        <v>3223.6842105263158</v>
      </c>
      <c r="V30" s="83" t="s">
        <v>191</v>
      </c>
    </row>
    <row r="31" spans="1:22" s="8" customFormat="1" ht="40.15" customHeight="1" x14ac:dyDescent="0.2">
      <c r="A31" s="107">
        <v>70</v>
      </c>
      <c r="B31" s="108" t="s">
        <v>181</v>
      </c>
      <c r="C31" s="109" t="s">
        <v>161</v>
      </c>
      <c r="D31" s="109">
        <v>36</v>
      </c>
      <c r="E31" s="109">
        <v>66</v>
      </c>
      <c r="F31" s="108" t="s">
        <v>195</v>
      </c>
      <c r="G31" s="108" t="s">
        <v>157</v>
      </c>
      <c r="H31" s="109">
        <v>5</v>
      </c>
      <c r="I31" s="109">
        <f t="shared" ref="I31:I38" si="6">H31*A31</f>
        <v>350</v>
      </c>
      <c r="J31" s="110">
        <v>252</v>
      </c>
      <c r="K31" s="111">
        <f t="shared" ref="K31:K67" si="7">J31*A31</f>
        <v>17640</v>
      </c>
      <c r="L31" s="73"/>
      <c r="Q31" s="91">
        <v>35</v>
      </c>
      <c r="R31" s="81">
        <f t="shared" si="4"/>
        <v>46.05263157894737</v>
      </c>
      <c r="S31" s="35">
        <f t="shared" si="5"/>
        <v>3223.6842105263158</v>
      </c>
      <c r="T31" s="84" t="s">
        <v>182</v>
      </c>
    </row>
    <row r="32" spans="1:22" s="8" customFormat="1" ht="40.15" customHeight="1" thickBot="1" x14ac:dyDescent="0.25">
      <c r="A32" s="124">
        <v>70</v>
      </c>
      <c r="B32" s="117"/>
      <c r="C32" s="125"/>
      <c r="D32" s="125">
        <v>31</v>
      </c>
      <c r="E32" s="125">
        <v>59</v>
      </c>
      <c r="F32" s="117" t="s">
        <v>201</v>
      </c>
      <c r="G32" s="117" t="s">
        <v>155</v>
      </c>
      <c r="H32" s="125">
        <v>1.25</v>
      </c>
      <c r="I32" s="125">
        <f t="shared" si="6"/>
        <v>87.5</v>
      </c>
      <c r="J32" s="126">
        <v>201.75</v>
      </c>
      <c r="K32" s="127">
        <f t="shared" ref="K32" si="8">J32*A32</f>
        <v>14122.5</v>
      </c>
      <c r="L32" s="73"/>
      <c r="Q32" s="91">
        <v>35</v>
      </c>
      <c r="R32" s="81">
        <f t="shared" si="4"/>
        <v>46.05263157894737</v>
      </c>
      <c r="S32" s="35">
        <f t="shared" si="5"/>
        <v>3223.6842105263158</v>
      </c>
    </row>
    <row r="33" spans="1:26" s="8" customFormat="1" ht="40.15" customHeight="1" x14ac:dyDescent="0.2">
      <c r="A33" s="128">
        <v>2</v>
      </c>
      <c r="B33" s="129" t="s">
        <v>206</v>
      </c>
      <c r="C33" s="128" t="s">
        <v>207</v>
      </c>
      <c r="D33" s="128">
        <v>40</v>
      </c>
      <c r="E33" s="128">
        <v>8</v>
      </c>
      <c r="F33" s="130" t="s">
        <v>188</v>
      </c>
      <c r="G33" s="129" t="s">
        <v>200</v>
      </c>
      <c r="H33" s="128"/>
      <c r="I33" s="128"/>
      <c r="J33" s="131">
        <v>85.75</v>
      </c>
      <c r="K33" s="99">
        <f t="shared" si="7"/>
        <v>171.5</v>
      </c>
      <c r="L33" s="73"/>
      <c r="M33" s="146">
        <f>ROUNDUP((D33+12)/12,0)*13</f>
        <v>65</v>
      </c>
      <c r="N33" s="100">
        <f>SUM(M33/(1-$N$15))</f>
        <v>85.526315789473685</v>
      </c>
      <c r="O33" s="147"/>
      <c r="P33" s="148">
        <f>A33*M33</f>
        <v>130</v>
      </c>
      <c r="Q33" s="146">
        <v>35</v>
      </c>
      <c r="R33" s="100">
        <f t="shared" si="4"/>
        <v>46.05263157894737</v>
      </c>
      <c r="S33" s="149">
        <f t="shared" si="5"/>
        <v>92.10526315789474</v>
      </c>
      <c r="T33" s="147"/>
      <c r="U33" s="147"/>
      <c r="V33" s="148">
        <f>Q33*A33</f>
        <v>70</v>
      </c>
      <c r="W33" s="35"/>
      <c r="X33" s="35"/>
      <c r="Y33" s="35"/>
      <c r="Z33" s="35"/>
    </row>
    <row r="34" spans="1:26" s="8" customFormat="1" ht="40.15" customHeight="1" x14ac:dyDescent="0.2">
      <c r="A34" s="132">
        <v>2</v>
      </c>
      <c r="B34" s="133" t="s">
        <v>206</v>
      </c>
      <c r="C34" s="132" t="s">
        <v>207</v>
      </c>
      <c r="D34" s="132">
        <v>36</v>
      </c>
      <c r="E34" s="132">
        <v>66</v>
      </c>
      <c r="F34" s="133" t="s">
        <v>208</v>
      </c>
      <c r="G34" s="133" t="s">
        <v>157</v>
      </c>
      <c r="H34" s="132">
        <v>5</v>
      </c>
      <c r="I34" s="132">
        <f t="shared" si="6"/>
        <v>10</v>
      </c>
      <c r="J34" s="98">
        <v>522.25</v>
      </c>
      <c r="K34" s="99">
        <f t="shared" si="7"/>
        <v>1044.5</v>
      </c>
      <c r="L34" s="73"/>
      <c r="M34" s="35"/>
      <c r="N34" s="35"/>
      <c r="P34" s="35"/>
      <c r="Q34" s="146">
        <f>35+25</f>
        <v>60</v>
      </c>
      <c r="R34" s="100">
        <f t="shared" si="4"/>
        <v>78.94736842105263</v>
      </c>
      <c r="S34" s="149">
        <f t="shared" si="5"/>
        <v>157.89473684210526</v>
      </c>
      <c r="T34" s="84" t="s">
        <v>182</v>
      </c>
      <c r="U34" s="147"/>
      <c r="V34" s="148">
        <f t="shared" ref="V34:V36" si="9">Q34*A34</f>
        <v>120</v>
      </c>
      <c r="W34" s="35"/>
      <c r="X34" s="35"/>
      <c r="Y34" s="35"/>
      <c r="Z34" s="35"/>
    </row>
    <row r="35" spans="1:26" s="8" customFormat="1" ht="40.15" customHeight="1" x14ac:dyDescent="0.2">
      <c r="A35" s="132">
        <v>2</v>
      </c>
      <c r="B35" s="133"/>
      <c r="C35" s="132"/>
      <c r="D35" s="132">
        <v>31</v>
      </c>
      <c r="E35" s="132">
        <v>59</v>
      </c>
      <c r="F35" s="133" t="s">
        <v>211</v>
      </c>
      <c r="G35" s="133" t="s">
        <v>155</v>
      </c>
      <c r="H35" s="132">
        <v>1.25</v>
      </c>
      <c r="I35" s="132">
        <f t="shared" si="6"/>
        <v>2.5</v>
      </c>
      <c r="J35" s="98">
        <v>472</v>
      </c>
      <c r="K35" s="99">
        <f t="shared" si="7"/>
        <v>944</v>
      </c>
      <c r="L35" s="73"/>
      <c r="M35" s="35"/>
      <c r="N35" s="35"/>
      <c r="P35" s="35"/>
      <c r="Q35" s="146">
        <f>35+25</f>
        <v>60</v>
      </c>
      <c r="R35" s="100">
        <f t="shared" si="4"/>
        <v>78.94736842105263</v>
      </c>
      <c r="S35" s="149">
        <f t="shared" si="5"/>
        <v>157.89473684210526</v>
      </c>
      <c r="T35" s="147"/>
      <c r="U35" s="147"/>
      <c r="V35" s="148">
        <f t="shared" si="9"/>
        <v>120</v>
      </c>
      <c r="W35" s="35"/>
      <c r="X35" s="35"/>
      <c r="Y35" s="35"/>
      <c r="Z35" s="35"/>
    </row>
    <row r="36" spans="1:26" s="8" customFormat="1" ht="40.15" customHeight="1" thickBot="1" x14ac:dyDescent="0.25">
      <c r="A36" s="97">
        <v>2</v>
      </c>
      <c r="B36" s="94"/>
      <c r="C36" s="97"/>
      <c r="D36" s="97"/>
      <c r="E36" s="97"/>
      <c r="F36" s="94" t="s">
        <v>209</v>
      </c>
      <c r="G36" s="94" t="s">
        <v>210</v>
      </c>
      <c r="H36" s="97"/>
      <c r="I36" s="97"/>
      <c r="J36" s="95">
        <v>86.5</v>
      </c>
      <c r="K36" s="142">
        <f t="shared" si="7"/>
        <v>173</v>
      </c>
      <c r="L36" s="73"/>
      <c r="M36" s="35"/>
      <c r="N36" s="35"/>
      <c r="P36" s="35"/>
      <c r="Q36" s="146">
        <v>25</v>
      </c>
      <c r="R36" s="100">
        <f t="shared" si="4"/>
        <v>32.89473684210526</v>
      </c>
      <c r="S36" s="149">
        <f t="shared" si="5"/>
        <v>65.78947368421052</v>
      </c>
      <c r="T36" s="147"/>
      <c r="U36" s="147"/>
      <c r="V36" s="148">
        <f t="shared" si="9"/>
        <v>50</v>
      </c>
      <c r="W36" s="35"/>
      <c r="X36" s="35"/>
      <c r="Y36" s="35"/>
      <c r="Z36" s="35"/>
    </row>
    <row r="37" spans="1:26" s="8" customFormat="1" ht="40.15" customHeight="1" x14ac:dyDescent="0.2">
      <c r="A37" s="102">
        <v>69</v>
      </c>
      <c r="B37" s="103" t="s">
        <v>183</v>
      </c>
      <c r="C37" s="104" t="s">
        <v>162</v>
      </c>
      <c r="D37" s="104">
        <v>84</v>
      </c>
      <c r="E37" s="104">
        <v>86</v>
      </c>
      <c r="F37" s="103" t="s">
        <v>171</v>
      </c>
      <c r="G37" s="103" t="s">
        <v>154</v>
      </c>
      <c r="H37" s="104">
        <v>12.5</v>
      </c>
      <c r="I37" s="104">
        <f t="shared" si="6"/>
        <v>862.5</v>
      </c>
      <c r="J37" s="105">
        <v>72.75</v>
      </c>
      <c r="K37" s="106">
        <f t="shared" ref="K37:K40" si="10">J37*A37</f>
        <v>5019.75</v>
      </c>
      <c r="L37" s="73"/>
    </row>
    <row r="38" spans="1:26" s="8" customFormat="1" ht="40.15" customHeight="1" x14ac:dyDescent="0.2">
      <c r="A38" s="107">
        <v>69</v>
      </c>
      <c r="B38" s="108"/>
      <c r="C38" s="109"/>
      <c r="D38" s="109">
        <v>84</v>
      </c>
      <c r="E38" s="109">
        <v>86</v>
      </c>
      <c r="F38" s="108" t="s">
        <v>202</v>
      </c>
      <c r="G38" s="108" t="s">
        <v>155</v>
      </c>
      <c r="H38" s="109">
        <v>6.5</v>
      </c>
      <c r="I38" s="109">
        <f t="shared" si="6"/>
        <v>448.5</v>
      </c>
      <c r="J38" s="110">
        <v>94.5</v>
      </c>
      <c r="K38" s="111">
        <f t="shared" si="10"/>
        <v>6520.5</v>
      </c>
      <c r="L38" s="73"/>
    </row>
    <row r="39" spans="1:26" s="8" customFormat="1" ht="40.15" customHeight="1" x14ac:dyDescent="0.2">
      <c r="A39" s="107">
        <v>276</v>
      </c>
      <c r="B39" s="108"/>
      <c r="C39" s="109"/>
      <c r="D39" s="109"/>
      <c r="E39" s="109"/>
      <c r="F39" s="108" t="s">
        <v>168</v>
      </c>
      <c r="G39" s="108"/>
      <c r="H39" s="109"/>
      <c r="I39" s="109"/>
      <c r="J39" s="110">
        <v>3.5</v>
      </c>
      <c r="K39" s="111">
        <f t="shared" si="10"/>
        <v>966</v>
      </c>
      <c r="L39" s="73"/>
      <c r="M39" s="90">
        <f>(2.24+0.31)</f>
        <v>2.5500000000000003</v>
      </c>
      <c r="N39" s="81">
        <f>SUM(M39/(1-$N$15))</f>
        <v>3.3552631578947372</v>
      </c>
    </row>
    <row r="40" spans="1:26" s="8" customFormat="1" ht="40.15" customHeight="1" thickBot="1" x14ac:dyDescent="0.25">
      <c r="A40" s="112">
        <v>69</v>
      </c>
      <c r="B40" s="113"/>
      <c r="C40" s="114"/>
      <c r="D40" s="114">
        <v>84</v>
      </c>
      <c r="E40" s="114"/>
      <c r="F40" s="113" t="s">
        <v>205</v>
      </c>
      <c r="G40" s="113"/>
      <c r="H40" s="114"/>
      <c r="I40" s="114"/>
      <c r="J40" s="115">
        <v>106</v>
      </c>
      <c r="K40" s="116">
        <f t="shared" si="10"/>
        <v>7314</v>
      </c>
      <c r="L40" s="73"/>
    </row>
    <row r="41" spans="1:26" s="8" customFormat="1" ht="40.15" customHeight="1" x14ac:dyDescent="0.2">
      <c r="A41" s="102">
        <v>34</v>
      </c>
      <c r="B41" s="103" t="s">
        <v>183</v>
      </c>
      <c r="C41" s="104" t="s">
        <v>163</v>
      </c>
      <c r="D41" s="104">
        <v>60</v>
      </c>
      <c r="E41" s="104">
        <v>86</v>
      </c>
      <c r="F41" s="103" t="s">
        <v>171</v>
      </c>
      <c r="G41" s="103" t="s">
        <v>154</v>
      </c>
      <c r="H41" s="104">
        <v>9.25</v>
      </c>
      <c r="I41" s="104">
        <f>H41*A41</f>
        <v>314.5</v>
      </c>
      <c r="J41" s="105">
        <v>72.75</v>
      </c>
      <c r="K41" s="106">
        <f t="shared" ref="K41:K44" si="11">J41*A41</f>
        <v>2473.5</v>
      </c>
      <c r="L41" s="73"/>
    </row>
    <row r="42" spans="1:26" s="8" customFormat="1" ht="40.15" customHeight="1" x14ac:dyDescent="0.2">
      <c r="A42" s="107">
        <v>34</v>
      </c>
      <c r="B42" s="108"/>
      <c r="C42" s="109"/>
      <c r="D42" s="109">
        <v>60</v>
      </c>
      <c r="E42" s="109">
        <v>86</v>
      </c>
      <c r="F42" s="108" t="s">
        <v>202</v>
      </c>
      <c r="G42" s="108" t="s">
        <v>155</v>
      </c>
      <c r="H42" s="109">
        <v>5</v>
      </c>
      <c r="I42" s="109">
        <f>H42*A42</f>
        <v>170</v>
      </c>
      <c r="J42" s="110">
        <v>64.25</v>
      </c>
      <c r="K42" s="111">
        <f t="shared" si="11"/>
        <v>2184.5</v>
      </c>
      <c r="L42" s="73"/>
    </row>
    <row r="43" spans="1:26" s="8" customFormat="1" ht="40.15" customHeight="1" x14ac:dyDescent="0.2">
      <c r="A43" s="107">
        <v>136</v>
      </c>
      <c r="B43" s="108"/>
      <c r="C43" s="109"/>
      <c r="D43" s="109"/>
      <c r="E43" s="109"/>
      <c r="F43" s="108" t="s">
        <v>168</v>
      </c>
      <c r="G43" s="108"/>
      <c r="H43" s="109"/>
      <c r="I43" s="109"/>
      <c r="J43" s="110">
        <v>3.5</v>
      </c>
      <c r="K43" s="111">
        <f t="shared" si="11"/>
        <v>476</v>
      </c>
      <c r="L43" s="73"/>
      <c r="M43" s="90">
        <f>(2.24+0.31)</f>
        <v>2.5500000000000003</v>
      </c>
      <c r="N43" s="81">
        <f>SUM(M43/(1-$N$15))</f>
        <v>3.3552631578947372</v>
      </c>
    </row>
    <row r="44" spans="1:26" s="8" customFormat="1" ht="40.15" customHeight="1" thickBot="1" x14ac:dyDescent="0.25">
      <c r="A44" s="112">
        <v>34</v>
      </c>
      <c r="B44" s="113"/>
      <c r="C44" s="114"/>
      <c r="D44" s="114">
        <v>60</v>
      </c>
      <c r="E44" s="114"/>
      <c r="F44" s="113" t="s">
        <v>205</v>
      </c>
      <c r="G44" s="113"/>
      <c r="H44" s="114"/>
      <c r="I44" s="114"/>
      <c r="J44" s="115">
        <v>87</v>
      </c>
      <c r="K44" s="116">
        <f t="shared" si="11"/>
        <v>2958</v>
      </c>
      <c r="L44" s="73"/>
    </row>
    <row r="45" spans="1:26" s="8" customFormat="1" ht="40.15" customHeight="1" x14ac:dyDescent="0.2">
      <c r="A45" s="102">
        <v>3</v>
      </c>
      <c r="B45" s="103" t="s">
        <v>184</v>
      </c>
      <c r="C45" s="104" t="s">
        <v>164</v>
      </c>
      <c r="D45" s="104">
        <v>84</v>
      </c>
      <c r="E45" s="104">
        <v>86</v>
      </c>
      <c r="F45" s="103" t="s">
        <v>171</v>
      </c>
      <c r="G45" s="103" t="s">
        <v>154</v>
      </c>
      <c r="H45" s="104">
        <v>12.5</v>
      </c>
      <c r="I45" s="104">
        <f>H45*A45</f>
        <v>37.5</v>
      </c>
      <c r="J45" s="105">
        <v>72.75</v>
      </c>
      <c r="K45" s="106">
        <f t="shared" ref="K45:K50" si="12">J45*A45</f>
        <v>218.25</v>
      </c>
      <c r="L45" s="73"/>
    </row>
    <row r="46" spans="1:26" s="8" customFormat="1" ht="40.15" customHeight="1" x14ac:dyDescent="0.2">
      <c r="A46" s="107">
        <v>3</v>
      </c>
      <c r="B46" s="108"/>
      <c r="C46" s="109"/>
      <c r="D46" s="109">
        <v>84</v>
      </c>
      <c r="E46" s="109">
        <v>86</v>
      </c>
      <c r="F46" s="108" t="s">
        <v>202</v>
      </c>
      <c r="G46" s="108" t="s">
        <v>155</v>
      </c>
      <c r="H46" s="109">
        <v>6.5</v>
      </c>
      <c r="I46" s="109">
        <f>H46*A46</f>
        <v>19.5</v>
      </c>
      <c r="J46" s="110">
        <v>94.5</v>
      </c>
      <c r="K46" s="111">
        <f t="shared" si="12"/>
        <v>283.5</v>
      </c>
      <c r="L46" s="73"/>
    </row>
    <row r="47" spans="1:26" s="8" customFormat="1" ht="40.15" customHeight="1" x14ac:dyDescent="0.2">
      <c r="A47" s="102">
        <v>12</v>
      </c>
      <c r="B47" s="103"/>
      <c r="C47" s="104"/>
      <c r="D47" s="104"/>
      <c r="E47" s="104"/>
      <c r="F47" s="103" t="s">
        <v>170</v>
      </c>
      <c r="G47" s="103"/>
      <c r="H47" s="104"/>
      <c r="I47" s="104"/>
      <c r="J47" s="105">
        <v>9.25</v>
      </c>
      <c r="K47" s="106">
        <f t="shared" si="12"/>
        <v>111</v>
      </c>
      <c r="L47" s="73"/>
      <c r="M47" s="90">
        <f>(6.64+0.31)</f>
        <v>6.9499999999999993</v>
      </c>
      <c r="N47" s="81">
        <f>SUM(M47/(1-$N$15))</f>
        <v>9.1447368421052619</v>
      </c>
    </row>
    <row r="48" spans="1:26" s="8" customFormat="1" ht="40.15" customHeight="1" thickBot="1" x14ac:dyDescent="0.25">
      <c r="A48" s="112">
        <v>3</v>
      </c>
      <c r="B48" s="113"/>
      <c r="C48" s="114"/>
      <c r="D48" s="114">
        <v>84</v>
      </c>
      <c r="E48" s="114"/>
      <c r="F48" s="113" t="s">
        <v>205</v>
      </c>
      <c r="G48" s="113"/>
      <c r="H48" s="114"/>
      <c r="I48" s="114"/>
      <c r="J48" s="115">
        <v>106</v>
      </c>
      <c r="K48" s="116">
        <f t="shared" si="12"/>
        <v>318</v>
      </c>
      <c r="L48" s="73"/>
    </row>
    <row r="49" spans="1:22" s="8" customFormat="1" ht="40.15" customHeight="1" x14ac:dyDescent="0.2">
      <c r="A49" s="134">
        <v>2</v>
      </c>
      <c r="B49" s="135" t="s">
        <v>184</v>
      </c>
      <c r="C49" s="134" t="s">
        <v>212</v>
      </c>
      <c r="D49" s="134">
        <v>60</v>
      </c>
      <c r="E49" s="134">
        <v>86</v>
      </c>
      <c r="F49" s="135" t="s">
        <v>171</v>
      </c>
      <c r="G49" s="135" t="s">
        <v>154</v>
      </c>
      <c r="H49" s="134">
        <v>9.25</v>
      </c>
      <c r="I49" s="132">
        <f t="shared" ref="I49:I50" si="13">H49*A49</f>
        <v>18.5</v>
      </c>
      <c r="J49" s="136">
        <v>72.75</v>
      </c>
      <c r="K49" s="99">
        <f t="shared" si="12"/>
        <v>145.5</v>
      </c>
      <c r="L49" s="73"/>
    </row>
    <row r="50" spans="1:22" s="8" customFormat="1" ht="40.15" customHeight="1" x14ac:dyDescent="0.2">
      <c r="A50" s="132">
        <v>2</v>
      </c>
      <c r="B50" s="133"/>
      <c r="C50" s="132"/>
      <c r="D50" s="132">
        <v>60</v>
      </c>
      <c r="E50" s="132">
        <v>86</v>
      </c>
      <c r="F50" s="133" t="s">
        <v>202</v>
      </c>
      <c r="G50" s="133" t="s">
        <v>155</v>
      </c>
      <c r="H50" s="132">
        <v>5</v>
      </c>
      <c r="I50" s="132">
        <f t="shared" si="13"/>
        <v>10</v>
      </c>
      <c r="J50" s="98">
        <v>64.25</v>
      </c>
      <c r="K50" s="99">
        <f t="shared" si="12"/>
        <v>128.5</v>
      </c>
      <c r="L50" s="73"/>
    </row>
    <row r="51" spans="1:22" s="147" customFormat="1" ht="40.15" customHeight="1" x14ac:dyDescent="0.2">
      <c r="A51" s="150">
        <v>8</v>
      </c>
      <c r="B51" s="135"/>
      <c r="C51" s="134"/>
      <c r="D51" s="134"/>
      <c r="E51" s="134"/>
      <c r="F51" s="135" t="s">
        <v>170</v>
      </c>
      <c r="G51" s="135"/>
      <c r="H51" s="134"/>
      <c r="I51" s="134"/>
      <c r="J51" s="136">
        <v>9.25</v>
      </c>
      <c r="K51" s="137">
        <f t="shared" ref="K51:K52" si="14">J51*A51</f>
        <v>74</v>
      </c>
      <c r="L51" s="151"/>
      <c r="M51" s="152">
        <f>(6.64+0.31)</f>
        <v>6.9499999999999993</v>
      </c>
      <c r="N51" s="100">
        <f>SUM(M51/(1-$N$15))</f>
        <v>9.1447368421052619</v>
      </c>
    </row>
    <row r="52" spans="1:22" s="147" customFormat="1" ht="40.15" customHeight="1" thickBot="1" x14ac:dyDescent="0.25">
      <c r="A52" s="153">
        <v>2</v>
      </c>
      <c r="B52" s="94"/>
      <c r="C52" s="97"/>
      <c r="D52" s="97">
        <v>84</v>
      </c>
      <c r="E52" s="97"/>
      <c r="F52" s="94" t="s">
        <v>205</v>
      </c>
      <c r="G52" s="94"/>
      <c r="H52" s="97"/>
      <c r="I52" s="97"/>
      <c r="J52" s="95">
        <v>86.5</v>
      </c>
      <c r="K52" s="96">
        <f t="shared" si="14"/>
        <v>173</v>
      </c>
      <c r="L52" s="151"/>
    </row>
    <row r="53" spans="1:22" s="8" customFormat="1" ht="40.15" customHeight="1" x14ac:dyDescent="0.2">
      <c r="A53" s="118">
        <v>35</v>
      </c>
      <c r="B53" s="119" t="s">
        <v>185</v>
      </c>
      <c r="C53" s="120" t="s">
        <v>165</v>
      </c>
      <c r="D53" s="120">
        <v>63</v>
      </c>
      <c r="E53" s="120">
        <v>8</v>
      </c>
      <c r="F53" s="121" t="s">
        <v>188</v>
      </c>
      <c r="G53" s="119" t="s">
        <v>200</v>
      </c>
      <c r="H53" s="120"/>
      <c r="I53" s="120"/>
      <c r="J53" s="122">
        <v>119.75</v>
      </c>
      <c r="K53" s="123">
        <f t="shared" ref="K53" si="15">J53*A53</f>
        <v>4191.25</v>
      </c>
      <c r="L53" s="73"/>
      <c r="M53" s="90">
        <f>ROUNDUP((D53+12)/12,0)*13</f>
        <v>91</v>
      </c>
      <c r="N53" s="81">
        <f>SUM(M53/(1-$N$15))</f>
        <v>119.73684210526315</v>
      </c>
      <c r="Q53" s="91">
        <v>35</v>
      </c>
      <c r="R53" s="81">
        <f t="shared" ref="R53:R62" si="16">SUM(Q53/(1-$R$15))</f>
        <v>46.05263157894737</v>
      </c>
      <c r="S53" s="35">
        <f t="shared" ref="S53:S62" si="17">A53*R53</f>
        <v>1611.8421052631579</v>
      </c>
    </row>
    <row r="54" spans="1:22" s="8" customFormat="1" ht="40.15" customHeight="1" x14ac:dyDescent="0.2">
      <c r="A54" s="107">
        <v>35</v>
      </c>
      <c r="B54" s="108" t="s">
        <v>185</v>
      </c>
      <c r="C54" s="109" t="s">
        <v>165</v>
      </c>
      <c r="D54" s="109">
        <v>59</v>
      </c>
      <c r="E54" s="109">
        <v>66</v>
      </c>
      <c r="F54" s="108" t="s">
        <v>195</v>
      </c>
      <c r="G54" s="108" t="s">
        <v>154</v>
      </c>
      <c r="H54" s="109">
        <v>10.75</v>
      </c>
      <c r="I54" s="109">
        <f t="shared" ref="I54:I62" si="18">H54*A54</f>
        <v>376.25</v>
      </c>
      <c r="J54" s="110">
        <v>391.5</v>
      </c>
      <c r="K54" s="111">
        <f t="shared" ref="K54:K59" si="19">J54*A54</f>
        <v>13702.5</v>
      </c>
      <c r="L54" s="73"/>
      <c r="Q54" s="91">
        <v>35</v>
      </c>
      <c r="R54" s="81">
        <f t="shared" si="16"/>
        <v>46.05263157894737</v>
      </c>
      <c r="S54" s="35">
        <f t="shared" si="17"/>
        <v>1611.8421052631579</v>
      </c>
      <c r="T54" s="84" t="s">
        <v>182</v>
      </c>
    </row>
    <row r="55" spans="1:22" s="8" customFormat="1" ht="40.15" customHeight="1" thickBot="1" x14ac:dyDescent="0.25">
      <c r="A55" s="124">
        <v>35</v>
      </c>
      <c r="B55" s="117"/>
      <c r="C55" s="125"/>
      <c r="D55" s="125">
        <v>53</v>
      </c>
      <c r="E55" s="125">
        <v>59</v>
      </c>
      <c r="F55" s="117" t="s">
        <v>201</v>
      </c>
      <c r="G55" s="117" t="s">
        <v>155</v>
      </c>
      <c r="H55" s="125">
        <v>1.75</v>
      </c>
      <c r="I55" s="125">
        <f t="shared" si="18"/>
        <v>61.25</v>
      </c>
      <c r="J55" s="126">
        <v>321</v>
      </c>
      <c r="K55" s="127">
        <f t="shared" si="19"/>
        <v>11235</v>
      </c>
      <c r="L55" s="73"/>
      <c r="Q55" s="91">
        <v>35</v>
      </c>
      <c r="R55" s="81">
        <f t="shared" si="16"/>
        <v>46.05263157894737</v>
      </c>
      <c r="S55" s="35">
        <f t="shared" si="17"/>
        <v>1611.8421052631579</v>
      </c>
    </row>
    <row r="56" spans="1:22" s="8" customFormat="1" ht="40.15" customHeight="1" x14ac:dyDescent="0.2">
      <c r="A56" s="128">
        <v>1</v>
      </c>
      <c r="B56" s="129" t="s">
        <v>213</v>
      </c>
      <c r="C56" s="128" t="s">
        <v>214</v>
      </c>
      <c r="D56" s="128">
        <v>63</v>
      </c>
      <c r="E56" s="128">
        <v>8</v>
      </c>
      <c r="F56" s="130" t="s">
        <v>188</v>
      </c>
      <c r="G56" s="129" t="s">
        <v>200</v>
      </c>
      <c r="H56" s="128"/>
      <c r="I56" s="128"/>
      <c r="J56" s="131">
        <v>119.75</v>
      </c>
      <c r="K56" s="137">
        <f t="shared" si="19"/>
        <v>119.75</v>
      </c>
      <c r="L56" s="73"/>
      <c r="M56" s="146">
        <f>ROUNDUP((D56+12)/12,0)*13</f>
        <v>91</v>
      </c>
      <c r="N56" s="100">
        <f>SUM(M56/(1-$N$15))</f>
        <v>119.73684210526315</v>
      </c>
      <c r="P56" s="148">
        <f>A56*M56</f>
        <v>91</v>
      </c>
      <c r="Q56" s="146">
        <v>35</v>
      </c>
      <c r="R56" s="100">
        <f t="shared" si="16"/>
        <v>46.05263157894737</v>
      </c>
      <c r="S56" s="149">
        <f t="shared" si="17"/>
        <v>46.05263157894737</v>
      </c>
      <c r="T56" s="147"/>
      <c r="U56" s="147"/>
      <c r="V56" s="148">
        <f t="shared" ref="V56:V59" si="20">Q56*A56</f>
        <v>35</v>
      </c>
    </row>
    <row r="57" spans="1:22" s="8" customFormat="1" ht="40.15" customHeight="1" x14ac:dyDescent="0.2">
      <c r="A57" s="132">
        <v>1</v>
      </c>
      <c r="B57" s="133" t="s">
        <v>213</v>
      </c>
      <c r="C57" s="132" t="s">
        <v>214</v>
      </c>
      <c r="D57" s="132">
        <v>59</v>
      </c>
      <c r="E57" s="132">
        <v>66</v>
      </c>
      <c r="F57" s="133" t="s">
        <v>208</v>
      </c>
      <c r="G57" s="133" t="s">
        <v>154</v>
      </c>
      <c r="H57" s="132">
        <v>10.75</v>
      </c>
      <c r="I57" s="132">
        <f t="shared" ref="I57:I58" si="21">H57*A57</f>
        <v>10.75</v>
      </c>
      <c r="J57" s="98">
        <v>661.75</v>
      </c>
      <c r="K57" s="99">
        <f t="shared" si="19"/>
        <v>661.75</v>
      </c>
      <c r="L57" s="73"/>
      <c r="M57" s="35"/>
      <c r="N57" s="35"/>
      <c r="P57" s="147"/>
      <c r="Q57" s="146">
        <f>35+25</f>
        <v>60</v>
      </c>
      <c r="R57" s="100">
        <f t="shared" si="16"/>
        <v>78.94736842105263</v>
      </c>
      <c r="S57" s="149">
        <f t="shared" si="17"/>
        <v>78.94736842105263</v>
      </c>
      <c r="T57" s="84" t="s">
        <v>182</v>
      </c>
      <c r="U57" s="147"/>
      <c r="V57" s="148">
        <f t="shared" si="20"/>
        <v>60</v>
      </c>
    </row>
    <row r="58" spans="1:22" s="8" customFormat="1" ht="40.15" customHeight="1" x14ac:dyDescent="0.2">
      <c r="A58" s="132">
        <v>1</v>
      </c>
      <c r="B58" s="133"/>
      <c r="C58" s="132"/>
      <c r="D58" s="132">
        <v>53</v>
      </c>
      <c r="E58" s="132">
        <v>59</v>
      </c>
      <c r="F58" s="133" t="s">
        <v>211</v>
      </c>
      <c r="G58" s="133" t="s">
        <v>155</v>
      </c>
      <c r="H58" s="132">
        <v>1.75</v>
      </c>
      <c r="I58" s="132">
        <f t="shared" si="21"/>
        <v>1.75</v>
      </c>
      <c r="J58" s="98">
        <v>591.25</v>
      </c>
      <c r="K58" s="137">
        <f t="shared" si="19"/>
        <v>591.25</v>
      </c>
      <c r="L58" s="73"/>
      <c r="M58" s="35"/>
      <c r="N58" s="35"/>
      <c r="P58" s="147"/>
      <c r="Q58" s="146">
        <f>35+25</f>
        <v>60</v>
      </c>
      <c r="R58" s="100">
        <f t="shared" si="16"/>
        <v>78.94736842105263</v>
      </c>
      <c r="S58" s="149">
        <f t="shared" si="17"/>
        <v>78.94736842105263</v>
      </c>
      <c r="T58" s="147"/>
      <c r="U58" s="147"/>
      <c r="V58" s="148">
        <f t="shared" si="20"/>
        <v>60</v>
      </c>
    </row>
    <row r="59" spans="1:22" s="8" customFormat="1" ht="40.15" customHeight="1" thickBot="1" x14ac:dyDescent="0.25">
      <c r="A59" s="97">
        <v>1</v>
      </c>
      <c r="B59" s="94"/>
      <c r="C59" s="97"/>
      <c r="D59" s="97"/>
      <c r="E59" s="97"/>
      <c r="F59" s="94" t="s">
        <v>209</v>
      </c>
      <c r="G59" s="94" t="s">
        <v>210</v>
      </c>
      <c r="H59" s="97"/>
      <c r="I59" s="97"/>
      <c r="J59" s="95">
        <v>86.5</v>
      </c>
      <c r="K59" s="96">
        <f t="shared" si="19"/>
        <v>86.5</v>
      </c>
      <c r="L59" s="73"/>
      <c r="M59" s="35"/>
      <c r="N59" s="35"/>
      <c r="P59" s="147"/>
      <c r="Q59" s="146">
        <v>25</v>
      </c>
      <c r="R59" s="100">
        <f t="shared" si="16"/>
        <v>32.89473684210526</v>
      </c>
      <c r="S59" s="149">
        <f t="shared" si="17"/>
        <v>32.89473684210526</v>
      </c>
      <c r="T59" s="147"/>
      <c r="U59" s="147"/>
      <c r="V59" s="148">
        <f t="shared" si="20"/>
        <v>25</v>
      </c>
    </row>
    <row r="60" spans="1:22" s="8" customFormat="1" ht="40.15" customHeight="1" x14ac:dyDescent="0.2">
      <c r="A60" s="118">
        <v>72</v>
      </c>
      <c r="B60" s="119" t="s">
        <v>186</v>
      </c>
      <c r="C60" s="120" t="s">
        <v>166</v>
      </c>
      <c r="D60" s="120">
        <v>55</v>
      </c>
      <c r="E60" s="120">
        <v>8</v>
      </c>
      <c r="F60" s="121" t="s">
        <v>188</v>
      </c>
      <c r="G60" s="119" t="s">
        <v>200</v>
      </c>
      <c r="H60" s="120"/>
      <c r="I60" s="120"/>
      <c r="J60" s="122">
        <v>102.75</v>
      </c>
      <c r="K60" s="123">
        <f t="shared" ref="K60:K62" si="22">J60*A60</f>
        <v>7398</v>
      </c>
      <c r="L60" s="73"/>
      <c r="M60" s="90">
        <f>ROUNDUP((D60+12)/12,0)*13</f>
        <v>78</v>
      </c>
      <c r="N60" s="81">
        <f>SUM(M60/(1-$N$15))</f>
        <v>102.63157894736842</v>
      </c>
      <c r="Q60" s="91">
        <v>35</v>
      </c>
      <c r="R60" s="81">
        <f t="shared" si="16"/>
        <v>46.05263157894737</v>
      </c>
      <c r="S60" s="35">
        <f t="shared" si="17"/>
        <v>3315.7894736842109</v>
      </c>
    </row>
    <row r="61" spans="1:22" s="8" customFormat="1" ht="40.15" customHeight="1" x14ac:dyDescent="0.2">
      <c r="A61" s="107">
        <v>72</v>
      </c>
      <c r="B61" s="108" t="s">
        <v>186</v>
      </c>
      <c r="C61" s="109" t="s">
        <v>166</v>
      </c>
      <c r="D61" s="109">
        <v>51</v>
      </c>
      <c r="E61" s="109">
        <v>40</v>
      </c>
      <c r="F61" s="108" t="s">
        <v>195</v>
      </c>
      <c r="G61" s="108" t="s">
        <v>167</v>
      </c>
      <c r="H61" s="109">
        <v>6</v>
      </c>
      <c r="I61" s="109">
        <f t="shared" si="18"/>
        <v>432</v>
      </c>
      <c r="J61" s="110">
        <v>221.25</v>
      </c>
      <c r="K61" s="111">
        <f t="shared" si="22"/>
        <v>15930</v>
      </c>
      <c r="L61" s="73"/>
      <c r="Q61" s="91">
        <v>35</v>
      </c>
      <c r="R61" s="81">
        <f t="shared" si="16"/>
        <v>46.05263157894737</v>
      </c>
      <c r="S61" s="35">
        <f t="shared" si="17"/>
        <v>3315.7894736842109</v>
      </c>
      <c r="T61" s="84" t="s">
        <v>182</v>
      </c>
    </row>
    <row r="62" spans="1:22" s="8" customFormat="1" ht="40.15" customHeight="1" thickBot="1" x14ac:dyDescent="0.25">
      <c r="A62" s="124">
        <v>72</v>
      </c>
      <c r="B62" s="117"/>
      <c r="C62" s="125"/>
      <c r="D62" s="125">
        <v>46</v>
      </c>
      <c r="E62" s="125">
        <v>35</v>
      </c>
      <c r="F62" s="117" t="s">
        <v>201</v>
      </c>
      <c r="G62" s="117" t="s">
        <v>155</v>
      </c>
      <c r="H62" s="125">
        <v>1.5</v>
      </c>
      <c r="I62" s="125">
        <f t="shared" si="18"/>
        <v>108</v>
      </c>
      <c r="J62" s="126">
        <v>181.75</v>
      </c>
      <c r="K62" s="127">
        <f t="shared" si="22"/>
        <v>13086</v>
      </c>
      <c r="L62" s="73"/>
      <c r="Q62" s="91">
        <v>35</v>
      </c>
      <c r="R62" s="81">
        <f t="shared" si="16"/>
        <v>46.05263157894737</v>
      </c>
      <c r="S62" s="35">
        <f t="shared" si="17"/>
        <v>3315.7894736842109</v>
      </c>
    </row>
    <row r="63" spans="1:22" s="8" customFormat="1" ht="40.15" customHeight="1" thickBot="1" x14ac:dyDescent="0.25">
      <c r="A63" s="139">
        <v>200</v>
      </c>
      <c r="B63" s="138"/>
      <c r="C63" s="139"/>
      <c r="D63" s="139"/>
      <c r="E63" s="139"/>
      <c r="F63" s="138" t="s">
        <v>220</v>
      </c>
      <c r="G63" s="138"/>
      <c r="H63" s="139"/>
      <c r="I63" s="132"/>
      <c r="J63" s="140">
        <v>2.25</v>
      </c>
      <c r="K63" s="141">
        <f>J63*A63</f>
        <v>450</v>
      </c>
      <c r="L63" s="73"/>
      <c r="M63" s="90">
        <v>1.08</v>
      </c>
      <c r="N63" s="81">
        <f>SUM(M63/(1-$O$63))</f>
        <v>2.2500000000000004</v>
      </c>
      <c r="O63" s="145">
        <v>0.52</v>
      </c>
      <c r="R63" s="34"/>
    </row>
    <row r="64" spans="1:22" s="8" customFormat="1" ht="40.15" customHeight="1" x14ac:dyDescent="0.2">
      <c r="A64" s="118">
        <v>3</v>
      </c>
      <c r="B64" s="180"/>
      <c r="C64" s="181"/>
      <c r="D64" s="181"/>
      <c r="E64" s="182"/>
      <c r="F64" s="119" t="s">
        <v>137</v>
      </c>
      <c r="G64" s="119"/>
      <c r="H64" s="180"/>
      <c r="I64" s="183"/>
      <c r="J64" s="122">
        <v>750</v>
      </c>
      <c r="K64" s="123">
        <f t="shared" si="7"/>
        <v>2250</v>
      </c>
      <c r="L64" s="73"/>
      <c r="M64" s="92">
        <v>350</v>
      </c>
      <c r="P64" s="34"/>
      <c r="R64" s="34"/>
    </row>
    <row r="65" spans="1:20" s="8" customFormat="1" ht="40.15" customHeight="1" x14ac:dyDescent="0.2">
      <c r="A65" s="109">
        <v>1</v>
      </c>
      <c r="B65" s="171" t="str">
        <f>F65</f>
        <v>Installation Fee</v>
      </c>
      <c r="C65" s="171"/>
      <c r="D65" s="171"/>
      <c r="E65" s="171"/>
      <c r="F65" s="108" t="s">
        <v>172</v>
      </c>
      <c r="G65" s="108"/>
      <c r="H65" s="171"/>
      <c r="I65" s="171"/>
      <c r="J65" s="98">
        <v>50000</v>
      </c>
      <c r="K65" s="99">
        <f t="shared" ref="K65" si="23">J65*A65</f>
        <v>50000</v>
      </c>
      <c r="L65" s="73"/>
      <c r="M65" s="8" t="s">
        <v>178</v>
      </c>
      <c r="N65" s="100">
        <v>24822</v>
      </c>
      <c r="O65" s="85" t="s">
        <v>189</v>
      </c>
      <c r="P65" s="184">
        <f>SUM(S16:S62)</f>
        <v>25164.473684210527</v>
      </c>
      <c r="R65" s="34"/>
    </row>
    <row r="66" spans="1:20" s="8" customFormat="1" ht="40.15" customHeight="1" x14ac:dyDescent="0.2">
      <c r="A66" s="107">
        <v>1</v>
      </c>
      <c r="B66" s="171"/>
      <c r="C66" s="171"/>
      <c r="D66" s="171"/>
      <c r="E66" s="171"/>
      <c r="F66" s="108" t="s">
        <v>217</v>
      </c>
      <c r="G66" s="108"/>
      <c r="H66" s="171"/>
      <c r="I66" s="171"/>
      <c r="J66" s="110">
        <v>2100</v>
      </c>
      <c r="K66" s="111">
        <f t="shared" si="7"/>
        <v>2100</v>
      </c>
      <c r="L66" s="73"/>
      <c r="M66" s="90">
        <f>640*2*0.7</f>
        <v>896</v>
      </c>
      <c r="N66" s="81"/>
      <c r="O66" s="90">
        <f>75*5</f>
        <v>375</v>
      </c>
      <c r="P66" s="90">
        <f>200*4</f>
        <v>800</v>
      </c>
      <c r="R66" s="34"/>
      <c r="S66" s="75"/>
      <c r="T66" s="76"/>
    </row>
    <row r="67" spans="1:20" s="8" customFormat="1" ht="40.15" customHeight="1" x14ac:dyDescent="0.2">
      <c r="A67" s="107">
        <v>3</v>
      </c>
      <c r="B67" s="171"/>
      <c r="C67" s="171"/>
      <c r="D67" s="171"/>
      <c r="E67" s="171"/>
      <c r="F67" s="108" t="s">
        <v>218</v>
      </c>
      <c r="G67" s="108"/>
      <c r="H67" s="171"/>
      <c r="I67" s="171"/>
      <c r="J67" s="110">
        <v>4900</v>
      </c>
      <c r="K67" s="111">
        <f t="shared" si="7"/>
        <v>14700</v>
      </c>
      <c r="L67" s="73"/>
      <c r="M67" s="90">
        <f>640*2*0.7</f>
        <v>896</v>
      </c>
      <c r="N67" s="90">
        <f>10*2*30*2</f>
        <v>1200</v>
      </c>
      <c r="O67" s="90">
        <f>75*7*2</f>
        <v>1050</v>
      </c>
      <c r="P67" s="90">
        <v>1750</v>
      </c>
      <c r="R67" s="34"/>
      <c r="S67" s="75"/>
      <c r="T67" s="76"/>
    </row>
    <row r="68" spans="1:20" s="8" customFormat="1" ht="40.15" customHeight="1" thickBot="1" x14ac:dyDescent="0.25">
      <c r="A68" s="144">
        <v>1</v>
      </c>
      <c r="B68" s="172"/>
      <c r="C68" s="172"/>
      <c r="D68" s="172"/>
      <c r="E68" s="172"/>
      <c r="F68" s="133" t="s">
        <v>219</v>
      </c>
      <c r="G68" s="133" t="s">
        <v>221</v>
      </c>
      <c r="H68" s="172"/>
      <c r="I68" s="172"/>
      <c r="J68" s="98">
        <v>9150</v>
      </c>
      <c r="K68" s="99">
        <f t="shared" ref="K68" si="24">J68*A68</f>
        <v>9150</v>
      </c>
      <c r="L68" s="73"/>
      <c r="M68" s="143">
        <f>2293+1806+5025</f>
        <v>9124</v>
      </c>
      <c r="N68" s="143"/>
      <c r="O68" s="143"/>
      <c r="P68" s="143"/>
      <c r="R68" s="34"/>
      <c r="S68" s="75"/>
      <c r="T68" s="76"/>
    </row>
    <row r="69" spans="1:20" s="8" customFormat="1" ht="24.95" customHeight="1" thickBot="1" x14ac:dyDescent="0.25">
      <c r="A69" s="177"/>
      <c r="B69" s="178"/>
      <c r="C69" s="178"/>
      <c r="D69" s="178"/>
      <c r="E69" s="178"/>
      <c r="F69" s="178"/>
      <c r="G69" s="178"/>
      <c r="H69" s="178"/>
      <c r="I69" s="178"/>
      <c r="J69" s="178"/>
      <c r="K69" s="179"/>
      <c r="L69" s="4"/>
      <c r="M69" s="8" t="s">
        <v>173</v>
      </c>
      <c r="N69" s="8" t="s">
        <v>174</v>
      </c>
      <c r="O69" s="8" t="s">
        <v>175</v>
      </c>
      <c r="P69" s="34" t="s">
        <v>176</v>
      </c>
    </row>
    <row r="70" spans="1:20" s="8" customFormat="1" ht="34.700000000000003" customHeight="1" thickTop="1" x14ac:dyDescent="0.2">
      <c r="A70" s="32" t="s">
        <v>190</v>
      </c>
      <c r="B70" s="30"/>
      <c r="C70" s="30"/>
      <c r="D70" s="30"/>
      <c r="E70" s="30"/>
      <c r="F70" s="30"/>
      <c r="G70" s="30"/>
      <c r="H70" s="30"/>
      <c r="I70" s="30"/>
      <c r="J70" s="31"/>
      <c r="K70" s="93">
        <f>SUM(K16:K69)</f>
        <v>247214</v>
      </c>
      <c r="L70" s="17"/>
    </row>
    <row r="71" spans="1:20" ht="24.95" customHeight="1" x14ac:dyDescent="0.2">
      <c r="A71" s="2"/>
      <c r="B71" s="2"/>
      <c r="C71" s="2"/>
      <c r="D71" s="2"/>
      <c r="E71" s="2"/>
      <c r="F71" s="2"/>
      <c r="G71" s="2"/>
      <c r="H71" s="2"/>
      <c r="I71" s="2"/>
      <c r="J71" s="3"/>
      <c r="K71" s="4"/>
      <c r="L71" s="7"/>
    </row>
    <row r="72" spans="1:20" s="8" customFormat="1" ht="20.100000000000001" customHeight="1" x14ac:dyDescent="0.2">
      <c r="A72" s="74"/>
      <c r="B72" s="169" t="s">
        <v>147</v>
      </c>
      <c r="C72" s="170"/>
      <c r="D72" s="170"/>
      <c r="E72" s="170"/>
      <c r="F72" s="170"/>
      <c r="G72" s="170"/>
      <c r="H72" s="170"/>
      <c r="I72" s="170"/>
      <c r="J72" s="170"/>
      <c r="K72" s="170"/>
      <c r="L72" s="18"/>
    </row>
    <row r="73" spans="1:20" ht="20.100000000000001" customHeight="1" x14ac:dyDescent="0.2">
      <c r="A73" s="74"/>
      <c r="B73" s="169"/>
      <c r="C73" s="170"/>
      <c r="D73" s="170"/>
      <c r="E73" s="170"/>
      <c r="F73" s="170"/>
      <c r="G73" s="170"/>
      <c r="H73" s="170"/>
      <c r="I73" s="170"/>
      <c r="J73" s="170"/>
      <c r="K73" s="170"/>
      <c r="L73" s="71"/>
    </row>
    <row r="74" spans="1:20" ht="20.100000000000001" customHeight="1" x14ac:dyDescent="0.2">
      <c r="A74" s="74"/>
      <c r="B74" s="170"/>
      <c r="C74" s="170"/>
      <c r="D74" s="170"/>
      <c r="E74" s="170"/>
      <c r="F74" s="170"/>
      <c r="G74" s="170"/>
      <c r="H74" s="170"/>
      <c r="I74" s="170"/>
      <c r="J74" s="170"/>
      <c r="K74" s="170"/>
      <c r="L74" s="71"/>
    </row>
    <row r="75" spans="1:20" ht="24.95" customHeight="1" thickBot="1" x14ac:dyDescent="0.25">
      <c r="A75" s="74"/>
      <c r="B75" s="74"/>
      <c r="C75" s="74"/>
      <c r="D75" s="74"/>
      <c r="E75" s="74"/>
      <c r="F75" s="74"/>
      <c r="G75" s="74"/>
      <c r="H75" s="74"/>
      <c r="I75" s="74"/>
      <c r="J75" s="77"/>
      <c r="K75" s="73"/>
      <c r="L75" s="71"/>
    </row>
    <row r="76" spans="1:20" ht="20.100000000000001" customHeight="1" x14ac:dyDescent="0.2">
      <c r="A76" s="156" t="s">
        <v>136</v>
      </c>
      <c r="B76" s="157"/>
      <c r="C76" s="157"/>
      <c r="D76" s="157"/>
      <c r="E76" s="157"/>
      <c r="F76" s="157"/>
      <c r="G76" s="157"/>
      <c r="H76" s="157"/>
      <c r="I76" s="157"/>
      <c r="J76" s="157"/>
      <c r="K76" s="158"/>
      <c r="L76" s="7"/>
    </row>
    <row r="77" spans="1:20" s="8" customFormat="1" ht="24.95" customHeight="1" x14ac:dyDescent="0.2">
      <c r="A77" s="159"/>
      <c r="B77" s="160"/>
      <c r="C77" s="160"/>
      <c r="D77" s="160"/>
      <c r="E77" s="160"/>
      <c r="F77" s="160"/>
      <c r="G77" s="160"/>
      <c r="H77" s="160"/>
      <c r="I77" s="160"/>
      <c r="J77" s="160"/>
      <c r="K77" s="161"/>
      <c r="L77" s="7"/>
    </row>
    <row r="78" spans="1:20" s="8" customFormat="1" ht="24.95" customHeight="1" x14ac:dyDescent="0.2">
      <c r="A78" s="159"/>
      <c r="B78" s="160"/>
      <c r="C78" s="160"/>
      <c r="D78" s="160"/>
      <c r="E78" s="160"/>
      <c r="F78" s="160"/>
      <c r="G78" s="160"/>
      <c r="H78" s="160"/>
      <c r="I78" s="160"/>
      <c r="J78" s="160"/>
      <c r="K78" s="161"/>
      <c r="L78" s="7"/>
    </row>
    <row r="79" spans="1:20" s="8" customFormat="1" ht="24.95" customHeight="1" x14ac:dyDescent="0.2">
      <c r="A79" s="159"/>
      <c r="B79" s="160"/>
      <c r="C79" s="160"/>
      <c r="D79" s="160"/>
      <c r="E79" s="160"/>
      <c r="F79" s="160"/>
      <c r="G79" s="160"/>
      <c r="H79" s="160"/>
      <c r="I79" s="160"/>
      <c r="J79" s="160"/>
      <c r="K79" s="161"/>
      <c r="L79" s="7"/>
    </row>
    <row r="80" spans="1:20" ht="24.95" customHeight="1" x14ac:dyDescent="0.2">
      <c r="A80" s="159"/>
      <c r="B80" s="160"/>
      <c r="C80" s="160"/>
      <c r="D80" s="160"/>
      <c r="E80" s="160"/>
      <c r="F80" s="160"/>
      <c r="G80" s="160"/>
      <c r="H80" s="160"/>
      <c r="I80" s="160"/>
      <c r="J80" s="160"/>
      <c r="K80" s="161"/>
      <c r="L80" s="7"/>
    </row>
    <row r="81" spans="1:12" ht="24.95" customHeight="1" thickBot="1" x14ac:dyDescent="0.25">
      <c r="A81" s="162"/>
      <c r="B81" s="163"/>
      <c r="C81" s="163"/>
      <c r="D81" s="163"/>
      <c r="E81" s="163"/>
      <c r="F81" s="163"/>
      <c r="G81" s="163"/>
      <c r="H81" s="163"/>
      <c r="I81" s="163"/>
      <c r="J81" s="163"/>
      <c r="K81" s="164"/>
      <c r="L81" s="7"/>
    </row>
    <row r="82" spans="1:12" ht="24.95" customHeight="1" x14ac:dyDescent="0.2">
      <c r="A82" s="2"/>
      <c r="B82" s="2"/>
      <c r="C82" s="2"/>
      <c r="D82" s="2"/>
      <c r="E82" s="2"/>
      <c r="F82" s="2"/>
      <c r="G82" s="2"/>
      <c r="H82" s="2"/>
      <c r="I82" s="2"/>
      <c r="J82" s="3"/>
      <c r="K82" s="4"/>
      <c r="L82" s="7"/>
    </row>
    <row r="83" spans="1:12" ht="24.95" customHeight="1" x14ac:dyDescent="0.25">
      <c r="A83" s="2"/>
      <c r="B83" s="86" t="s">
        <v>43</v>
      </c>
      <c r="C83" s="87"/>
      <c r="D83" s="87"/>
      <c r="E83" s="87"/>
      <c r="F83" s="87"/>
      <c r="G83" s="87"/>
      <c r="H83" s="87"/>
      <c r="I83" s="87"/>
      <c r="J83" s="88"/>
      <c r="K83" s="89"/>
      <c r="L83" s="7"/>
    </row>
    <row r="84" spans="1:12" ht="24.95" customHeight="1" x14ac:dyDescent="0.25">
      <c r="A84" s="2"/>
      <c r="B84" s="86" t="s">
        <v>193</v>
      </c>
      <c r="C84" s="87"/>
      <c r="D84" s="87"/>
      <c r="E84" s="87"/>
      <c r="F84" s="87"/>
      <c r="G84" s="87"/>
      <c r="H84" s="87"/>
      <c r="I84" s="87"/>
      <c r="J84" s="88"/>
      <c r="K84" s="89"/>
      <c r="L84" s="7"/>
    </row>
    <row r="85" spans="1:12" ht="24.95" customHeight="1" x14ac:dyDescent="0.25">
      <c r="A85" s="2"/>
      <c r="B85" s="86" t="s">
        <v>194</v>
      </c>
      <c r="C85" s="87"/>
      <c r="D85" s="87"/>
      <c r="E85" s="87"/>
      <c r="F85" s="87"/>
      <c r="G85" s="87"/>
      <c r="H85" s="87"/>
      <c r="I85" s="87"/>
      <c r="J85" s="88"/>
      <c r="K85" s="89"/>
      <c r="L85" s="7"/>
    </row>
    <row r="86" spans="1:12" ht="24.95" customHeight="1" x14ac:dyDescent="0.25">
      <c r="A86" s="2"/>
      <c r="B86" s="86" t="s">
        <v>196</v>
      </c>
      <c r="C86" s="87"/>
      <c r="D86" s="87"/>
      <c r="E86" s="87"/>
      <c r="F86" s="87"/>
      <c r="G86" s="87"/>
      <c r="H86" s="87"/>
      <c r="I86" s="87"/>
      <c r="J86" s="88"/>
      <c r="K86" s="89"/>
      <c r="L86" s="7"/>
    </row>
    <row r="87" spans="1:12" ht="24.95" customHeight="1" x14ac:dyDescent="0.25">
      <c r="A87" s="2"/>
      <c r="B87" s="86" t="s">
        <v>197</v>
      </c>
      <c r="C87" s="87"/>
      <c r="D87" s="87"/>
      <c r="E87" s="87"/>
      <c r="F87" s="87"/>
      <c r="G87" s="87"/>
      <c r="H87" s="87"/>
      <c r="I87" s="87"/>
      <c r="J87" s="88"/>
      <c r="K87" s="89"/>
      <c r="L87" s="7"/>
    </row>
    <row r="88" spans="1:12" ht="20.100000000000001" customHeight="1" x14ac:dyDescent="0.2">
      <c r="A88" s="2"/>
      <c r="B88" s="173" t="s">
        <v>198</v>
      </c>
      <c r="C88" s="160"/>
      <c r="D88" s="160"/>
      <c r="E88" s="160"/>
      <c r="F88" s="160"/>
      <c r="G88" s="160"/>
      <c r="H88" s="160"/>
      <c r="I88" s="160"/>
      <c r="J88" s="160"/>
      <c r="K88" s="160"/>
      <c r="L88" s="7"/>
    </row>
    <row r="89" spans="1:12" ht="20.100000000000001" customHeight="1" x14ac:dyDescent="0.2">
      <c r="A89" s="2"/>
      <c r="B89" s="160"/>
      <c r="C89" s="160"/>
      <c r="D89" s="160"/>
      <c r="E89" s="160"/>
      <c r="F89" s="160"/>
      <c r="G89" s="160"/>
      <c r="H89" s="160"/>
      <c r="I89" s="160"/>
      <c r="J89" s="160"/>
      <c r="K89" s="160"/>
      <c r="L89" s="7"/>
    </row>
    <row r="90" spans="1:12" ht="20.100000000000001" customHeight="1" x14ac:dyDescent="0.2">
      <c r="A90" s="74"/>
      <c r="B90" s="173" t="s">
        <v>138</v>
      </c>
      <c r="C90" s="174"/>
      <c r="D90" s="174"/>
      <c r="E90" s="174"/>
      <c r="F90" s="174"/>
      <c r="G90" s="174"/>
      <c r="H90" s="174"/>
      <c r="I90" s="174"/>
      <c r="J90" s="174"/>
      <c r="K90" s="174"/>
      <c r="L90" s="71"/>
    </row>
    <row r="91" spans="1:12" ht="20.100000000000001" customHeight="1" x14ac:dyDescent="0.2">
      <c r="A91" s="74"/>
      <c r="B91" s="174"/>
      <c r="C91" s="174"/>
      <c r="D91" s="174"/>
      <c r="E91" s="174"/>
      <c r="F91" s="174"/>
      <c r="G91" s="174"/>
      <c r="H91" s="174"/>
      <c r="I91" s="174"/>
      <c r="J91" s="174"/>
      <c r="K91" s="174"/>
      <c r="L91" s="71"/>
    </row>
    <row r="92" spans="1:12" ht="24.95" customHeight="1" x14ac:dyDescent="0.25">
      <c r="A92" s="2"/>
      <c r="B92" s="86" t="s">
        <v>215</v>
      </c>
      <c r="C92" s="87"/>
      <c r="D92" s="87"/>
      <c r="E92" s="87"/>
      <c r="F92" s="87"/>
      <c r="G92" s="87"/>
      <c r="H92" s="87"/>
      <c r="I92" s="87"/>
      <c r="J92" s="88"/>
      <c r="K92" s="89"/>
      <c r="L92" s="7"/>
    </row>
    <row r="93" spans="1:12" ht="24.95" customHeight="1" x14ac:dyDescent="0.25">
      <c r="A93" s="2"/>
      <c r="B93" s="86" t="s">
        <v>216</v>
      </c>
      <c r="C93" s="87"/>
      <c r="D93" s="87"/>
      <c r="E93" s="87"/>
      <c r="F93" s="87"/>
      <c r="G93" s="87"/>
      <c r="H93" s="87"/>
      <c r="I93" s="87"/>
      <c r="J93" s="88"/>
      <c r="K93" s="89"/>
      <c r="L93" s="7"/>
    </row>
    <row r="94" spans="1:12" ht="24.95" customHeight="1" x14ac:dyDescent="0.25">
      <c r="A94" s="2"/>
      <c r="B94" s="86" t="s">
        <v>222</v>
      </c>
      <c r="C94" s="87"/>
      <c r="D94" s="87"/>
      <c r="E94" s="87"/>
      <c r="F94" s="87"/>
      <c r="G94" s="87"/>
      <c r="H94" s="87"/>
      <c r="I94" s="87"/>
      <c r="J94" s="88"/>
      <c r="K94" s="89"/>
      <c r="L94" s="7"/>
    </row>
    <row r="95" spans="1:12" ht="24.95" customHeight="1" x14ac:dyDescent="0.2">
      <c r="A95" s="74"/>
      <c r="B95"/>
      <c r="C95" s="74"/>
      <c r="D95" s="74"/>
      <c r="E95" s="74"/>
      <c r="F95" s="74"/>
      <c r="G95" s="74"/>
      <c r="H95" s="74"/>
      <c r="I95" s="74"/>
      <c r="J95" s="77"/>
      <c r="K95" s="73"/>
      <c r="L95" s="71"/>
    </row>
    <row r="96" spans="1:12" ht="24.95" customHeight="1" x14ac:dyDescent="0.25">
      <c r="A96" s="74"/>
      <c r="B96" s="78" t="s">
        <v>139</v>
      </c>
      <c r="C96"/>
      <c r="D96" s="79"/>
      <c r="E96" s="79"/>
      <c r="F96" s="79" t="s">
        <v>140</v>
      </c>
      <c r="G96" s="79" t="s">
        <v>141</v>
      </c>
      <c r="H96" s="74"/>
      <c r="I96" s="74"/>
      <c r="J96" s="77"/>
      <c r="K96" s="73"/>
      <c r="L96" s="71"/>
    </row>
    <row r="97" spans="1:12" ht="40.15" customHeight="1" x14ac:dyDescent="0.2">
      <c r="A97" s="74"/>
      <c r="B97" s="74"/>
      <c r="C97" s="74"/>
      <c r="D97" s="74"/>
      <c r="E97" s="74"/>
      <c r="F97" s="82" t="s">
        <v>157</v>
      </c>
      <c r="G97" s="87">
        <f>SUM(I16,I20,I23,I27,I31,I34)</f>
        <v>1584</v>
      </c>
      <c r="H97" s="74"/>
      <c r="I97" s="74"/>
      <c r="J97" s="77"/>
      <c r="K97" s="73"/>
      <c r="L97" s="71"/>
    </row>
    <row r="98" spans="1:12" ht="40.15" customHeight="1" x14ac:dyDescent="0.2">
      <c r="A98" s="74"/>
      <c r="B98" s="74"/>
      <c r="C98" s="74"/>
      <c r="D98" s="74"/>
      <c r="E98" s="74"/>
      <c r="F98" s="82" t="s">
        <v>192</v>
      </c>
      <c r="G98" s="87">
        <f>SUM(I62,I55,I46,I42,I38,I32,I28,I24,I21,I17,I35,I50,I58)</f>
        <v>1629</v>
      </c>
      <c r="H98" s="74"/>
      <c r="I98" s="74"/>
      <c r="J98" s="77"/>
      <c r="K98" s="73"/>
      <c r="L98" s="71"/>
    </row>
    <row r="99" spans="1:12" ht="40.15" customHeight="1" x14ac:dyDescent="0.2">
      <c r="A99" s="74"/>
      <c r="B99" s="74"/>
      <c r="C99" s="74"/>
      <c r="D99" s="74"/>
      <c r="E99" s="74"/>
      <c r="F99" s="82" t="s">
        <v>154</v>
      </c>
      <c r="G99" s="87">
        <f>SUM(I37,I41,I45,I54,I49,I57)</f>
        <v>1620</v>
      </c>
      <c r="H99" s="74"/>
      <c r="I99" s="74"/>
      <c r="J99" s="77"/>
      <c r="K99" s="73"/>
      <c r="L99" s="71"/>
    </row>
    <row r="100" spans="1:12" ht="40.15" customHeight="1" x14ac:dyDescent="0.2">
      <c r="A100" s="74"/>
      <c r="B100" s="74"/>
      <c r="C100" s="74"/>
      <c r="D100" s="74"/>
      <c r="E100" s="74"/>
      <c r="F100" s="82" t="s">
        <v>167</v>
      </c>
      <c r="G100" s="80">
        <f>SUM(I61)</f>
        <v>432</v>
      </c>
      <c r="H100" s="74"/>
      <c r="I100" s="74"/>
      <c r="J100" s="77"/>
      <c r="K100" s="73"/>
      <c r="L100" s="71"/>
    </row>
    <row r="101" spans="1:12" ht="24.95" customHeight="1" x14ac:dyDescent="0.2">
      <c r="A101" s="74"/>
      <c r="B101" s="74"/>
      <c r="C101" s="74"/>
      <c r="D101" s="74"/>
      <c r="E101" s="74"/>
      <c r="F101" s="80"/>
      <c r="G101" s="80"/>
      <c r="H101" s="74"/>
      <c r="I101" s="74"/>
      <c r="J101" s="77"/>
      <c r="K101" s="73"/>
      <c r="L101" s="71"/>
    </row>
    <row r="102" spans="1:12" ht="24.95" customHeight="1" x14ac:dyDescent="0.25">
      <c r="A102" s="74"/>
      <c r="B102" s="78" t="s">
        <v>142</v>
      </c>
      <c r="C102"/>
      <c r="D102" s="79"/>
      <c r="E102" s="79"/>
      <c r="F102" s="79" t="s">
        <v>143</v>
      </c>
      <c r="G102" s="79" t="s">
        <v>18</v>
      </c>
      <c r="H102" s="74"/>
      <c r="I102" s="74"/>
      <c r="J102" s="77"/>
      <c r="K102" s="73"/>
      <c r="L102" s="71"/>
    </row>
    <row r="103" spans="1:12" ht="24.95" customHeight="1" x14ac:dyDescent="0.2">
      <c r="A103" s="74"/>
      <c r="B103" s="74"/>
      <c r="C103" s="74"/>
      <c r="D103" s="74"/>
      <c r="E103" s="74"/>
      <c r="F103" s="80" t="s">
        <v>144</v>
      </c>
      <c r="G103" s="101">
        <f>SUM(K16:K63)</f>
        <v>169014</v>
      </c>
      <c r="H103" s="74"/>
      <c r="I103" s="74"/>
      <c r="J103" s="77"/>
      <c r="K103" s="73"/>
      <c r="L103" s="71"/>
    </row>
    <row r="104" spans="1:12" ht="24.95" customHeight="1" x14ac:dyDescent="0.2">
      <c r="A104" s="74"/>
      <c r="B104" s="74"/>
      <c r="C104" s="74"/>
      <c r="D104" s="74"/>
      <c r="E104" s="74"/>
      <c r="F104" s="80" t="s">
        <v>145</v>
      </c>
      <c r="G104" s="101">
        <f>SUM(K65)</f>
        <v>50000</v>
      </c>
      <c r="H104" s="74"/>
      <c r="I104" s="74"/>
      <c r="J104" s="77"/>
      <c r="K104" s="73"/>
      <c r="L104" s="71"/>
    </row>
    <row r="105" spans="1:12" ht="24.95" customHeight="1" thickBot="1" x14ac:dyDescent="0.25">
      <c r="A105" s="74"/>
      <c r="B105" s="74"/>
      <c r="C105" s="74"/>
      <c r="D105" s="74"/>
      <c r="E105" s="74"/>
      <c r="F105" s="80" t="s">
        <v>146</v>
      </c>
      <c r="G105" s="185">
        <f>SUM(K64,K66:K68)</f>
        <v>28200</v>
      </c>
      <c r="H105" s="74"/>
      <c r="I105" s="74"/>
      <c r="J105" s="77"/>
      <c r="K105" s="73"/>
      <c r="L105" s="71"/>
    </row>
    <row r="106" spans="1:12" ht="24.95" customHeight="1" thickTop="1" x14ac:dyDescent="0.2">
      <c r="A106" s="74"/>
      <c r="B106" s="74"/>
      <c r="C106" s="74"/>
      <c r="D106" s="74"/>
      <c r="E106" s="74"/>
      <c r="F106" s="80"/>
      <c r="G106" s="101">
        <f>SUM(G103:G105)</f>
        <v>247214</v>
      </c>
      <c r="H106" s="74"/>
      <c r="I106" s="74"/>
      <c r="J106" s="77"/>
      <c r="K106" s="73"/>
      <c r="L106" s="71"/>
    </row>
    <row r="107" spans="1:12" ht="24.95" customHeight="1" x14ac:dyDescent="0.2">
      <c r="A107" s="2"/>
      <c r="B107" s="2"/>
      <c r="C107" s="2"/>
      <c r="D107" s="2"/>
      <c r="E107" s="2"/>
      <c r="F107" s="2"/>
      <c r="G107" s="2"/>
      <c r="H107" s="2"/>
      <c r="I107" s="2"/>
      <c r="J107" s="3"/>
      <c r="K107" s="4"/>
      <c r="L107" s="7"/>
    </row>
    <row r="108" spans="1:12" s="22" customFormat="1" ht="24.95" customHeight="1" x14ac:dyDescent="0.2">
      <c r="B108" s="47" t="s">
        <v>29</v>
      </c>
      <c r="C108" s="23"/>
      <c r="F108" s="24"/>
      <c r="G108" s="23"/>
      <c r="H108" s="23"/>
      <c r="I108" s="23"/>
      <c r="J108" s="23"/>
      <c r="K108" s="23"/>
      <c r="L108" s="25"/>
    </row>
    <row r="109" spans="1:12" s="8" customFormat="1" ht="20.100000000000001" customHeight="1" x14ac:dyDescent="0.2">
      <c r="A109" s="36">
        <v>1</v>
      </c>
      <c r="B109" s="37" t="s">
        <v>124</v>
      </c>
      <c r="C109" s="2"/>
      <c r="D109" s="2"/>
      <c r="E109" s="2"/>
      <c r="F109" s="2"/>
      <c r="G109" s="2"/>
      <c r="H109" s="2"/>
      <c r="I109" s="2"/>
      <c r="J109" s="3"/>
      <c r="K109" s="46"/>
      <c r="L109" s="2"/>
    </row>
    <row r="110" spans="1:12" s="40" customFormat="1" ht="16.149999999999999" customHeight="1" x14ac:dyDescent="0.2">
      <c r="A110" s="36">
        <v>2</v>
      </c>
      <c r="B110" s="37" t="s">
        <v>117</v>
      </c>
      <c r="C110"/>
      <c r="D110"/>
      <c r="E110"/>
      <c r="F110"/>
      <c r="G110"/>
      <c r="H110"/>
      <c r="I110"/>
      <c r="J110"/>
      <c r="K110"/>
      <c r="L110" s="39"/>
    </row>
    <row r="111" spans="1:12" s="40" customFormat="1" ht="19.149999999999999" customHeight="1" x14ac:dyDescent="0.2">
      <c r="A111" s="36">
        <v>3</v>
      </c>
      <c r="B111" s="37" t="s">
        <v>119</v>
      </c>
      <c r="C111" s="38"/>
      <c r="F111" s="41"/>
      <c r="G111" s="38"/>
      <c r="H111" s="38"/>
      <c r="I111" s="38"/>
      <c r="J111" s="38"/>
      <c r="K111" s="38"/>
      <c r="L111" s="39"/>
    </row>
    <row r="112" spans="1:12" s="40" customFormat="1" ht="20.100000000000001" customHeight="1" x14ac:dyDescent="0.2">
      <c r="A112" s="36">
        <v>4</v>
      </c>
      <c r="B112" s="175" t="s">
        <v>125</v>
      </c>
      <c r="C112" s="175"/>
      <c r="D112" s="175"/>
      <c r="E112" s="175"/>
      <c r="F112" s="175"/>
      <c r="G112" s="175"/>
      <c r="H112" s="175"/>
      <c r="I112" s="175"/>
      <c r="J112" s="176"/>
      <c r="K112" s="176"/>
      <c r="L112" s="39"/>
    </row>
    <row r="113" spans="1:12" ht="20.100000000000001" customHeight="1" x14ac:dyDescent="0.2">
      <c r="A113" s="36"/>
      <c r="B113" s="176"/>
      <c r="C113" s="176"/>
      <c r="D113" s="176"/>
      <c r="E113" s="176"/>
      <c r="F113" s="176"/>
      <c r="G113" s="176"/>
      <c r="H113" s="176"/>
      <c r="I113" s="176"/>
      <c r="J113" s="176"/>
      <c r="K113" s="176"/>
      <c r="L113" s="7"/>
    </row>
    <row r="114" spans="1:12" s="8" customFormat="1" ht="20.100000000000001" customHeight="1" x14ac:dyDescent="0.2">
      <c r="A114" s="2"/>
      <c r="B114" s="176"/>
      <c r="C114" s="176"/>
      <c r="D114" s="176"/>
      <c r="E114" s="176"/>
      <c r="F114" s="176"/>
      <c r="G114" s="176"/>
      <c r="H114" s="176"/>
      <c r="I114" s="176"/>
      <c r="J114" s="176"/>
      <c r="K114" s="176"/>
      <c r="L114" s="2"/>
    </row>
    <row r="115" spans="1:12" s="8" customFormat="1" ht="20.100000000000001" customHeight="1" x14ac:dyDescent="0.2">
      <c r="A115" s="2"/>
      <c r="B115" s="176"/>
      <c r="C115" s="176"/>
      <c r="D115" s="176"/>
      <c r="E115" s="176"/>
      <c r="F115" s="176"/>
      <c r="G115" s="176"/>
      <c r="H115" s="176"/>
      <c r="I115" s="176"/>
      <c r="J115" s="176"/>
      <c r="K115" s="176"/>
      <c r="L115" s="2"/>
    </row>
    <row r="116" spans="1:12" s="40" customFormat="1" ht="20.100000000000001" customHeight="1" x14ac:dyDescent="0.2">
      <c r="A116" s="36">
        <v>5</v>
      </c>
      <c r="B116" s="37" t="s">
        <v>127</v>
      </c>
      <c r="C116" s="38"/>
      <c r="F116" s="41"/>
      <c r="G116" s="38"/>
      <c r="H116" s="38"/>
      <c r="I116" s="38"/>
      <c r="J116" s="38"/>
      <c r="K116" s="38"/>
      <c r="L116" s="39"/>
    </row>
    <row r="117" spans="1:12" s="40" customFormat="1" ht="20.100000000000001" customHeight="1" x14ac:dyDescent="0.2">
      <c r="A117" s="36">
        <v>6</v>
      </c>
      <c r="B117" s="37" t="s">
        <v>6</v>
      </c>
      <c r="C117" s="38"/>
      <c r="F117" s="41"/>
      <c r="G117" s="38"/>
      <c r="H117" s="38"/>
      <c r="I117" s="38"/>
      <c r="J117" s="38"/>
      <c r="K117" s="38"/>
      <c r="L117" s="39"/>
    </row>
    <row r="118" spans="1:12" s="40" customFormat="1" ht="19.149999999999999" customHeight="1" x14ac:dyDescent="0.2">
      <c r="A118" s="36">
        <v>7</v>
      </c>
      <c r="B118" s="37" t="s">
        <v>120</v>
      </c>
      <c r="C118" s="38"/>
      <c r="F118" s="41"/>
      <c r="G118" s="38"/>
      <c r="H118" s="38"/>
      <c r="I118" s="38"/>
      <c r="J118" s="38"/>
      <c r="K118" s="38"/>
      <c r="L118" s="39"/>
    </row>
    <row r="119" spans="1:12" s="40" customFormat="1" ht="19.149999999999999" customHeight="1" x14ac:dyDescent="0.2">
      <c r="A119" s="36">
        <v>8</v>
      </c>
      <c r="B119" s="37" t="s">
        <v>121</v>
      </c>
      <c r="C119" s="38"/>
      <c r="F119" s="41"/>
      <c r="G119" s="38"/>
      <c r="H119" s="38"/>
      <c r="I119" s="38"/>
      <c r="J119" s="38"/>
      <c r="K119" s="38"/>
      <c r="L119" s="39"/>
    </row>
    <row r="120" spans="1:12" s="40" customFormat="1" ht="20.100000000000001" customHeight="1" x14ac:dyDescent="0.2">
      <c r="A120" s="36">
        <v>9</v>
      </c>
      <c r="B120" s="37" t="s">
        <v>7</v>
      </c>
      <c r="C120" s="38"/>
      <c r="F120" s="41"/>
      <c r="G120" s="38"/>
      <c r="H120" s="38"/>
      <c r="I120" s="38"/>
      <c r="J120" s="38"/>
      <c r="K120" s="38"/>
      <c r="L120" s="39"/>
    </row>
    <row r="121" spans="1:12" s="40" customFormat="1" ht="20.100000000000001" customHeight="1" x14ac:dyDescent="0.2">
      <c r="A121" s="36">
        <v>10</v>
      </c>
      <c r="B121" s="37" t="s">
        <v>24</v>
      </c>
      <c r="C121" s="38"/>
      <c r="F121" s="41"/>
      <c r="G121" s="38"/>
      <c r="H121" s="38"/>
      <c r="I121" s="38"/>
      <c r="J121" s="38"/>
      <c r="K121" s="38"/>
      <c r="L121" s="39"/>
    </row>
    <row r="122" spans="1:12" s="40" customFormat="1" ht="20.100000000000001" customHeight="1" x14ac:dyDescent="0.2">
      <c r="A122" s="36">
        <v>11</v>
      </c>
      <c r="B122" s="37" t="s">
        <v>123</v>
      </c>
      <c r="C122" s="38"/>
      <c r="F122" s="41"/>
      <c r="G122" s="38"/>
      <c r="H122" s="38"/>
      <c r="I122" s="38"/>
      <c r="J122" s="38"/>
      <c r="K122" s="38"/>
      <c r="L122" s="39"/>
    </row>
    <row r="123" spans="1:12" s="40" customFormat="1" ht="20.100000000000001" customHeight="1" x14ac:dyDescent="0.2">
      <c r="A123" s="36">
        <v>12</v>
      </c>
      <c r="B123" s="37" t="s">
        <v>8</v>
      </c>
      <c r="C123" s="38"/>
      <c r="F123" s="41"/>
      <c r="G123" s="38"/>
      <c r="H123" s="38"/>
      <c r="I123" s="38"/>
      <c r="J123" s="38"/>
      <c r="K123" s="38"/>
      <c r="L123" s="39"/>
    </row>
    <row r="124" spans="1:12" s="43" customFormat="1" ht="20.100000000000001" customHeight="1" x14ac:dyDescent="0.2">
      <c r="A124" s="36">
        <v>13</v>
      </c>
      <c r="B124" s="37" t="s">
        <v>9</v>
      </c>
      <c r="C124" s="42"/>
      <c r="F124" s="44"/>
      <c r="G124" s="38"/>
      <c r="H124" s="38"/>
      <c r="I124" s="38"/>
      <c r="J124" s="38"/>
      <c r="K124" s="38"/>
      <c r="L124" s="39"/>
    </row>
    <row r="125" spans="1:12" s="43" customFormat="1" ht="20.100000000000001" customHeight="1" x14ac:dyDescent="0.2">
      <c r="A125" s="36">
        <v>14</v>
      </c>
      <c r="B125" s="37" t="s">
        <v>20</v>
      </c>
      <c r="C125" s="42"/>
      <c r="F125" s="44"/>
      <c r="G125" s="38"/>
      <c r="H125" s="38"/>
      <c r="I125" s="38"/>
      <c r="J125" s="38"/>
      <c r="K125" s="38"/>
      <c r="L125" s="39"/>
    </row>
    <row r="126" spans="1:12" s="43" customFormat="1" ht="20.100000000000001" customHeight="1" x14ac:dyDescent="0.2">
      <c r="A126" s="36">
        <v>15</v>
      </c>
      <c r="B126" s="37" t="s">
        <v>126</v>
      </c>
      <c r="C126" s="42"/>
      <c r="F126" s="44"/>
      <c r="G126" s="38"/>
      <c r="H126" s="38"/>
      <c r="I126" s="38"/>
      <c r="J126" s="38"/>
      <c r="K126" s="38"/>
      <c r="L126" s="39"/>
    </row>
    <row r="127" spans="1:12" s="43" customFormat="1" ht="20.100000000000001" customHeight="1" x14ac:dyDescent="0.2">
      <c r="A127" s="36">
        <v>16</v>
      </c>
      <c r="B127" s="37" t="s">
        <v>10</v>
      </c>
      <c r="C127" s="38"/>
      <c r="F127" s="41"/>
      <c r="G127" s="38"/>
      <c r="H127" s="38"/>
      <c r="I127" s="38"/>
      <c r="J127" s="38"/>
      <c r="K127" s="38"/>
      <c r="L127" s="39"/>
    </row>
    <row r="128" spans="1:12" s="43" customFormat="1" ht="20.100000000000001" customHeight="1" x14ac:dyDescent="0.2">
      <c r="A128" s="36">
        <v>17</v>
      </c>
      <c r="B128" s="37" t="s">
        <v>118</v>
      </c>
      <c r="C128" s="38"/>
      <c r="F128" s="41"/>
      <c r="G128" s="38"/>
      <c r="H128" s="38"/>
      <c r="I128" s="38"/>
      <c r="J128" s="38"/>
      <c r="K128" s="38"/>
      <c r="L128" s="39"/>
    </row>
    <row r="129" spans="1:12" s="43" customFormat="1" ht="20.100000000000001" customHeight="1" x14ac:dyDescent="0.2">
      <c r="A129" s="36">
        <v>18</v>
      </c>
      <c r="B129" s="37" t="s">
        <v>11</v>
      </c>
      <c r="C129" s="38"/>
      <c r="F129" s="41"/>
      <c r="G129" s="38"/>
      <c r="H129" s="38"/>
      <c r="I129" s="38"/>
      <c r="J129" s="38"/>
      <c r="K129" s="38"/>
      <c r="L129" s="39"/>
    </row>
    <row r="130" spans="1:12" ht="20.100000000000001" customHeight="1" x14ac:dyDescent="0.2">
      <c r="A130" s="36">
        <v>19</v>
      </c>
      <c r="B130" s="37" t="s">
        <v>25</v>
      </c>
      <c r="C130" s="2"/>
      <c r="F130" s="45"/>
      <c r="G130" s="2"/>
      <c r="H130" s="2"/>
      <c r="I130" s="2"/>
      <c r="J130" s="2"/>
      <c r="K130" s="2"/>
      <c r="L130" s="46"/>
    </row>
    <row r="131" spans="1:12" ht="20.100000000000001" customHeight="1" x14ac:dyDescent="0.2">
      <c r="A131" s="36">
        <v>20</v>
      </c>
      <c r="B131" s="37" t="s">
        <v>4</v>
      </c>
      <c r="C131" s="2"/>
      <c r="D131" s="2"/>
      <c r="E131" s="2"/>
      <c r="F131" s="2"/>
      <c r="G131" s="2"/>
      <c r="H131" s="2"/>
      <c r="I131" s="2"/>
      <c r="J131" s="2"/>
      <c r="K131" s="46"/>
      <c r="L131" s="7"/>
    </row>
    <row r="132" spans="1:12" ht="20.100000000000001" customHeight="1" x14ac:dyDescent="0.2">
      <c r="A132" s="36">
        <v>21</v>
      </c>
      <c r="B132" s="37" t="s">
        <v>5</v>
      </c>
      <c r="C132" s="2"/>
      <c r="D132" s="2"/>
      <c r="E132" s="2"/>
      <c r="F132" s="2"/>
      <c r="G132" s="2"/>
      <c r="H132" s="2"/>
      <c r="I132" s="2"/>
      <c r="J132" s="3"/>
      <c r="K132" s="46"/>
      <c r="L132" s="7"/>
    </row>
    <row r="133" spans="1:12" ht="20.100000000000001" customHeight="1" x14ac:dyDescent="0.2">
      <c r="A133" s="36">
        <v>22</v>
      </c>
      <c r="B133" s="37" t="s">
        <v>23</v>
      </c>
      <c r="C133" s="2"/>
      <c r="D133" s="2"/>
      <c r="E133" s="2"/>
      <c r="F133" s="2"/>
      <c r="G133" s="2"/>
      <c r="H133" s="2"/>
      <c r="I133" s="2"/>
      <c r="J133" s="3"/>
      <c r="K133" s="46"/>
      <c r="L133" s="7"/>
    </row>
    <row r="134" spans="1:12" ht="20.100000000000001" customHeight="1" x14ac:dyDescent="0.2">
      <c r="A134" s="36">
        <v>23</v>
      </c>
      <c r="B134" s="37" t="s">
        <v>122</v>
      </c>
      <c r="C134" s="2"/>
      <c r="D134" s="2"/>
      <c r="E134" s="2"/>
      <c r="F134" s="2"/>
      <c r="G134" s="2"/>
      <c r="H134" s="2"/>
      <c r="I134" s="2"/>
      <c r="J134" s="3"/>
      <c r="K134" s="46"/>
      <c r="L134" s="7"/>
    </row>
    <row r="135" spans="1:12" s="8" customFormat="1" ht="20.100000000000001" customHeight="1" x14ac:dyDescent="0.2">
      <c r="A135" s="36"/>
      <c r="B135" s="37"/>
      <c r="C135" s="2"/>
      <c r="D135" s="2"/>
      <c r="E135" s="2"/>
      <c r="F135" s="2"/>
      <c r="G135" s="2"/>
      <c r="H135" s="2"/>
      <c r="I135" s="2"/>
      <c r="J135" s="3"/>
      <c r="K135" s="46"/>
      <c r="L135" s="2"/>
    </row>
    <row r="136" spans="1:12" ht="20.100000000000001" customHeight="1" x14ac:dyDescent="0.2">
      <c r="A136" s="36"/>
      <c r="B136" s="37"/>
      <c r="C136" s="2"/>
      <c r="D136" s="2"/>
      <c r="E136" s="2"/>
      <c r="F136" s="2"/>
      <c r="G136" s="2"/>
      <c r="H136" s="2"/>
      <c r="I136" s="2"/>
      <c r="J136" s="3"/>
      <c r="K136" s="46"/>
      <c r="L136" s="7"/>
    </row>
    <row r="137" spans="1:12" s="8" customFormat="1" ht="24.95" customHeight="1" x14ac:dyDescent="0.2">
      <c r="A137" s="2"/>
      <c r="B137" s="2"/>
      <c r="C137" s="2"/>
      <c r="D137" s="2"/>
      <c r="E137" s="2"/>
      <c r="F137" s="2"/>
      <c r="G137" s="2"/>
      <c r="H137" s="2"/>
      <c r="I137" s="2"/>
      <c r="J137" s="3"/>
      <c r="K137" s="4"/>
      <c r="L137" s="2"/>
    </row>
    <row r="138" spans="1:12" s="8" customFormat="1" ht="24.95" customHeight="1" x14ac:dyDescent="0.2">
      <c r="A138" s="2"/>
      <c r="B138" s="2"/>
      <c r="C138" s="2"/>
      <c r="D138" s="2"/>
      <c r="E138" s="2"/>
      <c r="F138" s="2"/>
      <c r="G138" s="2"/>
      <c r="H138" s="2"/>
      <c r="I138" s="2"/>
      <c r="J138" s="3"/>
      <c r="K138" s="4"/>
      <c r="L138" s="2"/>
    </row>
    <row r="139" spans="1:12" s="8" customFormat="1" ht="24.95" customHeight="1" x14ac:dyDescent="0.2">
      <c r="A139" s="2"/>
      <c r="B139" s="2"/>
      <c r="C139" s="2"/>
      <c r="D139" s="2"/>
      <c r="E139" s="2"/>
      <c r="F139" s="2"/>
      <c r="G139" s="2"/>
      <c r="H139" s="2"/>
      <c r="I139" s="2"/>
      <c r="J139" s="3"/>
      <c r="K139" s="4"/>
      <c r="L139" s="18"/>
    </row>
    <row r="140" spans="1:12" ht="24.95" customHeight="1" x14ac:dyDescent="0.2">
      <c r="A140" s="2"/>
      <c r="B140" s="2"/>
      <c r="C140" s="2"/>
      <c r="D140" s="2"/>
      <c r="E140" s="2"/>
      <c r="F140" s="2"/>
      <c r="G140" s="2"/>
      <c r="H140" s="2"/>
      <c r="I140" s="2"/>
      <c r="J140" s="3"/>
      <c r="K140" s="4"/>
      <c r="L140" s="7"/>
    </row>
    <row r="141" spans="1:12" ht="24.95" customHeight="1" x14ac:dyDescent="0.2">
      <c r="A141" s="2"/>
      <c r="B141" s="2"/>
      <c r="C141" s="2"/>
      <c r="D141" s="2"/>
      <c r="E141" s="2"/>
      <c r="F141" s="2"/>
      <c r="G141" s="2"/>
      <c r="H141" s="2"/>
      <c r="I141" s="2"/>
      <c r="J141" s="3"/>
      <c r="K141" s="4"/>
      <c r="L141" s="7"/>
    </row>
    <row r="142" spans="1:12" ht="24.95" customHeight="1" x14ac:dyDescent="0.2">
      <c r="A142" s="2"/>
      <c r="B142" s="2"/>
      <c r="C142" s="2"/>
      <c r="D142" s="2"/>
      <c r="E142" s="2"/>
      <c r="F142" s="2"/>
      <c r="G142" s="2"/>
      <c r="H142" s="2"/>
      <c r="I142" s="2"/>
      <c r="J142" s="3"/>
      <c r="K142" s="4"/>
      <c r="L142" s="7"/>
    </row>
    <row r="143" spans="1:12" s="8" customFormat="1" ht="24.95" customHeight="1" x14ac:dyDescent="0.2">
      <c r="A143" s="2"/>
      <c r="B143" s="2"/>
      <c r="C143" s="2"/>
      <c r="D143" s="2"/>
      <c r="E143" s="2"/>
      <c r="F143" s="2"/>
      <c r="G143" s="2"/>
      <c r="H143" s="2"/>
      <c r="I143" s="2"/>
      <c r="J143" s="3"/>
      <c r="K143" s="4"/>
      <c r="L143" s="2"/>
    </row>
    <row r="144" spans="1:12" s="8" customFormat="1" ht="24.95" customHeight="1" x14ac:dyDescent="0.2">
      <c r="A144" s="2"/>
      <c r="B144" s="2"/>
      <c r="C144" s="2"/>
      <c r="D144" s="2"/>
      <c r="E144" s="2"/>
      <c r="F144" s="2"/>
      <c r="G144" s="2"/>
      <c r="H144" s="2"/>
      <c r="I144" s="2"/>
      <c r="J144" s="3"/>
      <c r="K144" s="4"/>
      <c r="L144" s="2"/>
    </row>
    <row r="145" spans="1:12" ht="24.95" customHeight="1" x14ac:dyDescent="0.2">
      <c r="A145" s="2"/>
      <c r="B145" s="2"/>
      <c r="C145" s="2"/>
      <c r="D145" s="2"/>
      <c r="E145" s="2"/>
      <c r="F145" s="2"/>
      <c r="G145" s="2"/>
      <c r="H145" s="2"/>
      <c r="I145" s="2"/>
      <c r="J145" s="3"/>
      <c r="K145" s="4"/>
      <c r="L145" s="7"/>
    </row>
    <row r="146" spans="1:12" ht="24.95" customHeight="1" x14ac:dyDescent="0.2">
      <c r="A146" s="1"/>
      <c r="B146" s="1"/>
      <c r="C146" s="1"/>
      <c r="D146" s="2"/>
      <c r="E146" s="2"/>
      <c r="F146" s="2"/>
      <c r="G146" s="2"/>
      <c r="H146" s="2"/>
      <c r="I146" s="2"/>
      <c r="J146" s="3"/>
      <c r="K146" s="4"/>
      <c r="L146" s="7"/>
    </row>
    <row r="147" spans="1:12" s="8" customFormat="1" ht="24.95" customHeight="1" x14ac:dyDescent="0.2">
      <c r="A147" s="2"/>
      <c r="B147" s="2"/>
      <c r="C147" s="2"/>
      <c r="D147" s="2"/>
      <c r="E147" s="2"/>
      <c r="F147" s="2"/>
      <c r="G147" s="2"/>
      <c r="H147" s="2"/>
      <c r="I147" s="2"/>
      <c r="J147" s="3"/>
      <c r="K147" s="4"/>
      <c r="L147" s="18"/>
    </row>
    <row r="148" spans="1:12" ht="24.95" customHeight="1" x14ac:dyDescent="0.2">
      <c r="A148" s="2"/>
      <c r="B148" s="2"/>
      <c r="C148" s="2"/>
      <c r="D148" s="2"/>
      <c r="E148" s="2"/>
      <c r="F148" s="2"/>
      <c r="G148" s="2"/>
      <c r="H148" s="2"/>
      <c r="I148" s="2"/>
      <c r="J148" s="3"/>
      <c r="K148" s="4"/>
      <c r="L148" s="7"/>
    </row>
    <row r="149" spans="1:12" ht="24.95" customHeight="1" x14ac:dyDescent="0.2">
      <c r="A149" s="2"/>
      <c r="B149" s="2"/>
      <c r="C149" s="2"/>
      <c r="D149" s="2"/>
      <c r="E149" s="2"/>
      <c r="F149" s="2"/>
      <c r="G149" s="2"/>
      <c r="H149" s="2"/>
      <c r="I149" s="2"/>
      <c r="J149" s="3"/>
      <c r="K149" s="4"/>
      <c r="L149" s="7"/>
    </row>
    <row r="150" spans="1:12" ht="24.95" customHeight="1" x14ac:dyDescent="0.2">
      <c r="A150" s="2"/>
      <c r="B150" s="2"/>
      <c r="C150" s="2"/>
      <c r="D150" s="2"/>
      <c r="E150" s="2"/>
      <c r="F150" s="2"/>
      <c r="G150" s="2"/>
      <c r="H150" s="2"/>
      <c r="I150" s="2"/>
      <c r="J150" s="3"/>
      <c r="K150" s="4"/>
      <c r="L150" s="7"/>
    </row>
    <row r="151" spans="1:12" s="8" customFormat="1" ht="24.95" customHeight="1" x14ac:dyDescent="0.2">
      <c r="A151" s="2"/>
      <c r="B151" s="2"/>
      <c r="C151" s="2"/>
      <c r="D151" s="2"/>
      <c r="E151" s="2"/>
      <c r="F151" s="2"/>
      <c r="G151" s="2"/>
      <c r="H151" s="2"/>
      <c r="I151" s="2"/>
      <c r="J151" s="3"/>
      <c r="K151" s="4"/>
      <c r="L151" s="2"/>
    </row>
    <row r="152" spans="1:12" s="8" customFormat="1" ht="24.95" customHeight="1" x14ac:dyDescent="0.2">
      <c r="A152" s="2"/>
      <c r="B152" s="2"/>
      <c r="C152" s="2"/>
      <c r="D152" s="2"/>
      <c r="E152" s="2"/>
      <c r="F152" s="2"/>
      <c r="G152" s="2"/>
      <c r="H152" s="2"/>
      <c r="I152" s="2"/>
      <c r="J152" s="3"/>
      <c r="K152" s="4"/>
      <c r="L152" s="2"/>
    </row>
    <row r="153" spans="1:12" s="8" customFormat="1" ht="24.95" customHeight="1" x14ac:dyDescent="0.2">
      <c r="A153" s="2"/>
      <c r="B153" s="2"/>
      <c r="C153" s="2"/>
      <c r="D153" s="2"/>
      <c r="E153" s="2"/>
      <c r="F153" s="2"/>
      <c r="G153" s="2"/>
      <c r="H153" s="2"/>
      <c r="I153" s="2"/>
      <c r="J153" s="3"/>
      <c r="K153" s="4"/>
      <c r="L153" s="18"/>
    </row>
    <row r="154" spans="1:12" ht="24.95" customHeight="1" x14ac:dyDescent="0.2">
      <c r="A154" s="2"/>
      <c r="B154" s="2"/>
      <c r="C154" s="2"/>
      <c r="D154" s="2"/>
      <c r="E154" s="2"/>
      <c r="F154" s="2"/>
      <c r="G154" s="2"/>
      <c r="H154" s="2"/>
      <c r="I154" s="2"/>
      <c r="J154" s="3"/>
      <c r="K154" s="4"/>
      <c r="L154" s="7"/>
    </row>
    <row r="155" spans="1:12" ht="24.95" customHeight="1" x14ac:dyDescent="0.2">
      <c r="A155" s="2"/>
      <c r="B155" s="2"/>
      <c r="C155" s="2"/>
      <c r="D155" s="2"/>
      <c r="E155" s="2"/>
      <c r="F155" s="2"/>
      <c r="G155" s="2"/>
      <c r="H155" s="2"/>
      <c r="I155" s="2"/>
      <c r="J155" s="3"/>
      <c r="K155" s="4"/>
      <c r="L155" s="7"/>
    </row>
    <row r="156" spans="1:12" ht="24.95" customHeight="1" x14ac:dyDescent="0.2">
      <c r="A156" s="2"/>
      <c r="B156" s="2"/>
      <c r="C156" s="2"/>
      <c r="D156" s="2"/>
      <c r="E156" s="2"/>
      <c r="F156" s="2"/>
      <c r="G156" s="2"/>
      <c r="H156" s="2"/>
      <c r="I156" s="2"/>
      <c r="J156" s="3"/>
      <c r="K156" s="4"/>
      <c r="L156" s="7"/>
    </row>
    <row r="157" spans="1:12" s="8" customFormat="1" ht="24.95" customHeight="1" x14ac:dyDescent="0.2">
      <c r="A157" s="2"/>
      <c r="B157" s="2"/>
      <c r="C157" s="2"/>
      <c r="D157" s="2"/>
      <c r="E157" s="2"/>
      <c r="F157" s="2"/>
      <c r="G157" s="2"/>
      <c r="H157" s="2"/>
      <c r="I157" s="2"/>
      <c r="J157" s="3"/>
      <c r="K157" s="4"/>
      <c r="L157" s="2"/>
    </row>
    <row r="158" spans="1:12" s="8" customFormat="1" ht="24.95" customHeight="1" x14ac:dyDescent="0.2">
      <c r="A158" s="2"/>
      <c r="B158" s="2"/>
      <c r="C158" s="2"/>
      <c r="D158" s="2"/>
      <c r="E158" s="2"/>
      <c r="F158" s="2"/>
      <c r="G158" s="2"/>
      <c r="H158" s="2"/>
      <c r="I158" s="2"/>
      <c r="J158" s="3"/>
      <c r="K158" s="4"/>
      <c r="L158" s="2"/>
    </row>
    <row r="159" spans="1:12" ht="24.95" customHeight="1" x14ac:dyDescent="0.2">
      <c r="A159" s="2"/>
      <c r="B159" s="2"/>
      <c r="C159" s="2"/>
      <c r="D159" s="2"/>
      <c r="E159" s="2"/>
      <c r="F159" s="2"/>
      <c r="G159" s="2"/>
      <c r="H159" s="2"/>
      <c r="I159" s="2"/>
      <c r="J159" s="3"/>
      <c r="K159" s="4"/>
      <c r="L159" s="7"/>
    </row>
    <row r="160" spans="1:12" ht="24.95" customHeight="1" x14ac:dyDescent="0.2">
      <c r="A160" s="1"/>
      <c r="B160" s="1"/>
      <c r="C160" s="1"/>
      <c r="D160" s="2"/>
      <c r="E160" s="2"/>
      <c r="F160" s="2"/>
      <c r="G160" s="2"/>
      <c r="H160" s="2"/>
      <c r="I160" s="2"/>
      <c r="J160" s="3"/>
      <c r="K160" s="4"/>
      <c r="L160" s="7"/>
    </row>
    <row r="161" spans="1:12" ht="24.95" customHeight="1" x14ac:dyDescent="0.2">
      <c r="A161" s="2"/>
      <c r="B161" s="2"/>
      <c r="C161" s="2"/>
      <c r="D161" s="2"/>
      <c r="E161" s="2"/>
      <c r="F161" s="2"/>
      <c r="G161" s="2"/>
      <c r="H161" s="2"/>
      <c r="I161" s="2"/>
      <c r="J161" s="5"/>
      <c r="K161" s="6"/>
      <c r="L161" s="7"/>
    </row>
    <row r="162" spans="1:12" ht="24.95" customHeight="1" x14ac:dyDescent="0.2">
      <c r="A162" s="2"/>
      <c r="B162" s="2"/>
      <c r="C162" s="2"/>
      <c r="D162" s="2"/>
      <c r="E162" s="2"/>
      <c r="F162" s="2"/>
      <c r="G162" s="2"/>
      <c r="H162" s="2"/>
      <c r="I162" s="2"/>
      <c r="J162" s="2"/>
      <c r="K162" s="7"/>
      <c r="L162" s="7"/>
    </row>
    <row r="163" spans="1:12" ht="20.100000000000001" customHeight="1" x14ac:dyDescent="0.2">
      <c r="A163" s="2"/>
      <c r="B163" s="2"/>
      <c r="C163" s="2"/>
      <c r="D163" s="2"/>
      <c r="E163" s="2"/>
      <c r="F163" s="2"/>
      <c r="G163" s="2"/>
      <c r="H163" s="2"/>
      <c r="I163" s="2"/>
      <c r="J163" s="2"/>
      <c r="K163" s="7"/>
      <c r="L163" s="7"/>
    </row>
    <row r="164" spans="1:12" ht="20.100000000000001" customHeight="1" x14ac:dyDescent="0.2">
      <c r="A164" s="2"/>
      <c r="B164" s="2"/>
      <c r="C164" s="2"/>
      <c r="D164" s="2"/>
      <c r="E164" s="2"/>
      <c r="F164" s="2"/>
      <c r="G164" s="2"/>
      <c r="H164" s="2"/>
      <c r="I164" s="2"/>
      <c r="J164" s="2"/>
      <c r="K164" s="7"/>
      <c r="L164" s="7"/>
    </row>
    <row r="165" spans="1:12" ht="20.100000000000001" customHeight="1" x14ac:dyDescent="0.2">
      <c r="A165" s="2"/>
      <c r="B165" s="2"/>
      <c r="C165" s="2"/>
      <c r="D165" s="2"/>
      <c r="E165" s="2"/>
      <c r="F165" s="2"/>
      <c r="G165" s="2"/>
      <c r="H165" s="2"/>
      <c r="I165" s="2"/>
      <c r="J165" s="2"/>
      <c r="K165" s="7"/>
      <c r="L165" s="7"/>
    </row>
    <row r="166" spans="1:12" ht="20.100000000000001" customHeight="1" x14ac:dyDescent="0.2">
      <c r="A166" s="2"/>
      <c r="B166" s="2"/>
      <c r="C166" s="2"/>
      <c r="D166" s="2"/>
      <c r="E166" s="2"/>
      <c r="F166" s="2"/>
      <c r="G166" s="2"/>
      <c r="H166" s="2"/>
      <c r="I166" s="2"/>
      <c r="J166" s="2"/>
      <c r="K166" s="7"/>
      <c r="L166" s="7"/>
    </row>
    <row r="167" spans="1:12" ht="20.100000000000001" customHeight="1" x14ac:dyDescent="0.2">
      <c r="A167" s="2"/>
      <c r="B167" s="2"/>
      <c r="C167" s="2"/>
      <c r="D167" s="2"/>
      <c r="E167" s="2"/>
      <c r="F167" s="2"/>
      <c r="G167" s="2"/>
      <c r="H167" s="2"/>
      <c r="I167" s="2"/>
      <c r="J167" s="2"/>
      <c r="K167" s="7"/>
      <c r="L167" s="7"/>
    </row>
    <row r="168" spans="1:12" ht="20.100000000000001" customHeight="1" x14ac:dyDescent="0.2">
      <c r="A168" s="2"/>
      <c r="B168" s="2"/>
      <c r="C168" s="2"/>
      <c r="D168" s="2"/>
      <c r="E168" s="2"/>
      <c r="F168" s="2"/>
      <c r="G168" s="2"/>
      <c r="H168" s="2"/>
      <c r="I168" s="2"/>
      <c r="J168" s="2"/>
      <c r="K168" s="7"/>
      <c r="L168" s="7"/>
    </row>
    <row r="169" spans="1:12" ht="20.100000000000001" customHeight="1" x14ac:dyDescent="0.2">
      <c r="A169" s="2"/>
      <c r="B169" s="2"/>
      <c r="C169" s="2"/>
      <c r="D169" s="2"/>
      <c r="E169" s="2"/>
      <c r="F169" s="2"/>
      <c r="G169" s="2"/>
      <c r="H169" s="2"/>
      <c r="I169" s="2"/>
      <c r="J169" s="2"/>
      <c r="K169" s="7"/>
      <c r="L169" s="7"/>
    </row>
    <row r="170" spans="1:12" ht="20.100000000000001" customHeight="1" x14ac:dyDescent="0.2">
      <c r="A170" s="2"/>
      <c r="B170" s="2"/>
      <c r="C170" s="2"/>
      <c r="D170" s="2"/>
      <c r="E170" s="2"/>
      <c r="F170" s="2"/>
      <c r="G170" s="2"/>
      <c r="H170" s="2"/>
      <c r="I170" s="2"/>
      <c r="J170" s="2"/>
      <c r="K170" s="7"/>
      <c r="L170" s="7"/>
    </row>
    <row r="171" spans="1:12" ht="20.100000000000001" customHeight="1" x14ac:dyDescent="0.2">
      <c r="A171" s="2"/>
      <c r="B171" s="2"/>
      <c r="C171" s="2"/>
      <c r="D171" s="2"/>
      <c r="E171" s="2"/>
      <c r="F171" s="2"/>
      <c r="G171" s="2"/>
      <c r="H171" s="2"/>
      <c r="I171" s="2"/>
      <c r="J171" s="2"/>
      <c r="K171" s="7"/>
      <c r="L171" s="7"/>
    </row>
    <row r="172" spans="1:12" ht="20.100000000000001" customHeight="1" x14ac:dyDescent="0.2">
      <c r="A172" s="2"/>
      <c r="B172" s="2"/>
      <c r="C172" s="2"/>
      <c r="D172" s="2"/>
      <c r="E172" s="2"/>
      <c r="F172" s="2"/>
      <c r="G172" s="2"/>
      <c r="H172" s="2"/>
      <c r="I172" s="2"/>
      <c r="J172" s="2"/>
      <c r="K172" s="7"/>
      <c r="L172" s="7"/>
    </row>
    <row r="173" spans="1:12" ht="20.100000000000001" customHeight="1" x14ac:dyDescent="0.2">
      <c r="A173" s="2"/>
      <c r="B173" s="2"/>
      <c r="C173" s="2"/>
      <c r="D173" s="2"/>
      <c r="E173" s="2"/>
      <c r="F173" s="2"/>
      <c r="G173" s="2"/>
      <c r="H173" s="2"/>
      <c r="I173" s="2"/>
      <c r="J173" s="2"/>
      <c r="K173" s="7"/>
      <c r="L173" s="7"/>
    </row>
    <row r="174" spans="1:12" ht="20.100000000000001" customHeight="1" x14ac:dyDescent="0.2">
      <c r="A174" s="2"/>
      <c r="B174" s="2"/>
      <c r="C174" s="2"/>
      <c r="D174" s="2"/>
      <c r="E174" s="2"/>
      <c r="F174" s="2"/>
      <c r="G174" s="2"/>
      <c r="H174" s="2"/>
      <c r="I174" s="2"/>
      <c r="J174" s="2"/>
      <c r="K174" s="7"/>
      <c r="L174" s="7"/>
    </row>
    <row r="175" spans="1:12" ht="20.100000000000001" customHeight="1" x14ac:dyDescent="0.2">
      <c r="A175" s="2"/>
      <c r="B175" s="2"/>
      <c r="C175" s="2"/>
      <c r="D175" s="2"/>
      <c r="E175" s="2"/>
      <c r="F175" s="2"/>
      <c r="G175" s="2"/>
      <c r="H175" s="2"/>
      <c r="I175" s="2"/>
      <c r="J175" s="2"/>
      <c r="K175" s="7"/>
      <c r="L175" s="7"/>
    </row>
    <row r="176" spans="1:12" ht="20.100000000000001" customHeight="1" x14ac:dyDescent="0.2">
      <c r="A176" s="2"/>
      <c r="B176" s="2"/>
      <c r="C176" s="2"/>
      <c r="D176" s="2"/>
      <c r="E176" s="2"/>
      <c r="F176" s="2"/>
      <c r="G176" s="2"/>
      <c r="H176" s="2"/>
      <c r="I176" s="2"/>
      <c r="J176" s="2"/>
      <c r="K176" s="7"/>
      <c r="L176" s="7"/>
    </row>
    <row r="177" spans="1:12" ht="20.100000000000001" customHeight="1" x14ac:dyDescent="0.2">
      <c r="A177" s="2"/>
      <c r="B177" s="2"/>
      <c r="C177" s="2"/>
      <c r="D177" s="2"/>
      <c r="E177" s="2"/>
      <c r="F177" s="2"/>
      <c r="G177" s="2"/>
      <c r="H177" s="2"/>
      <c r="I177" s="2"/>
      <c r="J177" s="2"/>
      <c r="K177" s="7"/>
      <c r="L177" s="7"/>
    </row>
    <row r="178" spans="1:12" ht="20.100000000000001" customHeight="1" x14ac:dyDescent="0.2">
      <c r="A178" s="2"/>
      <c r="B178" s="2"/>
      <c r="C178" s="2"/>
      <c r="D178" s="2"/>
      <c r="E178" s="2"/>
      <c r="F178" s="2"/>
      <c r="G178" s="2"/>
      <c r="H178" s="2"/>
      <c r="I178" s="2"/>
      <c r="J178" s="2"/>
      <c r="K178" s="7"/>
      <c r="L178" s="7"/>
    </row>
    <row r="179" spans="1:12" ht="20.100000000000001" customHeight="1" x14ac:dyDescent="0.2">
      <c r="A179" s="2"/>
      <c r="B179" s="2"/>
      <c r="C179" s="2"/>
      <c r="D179" s="2"/>
      <c r="E179" s="2"/>
      <c r="F179" s="2"/>
      <c r="G179" s="2"/>
      <c r="H179" s="2"/>
      <c r="I179" s="2"/>
      <c r="J179" s="2"/>
      <c r="K179" s="7"/>
      <c r="L179" s="7"/>
    </row>
    <row r="180" spans="1:12" ht="20.100000000000001" customHeight="1" x14ac:dyDescent="0.2">
      <c r="A180" s="2"/>
      <c r="B180" s="2"/>
      <c r="C180" s="2"/>
      <c r="D180" s="2"/>
      <c r="E180" s="2"/>
      <c r="F180" s="2"/>
      <c r="G180" s="2"/>
      <c r="H180" s="2"/>
      <c r="I180" s="2"/>
      <c r="J180" s="2"/>
      <c r="K180" s="7"/>
      <c r="L180" s="7"/>
    </row>
    <row r="181" spans="1:12" ht="20.100000000000001" customHeight="1" x14ac:dyDescent="0.2">
      <c r="A181" s="2"/>
      <c r="B181" s="2"/>
      <c r="C181" s="2"/>
      <c r="D181" s="2"/>
      <c r="E181" s="2"/>
      <c r="F181" s="2"/>
      <c r="G181" s="2"/>
      <c r="H181" s="2"/>
      <c r="I181" s="2"/>
      <c r="J181" s="2"/>
      <c r="K181" s="7"/>
      <c r="L181" s="7"/>
    </row>
    <row r="182" spans="1:12" ht="20.100000000000001" customHeight="1" x14ac:dyDescent="0.2">
      <c r="A182" s="2"/>
      <c r="B182" s="2"/>
      <c r="C182" s="2"/>
      <c r="D182" s="2"/>
      <c r="E182" s="2"/>
      <c r="F182" s="2"/>
      <c r="G182" s="2"/>
      <c r="H182" s="2"/>
      <c r="I182" s="2"/>
      <c r="J182" s="2"/>
      <c r="K182" s="7"/>
      <c r="L182" s="7"/>
    </row>
    <row r="183" spans="1:12" ht="20.100000000000001" customHeight="1" x14ac:dyDescent="0.2">
      <c r="A183" s="2"/>
      <c r="B183" s="2"/>
      <c r="C183" s="2"/>
      <c r="D183" s="2"/>
      <c r="E183" s="2"/>
      <c r="F183" s="2"/>
      <c r="G183" s="2"/>
      <c r="H183" s="2"/>
      <c r="I183" s="2"/>
      <c r="J183" s="2"/>
      <c r="K183" s="7"/>
      <c r="L183" s="7"/>
    </row>
    <row r="184" spans="1:12" ht="20.100000000000001" customHeight="1" x14ac:dyDescent="0.2">
      <c r="A184" s="2"/>
      <c r="B184" s="2"/>
      <c r="C184" s="2"/>
      <c r="D184" s="2"/>
      <c r="E184" s="2"/>
      <c r="F184" s="2"/>
      <c r="G184" s="2"/>
      <c r="H184" s="2"/>
      <c r="I184" s="2"/>
      <c r="J184" s="2"/>
      <c r="K184" s="7"/>
      <c r="L184" s="7"/>
    </row>
    <row r="185" spans="1:12" ht="20.100000000000001" customHeight="1" x14ac:dyDescent="0.2">
      <c r="A185" s="2"/>
      <c r="B185" s="2"/>
      <c r="C185" s="2"/>
      <c r="D185" s="2"/>
      <c r="E185" s="2"/>
      <c r="F185" s="2"/>
      <c r="G185" s="2"/>
      <c r="H185" s="2"/>
      <c r="I185" s="2"/>
      <c r="J185" s="2"/>
      <c r="K185" s="7"/>
      <c r="L185" s="7"/>
    </row>
    <row r="186" spans="1:12" ht="20.100000000000001" customHeight="1" x14ac:dyDescent="0.2">
      <c r="A186" s="2"/>
      <c r="B186" s="2"/>
      <c r="C186" s="2"/>
      <c r="D186" s="2"/>
      <c r="E186" s="2"/>
      <c r="F186" s="2"/>
      <c r="G186" s="2"/>
      <c r="H186" s="2"/>
      <c r="I186" s="2"/>
      <c r="J186" s="2"/>
      <c r="K186" s="7"/>
      <c r="L186" s="7"/>
    </row>
    <row r="187" spans="1:12" ht="20.100000000000001" customHeight="1" x14ac:dyDescent="0.2">
      <c r="A187" s="2"/>
      <c r="B187" s="2"/>
      <c r="C187" s="2"/>
      <c r="D187" s="2"/>
      <c r="E187" s="2"/>
      <c r="F187" s="2"/>
      <c r="G187" s="2"/>
      <c r="H187" s="2"/>
      <c r="I187" s="2"/>
      <c r="J187" s="2"/>
      <c r="K187" s="7"/>
      <c r="L187" s="7"/>
    </row>
    <row r="188" spans="1:12" ht="20.100000000000001" customHeight="1" x14ac:dyDescent="0.2">
      <c r="A188" s="2"/>
      <c r="B188" s="2"/>
      <c r="C188" s="2"/>
      <c r="D188" s="2"/>
      <c r="E188" s="2"/>
      <c r="F188" s="2"/>
      <c r="G188" s="2"/>
      <c r="H188" s="2"/>
      <c r="I188" s="2"/>
      <c r="J188" s="2"/>
      <c r="K188" s="7"/>
      <c r="L188" s="7"/>
    </row>
    <row r="189" spans="1:12" ht="20.100000000000001" customHeight="1" x14ac:dyDescent="0.2">
      <c r="A189" s="2"/>
      <c r="B189" s="2"/>
      <c r="C189" s="2"/>
      <c r="D189" s="2"/>
      <c r="E189" s="2"/>
      <c r="F189" s="2"/>
      <c r="G189" s="2"/>
      <c r="H189" s="2"/>
      <c r="I189" s="2"/>
      <c r="J189" s="2"/>
      <c r="K189" s="7"/>
      <c r="L189" s="7"/>
    </row>
    <row r="190" spans="1:12" ht="20.100000000000001" customHeight="1" x14ac:dyDescent="0.2">
      <c r="A190" s="2"/>
      <c r="B190" s="2"/>
      <c r="C190" s="2"/>
      <c r="D190" s="2"/>
      <c r="E190" s="2"/>
      <c r="F190" s="2"/>
      <c r="G190" s="2"/>
      <c r="H190" s="2"/>
      <c r="I190" s="2"/>
      <c r="J190" s="2"/>
      <c r="K190" s="7"/>
      <c r="L190" s="7"/>
    </row>
    <row r="191" spans="1:12" ht="20.100000000000001" customHeight="1" x14ac:dyDescent="0.2">
      <c r="A191" s="2"/>
      <c r="B191" s="2"/>
      <c r="C191" s="2"/>
      <c r="D191" s="2"/>
      <c r="E191" s="2"/>
      <c r="F191" s="2"/>
      <c r="G191" s="2"/>
      <c r="H191" s="2"/>
      <c r="I191" s="2"/>
      <c r="J191" s="2"/>
      <c r="K191" s="7"/>
      <c r="L191" s="7"/>
    </row>
    <row r="192" spans="1:12" ht="20.100000000000001" customHeight="1" x14ac:dyDescent="0.2">
      <c r="A192" s="2"/>
      <c r="B192" s="2"/>
      <c r="C192" s="2"/>
      <c r="D192" s="2"/>
      <c r="E192" s="2"/>
      <c r="F192" s="2"/>
      <c r="G192" s="2"/>
      <c r="H192" s="2"/>
      <c r="I192" s="2"/>
      <c r="J192" s="2"/>
      <c r="K192" s="7"/>
      <c r="L192" s="7"/>
    </row>
    <row r="193" spans="1:12" ht="20.100000000000001" customHeight="1" x14ac:dyDescent="0.2">
      <c r="A193" s="2"/>
      <c r="B193" s="2"/>
      <c r="C193" s="2"/>
      <c r="D193" s="2"/>
      <c r="E193" s="2"/>
      <c r="F193" s="2"/>
      <c r="G193" s="2"/>
      <c r="H193" s="2"/>
      <c r="I193" s="2"/>
      <c r="J193" s="2"/>
      <c r="K193" s="7"/>
      <c r="L193" s="7"/>
    </row>
    <row r="194" spans="1:12" ht="20.100000000000001" customHeight="1" x14ac:dyDescent="0.2">
      <c r="A194" s="2"/>
      <c r="B194" s="2"/>
      <c r="C194" s="2"/>
      <c r="D194" s="2"/>
      <c r="E194" s="2"/>
      <c r="F194" s="2"/>
      <c r="G194" s="2"/>
      <c r="H194" s="2"/>
      <c r="I194" s="2"/>
      <c r="J194" s="2"/>
      <c r="K194" s="7"/>
      <c r="L194" s="7"/>
    </row>
    <row r="195" spans="1:12" ht="20.100000000000001" customHeight="1" x14ac:dyDescent="0.2">
      <c r="A195" s="2"/>
      <c r="B195" s="2"/>
      <c r="C195" s="2"/>
      <c r="D195" s="2"/>
      <c r="E195" s="2"/>
      <c r="F195" s="2"/>
      <c r="G195" s="2"/>
      <c r="H195" s="2"/>
      <c r="I195" s="2"/>
      <c r="J195" s="2"/>
      <c r="K195" s="7"/>
      <c r="L195" s="7"/>
    </row>
    <row r="196" spans="1:12" ht="20.100000000000001" customHeight="1" x14ac:dyDescent="0.2">
      <c r="A196" s="2"/>
      <c r="B196" s="2"/>
      <c r="C196" s="2"/>
      <c r="D196" s="2"/>
      <c r="E196" s="2"/>
      <c r="F196" s="2"/>
      <c r="G196" s="2"/>
      <c r="H196" s="2"/>
      <c r="I196" s="2"/>
      <c r="J196" s="2"/>
      <c r="K196" s="7"/>
      <c r="L196" s="7"/>
    </row>
    <row r="197" spans="1:12" ht="20.100000000000001" customHeight="1" x14ac:dyDescent="0.2">
      <c r="A197" s="2"/>
      <c r="B197" s="2"/>
      <c r="C197" s="2"/>
      <c r="D197" s="2"/>
      <c r="E197" s="2"/>
      <c r="F197" s="2"/>
      <c r="G197" s="2"/>
      <c r="H197" s="2"/>
      <c r="I197" s="2"/>
      <c r="J197" s="2"/>
      <c r="K197" s="7"/>
      <c r="L197" s="7"/>
    </row>
    <row r="198" spans="1:12" ht="20.100000000000001" customHeight="1" x14ac:dyDescent="0.2">
      <c r="A198" s="2"/>
      <c r="B198" s="2"/>
      <c r="C198" s="2"/>
      <c r="D198" s="2"/>
      <c r="E198" s="2"/>
      <c r="F198" s="2"/>
      <c r="G198" s="2"/>
      <c r="H198" s="2"/>
      <c r="I198" s="2"/>
      <c r="J198" s="2"/>
      <c r="K198" s="7"/>
      <c r="L198" s="7"/>
    </row>
    <row r="199" spans="1:12" ht="20.100000000000001" customHeight="1" x14ac:dyDescent="0.2">
      <c r="A199" s="2"/>
      <c r="B199" s="2"/>
      <c r="C199" s="2"/>
      <c r="D199" s="2"/>
      <c r="E199" s="2"/>
      <c r="F199" s="2"/>
      <c r="G199" s="2"/>
      <c r="H199" s="2"/>
      <c r="I199" s="2"/>
      <c r="J199" s="2"/>
      <c r="K199" s="7"/>
      <c r="L199" s="7"/>
    </row>
    <row r="200" spans="1:12" ht="20.100000000000001" customHeight="1" x14ac:dyDescent="0.2">
      <c r="A200" s="2"/>
      <c r="B200" s="2"/>
      <c r="C200" s="2"/>
      <c r="D200" s="2"/>
      <c r="E200" s="2"/>
      <c r="F200" s="2"/>
      <c r="G200" s="2"/>
      <c r="H200" s="2"/>
      <c r="I200" s="2"/>
      <c r="J200" s="2"/>
      <c r="K200" s="7"/>
      <c r="L200" s="7"/>
    </row>
    <row r="201" spans="1:12" ht="20.100000000000001" customHeight="1"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row r="262" spans="1:12" x14ac:dyDescent="0.2">
      <c r="A262" s="2"/>
      <c r="B262" s="2"/>
      <c r="C262" s="2"/>
      <c r="D262" s="2"/>
      <c r="E262" s="2"/>
      <c r="F262" s="2"/>
      <c r="G262" s="2"/>
      <c r="H262" s="2"/>
      <c r="I262" s="2"/>
      <c r="J262" s="2"/>
      <c r="K262" s="7"/>
      <c r="L262" s="7"/>
    </row>
    <row r="263" spans="1:12" x14ac:dyDescent="0.2">
      <c r="A263" s="2"/>
      <c r="B263" s="2"/>
      <c r="C263" s="2"/>
      <c r="D263" s="2"/>
      <c r="E263" s="2"/>
      <c r="F263" s="2"/>
      <c r="G263" s="2"/>
      <c r="H263" s="2"/>
      <c r="I263" s="2"/>
      <c r="J263" s="2"/>
      <c r="K263" s="7"/>
      <c r="L263" s="7"/>
    </row>
    <row r="264" spans="1:12" x14ac:dyDescent="0.2">
      <c r="A264" s="2"/>
      <c r="B264" s="2"/>
      <c r="C264" s="2"/>
      <c r="D264" s="2"/>
      <c r="E264" s="2"/>
      <c r="F264" s="2"/>
      <c r="G264" s="2"/>
      <c r="H264" s="2"/>
      <c r="I264" s="2"/>
      <c r="J264" s="2"/>
      <c r="K264" s="7"/>
      <c r="L264" s="7"/>
    </row>
    <row r="265" spans="1:12" x14ac:dyDescent="0.2">
      <c r="A265" s="2"/>
      <c r="B265" s="2"/>
      <c r="C265" s="2"/>
      <c r="D265" s="2"/>
      <c r="E265" s="2"/>
      <c r="F265" s="2"/>
      <c r="G265" s="2"/>
      <c r="H265" s="2"/>
      <c r="I265" s="2"/>
      <c r="J265" s="2"/>
      <c r="K265" s="7"/>
      <c r="L265" s="7"/>
    </row>
    <row r="266" spans="1:12" x14ac:dyDescent="0.2">
      <c r="A266" s="2"/>
      <c r="B266" s="2"/>
      <c r="C266" s="2"/>
      <c r="D266" s="2"/>
      <c r="E266" s="2"/>
      <c r="F266" s="2"/>
      <c r="G266" s="2"/>
      <c r="H266" s="2"/>
      <c r="I266" s="2"/>
      <c r="J266" s="2"/>
      <c r="K266" s="7"/>
      <c r="L266" s="7"/>
    </row>
    <row r="267" spans="1:12" x14ac:dyDescent="0.2">
      <c r="A267" s="2"/>
      <c r="B267" s="2"/>
      <c r="C267" s="2"/>
      <c r="D267" s="2"/>
      <c r="E267" s="2"/>
      <c r="F267" s="2"/>
      <c r="G267" s="2"/>
      <c r="H267" s="2"/>
      <c r="I267" s="2"/>
      <c r="J267" s="2"/>
      <c r="K267" s="7"/>
      <c r="L267" s="7"/>
    </row>
    <row r="268" spans="1:12" x14ac:dyDescent="0.2">
      <c r="A268" s="2"/>
      <c r="B268" s="2"/>
      <c r="C268" s="2"/>
      <c r="D268" s="2"/>
      <c r="E268" s="2"/>
      <c r="F268" s="2"/>
      <c r="G268" s="2"/>
      <c r="H268" s="2"/>
      <c r="I268" s="2"/>
      <c r="J268" s="2"/>
      <c r="K268" s="7"/>
      <c r="L268" s="7"/>
    </row>
    <row r="269" spans="1:12" x14ac:dyDescent="0.2">
      <c r="A269" s="2"/>
      <c r="B269" s="2"/>
      <c r="C269" s="2"/>
      <c r="D269" s="2"/>
      <c r="E269" s="2"/>
      <c r="F269" s="2"/>
      <c r="G269" s="2"/>
      <c r="H269" s="2"/>
      <c r="I269" s="2"/>
      <c r="J269" s="2"/>
      <c r="K269" s="7"/>
      <c r="L269" s="7"/>
    </row>
    <row r="270" spans="1:12" x14ac:dyDescent="0.2">
      <c r="A270" s="2"/>
      <c r="B270" s="2"/>
      <c r="C270" s="2"/>
      <c r="D270" s="2"/>
      <c r="E270" s="2"/>
      <c r="F270" s="2"/>
      <c r="G270" s="2"/>
      <c r="H270" s="2"/>
      <c r="I270" s="2"/>
      <c r="J270" s="2"/>
      <c r="K270" s="7"/>
      <c r="L270" s="7"/>
    </row>
    <row r="271" spans="1:12" x14ac:dyDescent="0.2">
      <c r="A271" s="2"/>
      <c r="B271" s="2"/>
      <c r="C271" s="2"/>
      <c r="D271" s="2"/>
      <c r="E271" s="2"/>
      <c r="F271" s="2"/>
      <c r="G271" s="2"/>
      <c r="H271" s="2"/>
      <c r="I271" s="2"/>
      <c r="J271" s="2"/>
      <c r="K271" s="7"/>
      <c r="L271" s="7"/>
    </row>
    <row r="272" spans="1:12" x14ac:dyDescent="0.2">
      <c r="A272" s="2"/>
      <c r="B272" s="2"/>
      <c r="C272" s="2"/>
      <c r="D272" s="2"/>
      <c r="E272" s="2"/>
      <c r="F272" s="2"/>
      <c r="G272" s="2"/>
      <c r="H272" s="2"/>
      <c r="I272" s="2"/>
      <c r="J272" s="2"/>
      <c r="K272" s="7"/>
      <c r="L272" s="7"/>
    </row>
    <row r="273" spans="1:12" x14ac:dyDescent="0.2">
      <c r="A273" s="2"/>
      <c r="B273" s="2"/>
      <c r="C273" s="2"/>
      <c r="D273" s="2"/>
      <c r="E273" s="2"/>
      <c r="F273" s="2"/>
      <c r="G273" s="2"/>
      <c r="H273" s="2"/>
      <c r="I273" s="2"/>
      <c r="J273" s="2"/>
      <c r="K273" s="7"/>
      <c r="L273" s="7"/>
    </row>
    <row r="274" spans="1:12" x14ac:dyDescent="0.2">
      <c r="A274" s="2"/>
      <c r="B274" s="2"/>
      <c r="C274" s="2"/>
      <c r="D274" s="2"/>
      <c r="E274" s="2"/>
      <c r="F274" s="2"/>
      <c r="G274" s="2"/>
      <c r="H274" s="2"/>
      <c r="I274" s="2"/>
      <c r="J274" s="2"/>
      <c r="K274" s="7"/>
      <c r="L274" s="7"/>
    </row>
    <row r="275" spans="1:12" x14ac:dyDescent="0.2">
      <c r="A275" s="2"/>
      <c r="B275" s="2"/>
      <c r="C275" s="2"/>
      <c r="D275" s="2"/>
      <c r="E275" s="2"/>
      <c r="F275" s="2"/>
      <c r="G275" s="2"/>
      <c r="H275" s="2"/>
      <c r="I275" s="2"/>
      <c r="J275" s="2"/>
      <c r="K275" s="7"/>
      <c r="L275" s="7"/>
    </row>
    <row r="276" spans="1:12" x14ac:dyDescent="0.2">
      <c r="A276" s="2"/>
      <c r="B276" s="2"/>
      <c r="C276" s="2"/>
      <c r="D276" s="2"/>
      <c r="E276" s="2"/>
      <c r="F276" s="2"/>
      <c r="G276" s="2"/>
      <c r="H276" s="2"/>
      <c r="I276" s="2"/>
      <c r="J276" s="2"/>
      <c r="K276" s="7"/>
      <c r="L276" s="7"/>
    </row>
    <row r="277" spans="1:12" x14ac:dyDescent="0.2">
      <c r="A277" s="2"/>
      <c r="B277" s="2"/>
      <c r="C277" s="2"/>
      <c r="D277" s="2"/>
      <c r="E277" s="2"/>
      <c r="F277" s="2"/>
      <c r="G277" s="2"/>
      <c r="H277" s="2"/>
      <c r="I277" s="2"/>
      <c r="J277" s="2"/>
      <c r="K277" s="7"/>
      <c r="L277" s="7"/>
    </row>
    <row r="278" spans="1:12" x14ac:dyDescent="0.2">
      <c r="A278" s="2"/>
      <c r="B278" s="2"/>
      <c r="C278" s="2"/>
      <c r="D278" s="2"/>
      <c r="E278" s="2"/>
      <c r="F278" s="2"/>
      <c r="G278" s="2"/>
      <c r="H278" s="2"/>
      <c r="I278" s="2"/>
      <c r="J278" s="2"/>
      <c r="K278" s="7"/>
      <c r="L278" s="7"/>
    </row>
    <row r="279" spans="1:12" x14ac:dyDescent="0.2">
      <c r="A279" s="2"/>
      <c r="B279" s="2"/>
      <c r="C279" s="2"/>
      <c r="D279" s="2"/>
      <c r="E279" s="2"/>
      <c r="F279" s="2"/>
      <c r="G279" s="2"/>
      <c r="H279" s="2"/>
      <c r="I279" s="2"/>
      <c r="J279" s="2"/>
      <c r="K279" s="7"/>
      <c r="L279" s="7"/>
    </row>
    <row r="280" spans="1:12" x14ac:dyDescent="0.2">
      <c r="A280" s="2"/>
      <c r="B280" s="2"/>
      <c r="C280" s="2"/>
      <c r="D280" s="2"/>
      <c r="E280" s="2"/>
      <c r="F280" s="2"/>
      <c r="G280" s="2"/>
      <c r="H280" s="2"/>
      <c r="I280" s="2"/>
      <c r="J280" s="2"/>
      <c r="K280" s="7"/>
      <c r="L280" s="7"/>
    </row>
    <row r="281" spans="1:12" x14ac:dyDescent="0.2">
      <c r="A281" s="2"/>
      <c r="B281" s="2"/>
      <c r="C281" s="2"/>
      <c r="D281" s="2"/>
      <c r="E281" s="2"/>
      <c r="F281" s="2"/>
      <c r="G281" s="2"/>
      <c r="H281" s="2"/>
      <c r="I281" s="2"/>
      <c r="J281" s="2"/>
      <c r="K281" s="7"/>
      <c r="L281" s="7"/>
    </row>
    <row r="282" spans="1:12" x14ac:dyDescent="0.2">
      <c r="A282" s="2"/>
      <c r="B282" s="2"/>
      <c r="C282" s="2"/>
      <c r="D282" s="2"/>
      <c r="E282" s="2"/>
      <c r="F282" s="2"/>
      <c r="G282" s="2"/>
      <c r="H282" s="2"/>
      <c r="I282" s="2"/>
      <c r="J282" s="2"/>
      <c r="K282" s="7"/>
      <c r="L282" s="7"/>
    </row>
    <row r="283" spans="1:12" x14ac:dyDescent="0.2">
      <c r="A283" s="2"/>
      <c r="B283" s="2"/>
      <c r="C283" s="2"/>
      <c r="D283" s="2"/>
      <c r="E283" s="2"/>
      <c r="F283" s="2"/>
      <c r="G283" s="2"/>
      <c r="H283" s="2"/>
      <c r="I283" s="2"/>
      <c r="J283" s="2"/>
      <c r="K283" s="7"/>
      <c r="L283" s="7"/>
    </row>
    <row r="284" spans="1:12" x14ac:dyDescent="0.2">
      <c r="A284" s="2"/>
      <c r="B284" s="2"/>
      <c r="C284" s="2"/>
      <c r="D284" s="2"/>
      <c r="E284" s="2"/>
      <c r="F284" s="2"/>
      <c r="G284" s="2"/>
      <c r="H284" s="2"/>
      <c r="I284" s="2"/>
      <c r="J284" s="2"/>
      <c r="K284" s="7"/>
      <c r="L284" s="7"/>
    </row>
    <row r="285" spans="1:12" x14ac:dyDescent="0.2">
      <c r="A285" s="2"/>
      <c r="B285" s="2"/>
      <c r="C285" s="2"/>
      <c r="D285" s="2"/>
      <c r="E285" s="2"/>
      <c r="F285" s="2"/>
      <c r="G285" s="2"/>
      <c r="H285" s="2"/>
      <c r="I285" s="2"/>
      <c r="J285" s="2"/>
      <c r="K285" s="7"/>
      <c r="L285" s="7"/>
    </row>
    <row r="286" spans="1:12" x14ac:dyDescent="0.2">
      <c r="A286" s="2"/>
      <c r="B286" s="2"/>
      <c r="C286" s="2"/>
      <c r="D286" s="2"/>
      <c r="E286" s="2"/>
      <c r="F286" s="2"/>
      <c r="G286" s="2"/>
      <c r="H286" s="2"/>
      <c r="I286" s="2"/>
      <c r="J286" s="2"/>
      <c r="K286" s="7"/>
      <c r="L286" s="7"/>
    </row>
    <row r="287" spans="1:12" x14ac:dyDescent="0.2">
      <c r="A287" s="2"/>
      <c r="B287" s="2"/>
      <c r="C287" s="2"/>
      <c r="D287" s="2"/>
      <c r="E287" s="2"/>
      <c r="F287" s="2"/>
      <c r="G287" s="2"/>
      <c r="H287" s="2"/>
      <c r="I287" s="2"/>
      <c r="J287" s="2"/>
      <c r="K287" s="7"/>
      <c r="L287" s="7"/>
    </row>
    <row r="288" spans="1:12" x14ac:dyDescent="0.2">
      <c r="A288" s="2"/>
      <c r="B288" s="2"/>
      <c r="C288" s="2"/>
      <c r="D288" s="2"/>
      <c r="E288" s="2"/>
      <c r="F288" s="2"/>
      <c r="G288" s="2"/>
      <c r="H288" s="2"/>
      <c r="I288" s="2"/>
      <c r="J288" s="2"/>
      <c r="K288" s="7"/>
      <c r="L288" s="7"/>
    </row>
    <row r="289" spans="1:12" x14ac:dyDescent="0.2">
      <c r="A289" s="2"/>
      <c r="B289" s="2"/>
      <c r="C289" s="2"/>
      <c r="D289" s="2"/>
      <c r="E289" s="2"/>
      <c r="F289" s="2"/>
      <c r="G289" s="2"/>
      <c r="H289" s="2"/>
      <c r="I289" s="2"/>
      <c r="J289" s="2"/>
      <c r="K289" s="7"/>
      <c r="L289" s="7"/>
    </row>
    <row r="290" spans="1:12" x14ac:dyDescent="0.2">
      <c r="A290" s="2"/>
      <c r="B290" s="2"/>
      <c r="C290" s="2"/>
      <c r="D290" s="2"/>
      <c r="E290" s="2"/>
      <c r="F290" s="2"/>
      <c r="G290" s="2"/>
      <c r="H290" s="2"/>
      <c r="I290" s="2"/>
      <c r="J290" s="2"/>
      <c r="K290" s="7"/>
      <c r="L290" s="7"/>
    </row>
    <row r="291" spans="1:12" x14ac:dyDescent="0.2">
      <c r="A291" s="2"/>
      <c r="B291" s="2"/>
      <c r="C291" s="2"/>
      <c r="D291" s="2"/>
      <c r="E291" s="2"/>
      <c r="F291" s="2"/>
      <c r="G291" s="2"/>
      <c r="H291" s="2"/>
      <c r="I291" s="2"/>
      <c r="J291" s="2"/>
      <c r="K291" s="7"/>
      <c r="L291" s="7"/>
    </row>
    <row r="292" spans="1:12" x14ac:dyDescent="0.2">
      <c r="A292" s="2"/>
      <c r="B292" s="2"/>
      <c r="C292" s="2"/>
      <c r="D292" s="2"/>
      <c r="E292" s="2"/>
      <c r="F292" s="2"/>
      <c r="G292" s="2"/>
      <c r="H292" s="2"/>
      <c r="I292" s="2"/>
      <c r="J292" s="2"/>
      <c r="K292" s="7"/>
      <c r="L292" s="7"/>
    </row>
    <row r="293" spans="1:12" x14ac:dyDescent="0.2">
      <c r="A293" s="2"/>
      <c r="B293" s="2"/>
      <c r="C293" s="2"/>
      <c r="D293" s="2"/>
      <c r="E293" s="2"/>
      <c r="F293" s="2"/>
      <c r="G293" s="2"/>
      <c r="H293" s="2"/>
      <c r="I293" s="2"/>
      <c r="J293" s="2"/>
      <c r="K293" s="7"/>
      <c r="L293" s="7"/>
    </row>
    <row r="294" spans="1:12" x14ac:dyDescent="0.2">
      <c r="A294" s="2"/>
      <c r="B294" s="2"/>
      <c r="C294" s="2"/>
      <c r="D294" s="2"/>
      <c r="E294" s="2"/>
      <c r="F294" s="2"/>
      <c r="G294" s="2"/>
      <c r="H294" s="2"/>
      <c r="I294" s="2"/>
      <c r="J294" s="2"/>
      <c r="K294" s="7"/>
      <c r="L294" s="7"/>
    </row>
    <row r="295" spans="1:12" x14ac:dyDescent="0.2">
      <c r="A295" s="2"/>
      <c r="B295" s="2"/>
      <c r="C295" s="2"/>
      <c r="D295" s="2"/>
      <c r="E295" s="2"/>
      <c r="F295" s="2"/>
      <c r="G295" s="2"/>
      <c r="H295" s="2"/>
      <c r="I295" s="2"/>
      <c r="J295" s="2"/>
      <c r="K295" s="7"/>
      <c r="L295" s="7"/>
    </row>
    <row r="296" spans="1:12" x14ac:dyDescent="0.2">
      <c r="A296" s="2"/>
      <c r="B296" s="2"/>
      <c r="C296" s="2"/>
      <c r="D296" s="2"/>
      <c r="E296" s="2"/>
      <c r="F296" s="2"/>
      <c r="G296" s="2"/>
      <c r="H296" s="2"/>
      <c r="I296" s="2"/>
      <c r="J296" s="2"/>
      <c r="K296" s="7"/>
      <c r="L296" s="7"/>
    </row>
    <row r="297" spans="1:12" x14ac:dyDescent="0.2">
      <c r="A297" s="2"/>
      <c r="B297" s="2"/>
      <c r="C297" s="2"/>
      <c r="D297" s="2"/>
      <c r="E297" s="2"/>
      <c r="F297" s="2"/>
      <c r="G297" s="2"/>
      <c r="H297" s="2"/>
      <c r="I297" s="2"/>
      <c r="J297" s="2"/>
      <c r="K297" s="7"/>
      <c r="L297" s="7"/>
    </row>
    <row r="298" spans="1:12" x14ac:dyDescent="0.2">
      <c r="A298" s="2"/>
      <c r="B298" s="2"/>
      <c r="C298" s="2"/>
      <c r="D298" s="2"/>
      <c r="E298" s="2"/>
      <c r="F298" s="2"/>
      <c r="G298" s="2"/>
      <c r="H298" s="2"/>
      <c r="I298" s="2"/>
      <c r="J298" s="2"/>
      <c r="K298" s="7"/>
      <c r="L298" s="7"/>
    </row>
    <row r="299" spans="1:12" x14ac:dyDescent="0.2">
      <c r="A299" s="2"/>
      <c r="B299" s="2"/>
      <c r="C299" s="2"/>
      <c r="D299" s="2"/>
      <c r="E299" s="2"/>
      <c r="F299" s="2"/>
      <c r="G299" s="2"/>
      <c r="H299" s="2"/>
      <c r="I299" s="2"/>
      <c r="J299" s="2"/>
      <c r="K299" s="7"/>
      <c r="L299" s="7"/>
    </row>
    <row r="300" spans="1:12" x14ac:dyDescent="0.2">
      <c r="A300" s="2"/>
      <c r="B300" s="2"/>
      <c r="C300" s="2"/>
      <c r="D300" s="2"/>
      <c r="E300" s="2"/>
      <c r="F300" s="2"/>
      <c r="G300" s="2"/>
      <c r="H300" s="2"/>
      <c r="I300" s="2"/>
      <c r="J300" s="2"/>
      <c r="K300" s="7"/>
      <c r="L300" s="7"/>
    </row>
    <row r="301" spans="1:12" x14ac:dyDescent="0.2">
      <c r="A301" s="2"/>
      <c r="B301" s="2"/>
      <c r="C301" s="2"/>
      <c r="D301" s="2"/>
      <c r="E301" s="2"/>
      <c r="F301" s="2"/>
      <c r="G301" s="2"/>
      <c r="H301" s="2"/>
      <c r="I301" s="2"/>
      <c r="J301" s="2"/>
      <c r="K301" s="7"/>
      <c r="L301" s="7"/>
    </row>
    <row r="302" spans="1:12" x14ac:dyDescent="0.2">
      <c r="A302" s="2"/>
      <c r="B302" s="2"/>
      <c r="C302" s="2"/>
      <c r="D302" s="2"/>
      <c r="E302" s="2"/>
      <c r="F302" s="2"/>
      <c r="G302" s="2"/>
      <c r="H302" s="2"/>
      <c r="I302" s="2"/>
      <c r="J302" s="2"/>
      <c r="K302" s="7"/>
      <c r="L302" s="7"/>
    </row>
    <row r="303" spans="1:12" x14ac:dyDescent="0.2">
      <c r="A303" s="2"/>
      <c r="B303" s="2"/>
      <c r="C303" s="2"/>
      <c r="D303" s="2"/>
      <c r="E303" s="2"/>
      <c r="F303" s="2"/>
      <c r="G303" s="2"/>
      <c r="H303" s="2"/>
      <c r="I303" s="2"/>
      <c r="J303" s="2"/>
      <c r="K303" s="7"/>
      <c r="L303" s="7"/>
    </row>
    <row r="304" spans="1:12" x14ac:dyDescent="0.2">
      <c r="A304" s="2"/>
      <c r="B304" s="2"/>
      <c r="C304" s="2"/>
      <c r="D304" s="2"/>
      <c r="E304" s="2"/>
      <c r="F304" s="2"/>
      <c r="G304" s="2"/>
      <c r="H304" s="2"/>
      <c r="I304" s="2"/>
      <c r="J304" s="2"/>
      <c r="K304" s="7"/>
      <c r="L304" s="7"/>
    </row>
    <row r="305" spans="1:12" x14ac:dyDescent="0.2">
      <c r="A305" s="2"/>
      <c r="B305" s="2"/>
      <c r="C305" s="2"/>
      <c r="D305" s="2"/>
      <c r="E305" s="2"/>
      <c r="F305" s="2"/>
      <c r="G305" s="2"/>
      <c r="H305" s="2"/>
      <c r="I305" s="2"/>
      <c r="J305" s="2"/>
      <c r="K305" s="7"/>
      <c r="L305" s="7"/>
    </row>
    <row r="306" spans="1:12" x14ac:dyDescent="0.2">
      <c r="A306" s="2"/>
      <c r="B306" s="2"/>
      <c r="C306" s="2"/>
      <c r="D306" s="2"/>
      <c r="E306" s="2"/>
      <c r="F306" s="2"/>
      <c r="G306" s="2"/>
      <c r="H306" s="2"/>
      <c r="I306" s="2"/>
      <c r="J306" s="2"/>
      <c r="K306" s="7"/>
      <c r="L306" s="7"/>
    </row>
  </sheetData>
  <mergeCells count="20">
    <mergeCell ref="B90:K91"/>
    <mergeCell ref="B112:K115"/>
    <mergeCell ref="A69:K69"/>
    <mergeCell ref="B64:E64"/>
    <mergeCell ref="H64:I64"/>
    <mergeCell ref="B66:E66"/>
    <mergeCell ref="H66:I66"/>
    <mergeCell ref="B67:E67"/>
    <mergeCell ref="H67:I67"/>
    <mergeCell ref="B88:K89"/>
    <mergeCell ref="B1:E1"/>
    <mergeCell ref="A76:K81"/>
    <mergeCell ref="H11:I11"/>
    <mergeCell ref="H12:I12"/>
    <mergeCell ref="D14:E14"/>
    <mergeCell ref="B72:K74"/>
    <mergeCell ref="B65:E65"/>
    <mergeCell ref="H65:I65"/>
    <mergeCell ref="B68:E68"/>
    <mergeCell ref="H68:I68"/>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13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128</v>
      </c>
    </row>
    <row r="3" spans="1:5" ht="15.75" x14ac:dyDescent="0.25">
      <c r="C3" s="64" t="s">
        <v>129</v>
      </c>
      <c r="E3" s="71"/>
    </row>
    <row r="4" spans="1:5" x14ac:dyDescent="0.2">
      <c r="C4" s="60"/>
    </row>
    <row r="5" spans="1:5" x14ac:dyDescent="0.2">
      <c r="C5" s="60"/>
    </row>
    <row r="6" spans="1:5" x14ac:dyDescent="0.2">
      <c r="C6" s="60"/>
    </row>
    <row r="7" spans="1:5" x14ac:dyDescent="0.2">
      <c r="C7" s="60"/>
    </row>
    <row r="8" spans="1:5" ht="15.75" x14ac:dyDescent="0.25">
      <c r="C8" s="64" t="s">
        <v>130</v>
      </c>
    </row>
    <row r="9" spans="1:5" x14ac:dyDescent="0.2">
      <c r="C9" s="60"/>
    </row>
    <row r="10" spans="1:5" x14ac:dyDescent="0.2">
      <c r="C10" s="60"/>
    </row>
    <row r="11" spans="1:5" x14ac:dyDescent="0.2">
      <c r="C11" s="60"/>
    </row>
    <row r="12" spans="1:5" x14ac:dyDescent="0.2">
      <c r="C12" s="60"/>
    </row>
    <row r="13" spans="1:5" ht="15.75" x14ac:dyDescent="0.25">
      <c r="C13" s="64"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A9" zoomScaleNormal="100" workbookViewId="0">
      <selection activeCell="C14" sqref="C14"/>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46</v>
      </c>
      <c r="C1" s="49" t="s">
        <v>45</v>
      </c>
      <c r="E1" s="49" t="s">
        <v>75</v>
      </c>
      <c r="F1" s="49"/>
      <c r="H1" s="49" t="s">
        <v>35</v>
      </c>
      <c r="K1" s="49" t="s">
        <v>36</v>
      </c>
    </row>
    <row r="2" spans="1:11" ht="51" x14ac:dyDescent="0.2">
      <c r="A2" s="57" t="s">
        <v>47</v>
      </c>
      <c r="C2" s="58" t="s">
        <v>64</v>
      </c>
      <c r="E2" s="72" t="s">
        <v>132</v>
      </c>
      <c r="F2" s="50"/>
      <c r="H2" s="58" t="s">
        <v>90</v>
      </c>
      <c r="K2" s="58" t="s">
        <v>90</v>
      </c>
    </row>
    <row r="3" spans="1:11" ht="25.5" x14ac:dyDescent="0.2">
      <c r="A3" s="57" t="s">
        <v>48</v>
      </c>
      <c r="C3" s="61" t="s">
        <v>65</v>
      </c>
      <c r="E3" s="57" t="s">
        <v>76</v>
      </c>
      <c r="H3" s="7" t="s">
        <v>94</v>
      </c>
      <c r="K3" s="7" t="s">
        <v>107</v>
      </c>
    </row>
    <row r="4" spans="1:11" ht="38.25" x14ac:dyDescent="0.2">
      <c r="A4" s="57" t="s">
        <v>55</v>
      </c>
      <c r="C4" s="57" t="s">
        <v>66</v>
      </c>
      <c r="E4" s="72" t="s">
        <v>134</v>
      </c>
      <c r="H4" s="57" t="s">
        <v>105</v>
      </c>
      <c r="K4" s="57" t="s">
        <v>108</v>
      </c>
    </row>
    <row r="5" spans="1:11" ht="38.25" x14ac:dyDescent="0.2">
      <c r="A5" s="57" t="s">
        <v>49</v>
      </c>
      <c r="C5" s="50"/>
      <c r="E5" s="61" t="s">
        <v>77</v>
      </c>
      <c r="H5" s="57" t="s">
        <v>92</v>
      </c>
      <c r="K5" s="57" t="s">
        <v>92</v>
      </c>
    </row>
    <row r="6" spans="1:11" ht="38.25" x14ac:dyDescent="0.2">
      <c r="A6" s="57" t="s">
        <v>50</v>
      </c>
      <c r="C6" s="57" t="s">
        <v>67</v>
      </c>
      <c r="E6" s="50" t="s">
        <v>133</v>
      </c>
      <c r="F6" s="50"/>
      <c r="H6" s="57" t="s">
        <v>93</v>
      </c>
      <c r="K6" s="61" t="s">
        <v>109</v>
      </c>
    </row>
    <row r="7" spans="1:11" ht="38.25" x14ac:dyDescent="0.2">
      <c r="A7" s="57" t="s">
        <v>53</v>
      </c>
      <c r="C7" s="57" t="s">
        <v>68</v>
      </c>
      <c r="E7" s="50"/>
      <c r="F7" s="50"/>
      <c r="H7" s="60" t="s">
        <v>65</v>
      </c>
      <c r="J7" s="60"/>
      <c r="K7" s="60" t="s">
        <v>65</v>
      </c>
    </row>
    <row r="8" spans="1:11" ht="26.25" x14ac:dyDescent="0.25">
      <c r="A8" s="58" t="s">
        <v>54</v>
      </c>
      <c r="C8" s="50"/>
      <c r="E8" s="49" t="s">
        <v>37</v>
      </c>
      <c r="F8" s="50"/>
      <c r="H8" s="57" t="s">
        <v>91</v>
      </c>
      <c r="K8" s="50" t="s">
        <v>39</v>
      </c>
    </row>
    <row r="9" spans="1:11" ht="26.25" x14ac:dyDescent="0.25">
      <c r="A9" s="58" t="s">
        <v>56</v>
      </c>
      <c r="C9" s="49" t="s">
        <v>78</v>
      </c>
      <c r="E9" s="50" t="s">
        <v>38</v>
      </c>
      <c r="H9" s="57" t="s">
        <v>101</v>
      </c>
      <c r="K9" s="57" t="s">
        <v>111</v>
      </c>
    </row>
    <row r="10" spans="1:11" ht="25.5" x14ac:dyDescent="0.2">
      <c r="A10" s="58" t="s">
        <v>57</v>
      </c>
      <c r="C10" s="50"/>
      <c r="E10" s="50"/>
      <c r="H10" s="57" t="s">
        <v>102</v>
      </c>
    </row>
    <row r="11" spans="1:11" ht="39" x14ac:dyDescent="0.25">
      <c r="A11" s="50"/>
      <c r="C11" s="7" t="s">
        <v>70</v>
      </c>
      <c r="E11" s="49" t="s">
        <v>81</v>
      </c>
      <c r="H11" s="57" t="s">
        <v>100</v>
      </c>
      <c r="K11" s="57" t="s">
        <v>110</v>
      </c>
    </row>
    <row r="12" spans="1:11" ht="38.25" x14ac:dyDescent="0.2">
      <c r="A12" s="57" t="s">
        <v>63</v>
      </c>
      <c r="C12" s="57" t="s">
        <v>69</v>
      </c>
      <c r="E12" s="7" t="s">
        <v>96</v>
      </c>
      <c r="F12" s="50"/>
      <c r="H12" s="57" t="s">
        <v>103</v>
      </c>
      <c r="K12" s="50"/>
    </row>
    <row r="13" spans="1:11" ht="25.5" x14ac:dyDescent="0.2">
      <c r="A13" s="57"/>
      <c r="C13" s="61" t="s">
        <v>80</v>
      </c>
      <c r="E13" s="7" t="s">
        <v>82</v>
      </c>
      <c r="F13" s="50"/>
      <c r="H13" s="57" t="s">
        <v>104</v>
      </c>
    </row>
    <row r="14" spans="1:11" ht="38.25" x14ac:dyDescent="0.2">
      <c r="A14" s="58" t="s">
        <v>62</v>
      </c>
      <c r="C14" s="57" t="s">
        <v>79</v>
      </c>
      <c r="E14" s="57" t="s">
        <v>95</v>
      </c>
      <c r="H14" s="50"/>
    </row>
    <row r="15" spans="1:11" x14ac:dyDescent="0.2">
      <c r="A15" s="58"/>
      <c r="C15" s="57"/>
      <c r="E15" s="57" t="s">
        <v>83</v>
      </c>
      <c r="H15" s="50"/>
    </row>
    <row r="16" spans="1:11" ht="38.25" x14ac:dyDescent="0.2">
      <c r="C16" s="57" t="s">
        <v>98</v>
      </c>
      <c r="E16" s="57" t="s">
        <v>84</v>
      </c>
      <c r="H16" s="61" t="s">
        <v>106</v>
      </c>
    </row>
    <row r="17" spans="1:11" ht="25.5" x14ac:dyDescent="0.2">
      <c r="A17" s="57" t="s">
        <v>51</v>
      </c>
      <c r="C17" s="57" t="s">
        <v>71</v>
      </c>
      <c r="E17" s="50"/>
      <c r="K17" s="50"/>
    </row>
    <row r="18" spans="1:11" ht="26.25" x14ac:dyDescent="0.25">
      <c r="A18" s="57" t="s">
        <v>60</v>
      </c>
      <c r="C18" s="50"/>
      <c r="E18" s="49" t="s">
        <v>85</v>
      </c>
      <c r="H18" s="50"/>
    </row>
    <row r="19" spans="1:11" ht="25.5" x14ac:dyDescent="0.2">
      <c r="A19" s="58" t="s">
        <v>59</v>
      </c>
      <c r="C19" s="57" t="s">
        <v>99</v>
      </c>
      <c r="E19" s="57" t="s">
        <v>97</v>
      </c>
    </row>
    <row r="20" spans="1:11" ht="38.25" x14ac:dyDescent="0.2">
      <c r="A20" s="57" t="s">
        <v>61</v>
      </c>
      <c r="C20" s="57" t="s">
        <v>72</v>
      </c>
      <c r="E20" s="57" t="s">
        <v>86</v>
      </c>
      <c r="F20" s="50"/>
      <c r="K20" s="51"/>
    </row>
    <row r="21" spans="1:11" ht="25.5" x14ac:dyDescent="0.2">
      <c r="A21" s="57" t="s">
        <v>52</v>
      </c>
      <c r="C21" s="50"/>
      <c r="E21" s="61" t="s">
        <v>65</v>
      </c>
    </row>
    <row r="22" spans="1:11" ht="51" x14ac:dyDescent="0.2">
      <c r="A22" s="50"/>
      <c r="C22" s="62" t="s">
        <v>73</v>
      </c>
      <c r="E22" s="57" t="s">
        <v>87</v>
      </c>
      <c r="K22" s="52"/>
    </row>
    <row r="23" spans="1:11" ht="51" x14ac:dyDescent="0.2">
      <c r="A23" s="59" t="s">
        <v>58</v>
      </c>
      <c r="C23" s="61" t="s">
        <v>74</v>
      </c>
      <c r="E23" s="57" t="s">
        <v>88</v>
      </c>
    </row>
    <row r="24" spans="1:11" x14ac:dyDescent="0.2">
      <c r="A24" s="57"/>
      <c r="C24" s="50"/>
      <c r="E24" s="57" t="s">
        <v>89</v>
      </c>
    </row>
    <row r="25" spans="1:11" x14ac:dyDescent="0.2">
      <c r="A25" s="50"/>
      <c r="C25" s="50"/>
      <c r="E25" s="50"/>
      <c r="H25" s="50"/>
    </row>
    <row r="26" spans="1:11" x14ac:dyDescent="0.2">
      <c r="A26" s="57"/>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2025-09-29T17:12:38Z</cp:lastPrinted>
  <dcterms:created xsi:type="dcterms:W3CDTF">2002-04-08T18:22:24Z</dcterms:created>
  <dcterms:modified xsi:type="dcterms:W3CDTF">2025-09-29T17:14:03Z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