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75 Chattanooga Tourism Shades/01. Quotes/Proposals/"/>
    </mc:Choice>
  </mc:AlternateContent>
  <xr:revisionPtr revIDLastSave="396" documentId="8_{3745E6ED-8AE5-466D-83F2-D8826FE62BFE}" xr6:coauthVersionLast="47" xr6:coauthVersionMax="47" xr10:uidLastSave="{F672F37A-8B66-433B-8C85-2CFB34977C65}"/>
  <bookViews>
    <workbookView xWindow="-120" yWindow="-120" windowWidth="29040" windowHeight="15720" activeTab="1" xr2:uid="{00000000-000D-0000-FFFF-FFFF00000000}"/>
  </bookViews>
  <sheets>
    <sheet name="Bid Form" sheetId="13" r:id="rId1"/>
    <sheet name="SOV Hunter Douglas" sheetId="34" r:id="rId2"/>
    <sheet name="SOV Draper" sheetId="32" r:id="rId3"/>
    <sheet name="Glossary" sheetId="25" r:id="rId4"/>
    <sheet name="WT Description" sheetId="26" r:id="rId5"/>
    <sheet name="Products" sheetId="27" r:id="rId6"/>
  </sheets>
  <definedNames>
    <definedName name="_xlnm.Print_Area" localSheetId="0">'Bid Form'!$B$1:$J$62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5" i="34" l="1"/>
  <c r="P35" i="34"/>
  <c r="M35" i="34"/>
  <c r="G35" i="34" s="1"/>
  <c r="H35" i="34" s="1"/>
  <c r="R34" i="34"/>
  <c r="P34" i="34"/>
  <c r="M34" i="34"/>
  <c r="G34" i="34" s="1"/>
  <c r="H34" i="34" s="1"/>
  <c r="R33" i="34"/>
  <c r="P33" i="34"/>
  <c r="M33" i="34"/>
  <c r="G33" i="34"/>
  <c r="H33" i="34" s="1"/>
  <c r="R32" i="34"/>
  <c r="P32" i="34"/>
  <c r="M32" i="34"/>
  <c r="G32" i="34" s="1"/>
  <c r="H32" i="34" s="1"/>
  <c r="R31" i="34"/>
  <c r="P31" i="34"/>
  <c r="M31" i="34"/>
  <c r="G31" i="34"/>
  <c r="H31" i="34" s="1"/>
  <c r="R30" i="34"/>
  <c r="P30" i="34"/>
  <c r="M30" i="34"/>
  <c r="G30" i="34" s="1"/>
  <c r="H30" i="34" s="1"/>
  <c r="R29" i="34"/>
  <c r="P29" i="34"/>
  <c r="M29" i="34"/>
  <c r="G29" i="34" s="1"/>
  <c r="H29" i="34" s="1"/>
  <c r="R28" i="34"/>
  <c r="P28" i="34"/>
  <c r="M28" i="34"/>
  <c r="G28" i="34"/>
  <c r="H28" i="34" s="1"/>
  <c r="R27" i="34"/>
  <c r="P27" i="34"/>
  <c r="M27" i="34"/>
  <c r="G27" i="34" s="1"/>
  <c r="H27" i="34" s="1"/>
  <c r="R26" i="34"/>
  <c r="P26" i="34"/>
  <c r="M26" i="34"/>
  <c r="G26" i="34"/>
  <c r="H26" i="34" s="1"/>
  <c r="R25" i="34"/>
  <c r="P25" i="34"/>
  <c r="M25" i="34"/>
  <c r="G25" i="34" s="1"/>
  <c r="H25" i="34" s="1"/>
  <c r="R24" i="34"/>
  <c r="P24" i="34"/>
  <c r="M24" i="34"/>
  <c r="G24" i="34" s="1"/>
  <c r="H24" i="34" s="1"/>
  <c r="R23" i="34"/>
  <c r="P23" i="34"/>
  <c r="M23" i="34"/>
  <c r="G23" i="34" s="1"/>
  <c r="H23" i="34" s="1"/>
  <c r="R22" i="34"/>
  <c r="P22" i="34"/>
  <c r="M22" i="34"/>
  <c r="G22" i="34" s="1"/>
  <c r="H22" i="34" s="1"/>
  <c r="R21" i="34"/>
  <c r="P21" i="34"/>
  <c r="M21" i="34"/>
  <c r="G21" i="34"/>
  <c r="H21" i="34" s="1"/>
  <c r="R20" i="34"/>
  <c r="P20" i="34"/>
  <c r="M20" i="34"/>
  <c r="G20" i="34" s="1"/>
  <c r="H20" i="34" s="1"/>
  <c r="R43" i="34"/>
  <c r="P43" i="34"/>
  <c r="M43" i="34"/>
  <c r="G43" i="34" s="1"/>
  <c r="H43" i="34" s="1"/>
  <c r="R42" i="34"/>
  <c r="P42" i="34"/>
  <c r="M42" i="34"/>
  <c r="G42" i="34" s="1"/>
  <c r="H42" i="34" s="1"/>
  <c r="R41" i="34"/>
  <c r="P41" i="34"/>
  <c r="M41" i="34"/>
  <c r="G41" i="34" s="1"/>
  <c r="H41" i="34" s="1"/>
  <c r="R40" i="34"/>
  <c r="P40" i="34"/>
  <c r="M40" i="34"/>
  <c r="G40" i="34" s="1"/>
  <c r="H40" i="34" s="1"/>
  <c r="R39" i="34"/>
  <c r="P39" i="34"/>
  <c r="M39" i="34"/>
  <c r="G39" i="34" s="1"/>
  <c r="H39" i="34" s="1"/>
  <c r="R38" i="34"/>
  <c r="P38" i="34"/>
  <c r="M38" i="34"/>
  <c r="G38" i="34" s="1"/>
  <c r="H38" i="34" s="1"/>
  <c r="R37" i="34"/>
  <c r="P37" i="34"/>
  <c r="M37" i="34"/>
  <c r="G37" i="34" s="1"/>
  <c r="H37" i="34" s="1"/>
  <c r="R36" i="34"/>
  <c r="P36" i="34"/>
  <c r="M36" i="34"/>
  <c r="G36" i="34" s="1"/>
  <c r="H36" i="34" s="1"/>
  <c r="R45" i="34"/>
  <c r="P45" i="34"/>
  <c r="M45" i="34"/>
  <c r="G45" i="34" s="1"/>
  <c r="H45" i="34" s="1"/>
  <c r="R44" i="34"/>
  <c r="P44" i="34"/>
  <c r="M44" i="34"/>
  <c r="G44" i="34" s="1"/>
  <c r="H44" i="34" s="1"/>
  <c r="R14" i="34"/>
  <c r="P14" i="34"/>
  <c r="M14" i="34"/>
  <c r="G14" i="34" s="1"/>
  <c r="H14" i="34" s="1"/>
  <c r="R15" i="34"/>
  <c r="P15" i="34"/>
  <c r="M15" i="34"/>
  <c r="G15" i="34"/>
  <c r="H15" i="34" s="1"/>
  <c r="R13" i="34"/>
  <c r="P13" i="34"/>
  <c r="M13" i="34"/>
  <c r="G13" i="34" s="1"/>
  <c r="H13" i="34" s="1"/>
  <c r="R17" i="34"/>
  <c r="P17" i="34"/>
  <c r="M17" i="34"/>
  <c r="G17" i="34" s="1"/>
  <c r="H17" i="34" s="1"/>
  <c r="R16" i="34"/>
  <c r="P16" i="34"/>
  <c r="M16" i="34"/>
  <c r="G16" i="34" s="1"/>
  <c r="H16" i="34" s="1"/>
  <c r="R18" i="34"/>
  <c r="P18" i="34"/>
  <c r="M18" i="34"/>
  <c r="G18" i="34" s="1"/>
  <c r="H18" i="34" s="1"/>
  <c r="R19" i="34"/>
  <c r="P19" i="34"/>
  <c r="M19" i="34"/>
  <c r="G19" i="34" s="1"/>
  <c r="H19" i="34" s="1"/>
  <c r="P63" i="34"/>
  <c r="M63" i="34"/>
  <c r="H63" i="34"/>
  <c r="J63" i="34" s="1"/>
  <c r="L62" i="34"/>
  <c r="P62" i="34" s="1"/>
  <c r="H62" i="34"/>
  <c r="J62" i="34" s="1"/>
  <c r="L61" i="34"/>
  <c r="P61" i="34" s="1"/>
  <c r="H61" i="34"/>
  <c r="J61" i="34" s="1"/>
  <c r="L60" i="34"/>
  <c r="P60" i="34" s="1"/>
  <c r="H60" i="34"/>
  <c r="J60" i="34" s="1"/>
  <c r="P59" i="34"/>
  <c r="M59" i="34"/>
  <c r="H59" i="34"/>
  <c r="J59" i="34" s="1"/>
  <c r="P58" i="34"/>
  <c r="M58" i="34"/>
  <c r="H58" i="34"/>
  <c r="J58" i="34" s="1"/>
  <c r="P57" i="34"/>
  <c r="M57" i="34"/>
  <c r="H57" i="34"/>
  <c r="J57" i="34" s="1"/>
  <c r="R56" i="34"/>
  <c r="P56" i="34"/>
  <c r="R55" i="34"/>
  <c r="P55" i="34"/>
  <c r="M55" i="34"/>
  <c r="G55" i="34" s="1"/>
  <c r="H55" i="34" s="1"/>
  <c r="R54" i="34"/>
  <c r="P54" i="34"/>
  <c r="M54" i="34"/>
  <c r="G54" i="34" s="1"/>
  <c r="H54" i="34" s="1"/>
  <c r="R53" i="34"/>
  <c r="P53" i="34"/>
  <c r="M53" i="34"/>
  <c r="G53" i="34" s="1"/>
  <c r="H53" i="34" s="1"/>
  <c r="R52" i="34"/>
  <c r="P52" i="34"/>
  <c r="M52" i="34"/>
  <c r="G52" i="34" s="1"/>
  <c r="H52" i="34" s="1"/>
  <c r="R51" i="34"/>
  <c r="P51" i="34"/>
  <c r="M51" i="34"/>
  <c r="G51" i="34" s="1"/>
  <c r="H51" i="34" s="1"/>
  <c r="R50" i="34"/>
  <c r="P50" i="34"/>
  <c r="M50" i="34"/>
  <c r="G50" i="34" s="1"/>
  <c r="H50" i="34" s="1"/>
  <c r="R49" i="34"/>
  <c r="P49" i="34"/>
  <c r="M49" i="34"/>
  <c r="G49" i="34" s="1"/>
  <c r="H49" i="34" s="1"/>
  <c r="R48" i="34"/>
  <c r="P48" i="34"/>
  <c r="M48" i="34"/>
  <c r="G48" i="34" s="1"/>
  <c r="H48" i="34" s="1"/>
  <c r="R47" i="34"/>
  <c r="P47" i="34"/>
  <c r="M47" i="34"/>
  <c r="G47" i="34" s="1"/>
  <c r="H47" i="34" s="1"/>
  <c r="R46" i="34"/>
  <c r="P46" i="34"/>
  <c r="M46" i="34"/>
  <c r="G46" i="34" s="1"/>
  <c r="H46" i="34" s="1"/>
  <c r="R12" i="34"/>
  <c r="P12" i="34"/>
  <c r="M12" i="34"/>
  <c r="G12" i="34" s="1"/>
  <c r="H12" i="34" s="1"/>
  <c r="A1" i="34"/>
  <c r="L30" i="32"/>
  <c r="P30" i="32" s="1"/>
  <c r="L29" i="32"/>
  <c r="P29" i="32" s="1"/>
  <c r="L28" i="32"/>
  <c r="P28" i="32" s="1"/>
  <c r="P27" i="32"/>
  <c r="M27" i="32"/>
  <c r="H27" i="32"/>
  <c r="J27" i="32" s="1"/>
  <c r="R22" i="32"/>
  <c r="P22" i="32"/>
  <c r="M22" i="32"/>
  <c r="G22" i="32"/>
  <c r="H22" i="32" s="1"/>
  <c r="R21" i="32"/>
  <c r="P21" i="32"/>
  <c r="M21" i="32"/>
  <c r="G21" i="32"/>
  <c r="H21" i="32" s="1"/>
  <c r="R20" i="32"/>
  <c r="P20" i="32"/>
  <c r="M20" i="32"/>
  <c r="G20" i="32"/>
  <c r="H20" i="32" s="1"/>
  <c r="R18" i="32"/>
  <c r="P18" i="32"/>
  <c r="M18" i="32"/>
  <c r="G18" i="32" s="1"/>
  <c r="H18" i="32" s="1"/>
  <c r="R17" i="32"/>
  <c r="P17" i="32"/>
  <c r="M17" i="32"/>
  <c r="G17" i="32" s="1"/>
  <c r="H17" i="32" s="1"/>
  <c r="P26" i="32"/>
  <c r="M26" i="32"/>
  <c r="H26" i="32"/>
  <c r="J26" i="32" s="1"/>
  <c r="M15" i="32"/>
  <c r="G15" i="32" s="1"/>
  <c r="H15" i="32" s="1"/>
  <c r="M16" i="32"/>
  <c r="G16" i="32" s="1"/>
  <c r="H16" i="32" s="1"/>
  <c r="M19" i="32"/>
  <c r="G19" i="32" s="1"/>
  <c r="H19" i="32" s="1"/>
  <c r="M23" i="32"/>
  <c r="G23" i="32" s="1"/>
  <c r="H23" i="32" s="1"/>
  <c r="M14" i="32"/>
  <c r="G14" i="32" s="1"/>
  <c r="H14" i="32" s="1"/>
  <c r="R14" i="32"/>
  <c r="P14" i="32"/>
  <c r="R13" i="32"/>
  <c r="P13" i="32"/>
  <c r="M13" i="32"/>
  <c r="G13" i="32" s="1"/>
  <c r="H13" i="32" s="1"/>
  <c r="R16" i="32"/>
  <c r="P16" i="32"/>
  <c r="R15" i="32"/>
  <c r="P15" i="32"/>
  <c r="R19" i="32"/>
  <c r="P19" i="32"/>
  <c r="H25" i="32"/>
  <c r="J25" i="32" s="1"/>
  <c r="R12" i="32"/>
  <c r="P12" i="32"/>
  <c r="M12" i="32"/>
  <c r="G12" i="32" s="1"/>
  <c r="H12" i="32" s="1"/>
  <c r="H15" i="13"/>
  <c r="H14" i="13"/>
  <c r="I9" i="13"/>
  <c r="P31" i="32"/>
  <c r="M31" i="32"/>
  <c r="H31" i="32"/>
  <c r="J31" i="32" s="1"/>
  <c r="H30" i="32"/>
  <c r="J30" i="32" s="1"/>
  <c r="H29" i="32"/>
  <c r="J29" i="32" s="1"/>
  <c r="H28" i="32"/>
  <c r="J28" i="32" s="1"/>
  <c r="M25" i="32"/>
  <c r="R24" i="32"/>
  <c r="P24" i="32"/>
  <c r="R23" i="32"/>
  <c r="P23" i="32"/>
  <c r="A1" i="32"/>
  <c r="I29" i="34" l="1"/>
  <c r="J29" i="34" s="1"/>
  <c r="I35" i="34"/>
  <c r="J35" i="34" s="1"/>
  <c r="I25" i="34"/>
  <c r="J25" i="34" s="1"/>
  <c r="I32" i="34"/>
  <c r="J32" i="34" s="1"/>
  <c r="I22" i="34"/>
  <c r="J22" i="34"/>
  <c r="I26" i="34"/>
  <c r="J26" i="34"/>
  <c r="I33" i="34"/>
  <c r="J33" i="34" s="1"/>
  <c r="I23" i="34"/>
  <c r="J23" i="34" s="1"/>
  <c r="I30" i="34"/>
  <c r="J30" i="34" s="1"/>
  <c r="I20" i="34"/>
  <c r="J20" i="34" s="1"/>
  <c r="I27" i="34"/>
  <c r="J27" i="34"/>
  <c r="I24" i="34"/>
  <c r="J24" i="34" s="1"/>
  <c r="I34" i="34"/>
  <c r="J34" i="34" s="1"/>
  <c r="I31" i="34"/>
  <c r="J31" i="34" s="1"/>
  <c r="I21" i="34"/>
  <c r="J21" i="34" s="1"/>
  <c r="I28" i="34"/>
  <c r="J28" i="34" s="1"/>
  <c r="I40" i="34"/>
  <c r="J40" i="34" s="1"/>
  <c r="I41" i="34"/>
  <c r="J41" i="34" s="1"/>
  <c r="I37" i="34"/>
  <c r="J37" i="34" s="1"/>
  <c r="I42" i="34"/>
  <c r="J42" i="34"/>
  <c r="I39" i="34"/>
  <c r="J39" i="34" s="1"/>
  <c r="I36" i="34"/>
  <c r="J36" i="34" s="1"/>
  <c r="I43" i="34"/>
  <c r="J43" i="34" s="1"/>
  <c r="I38" i="34"/>
  <c r="J38" i="34" s="1"/>
  <c r="I44" i="34"/>
  <c r="J44" i="34"/>
  <c r="I45" i="34"/>
  <c r="J45" i="34" s="1"/>
  <c r="I14" i="34"/>
  <c r="J14" i="34" s="1"/>
  <c r="I13" i="34"/>
  <c r="J13" i="34" s="1"/>
  <c r="I15" i="34"/>
  <c r="J15" i="34" s="1"/>
  <c r="I16" i="34"/>
  <c r="J16" i="34" s="1"/>
  <c r="I17" i="34"/>
  <c r="J17" i="34" s="1"/>
  <c r="I18" i="34"/>
  <c r="J18" i="34" s="1"/>
  <c r="I19" i="34"/>
  <c r="J19" i="34" s="1"/>
  <c r="N1" i="34"/>
  <c r="O2" i="34" s="1"/>
  <c r="O3" i="34" s="1"/>
  <c r="O4" i="34" s="1"/>
  <c r="R11" i="34"/>
  <c r="H64" i="34"/>
  <c r="Q7" i="34"/>
  <c r="I12" i="34"/>
  <c r="I47" i="34"/>
  <c r="J47" i="34" s="1"/>
  <c r="I54" i="34"/>
  <c r="J54" i="34" s="1"/>
  <c r="I51" i="34"/>
  <c r="J51" i="34" s="1"/>
  <c r="I48" i="34"/>
  <c r="J48" i="34" s="1"/>
  <c r="I55" i="34"/>
  <c r="J55" i="34" s="1"/>
  <c r="I52" i="34"/>
  <c r="J52" i="34" s="1"/>
  <c r="I49" i="34"/>
  <c r="J49" i="34" s="1"/>
  <c r="I46" i="34"/>
  <c r="J46" i="34" s="1"/>
  <c r="I53" i="34"/>
  <c r="J53" i="34" s="1"/>
  <c r="I50" i="34"/>
  <c r="J50" i="34" s="1"/>
  <c r="M62" i="34"/>
  <c r="M60" i="34"/>
  <c r="M61" i="34"/>
  <c r="H32" i="32"/>
  <c r="Q7" i="32"/>
  <c r="I22" i="32"/>
  <c r="J22" i="32" s="1"/>
  <c r="I21" i="32"/>
  <c r="J21" i="32" s="1"/>
  <c r="I20" i="32"/>
  <c r="J20" i="32" s="1"/>
  <c r="I17" i="32"/>
  <c r="J17" i="32" s="1"/>
  <c r="I18" i="32"/>
  <c r="J18" i="32" s="1"/>
  <c r="I13" i="32"/>
  <c r="J13" i="32" s="1"/>
  <c r="I14" i="32"/>
  <c r="J14" i="32" s="1"/>
  <c r="I15" i="32"/>
  <c r="J15" i="32" s="1"/>
  <c r="I16" i="32"/>
  <c r="J16" i="32" s="1"/>
  <c r="I19" i="32"/>
  <c r="J19" i="32" s="1"/>
  <c r="I12" i="32"/>
  <c r="P25" i="32"/>
  <c r="R11" i="32" s="1"/>
  <c r="M30" i="32"/>
  <c r="N1" i="32"/>
  <c r="O2" i="32" s="1"/>
  <c r="O3" i="32" s="1"/>
  <c r="O4" i="32" s="1"/>
  <c r="M29" i="32"/>
  <c r="I23" i="32"/>
  <c r="J23" i="32" s="1"/>
  <c r="M28" i="32"/>
  <c r="T11" i="34" l="1"/>
  <c r="S11" i="34"/>
  <c r="I64" i="34"/>
  <c r="J12" i="34"/>
  <c r="J12" i="32"/>
  <c r="J32" i="32" s="1"/>
  <c r="I32" i="32"/>
  <c r="T11" i="32"/>
  <c r="S11" i="32"/>
  <c r="J64" i="34" l="1"/>
  <c r="J23" i="13" s="1"/>
  <c r="I11" i="13"/>
</calcChain>
</file>

<file path=xl/sharedStrings.xml><?xml version="1.0" encoding="utf-8"?>
<sst xmlns="http://schemas.openxmlformats.org/spreadsheetml/2006/main" count="518" uniqueCount="252">
  <si>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</si>
  <si>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</si>
  <si>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</si>
  <si>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</si>
  <si>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</si>
  <si>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</si>
  <si>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</si>
  <si>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</si>
  <si>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</si>
  <si>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</si>
  <si>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</si>
  <si>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</si>
  <si>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</si>
  <si>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</si>
  <si>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</si>
  <si>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</si>
  <si>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</si>
  <si>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</si>
  <si>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</si>
  <si>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</si>
  <si>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</si>
  <si>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</si>
  <si>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</si>
  <si>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</si>
  <si>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</si>
  <si>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</si>
  <si>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</si>
  <si>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</si>
  <si>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</si>
  <si>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</si>
  <si>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</si>
  <si>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</si>
  <si>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</si>
  <si>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</si>
  <si>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</si>
  <si>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</si>
  <si>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</si>
  <si>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</si>
  <si>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</si>
  <si>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</si>
  <si>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</si>
  <si>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</si>
  <si>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</si>
  <si>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</si>
  <si>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</si>
  <si>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</si>
  <si>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</si>
  <si>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</si>
  <si>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</si>
  <si>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</si>
  <si>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</si>
  <si>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</si>
  <si>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</si>
  <si>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</si>
  <si>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</si>
  <si>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</si>
  <si>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</si>
  <si>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</si>
  <si>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</si>
  <si>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</si>
  <si>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</si>
  <si>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</si>
  <si>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</si>
  <si>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</si>
  <si>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</si>
  <si>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</si>
  <si>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</si>
  <si>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</si>
  <si>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</si>
  <si>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</si>
  <si>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</si>
  <si>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</si>
  <si>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</si>
  <si>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</si>
  <si>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</si>
  <si>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</si>
  <si>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</si>
  <si>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</si>
  <si>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</si>
  <si>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</si>
  <si>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</si>
  <si>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</si>
  <si>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</si>
  <si>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</si>
  <si>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</si>
  <si>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</si>
  <si>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</si>
  <si>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</si>
  <si>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</si>
  <si>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</si>
  <si>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</si>
  <si>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</si>
  <si>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</si>
  <si>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</si>
  <si>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</si>
  <si>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</si>
  <si>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</si>
  <si>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</si>
  <si>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</si>
  <si>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</si>
  <si>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</si>
  <si>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</si>
  <si>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</si>
  <si>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</si>
  <si>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</si>
  <si>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</si>
  <si>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</si>
  <si>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</si>
  <si>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</si>
  <si>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</si>
  <si>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</si>
  <si>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</si>
  <si>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</si>
  <si>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</si>
  <si>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</si>
  <si>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</si>
  <si>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</si>
  <si>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</si>
  <si>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</si>
  <si>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</si>
  <si>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</si>
  <si>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</si>
  <si>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</si>
  <si>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</si>
  <si>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</si>
  <si>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</si>
  <si>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</si>
  <si>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</si>
  <si>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</si>
  <si>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</si>
  <si>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</si>
  <si>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</si>
  <si>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</si>
  <si>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</si>
  <si>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</si>
  <si>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</si>
  <si>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</si>
  <si>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</si>
  <si>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</si>
  <si>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</si>
  <si>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</si>
  <si>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</si>
  <si>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</si>
  <si>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</si>
  <si>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</si>
  <si>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</si>
  <si>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</si>
  <si>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</si>
  <si>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</si>
  <si>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</si>
  <si>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</si>
  <si>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</si>
  <si>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</si>
  <si>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</si>
  <si>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</si>
  <si>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</si>
  <si>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</si>
  <si>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</si>
  <si>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</si>
  <si>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</si>
  <si>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</si>
  <si>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</si>
  <si>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</si>
  <si>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</si>
  <si>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</si>
  <si>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</si>
  <si>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</si>
  <si>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</si>
  <si>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</si>
  <si>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</si>
  <si>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</si>
  <si>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</si>
  <si>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</si>
  <si>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</si>
  <si>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</si>
  <si>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</si>
  <si>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</si>
  <si>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</si>
  <si>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</si>
  <si>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</si>
  <si>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</si>
  <si>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</si>
  <si>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</si>
  <si>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</si>
  <si>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Standard Clutch Controls</t>
  </si>
  <si>
    <t xml:space="preserve">Estimate: Manual Roller Shades </t>
  </si>
  <si>
    <t>25-675</t>
  </si>
  <si>
    <t>Chattanooga Tourism Shades</t>
  </si>
  <si>
    <t>Chattanooga, TN (9.25% Sales Tax)</t>
  </si>
  <si>
    <t>RWP Manual Roller Shade with Fascia - Black Fascia</t>
  </si>
  <si>
    <t xml:space="preserve">Draper RTS Motorized Coupled with Fascia </t>
  </si>
  <si>
    <t xml:space="preserve">Fabric: Jumble  3%   Color: Charcoal/Charcoal          </t>
  </si>
  <si>
    <t>Manual Shade Installation</t>
  </si>
  <si>
    <t>Motoirzed Shade Installation (Per Panel)</t>
  </si>
  <si>
    <t>White</t>
  </si>
  <si>
    <t xml:space="preserve">Fabric: E-Screen  3%   Color: Charcoal/Charcoal          </t>
  </si>
  <si>
    <t>3 CH Wireless Wall Switch</t>
  </si>
  <si>
    <t>4 CH Wireless Wall Switch</t>
  </si>
  <si>
    <t>283.75 (3 panels)</t>
  </si>
  <si>
    <t>180.375 (2 panels)</t>
  </si>
  <si>
    <t>152.75 (2 panels)</t>
  </si>
  <si>
    <t>324.125 (3 panels)</t>
  </si>
  <si>
    <t>163.25 (2 panels)</t>
  </si>
  <si>
    <t>303.875 (3 panels)</t>
  </si>
  <si>
    <t>168 (2 panels)</t>
  </si>
  <si>
    <t>148.75 (3 panels)</t>
  </si>
  <si>
    <t xml:space="preserve">Motoirzed Programming </t>
  </si>
  <si>
    <t xml:space="preserve">RWP Manual Roller Shade with Fascia </t>
  </si>
  <si>
    <t>Fascia Color: Black</t>
  </si>
  <si>
    <t>Estimate: Motorized Roller Shades</t>
  </si>
  <si>
    <t>Wireless Wall Switch Controls included</t>
  </si>
  <si>
    <t>Included Above</t>
  </si>
  <si>
    <t xml:space="preserve">Hunter Douglas RTS Motorized Coupled with Fascia </t>
  </si>
  <si>
    <t>Motorized RTS (Radio Controled) Coupled Roller Shades</t>
  </si>
  <si>
    <t>Motorized roller shades will require 120v power via J-box within 5' of each motor location. 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</si>
  <si>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Installation of manual roller shade based on fastening shades to aluminum window system. Any change in mount substrate or location is subject to surcharge.</t>
  </si>
  <si>
    <t>Extra materials are NOT included in above proposal</t>
  </si>
  <si>
    <t>Fabric: 1% or 3%  Color: Charcoal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</si>
  <si>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</si>
  <si>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</si>
  <si>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</si>
  <si>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</si>
  <si>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</si>
  <si>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</si>
  <si>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</si>
  <si>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</si>
  <si>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</si>
  <si>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</si>
  <si>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</si>
  <si>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</si>
  <si>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</si>
  <si>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</si>
  <si>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</si>
  <si>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</si>
  <si>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</si>
  <si>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4a</t>
  </si>
  <si>
    <t>6a</t>
  </si>
  <si>
    <t>4b</t>
  </si>
  <si>
    <t>4c</t>
  </si>
  <si>
    <t>4d</t>
  </si>
  <si>
    <t>4e</t>
  </si>
  <si>
    <t>4f</t>
  </si>
  <si>
    <t>5a</t>
  </si>
  <si>
    <t>5b</t>
  </si>
  <si>
    <t>5c</t>
  </si>
  <si>
    <t>5d</t>
  </si>
  <si>
    <t>5e</t>
  </si>
  <si>
    <t>6b</t>
  </si>
  <si>
    <t>6c</t>
  </si>
  <si>
    <t>6d</t>
  </si>
  <si>
    <t>6e</t>
  </si>
  <si>
    <t>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</si>
</sst>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205259</xdr:colOff>
      <xdr:row>0</xdr:row>
      <xdr:rowOff>43295</xdr:rowOff>
    </xdr:from>
    <xdr:to>
      <xdr:col>3</xdr:col>
      <xdr:colOff>432051</xdr:colOff>
      <xdr:row>8</xdr:row>
      <xdr:rowOff>43295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8600" y="43295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FBA2EC-2F94-4266-BAD6-AB5101877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CFF35E-FF48-49B7-B0F0-99903980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3A7444DC-C452-4B94-9602-14AA5BC9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253CAB6-7F48-4A90-A7DD-083CDC43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orm@readwindow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70"/>
  <sheetViews>
    <sheetView topLeftCell="A19" zoomScale="110" zoomScaleNormal="110" workbookViewId="0">
      <selection activeCell="J4" sqref="J4"/>
    </sheetView>
  </sheetViews>
  <sheetFormatPr defaultRowHeight="15"/>
  <cols>
    <col min="1" max="1" width="11.28515625" style="2" customWidth="1"/>
    <col min="2" max="7" width="9.140625" style="2" customWidth="1"/>
    <col min="8" max="8" width="12.7109375" style="2" customWidth="1"/>
    <col min="9" max="9" width="11.5703125" style="2" customWidth="1"/>
    <col min="10" max="10" width="14.7109375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5" t="str">
        <f>'SOV Draper'!F1</f>
        <v>25-675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37</v>
      </c>
      <c r="H11" s="7" t="s">
        <v>21</v>
      </c>
      <c r="I11" s="86">
        <f ca="1">TODAY()</f>
        <v>45912</v>
      </c>
    </row>
    <row r="12" spans="2:15">
      <c r="B12" s="1"/>
      <c r="H12" s="7"/>
    </row>
    <row r="13" spans="2:15">
      <c r="B13" s="1" t="s">
        <v>2</v>
      </c>
      <c r="D13" s="85" t="s">
        <v>52</v>
      </c>
      <c r="H13" s="7" t="s">
        <v>1</v>
      </c>
    </row>
    <row r="14" spans="2:15">
      <c r="B14" s="1"/>
      <c r="D14" s="2" t="s">
        <v>19</v>
      </c>
      <c r="H14" s="2" t="str">
        <f>'SOV Draper'!F3</f>
        <v>Chattanooga Tourism Shades</v>
      </c>
    </row>
    <row r="15" spans="2:15">
      <c r="B15" s="1"/>
      <c r="D15" s="2" t="s">
        <v>20</v>
      </c>
      <c r="H15" s="4" t="str">
        <f>'SOV Draper'!F4</f>
        <v>Chattanooga, TN (9.25% Sales Tax)</v>
      </c>
    </row>
    <row r="16" spans="2:15">
      <c r="B16" s="1"/>
    </row>
    <row r="17" spans="2:10">
      <c r="B17" s="7" t="s">
        <v>3</v>
      </c>
      <c r="D17" s="85" t="s">
        <v>174</v>
      </c>
      <c r="H17" s="1" t="s">
        <v>16</v>
      </c>
    </row>
    <row r="18" spans="2:10">
      <c r="D18" s="85" t="s">
        <v>175</v>
      </c>
      <c r="H18" s="2" t="s">
        <v>38</v>
      </c>
    </row>
    <row r="19" spans="2:10" ht="15.75" thickBot="1">
      <c r="B19" s="14"/>
      <c r="C19" s="14"/>
      <c r="D19" s="124" t="s">
        <v>179</v>
      </c>
      <c r="E19" s="14"/>
      <c r="F19" s="14"/>
      <c r="G19" s="14"/>
      <c r="H19" s="14"/>
      <c r="I19" s="124"/>
      <c r="J19" s="14"/>
    </row>
    <row r="20" spans="2:10" ht="15.75" thickTop="1">
      <c r="B20" s="5"/>
      <c r="C20" s="5"/>
      <c r="D20" s="5"/>
      <c r="E20" s="5"/>
      <c r="F20" s="5"/>
      <c r="G20" s="5"/>
      <c r="H20" s="6"/>
      <c r="I20" s="5"/>
    </row>
    <row r="21" spans="2:10" ht="15" customHeight="1">
      <c r="B21" s="138" t="s">
        <v>185</v>
      </c>
      <c r="C21" s="138"/>
      <c r="D21" s="138"/>
      <c r="E21" s="138"/>
      <c r="F21" s="138"/>
      <c r="G21" s="138"/>
      <c r="H21" s="138"/>
      <c r="I21" s="128"/>
      <c r="J21" s="128"/>
    </row>
    <row r="22" spans="2:10">
      <c r="B22" s="9" t="s">
        <v>4</v>
      </c>
      <c r="C22" s="8"/>
      <c r="E22" s="8"/>
      <c r="F22" s="8"/>
      <c r="H22" s="6"/>
      <c r="I22" s="5"/>
      <c r="J22" s="123" t="s">
        <v>15</v>
      </c>
    </row>
    <row r="23" spans="2:10">
      <c r="B23" s="8">
        <v>34</v>
      </c>
      <c r="C23" s="8" t="s">
        <v>5</v>
      </c>
      <c r="D23" s="87" t="s">
        <v>207</v>
      </c>
      <c r="E23" s="8"/>
      <c r="F23" s="8"/>
      <c r="G23" s="8"/>
      <c r="I23" s="20"/>
      <c r="J23" s="99">
        <f>'SOV Hunter Douglas'!J64</f>
        <v>32670</v>
      </c>
    </row>
    <row r="24" spans="2:10">
      <c r="D24" s="87" t="s">
        <v>208</v>
      </c>
      <c r="E24" s="8"/>
      <c r="F24" s="8"/>
      <c r="G24" s="8"/>
      <c r="I24" s="20"/>
      <c r="J24" s="21"/>
    </row>
    <row r="25" spans="2:10">
      <c r="D25" s="85" t="s">
        <v>217</v>
      </c>
      <c r="E25" s="8"/>
      <c r="F25" s="8"/>
      <c r="G25" s="8"/>
      <c r="I25" s="20"/>
      <c r="J25" s="21"/>
    </row>
    <row r="26" spans="2:10">
      <c r="D26" s="134" t="s">
        <v>184</v>
      </c>
      <c r="E26" s="134"/>
      <c r="F26" s="134"/>
      <c r="G26" s="134"/>
      <c r="H26" s="134"/>
      <c r="I26" s="134"/>
      <c r="J26" s="21"/>
    </row>
    <row r="27" spans="2:10">
      <c r="D27" s="4" t="s">
        <v>13</v>
      </c>
      <c r="E27" s="8"/>
      <c r="F27" s="8"/>
      <c r="G27" s="8"/>
      <c r="H27" s="6"/>
      <c r="I27" s="5"/>
    </row>
    <row r="28" spans="2:10">
      <c r="D28" s="4"/>
      <c r="E28" s="8"/>
      <c r="F28" s="8"/>
      <c r="G28" s="8"/>
      <c r="H28" s="6"/>
      <c r="I28" s="5"/>
    </row>
    <row r="29" spans="2:10" ht="15" customHeight="1">
      <c r="B29" s="138" t="s">
        <v>209</v>
      </c>
      <c r="C29" s="138"/>
      <c r="D29" s="138"/>
      <c r="E29" s="138"/>
      <c r="F29" s="138"/>
      <c r="G29" s="138"/>
      <c r="H29" s="138"/>
      <c r="I29" s="138"/>
      <c r="J29" s="128"/>
    </row>
    <row r="30" spans="2:10">
      <c r="B30" s="9" t="s">
        <v>4</v>
      </c>
      <c r="C30" s="8"/>
      <c r="E30" s="8"/>
      <c r="F30" s="8"/>
      <c r="H30" s="6"/>
      <c r="I30" s="5"/>
      <c r="J30" s="123" t="s">
        <v>15</v>
      </c>
    </row>
    <row r="31" spans="2:10">
      <c r="B31" s="8">
        <v>8</v>
      </c>
      <c r="C31" s="8" t="s">
        <v>5</v>
      </c>
      <c r="D31" s="87" t="s">
        <v>213</v>
      </c>
      <c r="E31" s="8"/>
      <c r="F31" s="8"/>
      <c r="G31" s="8"/>
      <c r="I31" s="20"/>
      <c r="J31" s="99" t="s">
        <v>211</v>
      </c>
    </row>
    <row r="32" spans="2:10">
      <c r="D32" s="87" t="s">
        <v>208</v>
      </c>
      <c r="E32" s="8"/>
      <c r="F32" s="8"/>
      <c r="G32" s="8"/>
      <c r="I32" s="20"/>
      <c r="J32" s="21"/>
    </row>
    <row r="33" spans="1:12">
      <c r="D33" s="85" t="s">
        <v>217</v>
      </c>
      <c r="E33" s="8"/>
      <c r="F33" s="8"/>
      <c r="G33" s="8"/>
      <c r="I33" s="20"/>
      <c r="J33" s="21"/>
    </row>
    <row r="34" spans="1:12">
      <c r="D34" s="134" t="s">
        <v>210</v>
      </c>
      <c r="E34" s="134"/>
      <c r="F34" s="134"/>
      <c r="G34" s="134"/>
      <c r="H34" s="134"/>
      <c r="I34" s="134"/>
      <c r="J34" s="21"/>
    </row>
    <row r="35" spans="1:12">
      <c r="D35" s="4" t="s">
        <v>13</v>
      </c>
      <c r="E35" s="8"/>
      <c r="F35" s="8"/>
      <c r="G35" s="8"/>
      <c r="H35" s="6"/>
      <c r="I35" s="5"/>
    </row>
    <row r="36" spans="1:12">
      <c r="D36" s="4"/>
      <c r="E36" s="8"/>
      <c r="F36" s="8"/>
      <c r="G36" s="8"/>
      <c r="H36" s="6"/>
      <c r="I36" s="5"/>
    </row>
    <row r="37" spans="1:12">
      <c r="A37" s="85"/>
      <c r="B37" s="87" t="s">
        <v>49</v>
      </c>
      <c r="C37" s="126"/>
      <c r="D37" s="85"/>
      <c r="E37" s="126"/>
      <c r="F37" s="126"/>
      <c r="G37" s="126"/>
      <c r="H37" s="127"/>
      <c r="I37" s="5"/>
      <c r="J37" s="85"/>
    </row>
    <row r="38" spans="1:12" ht="15.75" customHeight="1">
      <c r="A38" s="85"/>
      <c r="B38" s="131" t="s">
        <v>7</v>
      </c>
      <c r="C38" s="139" t="s">
        <v>214</v>
      </c>
      <c r="D38" s="133"/>
      <c r="E38" s="133"/>
      <c r="F38" s="133"/>
      <c r="G38" s="133"/>
      <c r="H38" s="133"/>
      <c r="I38" s="133"/>
      <c r="J38" s="133"/>
    </row>
    <row r="39" spans="1:12" ht="0.75" customHeight="1">
      <c r="A39" s="85"/>
      <c r="B39" s="131"/>
      <c r="C39" s="139"/>
      <c r="D39" s="133"/>
      <c r="E39" s="133"/>
      <c r="F39" s="133"/>
      <c r="G39" s="133"/>
      <c r="H39" s="133"/>
      <c r="I39" s="133"/>
      <c r="J39" s="133"/>
    </row>
    <row r="40" spans="1:12">
      <c r="A40" s="85"/>
      <c r="B40" s="131"/>
      <c r="C40" s="139"/>
      <c r="D40" s="133"/>
      <c r="E40" s="133"/>
      <c r="F40" s="133"/>
      <c r="G40" s="133"/>
      <c r="H40" s="133"/>
      <c r="I40" s="133"/>
      <c r="J40" s="133"/>
    </row>
    <row r="41" spans="1:12">
      <c r="A41" s="85"/>
      <c r="B41" s="131"/>
      <c r="C41" s="139"/>
      <c r="D41" s="133"/>
      <c r="E41" s="133"/>
      <c r="F41" s="133"/>
      <c r="G41" s="133"/>
      <c r="H41" s="133"/>
      <c r="I41" s="133"/>
      <c r="J41" s="133"/>
    </row>
    <row r="42" spans="1:12">
      <c r="A42" s="85"/>
      <c r="B42" s="131"/>
      <c r="C42" s="139"/>
      <c r="D42" s="133"/>
      <c r="E42" s="133"/>
      <c r="F42" s="133"/>
      <c r="G42" s="133"/>
      <c r="H42" s="133"/>
      <c r="I42" s="133"/>
      <c r="J42" s="133"/>
    </row>
    <row r="43" spans="1:12">
      <c r="A43" s="85"/>
      <c r="B43" s="126"/>
      <c r="C43" s="133"/>
      <c r="D43" s="133"/>
      <c r="E43" s="133"/>
      <c r="F43" s="133"/>
      <c r="G43" s="133"/>
      <c r="H43" s="133"/>
      <c r="I43" s="133"/>
      <c r="J43" s="133"/>
    </row>
    <row r="44" spans="1:12">
      <c r="A44" s="85"/>
      <c r="B44" s="131" t="s">
        <v>9</v>
      </c>
      <c r="C44" s="132" t="s">
        <v>215</v>
      </c>
      <c r="D44" s="133"/>
      <c r="E44" s="133"/>
      <c r="F44" s="133"/>
      <c r="G44" s="133"/>
      <c r="H44" s="133"/>
      <c r="I44" s="133"/>
      <c r="J44" s="133"/>
    </row>
    <row r="45" spans="1:12">
      <c r="A45" s="85"/>
      <c r="B45" s="131"/>
      <c r="C45" s="133"/>
      <c r="D45" s="133"/>
      <c r="E45" s="133"/>
      <c r="F45" s="133"/>
      <c r="G45" s="133"/>
      <c r="H45" s="133"/>
      <c r="I45" s="133"/>
      <c r="J45" s="133"/>
    </row>
    <row r="46" spans="1:12">
      <c r="A46" s="85"/>
      <c r="B46" s="131" t="s">
        <v>10</v>
      </c>
      <c r="C46" s="132" t="s">
        <v>216</v>
      </c>
      <c r="D46" s="133"/>
      <c r="E46" s="133"/>
      <c r="F46" s="133"/>
      <c r="G46" s="133"/>
      <c r="H46" s="133"/>
      <c r="I46" s="133"/>
      <c r="J46" s="133"/>
    </row>
    <row r="47" spans="1:12" ht="15.75" thickBot="1">
      <c r="B47" s="16"/>
      <c r="C47" s="15"/>
      <c r="D47" s="16"/>
      <c r="E47" s="15"/>
      <c r="F47" s="15"/>
      <c r="G47" s="15"/>
      <c r="H47" s="17"/>
      <c r="I47" s="18"/>
      <c r="J47" s="14"/>
    </row>
    <row r="48" spans="1:12" ht="15" customHeight="1" thickTop="1">
      <c r="A48" s="11"/>
      <c r="B48" s="1" t="s">
        <v>51</v>
      </c>
      <c r="K48" s="2"/>
      <c r="L48" s="2"/>
    </row>
    <row r="49" spans="1:21" ht="15" customHeight="1">
      <c r="A49" s="13"/>
      <c r="B49" s="12" t="s">
        <v>7</v>
      </c>
      <c r="C49" s="4" t="s">
        <v>8</v>
      </c>
      <c r="K49" s="2"/>
      <c r="L49" s="2"/>
      <c r="M49" s="12"/>
      <c r="N49" s="133"/>
      <c r="O49" s="133"/>
      <c r="P49" s="133"/>
      <c r="Q49" s="133"/>
      <c r="R49" s="133"/>
      <c r="S49" s="133"/>
      <c r="T49" s="133"/>
      <c r="U49" s="133"/>
    </row>
    <row r="50" spans="1:21" ht="15" customHeight="1">
      <c r="A50" s="13"/>
      <c r="B50" s="12"/>
      <c r="C50" s="87" t="s">
        <v>181</v>
      </c>
      <c r="K50" s="2"/>
      <c r="L50" s="2"/>
    </row>
    <row r="51" spans="1:21" ht="15" customHeight="1">
      <c r="A51" s="13"/>
      <c r="B51" s="12" t="s">
        <v>9</v>
      </c>
      <c r="C51" s="132" t="s">
        <v>183</v>
      </c>
      <c r="D51" s="133"/>
      <c r="E51" s="133"/>
      <c r="F51" s="133"/>
      <c r="G51" s="133"/>
      <c r="H51" s="133"/>
      <c r="I51" s="133"/>
      <c r="J51" s="133"/>
      <c r="K51" s="2"/>
      <c r="L51" s="2"/>
    </row>
    <row r="52" spans="1:21" ht="15" customHeight="1">
      <c r="A52" s="13"/>
      <c r="B52" s="12" t="s">
        <v>10</v>
      </c>
      <c r="C52" s="135" t="s">
        <v>22</v>
      </c>
      <c r="D52" s="133"/>
      <c r="E52" s="133"/>
      <c r="F52" s="133"/>
      <c r="G52" s="133"/>
      <c r="H52" s="133"/>
      <c r="I52" s="133"/>
      <c r="J52" s="133"/>
      <c r="K52" s="2"/>
      <c r="L52" s="2"/>
    </row>
    <row r="53" spans="1:21" ht="15" customHeight="1">
      <c r="A53" s="13"/>
      <c r="B53" s="12"/>
      <c r="C53" s="133"/>
      <c r="D53" s="133"/>
      <c r="E53" s="133"/>
      <c r="F53" s="133"/>
      <c r="G53" s="133"/>
      <c r="H53" s="133"/>
      <c r="I53" s="133"/>
      <c r="J53" s="133"/>
      <c r="K53" s="2"/>
      <c r="L53" s="2"/>
    </row>
    <row r="54" spans="1:21" ht="15" customHeight="1">
      <c r="A54" s="13"/>
      <c r="B54" s="12" t="s">
        <v>11</v>
      </c>
      <c r="C54" s="136" t="s">
        <v>182</v>
      </c>
      <c r="D54" s="137"/>
      <c r="E54" s="137"/>
      <c r="F54" s="137"/>
      <c r="G54" s="137"/>
      <c r="H54" s="137"/>
      <c r="I54" s="137"/>
      <c r="J54" s="137"/>
      <c r="K54" s="2"/>
      <c r="L54" s="2"/>
    </row>
    <row r="55" spans="1:21" ht="15" customHeight="1">
      <c r="A55" s="13"/>
      <c r="B55" s="12"/>
      <c r="C55" s="137"/>
      <c r="D55" s="137"/>
      <c r="E55" s="137"/>
      <c r="F55" s="137"/>
      <c r="G55" s="137"/>
      <c r="H55" s="137"/>
      <c r="I55" s="137"/>
      <c r="J55" s="137"/>
      <c r="K55" s="2"/>
      <c r="L55" s="2"/>
    </row>
    <row r="56" spans="1:21">
      <c r="A56" s="13"/>
      <c r="B56" s="12" t="s">
        <v>17</v>
      </c>
      <c r="C56" s="132" t="s">
        <v>53</v>
      </c>
      <c r="D56" s="133"/>
      <c r="E56" s="133"/>
      <c r="F56" s="133"/>
      <c r="G56" s="133"/>
      <c r="H56" s="133"/>
      <c r="I56" s="133"/>
      <c r="J56" s="133"/>
      <c r="K56" s="2"/>
      <c r="L56" s="2"/>
    </row>
    <row r="57" spans="1:21">
      <c r="A57" s="13"/>
      <c r="B57" s="12"/>
      <c r="C57" s="133"/>
      <c r="D57" s="133"/>
      <c r="E57" s="133"/>
      <c r="F57" s="133"/>
      <c r="G57" s="133"/>
      <c r="H57" s="133"/>
      <c r="I57" s="133"/>
      <c r="J57" s="133"/>
      <c r="K57" s="2"/>
      <c r="L57" s="2"/>
    </row>
    <row r="58" spans="1:21">
      <c r="A58" s="13"/>
      <c r="B58" s="12"/>
      <c r="K58" s="2"/>
      <c r="L58" s="2"/>
    </row>
    <row r="59" spans="1:21">
      <c r="A59" s="13"/>
      <c r="B59" s="4" t="s">
        <v>12</v>
      </c>
      <c r="K59" s="2"/>
      <c r="L59" s="2"/>
    </row>
    <row r="60" spans="1:21" ht="15" customHeight="1">
      <c r="A60" s="13"/>
      <c r="B60" s="8"/>
      <c r="K60" s="2"/>
      <c r="L60" s="2"/>
    </row>
    <row r="61" spans="1:21" ht="15" customHeight="1">
      <c r="A61" s="13"/>
      <c r="B61" s="87" t="s">
        <v>178</v>
      </c>
      <c r="K61" s="2"/>
      <c r="L61" s="2"/>
    </row>
    <row r="62" spans="1:21" ht="15" customHeight="1">
      <c r="A62" s="13"/>
      <c r="B62" s="1" t="s">
        <v>52</v>
      </c>
      <c r="K62" s="2"/>
      <c r="L62" s="2"/>
    </row>
    <row r="63" spans="1:21" ht="15" customHeight="1">
      <c r="A63" s="13"/>
      <c r="K63" s="2"/>
      <c r="L63" s="2"/>
    </row>
    <row r="64" spans="1:21" ht="15" customHeight="1">
      <c r="A64" s="13"/>
      <c r="B64" s="12"/>
      <c r="K64" s="2"/>
      <c r="L64" s="2"/>
    </row>
    <row r="65" spans="1:12" ht="15" customHeight="1">
      <c r="A65" s="13"/>
      <c r="K65" s="2"/>
      <c r="L65" s="2"/>
    </row>
    <row r="66" spans="1:12" ht="15" customHeight="1">
      <c r="A66" s="13"/>
      <c r="K66" s="2"/>
      <c r="L66" s="2"/>
    </row>
    <row r="67" spans="1:12" ht="15" customHeight="1">
      <c r="A67" s="13"/>
      <c r="B67" s="12"/>
      <c r="K67" s="2"/>
      <c r="L67" s="2"/>
    </row>
    <row r="68" spans="1:12" ht="15" customHeight="1">
      <c r="A68" s="13"/>
      <c r="K68" s="2"/>
      <c r="L68" s="2"/>
    </row>
    <row r="69" spans="1:12" ht="15" customHeight="1">
      <c r="A69" s="13"/>
      <c r="K69" s="2"/>
      <c r="L69" s="2"/>
    </row>
    <row r="70" spans="1:12" ht="15" customHeight="1">
      <c r="A70" s="13"/>
      <c r="B70" s="12"/>
      <c r="K70" s="2"/>
      <c r="L70" s="2"/>
    </row>
  </sheetData>
  <mergeCells count="12">
    <mergeCell ref="B21:H21"/>
    <mergeCell ref="C56:J57"/>
    <mergeCell ref="D26:I26"/>
    <mergeCell ref="N49:U49"/>
    <mergeCell ref="C52:J53"/>
    <mergeCell ref="C54:J55"/>
    <mergeCell ref="C51:J51"/>
    <mergeCell ref="B29:I29"/>
    <mergeCell ref="D34:I34"/>
    <mergeCell ref="C38:J43"/>
    <mergeCell ref="C44:J45"/>
    <mergeCell ref="C46:J46"/>
  </mergeCells>
  <hyperlinks>
    <hyperlink ref="D19" r:id="rId1" xr:uid="{6D5BFB26-98F7-4983-B069-731A3917E5A7}"/>
  </hyperlinks>
  <pageMargins left="0.7" right="0.7" top="0.75" bottom="0.75" header="0.3" footer="0.3"/>
  <pageSetup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B7F3-CBFD-4EFB-81F0-4ECED1AFFCF1}">
  <sheetPr>
    <tabColor rgb="FFFFFF00"/>
  </sheetPr>
  <dimension ref="A1:T236"/>
  <sheetViews>
    <sheetView tabSelected="1" topLeftCell="A48" zoomScale="90" zoomScaleNormal="90" workbookViewId="0">
      <selection activeCell="I66" sqref="I6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45912</v>
      </c>
      <c r="B1" s="140"/>
      <c r="C1" s="140"/>
      <c r="D1" s="140"/>
      <c r="E1" s="23" t="s">
        <v>18</v>
      </c>
      <c r="F1" s="24" t="s">
        <v>186</v>
      </c>
      <c r="G1"/>
      <c r="M1" s="26" t="s">
        <v>27</v>
      </c>
      <c r="N1" s="57">
        <f>SUM(P55:P56)</f>
        <v>296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58">
        <v>0.45</v>
      </c>
      <c r="O2" s="29">
        <f>SUM(N1/(1-N2))</f>
        <v>538.17999999999995</v>
      </c>
      <c r="R2" s="71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187</v>
      </c>
      <c r="G3" s="30"/>
      <c r="H3" s="23"/>
      <c r="I3" s="23"/>
      <c r="M3" s="26" t="s">
        <v>24</v>
      </c>
      <c r="N3" s="58">
        <v>9.5000000000000001E-2</v>
      </c>
      <c r="O3" s="32">
        <f>SUM(O2*N3)</f>
        <v>51.13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188</v>
      </c>
      <c r="G4" s="30"/>
      <c r="H4" s="23"/>
      <c r="I4" s="23"/>
      <c r="M4" s="27"/>
      <c r="N4" s="27"/>
      <c r="O4" s="33">
        <f>SUM(O2:O3)</f>
        <v>589.30999999999995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176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177</v>
      </c>
      <c r="G7" s="23"/>
      <c r="H7" s="23"/>
      <c r="I7" s="23"/>
      <c r="P7" s="72" t="s">
        <v>46</v>
      </c>
      <c r="Q7" s="71">
        <f>SUM(H12:H63)</f>
        <v>30584.18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47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4" t="s">
        <v>32</v>
      </c>
      <c r="J10" s="39" t="s">
        <v>30</v>
      </c>
      <c r="K10" s="40"/>
      <c r="L10"/>
      <c r="M10" s="41">
        <v>0.6</v>
      </c>
      <c r="N10" s="41">
        <v>0.57999999999999996</v>
      </c>
      <c r="Q10" s="76"/>
      <c r="R10" s="46" t="s">
        <v>43</v>
      </c>
      <c r="S10" s="46" t="s">
        <v>44</v>
      </c>
      <c r="T10" s="77" t="s">
        <v>45</v>
      </c>
    </row>
    <row r="11" spans="1:20" s="42" customFormat="1" ht="24.95" customHeight="1" thickBot="1">
      <c r="A11" s="83" t="s">
        <v>0</v>
      </c>
      <c r="B11" s="83" t="s">
        <v>50</v>
      </c>
      <c r="C11" s="83" t="s">
        <v>39</v>
      </c>
      <c r="D11" s="84" t="s">
        <v>40</v>
      </c>
      <c r="E11" s="84" t="s">
        <v>33</v>
      </c>
      <c r="F11" s="83" t="s">
        <v>34</v>
      </c>
      <c r="G11" s="83" t="s">
        <v>5</v>
      </c>
      <c r="H11" s="83" t="s">
        <v>6</v>
      </c>
      <c r="I11" s="95">
        <v>9.2499999999999999E-2</v>
      </c>
      <c r="J11" s="83" t="s">
        <v>6</v>
      </c>
      <c r="K11" s="40"/>
      <c r="L11" t="s">
        <v>26</v>
      </c>
      <c r="M11" t="s">
        <v>25</v>
      </c>
      <c r="P11" s="42" t="s">
        <v>42</v>
      </c>
      <c r="Q11" s="78"/>
      <c r="R11" s="79">
        <f>SUM(P12:P63)</f>
        <v>15009.13</v>
      </c>
      <c r="S11" s="79">
        <f>SUM(Q7-R11)</f>
        <v>15575.05</v>
      </c>
      <c r="T11" s="82">
        <f>SUM(Q7-R11)/Q7</f>
        <v>0.51</v>
      </c>
    </row>
    <row r="12" spans="1:20" s="46" customFormat="1" ht="30" customHeight="1" thickTop="1">
      <c r="A12" s="55">
        <v>1</v>
      </c>
      <c r="B12" s="55" t="s">
        <v>218</v>
      </c>
      <c r="C12" s="55">
        <v>71.375</v>
      </c>
      <c r="D12" s="55">
        <v>71</v>
      </c>
      <c r="E12" s="125" t="s">
        <v>189</v>
      </c>
      <c r="F12" s="125" t="s">
        <v>191</v>
      </c>
      <c r="G12" s="80">
        <f t="shared" ref="G12:G55" si="0">ROUNDUP(M12,0)</f>
        <v>270</v>
      </c>
      <c r="H12" s="80">
        <f t="shared" ref="H12:H59" si="1">G12*A12</f>
        <v>270</v>
      </c>
      <c r="I12" s="80">
        <f t="shared" ref="I12:I18" si="2">SUM(H12*$I$11)</f>
        <v>24.98</v>
      </c>
      <c r="J12" s="80">
        <f t="shared" ref="J12:J18" si="3">SUM(H12:I12)</f>
        <v>294.98</v>
      </c>
      <c r="K12" s="44"/>
      <c r="L12" s="45">
        <v>107.84</v>
      </c>
      <c r="M12" s="59">
        <f t="shared" ref="M12:M18" si="4">SUM(L12/(1-$M$10))</f>
        <v>269.60000000000002</v>
      </c>
      <c r="P12" s="63">
        <f t="shared" ref="P12:P56" si="5">L12*A12</f>
        <v>107.84</v>
      </c>
      <c r="R12" s="81">
        <f t="shared" ref="R12:R56" si="6">SUM(((C12*D12)/144)*A12)</f>
        <v>35.19</v>
      </c>
      <c r="S12" s="46" t="s">
        <v>48</v>
      </c>
    </row>
    <row r="13" spans="1:20" s="46" customFormat="1" ht="30" customHeight="1">
      <c r="A13" s="55">
        <v>1</v>
      </c>
      <c r="B13" s="55" t="s">
        <v>219</v>
      </c>
      <c r="C13" s="55">
        <v>48</v>
      </c>
      <c r="D13" s="55">
        <v>71</v>
      </c>
      <c r="E13" s="125" t="s">
        <v>189</v>
      </c>
      <c r="F13" s="125" t="s">
        <v>191</v>
      </c>
      <c r="G13" s="80">
        <f t="shared" si="0"/>
        <v>222</v>
      </c>
      <c r="H13" s="80">
        <f t="shared" si="1"/>
        <v>222</v>
      </c>
      <c r="I13" s="80">
        <f t="shared" si="2"/>
        <v>20.54</v>
      </c>
      <c r="J13" s="80">
        <f t="shared" si="3"/>
        <v>242.54</v>
      </c>
      <c r="K13" s="44"/>
      <c r="L13" s="45">
        <v>88.79</v>
      </c>
      <c r="M13" s="59">
        <f t="shared" si="4"/>
        <v>221.98</v>
      </c>
      <c r="P13" s="63">
        <f t="shared" si="5"/>
        <v>88.79</v>
      </c>
      <c r="R13" s="81">
        <f t="shared" si="6"/>
        <v>23.67</v>
      </c>
      <c r="S13" s="46" t="s">
        <v>48</v>
      </c>
    </row>
    <row r="14" spans="1:20" s="46" customFormat="1" ht="30" customHeight="1">
      <c r="A14" s="55">
        <v>1</v>
      </c>
      <c r="B14" s="55" t="s">
        <v>220</v>
      </c>
      <c r="C14" s="55">
        <v>48.125</v>
      </c>
      <c r="D14" s="55">
        <v>71</v>
      </c>
      <c r="E14" s="125" t="s">
        <v>189</v>
      </c>
      <c r="F14" s="125" t="s">
        <v>191</v>
      </c>
      <c r="G14" s="80">
        <f t="shared" ref="G14" si="7">ROUNDUP(M14,0)</f>
        <v>223</v>
      </c>
      <c r="H14" s="80">
        <f t="shared" ref="H14" si="8">G14*A14</f>
        <v>223</v>
      </c>
      <c r="I14" s="80">
        <f t="shared" ref="I14" si="9">SUM(H14*$I$11)</f>
        <v>20.63</v>
      </c>
      <c r="J14" s="80">
        <f t="shared" ref="J14" si="10">SUM(H14:I14)</f>
        <v>243.63</v>
      </c>
      <c r="K14" s="44"/>
      <c r="L14" s="45">
        <v>88.9</v>
      </c>
      <c r="M14" s="59">
        <f t="shared" ref="M14" si="11">SUM(L14/(1-$M$10))</f>
        <v>222.25</v>
      </c>
      <c r="P14" s="63">
        <f t="shared" ref="P14" si="12">L14*A14</f>
        <v>88.9</v>
      </c>
      <c r="R14" s="81">
        <f t="shared" ref="R14" si="13">SUM(((C14*D14)/144)*A14)</f>
        <v>23.73</v>
      </c>
      <c r="S14" s="46" t="s">
        <v>48</v>
      </c>
    </row>
    <row r="15" spans="1:20" s="46" customFormat="1" ht="30" customHeight="1">
      <c r="A15" s="55">
        <v>1</v>
      </c>
      <c r="B15" s="55" t="s">
        <v>221</v>
      </c>
      <c r="C15" s="55">
        <v>48.125</v>
      </c>
      <c r="D15" s="55">
        <v>71</v>
      </c>
      <c r="E15" s="125" t="s">
        <v>189</v>
      </c>
      <c r="F15" s="125" t="s">
        <v>191</v>
      </c>
      <c r="G15" s="80">
        <f t="shared" si="0"/>
        <v>223</v>
      </c>
      <c r="H15" s="80">
        <f t="shared" si="1"/>
        <v>223</v>
      </c>
      <c r="I15" s="80">
        <f t="shared" si="2"/>
        <v>20.63</v>
      </c>
      <c r="J15" s="80">
        <f t="shared" si="3"/>
        <v>243.63</v>
      </c>
      <c r="K15" s="44"/>
      <c r="L15" s="45">
        <v>88.9</v>
      </c>
      <c r="M15" s="59">
        <f t="shared" si="4"/>
        <v>222.25</v>
      </c>
      <c r="P15" s="63">
        <f t="shared" si="5"/>
        <v>88.9</v>
      </c>
      <c r="R15" s="81">
        <f t="shared" si="6"/>
        <v>23.73</v>
      </c>
      <c r="S15" s="46" t="s">
        <v>48</v>
      </c>
    </row>
    <row r="16" spans="1:20" s="46" customFormat="1" ht="30" customHeight="1">
      <c r="A16" s="55">
        <v>1</v>
      </c>
      <c r="B16" s="55" t="s">
        <v>222</v>
      </c>
      <c r="C16" s="55">
        <v>48</v>
      </c>
      <c r="D16" s="55">
        <v>71</v>
      </c>
      <c r="E16" s="125" t="s">
        <v>189</v>
      </c>
      <c r="F16" s="125" t="s">
        <v>191</v>
      </c>
      <c r="G16" s="80">
        <f t="shared" ref="G16:G17" si="14">ROUNDUP(M16,0)</f>
        <v>222</v>
      </c>
      <c r="H16" s="80">
        <f t="shared" ref="H16:H17" si="15">G16*A16</f>
        <v>222</v>
      </c>
      <c r="I16" s="80">
        <f t="shared" ref="I16:I17" si="16">SUM(H16*$I$11)</f>
        <v>20.54</v>
      </c>
      <c r="J16" s="80">
        <f t="shared" ref="J16:J17" si="17">SUM(H16:I16)</f>
        <v>242.54</v>
      </c>
      <c r="K16" s="44"/>
      <c r="L16" s="45">
        <v>88.79</v>
      </c>
      <c r="M16" s="59">
        <f t="shared" ref="M16:M17" si="18">SUM(L16/(1-$M$10))</f>
        <v>221.98</v>
      </c>
      <c r="P16" s="63">
        <f t="shared" ref="P16:P17" si="19">L16*A16</f>
        <v>88.79</v>
      </c>
      <c r="R16" s="81">
        <f t="shared" ref="R16:R17" si="20">SUM(((C16*D16)/144)*A16)</f>
        <v>23.67</v>
      </c>
      <c r="S16" s="46" t="s">
        <v>48</v>
      </c>
    </row>
    <row r="17" spans="1:19" s="46" customFormat="1" ht="30" customHeight="1">
      <c r="A17" s="55">
        <v>1</v>
      </c>
      <c r="B17" s="55" t="s">
        <v>223</v>
      </c>
      <c r="C17" s="55">
        <v>60.75</v>
      </c>
      <c r="D17" s="55">
        <v>71</v>
      </c>
      <c r="E17" s="125" t="s">
        <v>189</v>
      </c>
      <c r="F17" s="125" t="s">
        <v>191</v>
      </c>
      <c r="G17" s="80">
        <f t="shared" si="14"/>
        <v>248</v>
      </c>
      <c r="H17" s="80">
        <f t="shared" si="15"/>
        <v>248</v>
      </c>
      <c r="I17" s="80">
        <f t="shared" si="16"/>
        <v>22.94</v>
      </c>
      <c r="J17" s="80">
        <f t="shared" si="17"/>
        <v>270.94</v>
      </c>
      <c r="K17" s="44"/>
      <c r="L17" s="45">
        <v>99.19</v>
      </c>
      <c r="M17" s="59">
        <f t="shared" si="18"/>
        <v>247.98</v>
      </c>
      <c r="P17" s="63">
        <f t="shared" si="19"/>
        <v>99.19</v>
      </c>
      <c r="R17" s="81">
        <f t="shared" si="20"/>
        <v>29.95</v>
      </c>
      <c r="S17" s="46" t="s">
        <v>48</v>
      </c>
    </row>
    <row r="18" spans="1:19" s="46" customFormat="1" ht="30" customHeight="1">
      <c r="A18" s="55">
        <v>1</v>
      </c>
      <c r="B18" s="55" t="s">
        <v>224</v>
      </c>
      <c r="C18" s="55">
        <v>59.5</v>
      </c>
      <c r="D18" s="55">
        <v>71</v>
      </c>
      <c r="E18" s="125" t="s">
        <v>189</v>
      </c>
      <c r="F18" s="125" t="s">
        <v>191</v>
      </c>
      <c r="G18" s="80">
        <f t="shared" si="0"/>
        <v>246</v>
      </c>
      <c r="H18" s="80">
        <f t="shared" si="1"/>
        <v>246</v>
      </c>
      <c r="I18" s="80">
        <f t="shared" si="2"/>
        <v>22.76</v>
      </c>
      <c r="J18" s="80">
        <f t="shared" si="3"/>
        <v>268.76</v>
      </c>
      <c r="K18" s="44"/>
      <c r="L18" s="45">
        <v>98.17</v>
      </c>
      <c r="M18" s="59">
        <f t="shared" si="4"/>
        <v>245.43</v>
      </c>
      <c r="P18" s="63">
        <f t="shared" si="5"/>
        <v>98.17</v>
      </c>
      <c r="R18" s="81">
        <f t="shared" si="6"/>
        <v>29.34</v>
      </c>
      <c r="S18" s="46" t="s">
        <v>48</v>
      </c>
    </row>
    <row r="19" spans="1:19" s="46" customFormat="1" ht="30" customHeight="1">
      <c r="A19" s="55">
        <v>1</v>
      </c>
      <c r="B19" s="55" t="s">
        <v>225</v>
      </c>
      <c r="C19" s="55">
        <v>48</v>
      </c>
      <c r="D19" s="55">
        <v>71</v>
      </c>
      <c r="E19" s="125" t="s">
        <v>189</v>
      </c>
      <c r="F19" s="125" t="s">
        <v>191</v>
      </c>
      <c r="G19" s="80">
        <f t="shared" ref="G19:G45" si="21">ROUNDUP(M19,0)</f>
        <v>222</v>
      </c>
      <c r="H19" s="80">
        <f t="shared" ref="H19:H45" si="22">G19*A19</f>
        <v>222</v>
      </c>
      <c r="I19" s="80">
        <f t="shared" ref="I19" si="23">SUM(H19*$I$11)</f>
        <v>20.54</v>
      </c>
      <c r="J19" s="80">
        <f t="shared" ref="J19" si="24">SUM(H19:I19)</f>
        <v>242.54</v>
      </c>
      <c r="K19" s="44"/>
      <c r="L19" s="45">
        <v>88.79</v>
      </c>
      <c r="M19" s="59">
        <f t="shared" ref="M19" si="25">SUM(L19/(1-$M$10))</f>
        <v>221.98</v>
      </c>
      <c r="P19" s="63">
        <f t="shared" ref="P19:P45" si="26">L19*A19</f>
        <v>88.79</v>
      </c>
      <c r="R19" s="81">
        <f t="shared" ref="R19:R45" si="27">SUM(((C19*D19)/144)*A19)</f>
        <v>23.67</v>
      </c>
      <c r="S19" s="46" t="s">
        <v>48</v>
      </c>
    </row>
    <row r="20" spans="1:19" s="46" customFormat="1" ht="30" customHeight="1">
      <c r="A20" s="55">
        <v>1</v>
      </c>
      <c r="B20" s="55" t="s">
        <v>226</v>
      </c>
      <c r="C20" s="55">
        <v>48.125</v>
      </c>
      <c r="D20" s="55">
        <v>71</v>
      </c>
      <c r="E20" s="125" t="s">
        <v>189</v>
      </c>
      <c r="F20" s="125" t="s">
        <v>191</v>
      </c>
      <c r="G20" s="80">
        <f t="shared" si="21"/>
        <v>223</v>
      </c>
      <c r="H20" s="80">
        <f t="shared" si="22"/>
        <v>223</v>
      </c>
      <c r="I20" s="80">
        <f t="shared" ref="I20:I35" si="28">SUM(H20*$I$11)</f>
        <v>20.63</v>
      </c>
      <c r="J20" s="80">
        <f t="shared" ref="J20:J35" si="29">SUM(H20:I20)</f>
        <v>243.63</v>
      </c>
      <c r="K20" s="44"/>
      <c r="L20" s="45">
        <v>88.9</v>
      </c>
      <c r="M20" s="59">
        <f t="shared" ref="M20:M35" si="30">SUM(L20/(1-$M$10))</f>
        <v>222.25</v>
      </c>
      <c r="P20" s="63">
        <f t="shared" si="26"/>
        <v>88.9</v>
      </c>
      <c r="R20" s="81">
        <f t="shared" si="27"/>
        <v>23.73</v>
      </c>
      <c r="S20" s="46" t="s">
        <v>48</v>
      </c>
    </row>
    <row r="21" spans="1:19" s="46" customFormat="1" ht="30" customHeight="1">
      <c r="A21" s="55">
        <v>1</v>
      </c>
      <c r="B21" s="55" t="s">
        <v>227</v>
      </c>
      <c r="C21" s="55">
        <v>48.125</v>
      </c>
      <c r="D21" s="55">
        <v>71</v>
      </c>
      <c r="E21" s="125" t="s">
        <v>189</v>
      </c>
      <c r="F21" s="125" t="s">
        <v>191</v>
      </c>
      <c r="G21" s="80">
        <f t="shared" si="21"/>
        <v>223</v>
      </c>
      <c r="H21" s="80">
        <f t="shared" si="22"/>
        <v>223</v>
      </c>
      <c r="I21" s="80">
        <f t="shared" si="28"/>
        <v>20.63</v>
      </c>
      <c r="J21" s="80">
        <f t="shared" si="29"/>
        <v>243.63</v>
      </c>
      <c r="K21" s="44"/>
      <c r="L21" s="45">
        <v>88.9</v>
      </c>
      <c r="M21" s="59">
        <f t="shared" si="30"/>
        <v>222.25</v>
      </c>
      <c r="P21" s="63">
        <f t="shared" si="26"/>
        <v>88.9</v>
      </c>
      <c r="R21" s="81">
        <f t="shared" si="27"/>
        <v>23.73</v>
      </c>
      <c r="S21" s="46" t="s">
        <v>48</v>
      </c>
    </row>
    <row r="22" spans="1:19" s="46" customFormat="1" ht="30" customHeight="1">
      <c r="A22" s="55">
        <v>1</v>
      </c>
      <c r="B22" s="55" t="s">
        <v>228</v>
      </c>
      <c r="C22" s="55">
        <v>48</v>
      </c>
      <c r="D22" s="55">
        <v>71</v>
      </c>
      <c r="E22" s="125" t="s">
        <v>189</v>
      </c>
      <c r="F22" s="125" t="s">
        <v>191</v>
      </c>
      <c r="G22" s="80">
        <f t="shared" si="21"/>
        <v>222</v>
      </c>
      <c r="H22" s="80">
        <f t="shared" si="22"/>
        <v>222</v>
      </c>
      <c r="I22" s="80">
        <f t="shared" si="28"/>
        <v>20.54</v>
      </c>
      <c r="J22" s="80">
        <f t="shared" si="29"/>
        <v>242.54</v>
      </c>
      <c r="K22" s="44"/>
      <c r="L22" s="45">
        <v>88.79</v>
      </c>
      <c r="M22" s="59">
        <f t="shared" si="30"/>
        <v>221.98</v>
      </c>
      <c r="P22" s="63">
        <f t="shared" si="26"/>
        <v>88.79</v>
      </c>
      <c r="R22" s="81">
        <f t="shared" si="27"/>
        <v>23.67</v>
      </c>
      <c r="S22" s="46" t="s">
        <v>48</v>
      </c>
    </row>
    <row r="23" spans="1:19" s="46" customFormat="1" ht="30" customHeight="1">
      <c r="A23" s="55">
        <v>1</v>
      </c>
      <c r="B23" s="55" t="s">
        <v>229</v>
      </c>
      <c r="C23" s="55">
        <v>72.25</v>
      </c>
      <c r="D23" s="55">
        <v>71</v>
      </c>
      <c r="E23" s="125" t="s">
        <v>189</v>
      </c>
      <c r="F23" s="125" t="s">
        <v>191</v>
      </c>
      <c r="G23" s="80">
        <f t="shared" si="21"/>
        <v>272</v>
      </c>
      <c r="H23" s="80">
        <f t="shared" si="22"/>
        <v>272</v>
      </c>
      <c r="I23" s="80">
        <f t="shared" si="28"/>
        <v>25.16</v>
      </c>
      <c r="J23" s="80">
        <f t="shared" si="29"/>
        <v>297.16000000000003</v>
      </c>
      <c r="K23" s="44"/>
      <c r="L23" s="45">
        <v>108.54</v>
      </c>
      <c r="M23" s="59">
        <f t="shared" si="30"/>
        <v>271.35000000000002</v>
      </c>
      <c r="P23" s="63">
        <f t="shared" si="26"/>
        <v>108.54</v>
      </c>
      <c r="R23" s="81">
        <f t="shared" si="27"/>
        <v>35.619999999999997</v>
      </c>
      <c r="S23" s="46" t="s">
        <v>48</v>
      </c>
    </row>
    <row r="24" spans="1:19" s="46" customFormat="1" ht="30" customHeight="1">
      <c r="A24" s="55">
        <v>1</v>
      </c>
      <c r="B24" s="55" t="s">
        <v>230</v>
      </c>
      <c r="C24" s="55">
        <v>72</v>
      </c>
      <c r="D24" s="55">
        <v>71</v>
      </c>
      <c r="E24" s="125" t="s">
        <v>189</v>
      </c>
      <c r="F24" s="125" t="s">
        <v>191</v>
      </c>
      <c r="G24" s="80">
        <f t="shared" si="21"/>
        <v>271</v>
      </c>
      <c r="H24" s="80">
        <f t="shared" si="22"/>
        <v>271</v>
      </c>
      <c r="I24" s="80">
        <f t="shared" si="28"/>
        <v>25.07</v>
      </c>
      <c r="J24" s="80">
        <f t="shared" si="29"/>
        <v>296.07</v>
      </c>
      <c r="K24" s="44"/>
      <c r="L24" s="45">
        <v>108.35</v>
      </c>
      <c r="M24" s="59">
        <f t="shared" si="30"/>
        <v>270.88</v>
      </c>
      <c r="P24" s="63">
        <f t="shared" si="26"/>
        <v>108.35</v>
      </c>
      <c r="R24" s="81">
        <f t="shared" si="27"/>
        <v>35.5</v>
      </c>
      <c r="S24" s="46" t="s">
        <v>48</v>
      </c>
    </row>
    <row r="25" spans="1:19" s="46" customFormat="1" ht="30" customHeight="1">
      <c r="A25" s="55">
        <v>1</v>
      </c>
      <c r="B25" s="55" t="s">
        <v>231</v>
      </c>
      <c r="C25" s="55">
        <v>48</v>
      </c>
      <c r="D25" s="55">
        <v>71</v>
      </c>
      <c r="E25" s="125" t="s">
        <v>189</v>
      </c>
      <c r="F25" s="125" t="s">
        <v>191</v>
      </c>
      <c r="G25" s="80">
        <f t="shared" si="21"/>
        <v>222</v>
      </c>
      <c r="H25" s="80">
        <f t="shared" si="22"/>
        <v>222</v>
      </c>
      <c r="I25" s="80">
        <f t="shared" si="28"/>
        <v>20.54</v>
      </c>
      <c r="J25" s="80">
        <f t="shared" si="29"/>
        <v>242.54</v>
      </c>
      <c r="K25" s="44"/>
      <c r="L25" s="45">
        <v>88.79</v>
      </c>
      <c r="M25" s="59">
        <f t="shared" si="30"/>
        <v>221.98</v>
      </c>
      <c r="P25" s="63">
        <f t="shared" si="26"/>
        <v>88.79</v>
      </c>
      <c r="R25" s="81">
        <f t="shared" si="27"/>
        <v>23.67</v>
      </c>
      <c r="S25" s="46" t="s">
        <v>48</v>
      </c>
    </row>
    <row r="26" spans="1:19" s="46" customFormat="1" ht="30" customHeight="1">
      <c r="A26" s="55">
        <v>1</v>
      </c>
      <c r="B26" s="55" t="s">
        <v>232</v>
      </c>
      <c r="C26" s="55">
        <v>48.125</v>
      </c>
      <c r="D26" s="55">
        <v>71</v>
      </c>
      <c r="E26" s="125" t="s">
        <v>189</v>
      </c>
      <c r="F26" s="125" t="s">
        <v>191</v>
      </c>
      <c r="G26" s="80">
        <f t="shared" si="21"/>
        <v>223</v>
      </c>
      <c r="H26" s="80">
        <f t="shared" si="22"/>
        <v>223</v>
      </c>
      <c r="I26" s="80">
        <f t="shared" si="28"/>
        <v>20.63</v>
      </c>
      <c r="J26" s="80">
        <f t="shared" si="29"/>
        <v>243.63</v>
      </c>
      <c r="K26" s="44"/>
      <c r="L26" s="45">
        <v>88.9</v>
      </c>
      <c r="M26" s="59">
        <f t="shared" si="30"/>
        <v>222.25</v>
      </c>
      <c r="P26" s="63">
        <f t="shared" si="26"/>
        <v>88.9</v>
      </c>
      <c r="R26" s="81">
        <f t="shared" si="27"/>
        <v>23.73</v>
      </c>
      <c r="S26" s="46" t="s">
        <v>48</v>
      </c>
    </row>
    <row r="27" spans="1:19" s="46" customFormat="1" ht="30" customHeight="1">
      <c r="A27" s="55">
        <v>1</v>
      </c>
      <c r="B27" s="55" t="s">
        <v>233</v>
      </c>
      <c r="C27" s="55">
        <v>48</v>
      </c>
      <c r="D27" s="55">
        <v>71</v>
      </c>
      <c r="E27" s="125" t="s">
        <v>189</v>
      </c>
      <c r="F27" s="125" t="s">
        <v>191</v>
      </c>
      <c r="G27" s="80">
        <f t="shared" si="21"/>
        <v>222</v>
      </c>
      <c r="H27" s="80">
        <f t="shared" si="22"/>
        <v>222</v>
      </c>
      <c r="I27" s="80">
        <f t="shared" si="28"/>
        <v>20.54</v>
      </c>
      <c r="J27" s="80">
        <f t="shared" si="29"/>
        <v>242.54</v>
      </c>
      <c r="K27" s="44"/>
      <c r="L27" s="45">
        <v>88.79</v>
      </c>
      <c r="M27" s="59">
        <f t="shared" si="30"/>
        <v>221.98</v>
      </c>
      <c r="P27" s="63">
        <f t="shared" si="26"/>
        <v>88.79</v>
      </c>
      <c r="R27" s="81">
        <f t="shared" si="27"/>
        <v>23.67</v>
      </c>
      <c r="S27" s="46" t="s">
        <v>48</v>
      </c>
    </row>
    <row r="28" spans="1:19" s="46" customFormat="1" ht="30" customHeight="1">
      <c r="A28" s="55">
        <v>1</v>
      </c>
      <c r="B28" s="55" t="s">
        <v>234</v>
      </c>
      <c r="C28" s="55">
        <v>70.25</v>
      </c>
      <c r="D28" s="55">
        <v>71</v>
      </c>
      <c r="E28" s="125" t="s">
        <v>189</v>
      </c>
      <c r="F28" s="125" t="s">
        <v>191</v>
      </c>
      <c r="G28" s="80">
        <f t="shared" ref="G28:G35" si="31">ROUNDUP(M28,0)</f>
        <v>268</v>
      </c>
      <c r="H28" s="80">
        <f t="shared" ref="H28:H35" si="32">G28*A28</f>
        <v>268</v>
      </c>
      <c r="I28" s="80">
        <f t="shared" si="28"/>
        <v>24.79</v>
      </c>
      <c r="J28" s="80">
        <f t="shared" si="29"/>
        <v>292.79000000000002</v>
      </c>
      <c r="K28" s="44"/>
      <c r="L28" s="45">
        <v>106.91</v>
      </c>
      <c r="M28" s="59">
        <f t="shared" si="30"/>
        <v>267.27999999999997</v>
      </c>
      <c r="P28" s="63">
        <f t="shared" ref="P28:P35" si="33">L28*A28</f>
        <v>106.91</v>
      </c>
      <c r="R28" s="81">
        <f t="shared" ref="R28:R35" si="34">SUM(((C28*D28)/144)*A28)</f>
        <v>34.64</v>
      </c>
      <c r="S28" s="46" t="s">
        <v>48</v>
      </c>
    </row>
    <row r="29" spans="1:19" s="46" customFormat="1" ht="30" customHeight="1">
      <c r="A29" s="55">
        <v>1</v>
      </c>
      <c r="B29" s="55" t="s">
        <v>235</v>
      </c>
      <c r="C29" s="55">
        <v>48.5</v>
      </c>
      <c r="D29" s="55">
        <v>71</v>
      </c>
      <c r="E29" s="125" t="s">
        <v>189</v>
      </c>
      <c r="F29" s="125" t="s">
        <v>191</v>
      </c>
      <c r="G29" s="80">
        <f t="shared" si="31"/>
        <v>223</v>
      </c>
      <c r="H29" s="80">
        <f t="shared" si="32"/>
        <v>223</v>
      </c>
      <c r="I29" s="80">
        <f t="shared" si="28"/>
        <v>20.63</v>
      </c>
      <c r="J29" s="80">
        <f t="shared" si="29"/>
        <v>243.63</v>
      </c>
      <c r="K29" s="44"/>
      <c r="L29" s="45">
        <v>89.2</v>
      </c>
      <c r="M29" s="59">
        <f t="shared" si="30"/>
        <v>223</v>
      </c>
      <c r="P29" s="63">
        <f t="shared" si="33"/>
        <v>89.2</v>
      </c>
      <c r="R29" s="81">
        <f t="shared" si="34"/>
        <v>23.91</v>
      </c>
      <c r="S29" s="46" t="s">
        <v>48</v>
      </c>
    </row>
    <row r="30" spans="1:19" s="46" customFormat="1" ht="30" customHeight="1">
      <c r="A30" s="55">
        <v>1</v>
      </c>
      <c r="B30" s="55" t="s">
        <v>237</v>
      </c>
      <c r="C30" s="55">
        <v>48</v>
      </c>
      <c r="D30" s="55">
        <v>71</v>
      </c>
      <c r="E30" s="125" t="s">
        <v>189</v>
      </c>
      <c r="F30" s="125" t="s">
        <v>191</v>
      </c>
      <c r="G30" s="80">
        <f t="shared" si="31"/>
        <v>222</v>
      </c>
      <c r="H30" s="80">
        <f t="shared" si="32"/>
        <v>222</v>
      </c>
      <c r="I30" s="80">
        <f t="shared" si="28"/>
        <v>20.54</v>
      </c>
      <c r="J30" s="80">
        <f t="shared" si="29"/>
        <v>242.54</v>
      </c>
      <c r="K30" s="44"/>
      <c r="L30" s="45">
        <v>88.79</v>
      </c>
      <c r="M30" s="59">
        <f t="shared" si="30"/>
        <v>221.98</v>
      </c>
      <c r="P30" s="63">
        <f t="shared" si="33"/>
        <v>88.79</v>
      </c>
      <c r="R30" s="81">
        <f t="shared" si="34"/>
        <v>23.67</v>
      </c>
      <c r="S30" s="46" t="s">
        <v>48</v>
      </c>
    </row>
    <row r="31" spans="1:19" s="46" customFormat="1" ht="30" customHeight="1">
      <c r="A31" s="55">
        <v>1</v>
      </c>
      <c r="B31" s="55" t="s">
        <v>238</v>
      </c>
      <c r="C31" s="55">
        <v>48.125</v>
      </c>
      <c r="D31" s="55">
        <v>71</v>
      </c>
      <c r="E31" s="125" t="s">
        <v>189</v>
      </c>
      <c r="F31" s="125" t="s">
        <v>191</v>
      </c>
      <c r="G31" s="80">
        <f t="shared" si="31"/>
        <v>223</v>
      </c>
      <c r="H31" s="80">
        <f t="shared" si="32"/>
        <v>223</v>
      </c>
      <c r="I31" s="80">
        <f t="shared" si="28"/>
        <v>20.63</v>
      </c>
      <c r="J31" s="80">
        <f t="shared" si="29"/>
        <v>243.63</v>
      </c>
      <c r="K31" s="44"/>
      <c r="L31" s="45">
        <v>88.9</v>
      </c>
      <c r="M31" s="59">
        <f t="shared" si="30"/>
        <v>222.25</v>
      </c>
      <c r="P31" s="63">
        <f t="shared" si="33"/>
        <v>88.9</v>
      </c>
      <c r="R31" s="81">
        <f t="shared" si="34"/>
        <v>23.73</v>
      </c>
      <c r="S31" s="46" t="s">
        <v>48</v>
      </c>
    </row>
    <row r="32" spans="1:19" s="46" customFormat="1" ht="30" customHeight="1">
      <c r="A32" s="55">
        <v>1</v>
      </c>
      <c r="B32" s="55" t="s">
        <v>239</v>
      </c>
      <c r="C32" s="55">
        <v>48.125</v>
      </c>
      <c r="D32" s="55">
        <v>71</v>
      </c>
      <c r="E32" s="125" t="s">
        <v>189</v>
      </c>
      <c r="F32" s="125" t="s">
        <v>191</v>
      </c>
      <c r="G32" s="80">
        <f t="shared" si="31"/>
        <v>223</v>
      </c>
      <c r="H32" s="80">
        <f t="shared" si="32"/>
        <v>223</v>
      </c>
      <c r="I32" s="80">
        <f t="shared" si="28"/>
        <v>20.63</v>
      </c>
      <c r="J32" s="80">
        <f t="shared" si="29"/>
        <v>243.63</v>
      </c>
      <c r="K32" s="44"/>
      <c r="L32" s="45">
        <v>88.9</v>
      </c>
      <c r="M32" s="59">
        <f t="shared" si="30"/>
        <v>222.25</v>
      </c>
      <c r="P32" s="63">
        <f t="shared" si="33"/>
        <v>88.9</v>
      </c>
      <c r="R32" s="81">
        <f t="shared" si="34"/>
        <v>23.73</v>
      </c>
      <c r="S32" s="46" t="s">
        <v>48</v>
      </c>
    </row>
    <row r="33" spans="1:19" s="46" customFormat="1" ht="30" customHeight="1">
      <c r="A33" s="55">
        <v>1</v>
      </c>
      <c r="B33" s="55" t="s">
        <v>240</v>
      </c>
      <c r="C33" s="55">
        <v>48</v>
      </c>
      <c r="D33" s="55">
        <v>71</v>
      </c>
      <c r="E33" s="125" t="s">
        <v>189</v>
      </c>
      <c r="F33" s="125" t="s">
        <v>191</v>
      </c>
      <c r="G33" s="80">
        <f t="shared" si="31"/>
        <v>222</v>
      </c>
      <c r="H33" s="80">
        <f t="shared" si="32"/>
        <v>222</v>
      </c>
      <c r="I33" s="80">
        <f t="shared" si="28"/>
        <v>20.54</v>
      </c>
      <c r="J33" s="80">
        <f t="shared" si="29"/>
        <v>242.54</v>
      </c>
      <c r="K33" s="44"/>
      <c r="L33" s="45">
        <v>88.79</v>
      </c>
      <c r="M33" s="59">
        <f t="shared" si="30"/>
        <v>221.98</v>
      </c>
      <c r="P33" s="63">
        <f t="shared" si="33"/>
        <v>88.79</v>
      </c>
      <c r="R33" s="81">
        <f t="shared" si="34"/>
        <v>23.67</v>
      </c>
      <c r="S33" s="46" t="s">
        <v>48</v>
      </c>
    </row>
    <row r="34" spans="1:19" s="46" customFormat="1" ht="30" customHeight="1">
      <c r="A34" s="55">
        <v>1</v>
      </c>
      <c r="B34" s="55" t="s">
        <v>241</v>
      </c>
      <c r="C34" s="55">
        <v>46.5</v>
      </c>
      <c r="D34" s="55">
        <v>71</v>
      </c>
      <c r="E34" s="125" t="s">
        <v>189</v>
      </c>
      <c r="F34" s="125" t="s">
        <v>191</v>
      </c>
      <c r="G34" s="80">
        <f t="shared" si="31"/>
        <v>219</v>
      </c>
      <c r="H34" s="80">
        <f t="shared" si="32"/>
        <v>219</v>
      </c>
      <c r="I34" s="80">
        <f t="shared" si="28"/>
        <v>20.260000000000002</v>
      </c>
      <c r="J34" s="80">
        <f t="shared" si="29"/>
        <v>239.26</v>
      </c>
      <c r="K34" s="44"/>
      <c r="L34" s="45">
        <v>87.56</v>
      </c>
      <c r="M34" s="59">
        <f t="shared" si="30"/>
        <v>218.9</v>
      </c>
      <c r="P34" s="63">
        <f t="shared" si="33"/>
        <v>87.56</v>
      </c>
      <c r="R34" s="81">
        <f t="shared" si="34"/>
        <v>22.93</v>
      </c>
      <c r="S34" s="46" t="s">
        <v>48</v>
      </c>
    </row>
    <row r="35" spans="1:19" s="46" customFormat="1" ht="30" customHeight="1">
      <c r="A35" s="55">
        <v>1</v>
      </c>
      <c r="B35" s="55" t="s">
        <v>242</v>
      </c>
      <c r="C35" s="55">
        <v>72.25</v>
      </c>
      <c r="D35" s="55">
        <v>71</v>
      </c>
      <c r="E35" s="125" t="s">
        <v>189</v>
      </c>
      <c r="F35" s="125" t="s">
        <v>191</v>
      </c>
      <c r="G35" s="80">
        <f t="shared" si="31"/>
        <v>272</v>
      </c>
      <c r="H35" s="80">
        <f t="shared" si="32"/>
        <v>272</v>
      </c>
      <c r="I35" s="80">
        <f t="shared" si="28"/>
        <v>25.16</v>
      </c>
      <c r="J35" s="80">
        <f t="shared" si="29"/>
        <v>297.16000000000003</v>
      </c>
      <c r="K35" s="44"/>
      <c r="L35" s="45">
        <v>108.54</v>
      </c>
      <c r="M35" s="59">
        <f t="shared" si="30"/>
        <v>271.35000000000002</v>
      </c>
      <c r="P35" s="63">
        <f t="shared" si="33"/>
        <v>108.54</v>
      </c>
      <c r="R35" s="81">
        <f t="shared" si="34"/>
        <v>35.619999999999997</v>
      </c>
      <c r="S35" s="46" t="s">
        <v>48</v>
      </c>
    </row>
    <row r="36" spans="1:19" s="46" customFormat="1" ht="30" customHeight="1">
      <c r="A36" s="55">
        <v>1</v>
      </c>
      <c r="B36" s="55" t="s">
        <v>243</v>
      </c>
      <c r="C36" s="55">
        <v>48</v>
      </c>
      <c r="D36" s="55">
        <v>71</v>
      </c>
      <c r="E36" s="125" t="s">
        <v>189</v>
      </c>
      <c r="F36" s="125" t="s">
        <v>191</v>
      </c>
      <c r="G36" s="80">
        <f t="shared" ref="G36:G43" si="35">ROUNDUP(M36,0)</f>
        <v>222</v>
      </c>
      <c r="H36" s="80">
        <f t="shared" ref="H36:H43" si="36">G36*A36</f>
        <v>222</v>
      </c>
      <c r="I36" s="80">
        <f t="shared" ref="I36:I43" si="37">SUM(H36*$I$11)</f>
        <v>20.54</v>
      </c>
      <c r="J36" s="80">
        <f t="shared" ref="J36:J43" si="38">SUM(H36:I36)</f>
        <v>242.54</v>
      </c>
      <c r="K36" s="44"/>
      <c r="L36" s="45">
        <v>88.79</v>
      </c>
      <c r="M36" s="59">
        <f t="shared" ref="M36:M43" si="39">SUM(L36/(1-$M$10))</f>
        <v>221.98</v>
      </c>
      <c r="P36" s="63">
        <f t="shared" ref="P36:P43" si="40">L36*A36</f>
        <v>88.79</v>
      </c>
      <c r="R36" s="81">
        <f t="shared" ref="R36:R43" si="41">SUM(((C36*D36)/144)*A36)</f>
        <v>23.67</v>
      </c>
      <c r="S36" s="46" t="s">
        <v>48</v>
      </c>
    </row>
    <row r="37" spans="1:19" s="46" customFormat="1" ht="30" customHeight="1">
      <c r="A37" s="55">
        <v>1</v>
      </c>
      <c r="B37" s="55" t="s">
        <v>244</v>
      </c>
      <c r="C37" s="55">
        <v>48.125</v>
      </c>
      <c r="D37" s="55">
        <v>71</v>
      </c>
      <c r="E37" s="125" t="s">
        <v>189</v>
      </c>
      <c r="F37" s="125" t="s">
        <v>191</v>
      </c>
      <c r="G37" s="80">
        <f t="shared" si="35"/>
        <v>223</v>
      </c>
      <c r="H37" s="80">
        <f t="shared" si="36"/>
        <v>223</v>
      </c>
      <c r="I37" s="80">
        <f t="shared" si="37"/>
        <v>20.63</v>
      </c>
      <c r="J37" s="80">
        <f t="shared" si="38"/>
        <v>243.63</v>
      </c>
      <c r="K37" s="44"/>
      <c r="L37" s="45">
        <v>88.9</v>
      </c>
      <c r="M37" s="59">
        <f t="shared" si="39"/>
        <v>222.25</v>
      </c>
      <c r="P37" s="63">
        <f t="shared" si="40"/>
        <v>88.9</v>
      </c>
      <c r="R37" s="81">
        <f t="shared" si="41"/>
        <v>23.73</v>
      </c>
      <c r="S37" s="46" t="s">
        <v>48</v>
      </c>
    </row>
    <row r="38" spans="1:19" s="46" customFormat="1" ht="30" customHeight="1">
      <c r="A38" s="55">
        <v>1</v>
      </c>
      <c r="B38" s="55" t="s">
        <v>245</v>
      </c>
      <c r="C38" s="55">
        <v>48</v>
      </c>
      <c r="D38" s="55">
        <v>71</v>
      </c>
      <c r="E38" s="125" t="s">
        <v>189</v>
      </c>
      <c r="F38" s="125" t="s">
        <v>191</v>
      </c>
      <c r="G38" s="80">
        <f t="shared" si="35"/>
        <v>222</v>
      </c>
      <c r="H38" s="80">
        <f t="shared" si="36"/>
        <v>222</v>
      </c>
      <c r="I38" s="80">
        <f t="shared" si="37"/>
        <v>20.54</v>
      </c>
      <c r="J38" s="80">
        <f t="shared" si="38"/>
        <v>242.54</v>
      </c>
      <c r="K38" s="44"/>
      <c r="L38" s="45">
        <v>88.79</v>
      </c>
      <c r="M38" s="59">
        <f t="shared" si="39"/>
        <v>221.98</v>
      </c>
      <c r="P38" s="63">
        <f t="shared" si="40"/>
        <v>88.79</v>
      </c>
      <c r="R38" s="81">
        <f t="shared" si="41"/>
        <v>23.67</v>
      </c>
      <c r="S38" s="46" t="s">
        <v>48</v>
      </c>
    </row>
    <row r="39" spans="1:19" s="46" customFormat="1" ht="30" customHeight="1">
      <c r="A39" s="55">
        <v>1</v>
      </c>
      <c r="B39" s="55" t="s">
        <v>246</v>
      </c>
      <c r="C39" s="55">
        <v>69.75</v>
      </c>
      <c r="D39" s="55">
        <v>71</v>
      </c>
      <c r="E39" s="125" t="s">
        <v>189</v>
      </c>
      <c r="F39" s="125" t="s">
        <v>191</v>
      </c>
      <c r="G39" s="80">
        <f t="shared" si="35"/>
        <v>267</v>
      </c>
      <c r="H39" s="80">
        <f t="shared" si="36"/>
        <v>267</v>
      </c>
      <c r="I39" s="80">
        <f t="shared" si="37"/>
        <v>24.7</v>
      </c>
      <c r="J39" s="80">
        <f t="shared" si="38"/>
        <v>291.7</v>
      </c>
      <c r="K39" s="44"/>
      <c r="L39" s="45">
        <v>106.52</v>
      </c>
      <c r="M39" s="59">
        <f t="shared" si="39"/>
        <v>266.3</v>
      </c>
      <c r="P39" s="63">
        <f t="shared" si="40"/>
        <v>106.52</v>
      </c>
      <c r="R39" s="81">
        <f t="shared" si="41"/>
        <v>34.39</v>
      </c>
      <c r="S39" s="46" t="s">
        <v>48</v>
      </c>
    </row>
    <row r="40" spans="1:19" s="46" customFormat="1" ht="30" customHeight="1">
      <c r="A40" s="55">
        <v>1</v>
      </c>
      <c r="B40" s="55" t="s">
        <v>236</v>
      </c>
      <c r="C40" s="55">
        <v>46.5</v>
      </c>
      <c r="D40" s="55">
        <v>71</v>
      </c>
      <c r="E40" s="125" t="s">
        <v>189</v>
      </c>
      <c r="F40" s="125" t="s">
        <v>191</v>
      </c>
      <c r="G40" s="80">
        <f t="shared" si="35"/>
        <v>219</v>
      </c>
      <c r="H40" s="80">
        <f t="shared" si="36"/>
        <v>219</v>
      </c>
      <c r="I40" s="80">
        <f t="shared" si="37"/>
        <v>20.260000000000002</v>
      </c>
      <c r="J40" s="80">
        <f t="shared" si="38"/>
        <v>239.26</v>
      </c>
      <c r="K40" s="44"/>
      <c r="L40" s="45">
        <v>87.56</v>
      </c>
      <c r="M40" s="59">
        <f t="shared" si="39"/>
        <v>218.9</v>
      </c>
      <c r="P40" s="63">
        <f t="shared" si="40"/>
        <v>87.56</v>
      </c>
      <c r="R40" s="81">
        <f t="shared" si="41"/>
        <v>22.93</v>
      </c>
      <c r="S40" s="46" t="s">
        <v>48</v>
      </c>
    </row>
    <row r="41" spans="1:19" s="46" customFormat="1" ht="30" customHeight="1">
      <c r="A41" s="55">
        <v>1</v>
      </c>
      <c r="B41" s="55" t="s">
        <v>247</v>
      </c>
      <c r="C41" s="55">
        <v>48</v>
      </c>
      <c r="D41" s="55">
        <v>71</v>
      </c>
      <c r="E41" s="125" t="s">
        <v>189</v>
      </c>
      <c r="F41" s="125" t="s">
        <v>191</v>
      </c>
      <c r="G41" s="80">
        <f t="shared" si="35"/>
        <v>222</v>
      </c>
      <c r="H41" s="80">
        <f t="shared" si="36"/>
        <v>222</v>
      </c>
      <c r="I41" s="80">
        <f t="shared" si="37"/>
        <v>20.54</v>
      </c>
      <c r="J41" s="80">
        <f t="shared" si="38"/>
        <v>242.54</v>
      </c>
      <c r="K41" s="44"/>
      <c r="L41" s="45">
        <v>88.79</v>
      </c>
      <c r="M41" s="59">
        <f t="shared" si="39"/>
        <v>221.98</v>
      </c>
      <c r="P41" s="63">
        <f t="shared" si="40"/>
        <v>88.79</v>
      </c>
      <c r="R41" s="81">
        <f t="shared" si="41"/>
        <v>23.67</v>
      </c>
      <c r="S41" s="46" t="s">
        <v>48</v>
      </c>
    </row>
    <row r="42" spans="1:19" s="46" customFormat="1" ht="30" customHeight="1">
      <c r="A42" s="55">
        <v>1</v>
      </c>
      <c r="B42" s="55" t="s">
        <v>248</v>
      </c>
      <c r="C42" s="55">
        <v>48</v>
      </c>
      <c r="D42" s="55">
        <v>71</v>
      </c>
      <c r="E42" s="125" t="s">
        <v>189</v>
      </c>
      <c r="F42" s="125" t="s">
        <v>191</v>
      </c>
      <c r="G42" s="80">
        <f t="shared" si="35"/>
        <v>223</v>
      </c>
      <c r="H42" s="80">
        <f t="shared" si="36"/>
        <v>223</v>
      </c>
      <c r="I42" s="80">
        <f t="shared" si="37"/>
        <v>20.63</v>
      </c>
      <c r="J42" s="80">
        <f t="shared" si="38"/>
        <v>243.63</v>
      </c>
      <c r="K42" s="44"/>
      <c r="L42" s="45">
        <v>88.9</v>
      </c>
      <c r="M42" s="59">
        <f t="shared" si="39"/>
        <v>222.25</v>
      </c>
      <c r="P42" s="63">
        <f t="shared" si="40"/>
        <v>88.9</v>
      </c>
      <c r="R42" s="81">
        <f t="shared" si="41"/>
        <v>23.67</v>
      </c>
      <c r="S42" s="46" t="s">
        <v>48</v>
      </c>
    </row>
    <row r="43" spans="1:19" s="46" customFormat="1" ht="30" customHeight="1">
      <c r="A43" s="55">
        <v>1</v>
      </c>
      <c r="B43" s="55" t="s">
        <v>249</v>
      </c>
      <c r="C43" s="55">
        <v>48</v>
      </c>
      <c r="D43" s="55">
        <v>71</v>
      </c>
      <c r="E43" s="125" t="s">
        <v>189</v>
      </c>
      <c r="F43" s="125" t="s">
        <v>191</v>
      </c>
      <c r="G43" s="80">
        <f t="shared" si="35"/>
        <v>223</v>
      </c>
      <c r="H43" s="80">
        <f t="shared" si="36"/>
        <v>223</v>
      </c>
      <c r="I43" s="80">
        <f t="shared" si="37"/>
        <v>20.63</v>
      </c>
      <c r="J43" s="80">
        <f t="shared" si="38"/>
        <v>243.63</v>
      </c>
      <c r="K43" s="44"/>
      <c r="L43" s="45">
        <v>88.9</v>
      </c>
      <c r="M43" s="59">
        <f t="shared" si="39"/>
        <v>222.25</v>
      </c>
      <c r="P43" s="63">
        <f t="shared" si="40"/>
        <v>88.9</v>
      </c>
      <c r="R43" s="81">
        <f t="shared" si="41"/>
        <v>23.67</v>
      </c>
      <c r="S43" s="46" t="s">
        <v>48</v>
      </c>
    </row>
    <row r="44" spans="1:19" s="46" customFormat="1" ht="30" customHeight="1">
      <c r="A44" s="55">
        <v>1</v>
      </c>
      <c r="B44" s="55" t="s">
        <v>250</v>
      </c>
      <c r="C44" s="55">
        <v>48</v>
      </c>
      <c r="D44" s="55">
        <v>71</v>
      </c>
      <c r="E44" s="125" t="s">
        <v>189</v>
      </c>
      <c r="F44" s="125" t="s">
        <v>191</v>
      </c>
      <c r="G44" s="80">
        <f t="shared" si="21"/>
        <v>222</v>
      </c>
      <c r="H44" s="80">
        <f t="shared" si="22"/>
        <v>222</v>
      </c>
      <c r="I44" s="80">
        <f t="shared" ref="I44:I45" si="42">SUM(H44*$I$11)</f>
        <v>20.54</v>
      </c>
      <c r="J44" s="80">
        <f t="shared" ref="J44:J45" si="43">SUM(H44:I44)</f>
        <v>242.54</v>
      </c>
      <c r="K44" s="44"/>
      <c r="L44" s="45">
        <v>88.79</v>
      </c>
      <c r="M44" s="59">
        <f t="shared" ref="M44:M45" si="44">SUM(L44/(1-$M$10))</f>
        <v>221.98</v>
      </c>
      <c r="P44" s="63">
        <f t="shared" si="26"/>
        <v>88.79</v>
      </c>
      <c r="R44" s="81">
        <f t="shared" si="27"/>
        <v>23.67</v>
      </c>
      <c r="S44" s="46" t="s">
        <v>48</v>
      </c>
    </row>
    <row r="45" spans="1:19" s="46" customFormat="1" ht="30" customHeight="1">
      <c r="A45" s="55">
        <v>1</v>
      </c>
      <c r="B45" s="55" t="s">
        <v>251</v>
      </c>
      <c r="C45" s="55">
        <v>47.5</v>
      </c>
      <c r="D45" s="55">
        <v>71</v>
      </c>
      <c r="E45" s="125" t="s">
        <v>189</v>
      </c>
      <c r="F45" s="125" t="s">
        <v>191</v>
      </c>
      <c r="G45" s="80">
        <f t="shared" si="21"/>
        <v>221</v>
      </c>
      <c r="H45" s="80">
        <f t="shared" si="22"/>
        <v>221</v>
      </c>
      <c r="I45" s="80">
        <f t="shared" si="42"/>
        <v>20.440000000000001</v>
      </c>
      <c r="J45" s="80">
        <f t="shared" si="43"/>
        <v>241.44</v>
      </c>
      <c r="K45" s="44"/>
      <c r="L45" s="45">
        <v>88.38</v>
      </c>
      <c r="M45" s="59">
        <f t="shared" si="44"/>
        <v>220.95</v>
      </c>
      <c r="P45" s="63">
        <f t="shared" si="26"/>
        <v>88.38</v>
      </c>
      <c r="R45" s="81">
        <f t="shared" si="27"/>
        <v>23.42</v>
      </c>
      <c r="S45" s="46" t="s">
        <v>48</v>
      </c>
    </row>
    <row r="46" spans="1:19" s="46" customFormat="1" ht="30" customHeight="1">
      <c r="A46" s="55">
        <v>1</v>
      </c>
      <c r="B46" s="55"/>
      <c r="C46" s="55" t="s">
        <v>198</v>
      </c>
      <c r="D46" s="55"/>
      <c r="E46" s="125" t="s">
        <v>212</v>
      </c>
      <c r="F46" s="125" t="s">
        <v>195</v>
      </c>
      <c r="G46" s="80">
        <f t="shared" si="0"/>
        <v>1960</v>
      </c>
      <c r="H46" s="80">
        <f t="shared" si="1"/>
        <v>1960</v>
      </c>
      <c r="I46" s="80">
        <f t="shared" ref="I46:I55" si="45">SUM(H46*$I$11)</f>
        <v>181.3</v>
      </c>
      <c r="J46" s="80">
        <f t="shared" ref="J46:J55" si="46">SUM(H46:I46)</f>
        <v>2141.3000000000002</v>
      </c>
      <c r="K46" s="44"/>
      <c r="L46" s="45">
        <v>822.93</v>
      </c>
      <c r="M46" s="59">
        <f>SUM(L46/(1-$N$10))</f>
        <v>1959.36</v>
      </c>
      <c r="P46" s="63">
        <f t="shared" si="5"/>
        <v>822.93</v>
      </c>
      <c r="R46" s="81" t="e">
        <f t="shared" si="6"/>
        <v>#VALUE!</v>
      </c>
      <c r="S46" s="46" t="s">
        <v>48</v>
      </c>
    </row>
    <row r="47" spans="1:19" s="46" customFormat="1" ht="30" customHeight="1">
      <c r="A47" s="55">
        <v>1</v>
      </c>
      <c r="B47" s="55"/>
      <c r="C47" s="55" t="s">
        <v>199</v>
      </c>
      <c r="D47" s="55"/>
      <c r="E47" s="125" t="s">
        <v>212</v>
      </c>
      <c r="F47" s="125" t="s">
        <v>195</v>
      </c>
      <c r="G47" s="80">
        <f t="shared" si="0"/>
        <v>1523</v>
      </c>
      <c r="H47" s="80">
        <f t="shared" si="1"/>
        <v>1523</v>
      </c>
      <c r="I47" s="80">
        <f t="shared" si="45"/>
        <v>140.88</v>
      </c>
      <c r="J47" s="80">
        <f t="shared" si="46"/>
        <v>1663.88</v>
      </c>
      <c r="K47" s="44"/>
      <c r="L47" s="45">
        <v>639.58000000000004</v>
      </c>
      <c r="M47" s="59">
        <f t="shared" ref="M47:M55" si="47">SUM(L47/(1-$N$10))</f>
        <v>1522.81</v>
      </c>
      <c r="P47" s="63">
        <f t="shared" si="5"/>
        <v>639.58000000000004</v>
      </c>
      <c r="R47" s="81" t="e">
        <f t="shared" si="6"/>
        <v>#VALUE!</v>
      </c>
      <c r="S47" s="46" t="s">
        <v>48</v>
      </c>
    </row>
    <row r="48" spans="1:19" s="46" customFormat="1" ht="30" customHeight="1">
      <c r="A48" s="55">
        <v>1</v>
      </c>
      <c r="B48" s="55"/>
      <c r="C48" s="55" t="s">
        <v>200</v>
      </c>
      <c r="D48" s="55"/>
      <c r="E48" s="125" t="s">
        <v>212</v>
      </c>
      <c r="F48" s="125" t="s">
        <v>195</v>
      </c>
      <c r="G48" s="80">
        <f t="shared" si="0"/>
        <v>1454</v>
      </c>
      <c r="H48" s="80">
        <f t="shared" si="1"/>
        <v>1454</v>
      </c>
      <c r="I48" s="80">
        <f t="shared" si="45"/>
        <v>134.5</v>
      </c>
      <c r="J48" s="80">
        <f t="shared" si="46"/>
        <v>1588.5</v>
      </c>
      <c r="K48" s="44"/>
      <c r="L48" s="45">
        <v>610.59</v>
      </c>
      <c r="M48" s="59">
        <f t="shared" si="47"/>
        <v>1453.79</v>
      </c>
      <c r="P48" s="63">
        <f t="shared" si="5"/>
        <v>610.59</v>
      </c>
      <c r="R48" s="81" t="e">
        <f t="shared" si="6"/>
        <v>#VALUE!</v>
      </c>
      <c r="S48" s="46" t="s">
        <v>48</v>
      </c>
    </row>
    <row r="49" spans="1:19" s="46" customFormat="1" ht="30" customHeight="1">
      <c r="A49" s="55">
        <v>1</v>
      </c>
      <c r="B49" s="55"/>
      <c r="C49" s="55" t="s">
        <v>201</v>
      </c>
      <c r="D49" s="55"/>
      <c r="E49" s="125" t="s">
        <v>212</v>
      </c>
      <c r="F49" s="125" t="s">
        <v>195</v>
      </c>
      <c r="G49" s="80">
        <f t="shared" si="0"/>
        <v>2061</v>
      </c>
      <c r="H49" s="80">
        <f t="shared" si="1"/>
        <v>2061</v>
      </c>
      <c r="I49" s="80">
        <f t="shared" si="45"/>
        <v>190.64</v>
      </c>
      <c r="J49" s="80">
        <f t="shared" si="46"/>
        <v>2251.64</v>
      </c>
      <c r="K49" s="44"/>
      <c r="L49" s="45">
        <v>865.34</v>
      </c>
      <c r="M49" s="59">
        <f t="shared" si="47"/>
        <v>2060.33</v>
      </c>
      <c r="P49" s="63">
        <f t="shared" si="5"/>
        <v>865.34</v>
      </c>
      <c r="R49" s="81" t="e">
        <f t="shared" si="6"/>
        <v>#VALUE!</v>
      </c>
      <c r="S49" s="46" t="s">
        <v>48</v>
      </c>
    </row>
    <row r="50" spans="1:19" s="46" customFormat="1" ht="30" customHeight="1">
      <c r="A50" s="55">
        <v>1</v>
      </c>
      <c r="B50" s="55"/>
      <c r="C50" s="55" t="s">
        <v>202</v>
      </c>
      <c r="D50" s="55"/>
      <c r="E50" s="125" t="s">
        <v>212</v>
      </c>
      <c r="F50" s="125" t="s">
        <v>195</v>
      </c>
      <c r="G50" s="80">
        <f t="shared" si="0"/>
        <v>1480</v>
      </c>
      <c r="H50" s="80">
        <f t="shared" si="1"/>
        <v>1480</v>
      </c>
      <c r="I50" s="80">
        <f t="shared" si="45"/>
        <v>136.9</v>
      </c>
      <c r="J50" s="80">
        <f t="shared" si="46"/>
        <v>1616.9</v>
      </c>
      <c r="K50" s="44"/>
      <c r="L50" s="45">
        <v>621.6</v>
      </c>
      <c r="M50" s="59">
        <f t="shared" si="47"/>
        <v>1480</v>
      </c>
      <c r="P50" s="63">
        <f t="shared" si="5"/>
        <v>621.6</v>
      </c>
      <c r="R50" s="81" t="e">
        <f t="shared" si="6"/>
        <v>#VALUE!</v>
      </c>
      <c r="S50" s="46" t="s">
        <v>48</v>
      </c>
    </row>
    <row r="51" spans="1:19" s="46" customFormat="1" ht="30" customHeight="1">
      <c r="A51" s="55">
        <v>1</v>
      </c>
      <c r="B51" s="55"/>
      <c r="C51" s="55" t="s">
        <v>203</v>
      </c>
      <c r="D51" s="55"/>
      <c r="E51" s="125" t="s">
        <v>212</v>
      </c>
      <c r="F51" s="125" t="s">
        <v>195</v>
      </c>
      <c r="G51" s="80">
        <f t="shared" si="0"/>
        <v>2010</v>
      </c>
      <c r="H51" s="80">
        <f t="shared" si="1"/>
        <v>2010</v>
      </c>
      <c r="I51" s="80">
        <f t="shared" si="45"/>
        <v>185.93</v>
      </c>
      <c r="J51" s="80">
        <f t="shared" si="46"/>
        <v>2195.9299999999998</v>
      </c>
      <c r="K51" s="44"/>
      <c r="L51" s="45">
        <v>844.08</v>
      </c>
      <c r="M51" s="59">
        <f t="shared" si="47"/>
        <v>2009.71</v>
      </c>
      <c r="P51" s="63">
        <f t="shared" si="5"/>
        <v>844.08</v>
      </c>
      <c r="R51" s="81" t="e">
        <f t="shared" si="6"/>
        <v>#VALUE!</v>
      </c>
      <c r="S51" s="46" t="s">
        <v>48</v>
      </c>
    </row>
    <row r="52" spans="1:19" s="46" customFormat="1" ht="30" customHeight="1">
      <c r="A52" s="55">
        <v>1</v>
      </c>
      <c r="B52" s="55"/>
      <c r="C52" s="55" t="s">
        <v>204</v>
      </c>
      <c r="D52" s="55"/>
      <c r="E52" s="125" t="s">
        <v>212</v>
      </c>
      <c r="F52" s="125" t="s">
        <v>195</v>
      </c>
      <c r="G52" s="80">
        <f t="shared" si="0"/>
        <v>1492</v>
      </c>
      <c r="H52" s="80">
        <f t="shared" si="1"/>
        <v>1492</v>
      </c>
      <c r="I52" s="80">
        <f t="shared" si="45"/>
        <v>138.01</v>
      </c>
      <c r="J52" s="80">
        <f t="shared" si="46"/>
        <v>1630.01</v>
      </c>
      <c r="K52" s="44"/>
      <c r="L52" s="45">
        <v>626.6</v>
      </c>
      <c r="M52" s="59">
        <f t="shared" si="47"/>
        <v>1491.9</v>
      </c>
      <c r="P52" s="63">
        <f t="shared" si="5"/>
        <v>626.6</v>
      </c>
      <c r="R52" s="81" t="e">
        <f t="shared" si="6"/>
        <v>#VALUE!</v>
      </c>
      <c r="S52" s="46" t="s">
        <v>48</v>
      </c>
    </row>
    <row r="53" spans="1:19" s="46" customFormat="1" ht="30" customHeight="1">
      <c r="A53" s="55">
        <v>1</v>
      </c>
      <c r="B53" s="55"/>
      <c r="C53" s="55" t="s">
        <v>205</v>
      </c>
      <c r="D53" s="55"/>
      <c r="E53" s="125" t="s">
        <v>212</v>
      </c>
      <c r="F53" s="125" t="s">
        <v>195</v>
      </c>
      <c r="G53" s="80">
        <f t="shared" si="0"/>
        <v>1622</v>
      </c>
      <c r="H53" s="80">
        <f t="shared" si="1"/>
        <v>1622</v>
      </c>
      <c r="I53" s="80">
        <f t="shared" si="45"/>
        <v>150.04</v>
      </c>
      <c r="J53" s="80">
        <f t="shared" si="46"/>
        <v>1772.04</v>
      </c>
      <c r="K53" s="44"/>
      <c r="L53" s="45">
        <v>681.17</v>
      </c>
      <c r="M53" s="59">
        <f t="shared" si="47"/>
        <v>1621.83</v>
      </c>
      <c r="P53" s="63">
        <f t="shared" si="5"/>
        <v>681.17</v>
      </c>
      <c r="R53" s="81" t="e">
        <f t="shared" si="6"/>
        <v>#VALUE!</v>
      </c>
      <c r="S53" s="46" t="s">
        <v>48</v>
      </c>
    </row>
    <row r="54" spans="1:19" s="46" customFormat="1" ht="30" customHeight="1">
      <c r="A54" s="55">
        <v>1</v>
      </c>
      <c r="B54" s="55"/>
      <c r="C54" s="55"/>
      <c r="D54" s="55"/>
      <c r="E54" s="125" t="s">
        <v>196</v>
      </c>
      <c r="F54" s="125" t="s">
        <v>194</v>
      </c>
      <c r="G54" s="80">
        <f t="shared" si="0"/>
        <v>350</v>
      </c>
      <c r="H54" s="80">
        <f t="shared" si="1"/>
        <v>350</v>
      </c>
      <c r="I54" s="80">
        <f t="shared" si="45"/>
        <v>32.380000000000003</v>
      </c>
      <c r="J54" s="80">
        <f t="shared" si="46"/>
        <v>382.38</v>
      </c>
      <c r="K54" s="44"/>
      <c r="L54" s="45">
        <v>147</v>
      </c>
      <c r="M54" s="59">
        <f t="shared" si="47"/>
        <v>350</v>
      </c>
      <c r="P54" s="63">
        <f t="shared" si="5"/>
        <v>147</v>
      </c>
      <c r="R54" s="81">
        <f t="shared" si="6"/>
        <v>0</v>
      </c>
      <c r="S54" s="46" t="s">
        <v>48</v>
      </c>
    </row>
    <row r="55" spans="1:19" s="46" customFormat="1" ht="30" customHeight="1">
      <c r="A55" s="55">
        <v>2</v>
      </c>
      <c r="B55" s="55"/>
      <c r="C55" s="55"/>
      <c r="D55" s="55"/>
      <c r="E55" s="125" t="s">
        <v>197</v>
      </c>
      <c r="F55" s="125" t="s">
        <v>194</v>
      </c>
      <c r="G55" s="80">
        <f t="shared" si="0"/>
        <v>353</v>
      </c>
      <c r="H55" s="80">
        <f t="shared" si="1"/>
        <v>706</v>
      </c>
      <c r="I55" s="80">
        <f t="shared" si="45"/>
        <v>65.31</v>
      </c>
      <c r="J55" s="80">
        <f t="shared" si="46"/>
        <v>771.31</v>
      </c>
      <c r="K55" s="44"/>
      <c r="L55" s="45">
        <v>148</v>
      </c>
      <c r="M55" s="59">
        <f t="shared" si="47"/>
        <v>352.38</v>
      </c>
      <c r="P55" s="63">
        <f t="shared" si="5"/>
        <v>296</v>
      </c>
      <c r="R55" s="81">
        <f t="shared" si="6"/>
        <v>0</v>
      </c>
      <c r="S55" s="46" t="s">
        <v>48</v>
      </c>
    </row>
    <row r="56" spans="1:19" s="46" customFormat="1" ht="30" customHeight="1" thickBot="1">
      <c r="A56" s="120"/>
      <c r="B56" s="120"/>
      <c r="C56" s="120"/>
      <c r="D56" s="120"/>
      <c r="E56" s="121"/>
      <c r="F56" s="121"/>
      <c r="G56" s="122"/>
      <c r="H56" s="122"/>
      <c r="I56" s="122"/>
      <c r="J56" s="122"/>
      <c r="K56" s="44"/>
      <c r="L56" s="45"/>
      <c r="M56" s="59"/>
      <c r="O56" s="61"/>
      <c r="P56" s="63">
        <f t="shared" si="5"/>
        <v>0</v>
      </c>
      <c r="R56" s="81">
        <f t="shared" si="6"/>
        <v>0</v>
      </c>
    </row>
    <row r="57" spans="1:19" s="46" customFormat="1" ht="30" customHeight="1">
      <c r="A57" s="55">
        <v>34</v>
      </c>
      <c r="B57" s="118"/>
      <c r="C57" s="118"/>
      <c r="D57" s="118"/>
      <c r="E57" s="43" t="s">
        <v>192</v>
      </c>
      <c r="F57" s="43"/>
      <c r="G57" s="80">
        <v>50</v>
      </c>
      <c r="H57" s="119">
        <f t="shared" si="1"/>
        <v>1700</v>
      </c>
      <c r="I57" s="80"/>
      <c r="J57" s="80">
        <f t="shared" ref="J57:J59" si="48">SUM(H57:I57)</f>
        <v>1700</v>
      </c>
      <c r="K57" s="44"/>
      <c r="L57" s="45">
        <v>35</v>
      </c>
      <c r="M57" s="59">
        <f>SUM(L57/(1-$N$57))</f>
        <v>46.67</v>
      </c>
      <c r="N57" s="41">
        <v>0.25</v>
      </c>
      <c r="O57" s="60"/>
      <c r="P57" s="63">
        <f>L57*A57</f>
        <v>1190</v>
      </c>
      <c r="Q57" s="70"/>
      <c r="R57" s="89" t="s">
        <v>56</v>
      </c>
    </row>
    <row r="58" spans="1:19" s="46" customFormat="1" ht="30" customHeight="1">
      <c r="A58" s="55">
        <v>20</v>
      </c>
      <c r="B58" s="118"/>
      <c r="C58" s="118"/>
      <c r="D58" s="118"/>
      <c r="E58" s="43" t="s">
        <v>193</v>
      </c>
      <c r="F58" s="43"/>
      <c r="G58" s="80">
        <v>100</v>
      </c>
      <c r="H58" s="119">
        <f t="shared" si="1"/>
        <v>2000</v>
      </c>
      <c r="I58" s="80"/>
      <c r="J58" s="80">
        <f t="shared" si="48"/>
        <v>2000</v>
      </c>
      <c r="K58" s="44"/>
      <c r="L58" s="45">
        <v>75</v>
      </c>
      <c r="M58" s="59">
        <f>SUM(L58/(1-$N$57))</f>
        <v>100</v>
      </c>
      <c r="N58" s="41">
        <v>0.25</v>
      </c>
      <c r="O58" s="60"/>
      <c r="P58" s="63">
        <f>L58*A58</f>
        <v>1500</v>
      </c>
      <c r="Q58" s="70"/>
      <c r="R58" s="89" t="s">
        <v>56</v>
      </c>
    </row>
    <row r="59" spans="1:19" s="46" customFormat="1" ht="30" customHeight="1">
      <c r="A59" s="55">
        <v>1</v>
      </c>
      <c r="B59" s="118"/>
      <c r="C59" s="118"/>
      <c r="D59" s="118"/>
      <c r="E59" s="43" t="s">
        <v>206</v>
      </c>
      <c r="F59" s="43"/>
      <c r="G59" s="80">
        <v>650</v>
      </c>
      <c r="H59" s="119">
        <f t="shared" si="1"/>
        <v>650</v>
      </c>
      <c r="I59" s="80"/>
      <c r="J59" s="80">
        <f t="shared" si="48"/>
        <v>650</v>
      </c>
      <c r="K59" s="44"/>
      <c r="L59" s="45">
        <v>350</v>
      </c>
      <c r="M59" s="59">
        <f>SUM(L59/(1-$N$57))</f>
        <v>466.67</v>
      </c>
      <c r="N59" s="41">
        <v>0.25</v>
      </c>
      <c r="O59" s="60"/>
      <c r="P59" s="63">
        <f>L59*A59</f>
        <v>350</v>
      </c>
      <c r="Q59" s="70"/>
      <c r="R59" s="89" t="s">
        <v>56</v>
      </c>
    </row>
    <row r="60" spans="1:19" s="46" customFormat="1" ht="30" customHeight="1">
      <c r="A60" s="54">
        <v>1</v>
      </c>
      <c r="B60" s="66"/>
      <c r="C60" s="66"/>
      <c r="D60" s="66"/>
      <c r="E60" s="62" t="s">
        <v>35</v>
      </c>
      <c r="F60" s="62"/>
      <c r="G60" s="80">
        <v>275</v>
      </c>
      <c r="H60" s="68">
        <f>SUM(G60*A60)</f>
        <v>275</v>
      </c>
      <c r="I60" s="67"/>
      <c r="J60" s="69">
        <f>SUM(H60:I60)</f>
        <v>275</v>
      </c>
      <c r="K60" s="44"/>
      <c r="L60" s="45">
        <f>4*50</f>
        <v>200</v>
      </c>
      <c r="M60" s="59">
        <f>SUM(L60/(1-$N$57))</f>
        <v>266.67</v>
      </c>
      <c r="P60" s="63">
        <f t="shared" ref="P60:P63" si="49">L60*A60</f>
        <v>200</v>
      </c>
      <c r="R60" s="89" t="s">
        <v>57</v>
      </c>
    </row>
    <row r="61" spans="1:19" s="46" customFormat="1" ht="30" customHeight="1">
      <c r="A61" s="66">
        <v>1</v>
      </c>
      <c r="B61" s="66"/>
      <c r="C61" s="66"/>
      <c r="D61" s="66"/>
      <c r="E61" s="62" t="s">
        <v>180</v>
      </c>
      <c r="F61" s="62"/>
      <c r="G61" s="80">
        <v>350</v>
      </c>
      <c r="H61" s="68">
        <f>SUM(G61*A61)</f>
        <v>350</v>
      </c>
      <c r="I61" s="67"/>
      <c r="J61" s="69">
        <f>SUM(H61:I61)</f>
        <v>350</v>
      </c>
      <c r="K61" s="44"/>
      <c r="L61" s="45">
        <f>((0.7*150)+(50*3))</f>
        <v>255</v>
      </c>
      <c r="M61" s="59">
        <f t="shared" ref="M61:M63" si="50">SUM(L61/(1-$N$57))</f>
        <v>340</v>
      </c>
      <c r="O61" s="47"/>
      <c r="P61" s="63">
        <f t="shared" si="49"/>
        <v>255</v>
      </c>
      <c r="Q61" s="48"/>
      <c r="R61" s="61" t="s">
        <v>54</v>
      </c>
    </row>
    <row r="62" spans="1:19" s="46" customFormat="1" ht="30" customHeight="1">
      <c r="A62" s="66">
        <v>1</v>
      </c>
      <c r="B62" s="66"/>
      <c r="C62" s="66"/>
      <c r="D62" s="66"/>
      <c r="E62" s="62" t="s">
        <v>55</v>
      </c>
      <c r="F62" s="62"/>
      <c r="G62" s="80">
        <v>1200</v>
      </c>
      <c r="H62" s="68">
        <f>SUM(G62*A62)</f>
        <v>1200</v>
      </c>
      <c r="I62" s="67"/>
      <c r="J62" s="69">
        <f>SUM(H62:I62)</f>
        <v>1200</v>
      </c>
      <c r="K62" s="44"/>
      <c r="L62" s="45">
        <f>((0.7*220)+(50*5))*2</f>
        <v>808</v>
      </c>
      <c r="M62" s="59">
        <f t="shared" si="50"/>
        <v>1077.33</v>
      </c>
      <c r="O62" s="47"/>
      <c r="P62" s="63">
        <f t="shared" si="49"/>
        <v>808</v>
      </c>
      <c r="Q62" s="48"/>
      <c r="R62" s="61" t="s">
        <v>54</v>
      </c>
    </row>
    <row r="63" spans="1:19" s="46" customFormat="1" ht="30" customHeight="1" thickBot="1">
      <c r="A63" s="64">
        <v>1</v>
      </c>
      <c r="B63" s="64"/>
      <c r="C63" s="64"/>
      <c r="D63" s="64"/>
      <c r="E63" s="65" t="s">
        <v>41</v>
      </c>
      <c r="F63" s="65"/>
      <c r="G63" s="90">
        <v>1861.18</v>
      </c>
      <c r="H63" s="80">
        <f t="shared" ref="H63" si="51">G63*A63</f>
        <v>1861.18</v>
      </c>
      <c r="I63" s="67"/>
      <c r="J63" s="56">
        <f>SUM(H63:I63)</f>
        <v>1861.18</v>
      </c>
      <c r="K63" s="44"/>
      <c r="L63" s="45">
        <v>1400</v>
      </c>
      <c r="M63" s="59">
        <f t="shared" si="50"/>
        <v>1866.67</v>
      </c>
      <c r="O63" s="47"/>
      <c r="P63" s="63">
        <f t="shared" si="49"/>
        <v>1400</v>
      </c>
      <c r="Q63" s="48"/>
      <c r="R63" s="61" t="s">
        <v>54</v>
      </c>
    </row>
    <row r="64" spans="1:19" ht="40.15" customHeight="1" thickTop="1">
      <c r="A64" s="49"/>
      <c r="B64" s="50"/>
      <c r="C64" s="50"/>
      <c r="D64" s="50"/>
      <c r="E64" s="50"/>
      <c r="F64" s="50"/>
      <c r="G64" s="88"/>
      <c r="H64" s="129">
        <f>SUM(H12:H63)</f>
        <v>30584.18</v>
      </c>
      <c r="I64" s="129">
        <f>SUM(I12:I63)</f>
        <v>2085.8200000000002</v>
      </c>
      <c r="J64" s="130">
        <f>SUM(J12:J63)</f>
        <v>32670</v>
      </c>
      <c r="K64" s="10"/>
      <c r="L64" s="46"/>
      <c r="M64" s="46"/>
      <c r="N64" s="46"/>
      <c r="O64" s="47"/>
      <c r="P64" s="46"/>
      <c r="Q64" s="46"/>
      <c r="R64" s="46"/>
      <c r="S64" s="46"/>
    </row>
    <row r="65" spans="1:11" s="46" customFormat="1" ht="24.95" customHeight="1">
      <c r="A65" s="27"/>
      <c r="B65" s="27"/>
      <c r="C65" s="27"/>
      <c r="D65" s="27"/>
      <c r="E65" s="27"/>
      <c r="F65" s="27"/>
      <c r="G65" s="27"/>
      <c r="H65" s="27"/>
      <c r="I65" s="29"/>
      <c r="J65" s="44"/>
      <c r="K65" s="27"/>
    </row>
    <row r="66" spans="1:11" s="46" customFormat="1" ht="24.95" customHeight="1">
      <c r="A66" s="35"/>
      <c r="B66"/>
      <c r="C66"/>
      <c r="D66"/>
      <c r="E66" s="27"/>
      <c r="F66"/>
      <c r="G66"/>
      <c r="H66"/>
      <c r="I66" s="29"/>
      <c r="J66" s="44"/>
      <c r="K66" s="27"/>
    </row>
    <row r="67" spans="1:11" s="46" customFormat="1" ht="24.95" customHeight="1">
      <c r="A67" s="91" t="s">
        <v>58</v>
      </c>
      <c r="E67" s="27"/>
      <c r="I67" s="29"/>
      <c r="J67" s="44"/>
      <c r="K67" s="27"/>
    </row>
    <row r="68" spans="1:11" s="46" customFormat="1" ht="24.95" customHeight="1">
      <c r="A68" s="91" t="s">
        <v>59</v>
      </c>
      <c r="E68" s="27"/>
      <c r="I68" s="29"/>
      <c r="J68" s="44"/>
      <c r="K68" s="51"/>
    </row>
    <row r="69" spans="1:11" ht="24.95" customHeight="1">
      <c r="A69" s="96" t="s">
        <v>60</v>
      </c>
      <c r="B69" s="97"/>
      <c r="C69" s="97"/>
      <c r="D69" s="97"/>
      <c r="E69" s="98"/>
      <c r="F69" s="97"/>
      <c r="G69" s="46"/>
      <c r="H69" s="46"/>
      <c r="I69" s="29"/>
      <c r="J69" s="44"/>
      <c r="K69" s="10"/>
    </row>
    <row r="70" spans="1:11" ht="24.95" customHeight="1">
      <c r="A70" s="27"/>
      <c r="B70" s="46"/>
      <c r="C70" s="46"/>
      <c r="D70" s="46"/>
      <c r="E70" s="27"/>
      <c r="F70" s="46"/>
      <c r="G70" s="46"/>
      <c r="H70" s="46"/>
      <c r="I70" s="29"/>
      <c r="J70" s="44"/>
      <c r="K70" s="10"/>
    </row>
    <row r="71" spans="1:11" ht="24.95" customHeight="1">
      <c r="A71" s="27"/>
      <c r="B71" s="27"/>
      <c r="C71" s="27"/>
      <c r="D71" s="27"/>
      <c r="E71" s="27"/>
      <c r="F71"/>
      <c r="G71"/>
      <c r="H71"/>
      <c r="I71" s="29"/>
      <c r="J71" s="44"/>
      <c r="K71" s="10"/>
    </row>
    <row r="72" spans="1:11" s="46" customFormat="1" ht="24.95" customHeight="1">
      <c r="A72" s="27"/>
      <c r="B72" s="27"/>
      <c r="C72" s="27"/>
      <c r="D72" s="27"/>
      <c r="E72" s="27"/>
      <c r="F72" s="27"/>
      <c r="G72" s="27"/>
      <c r="H72" s="27"/>
      <c r="I72" s="29"/>
      <c r="J72" s="44"/>
      <c r="K72" s="27"/>
    </row>
    <row r="73" spans="1:11" s="46" customFormat="1" ht="24.95" customHeight="1">
      <c r="A73" s="27"/>
      <c r="B73" s="27"/>
      <c r="C73" s="27"/>
      <c r="D73" s="27"/>
      <c r="E73" s="27"/>
      <c r="F73" s="27"/>
      <c r="G73" s="27"/>
      <c r="H73" s="27"/>
      <c r="I73" s="29"/>
      <c r="J73" s="44"/>
      <c r="K73" s="27"/>
    </row>
    <row r="74" spans="1:11" ht="24.95" customHeight="1">
      <c r="A74" s="27"/>
      <c r="B74" s="27"/>
      <c r="C74" s="27"/>
      <c r="D74" s="27"/>
      <c r="E74" s="27"/>
      <c r="F74" s="27"/>
      <c r="G74" s="27"/>
      <c r="H74" s="27"/>
      <c r="I74" s="29"/>
      <c r="J74" s="44"/>
      <c r="K74" s="10"/>
    </row>
    <row r="75" spans="1:11" ht="24.95" customHeight="1">
      <c r="A75" s="27"/>
      <c r="B75" s="27"/>
      <c r="C75" s="27"/>
      <c r="D75" s="27"/>
      <c r="E75" s="27"/>
      <c r="F75" s="27"/>
      <c r="G75" s="27"/>
      <c r="H75" s="27"/>
      <c r="I75" s="29"/>
      <c r="J75" s="44"/>
      <c r="K75" s="10"/>
    </row>
    <row r="76" spans="1:11" s="46" customFormat="1" ht="24.95" customHeight="1">
      <c r="A76" s="36"/>
      <c r="B76" s="36"/>
      <c r="C76" s="36"/>
      <c r="D76" s="27"/>
      <c r="E76" s="27"/>
      <c r="F76" s="27"/>
      <c r="G76" s="27"/>
      <c r="H76" s="27"/>
      <c r="I76" s="29"/>
      <c r="J76" s="44"/>
      <c r="K76" s="51"/>
    </row>
    <row r="77" spans="1:11" ht="24.95" customHeight="1">
      <c r="A77" s="27"/>
      <c r="B77" s="27"/>
      <c r="C77" s="27"/>
      <c r="D77" s="27"/>
      <c r="E77" s="27"/>
      <c r="F77" s="27"/>
      <c r="G77" s="27"/>
      <c r="H77" s="27"/>
      <c r="I77" s="29"/>
      <c r="J77" s="44"/>
      <c r="K77" s="10"/>
    </row>
    <row r="78" spans="1:11" ht="24.95" customHeight="1">
      <c r="A78" s="27"/>
      <c r="B78" s="27"/>
      <c r="C78" s="27"/>
      <c r="D78" s="27"/>
      <c r="E78" s="27"/>
      <c r="F78" s="27"/>
      <c r="G78" s="27"/>
      <c r="H78" s="27"/>
      <c r="I78" s="29"/>
      <c r="J78" s="44"/>
      <c r="K78" s="10"/>
    </row>
    <row r="79" spans="1:11" ht="24.95" customHeight="1">
      <c r="A79" s="27"/>
      <c r="B79" s="27"/>
      <c r="C79" s="27"/>
      <c r="D79" s="27"/>
      <c r="E79" s="27"/>
      <c r="F79" s="27"/>
      <c r="G79" s="27"/>
      <c r="H79" s="27"/>
      <c r="I79" s="29"/>
      <c r="J79" s="44"/>
      <c r="K79" s="10"/>
    </row>
    <row r="80" spans="1:11" s="46" customFormat="1" ht="24.95" customHeight="1">
      <c r="A80" s="27"/>
      <c r="B80" s="27"/>
      <c r="C80" s="27"/>
      <c r="D80" s="27"/>
      <c r="E80" s="27"/>
      <c r="F80" s="27"/>
      <c r="G80" s="27"/>
      <c r="H80" s="27"/>
      <c r="I80" s="29"/>
      <c r="J80" s="44"/>
      <c r="K80" s="27"/>
    </row>
    <row r="81" spans="1:11" s="46" customFormat="1" ht="24.95" customHeight="1">
      <c r="A81" s="27"/>
      <c r="B81" s="27"/>
      <c r="C81" s="27"/>
      <c r="D81" s="27"/>
      <c r="E81" s="27"/>
      <c r="F81" s="27"/>
      <c r="G81" s="27"/>
      <c r="H81" s="27"/>
      <c r="I81" s="29"/>
      <c r="J81" s="44"/>
      <c r="K81" s="27"/>
    </row>
    <row r="82" spans="1:11" s="46" customFormat="1" ht="24.95" customHeight="1">
      <c r="A82" s="27"/>
      <c r="B82" s="27"/>
      <c r="C82" s="27"/>
      <c r="D82" s="27"/>
      <c r="E82" s="27"/>
      <c r="F82" s="27"/>
      <c r="G82" s="27"/>
      <c r="H82" s="27"/>
      <c r="I82" s="29"/>
      <c r="J82" s="44"/>
      <c r="K82" s="51"/>
    </row>
    <row r="83" spans="1:11" ht="24.95" customHeight="1">
      <c r="A83" s="27"/>
      <c r="B83" s="27"/>
      <c r="C83" s="27"/>
      <c r="D83" s="27"/>
      <c r="E83" s="27"/>
      <c r="F83" s="27"/>
      <c r="G83" s="27"/>
      <c r="H83" s="27"/>
      <c r="I83" s="29"/>
      <c r="J83" s="44"/>
      <c r="K83" s="10"/>
    </row>
    <row r="84" spans="1:11" ht="24.95" customHeight="1">
      <c r="A84" s="27"/>
      <c r="B84" s="27"/>
      <c r="C84" s="27"/>
      <c r="D84" s="27"/>
      <c r="E84" s="27"/>
      <c r="F84" s="27"/>
      <c r="G84" s="27"/>
      <c r="H84" s="27"/>
      <c r="I84" s="29"/>
      <c r="J84" s="44"/>
      <c r="K84" s="10"/>
    </row>
    <row r="85" spans="1:11" ht="24.95" customHeight="1">
      <c r="A85" s="27"/>
      <c r="B85" s="27"/>
      <c r="C85" s="27"/>
      <c r="D85" s="27"/>
      <c r="E85" s="27"/>
      <c r="F85" s="27"/>
      <c r="G85" s="27"/>
      <c r="H85" s="27"/>
      <c r="I85" s="29"/>
      <c r="J85" s="44"/>
      <c r="K85" s="10"/>
    </row>
    <row r="86" spans="1:11" s="46" customFormat="1" ht="24.95" customHeight="1">
      <c r="A86" s="27"/>
      <c r="B86" s="27"/>
      <c r="C86" s="27"/>
      <c r="D86" s="27"/>
      <c r="E86" s="27"/>
      <c r="F86" s="27"/>
      <c r="G86" s="27"/>
      <c r="H86" s="27"/>
      <c r="I86" s="29"/>
      <c r="J86" s="44"/>
      <c r="K86" s="27"/>
    </row>
    <row r="87" spans="1:11" s="46" customFormat="1" ht="24.95" customHeight="1">
      <c r="A87" s="27"/>
      <c r="B87" s="27"/>
      <c r="C87" s="27"/>
      <c r="D87" s="27"/>
      <c r="E87" s="27"/>
      <c r="F87" s="27"/>
      <c r="G87" s="27"/>
      <c r="H87" s="27"/>
      <c r="I87" s="29"/>
      <c r="J87" s="44"/>
      <c r="K87" s="27"/>
    </row>
    <row r="88" spans="1:11" ht="24.95" customHeight="1">
      <c r="A88" s="27"/>
      <c r="B88" s="27"/>
      <c r="C88" s="27"/>
      <c r="D88" s="27"/>
      <c r="E88" s="27"/>
      <c r="F88" s="27"/>
      <c r="G88" s="27"/>
      <c r="H88" s="27"/>
      <c r="I88" s="29"/>
      <c r="J88" s="44"/>
      <c r="K88" s="10"/>
    </row>
    <row r="89" spans="1:11" ht="24.95" customHeight="1">
      <c r="A89" s="27"/>
      <c r="B89" s="27"/>
      <c r="C89" s="27"/>
      <c r="D89" s="27"/>
      <c r="E89" s="27"/>
      <c r="F89" s="27"/>
      <c r="G89" s="27"/>
      <c r="H89" s="27"/>
      <c r="I89" s="29"/>
      <c r="J89" s="44"/>
      <c r="K89" s="10"/>
    </row>
    <row r="90" spans="1:11" ht="24.95" customHeight="1">
      <c r="A90" s="36"/>
      <c r="B90" s="36"/>
      <c r="C90" s="36"/>
      <c r="D90" s="27"/>
      <c r="E90" s="27"/>
      <c r="F90" s="27"/>
      <c r="G90" s="27"/>
      <c r="H90" s="27"/>
      <c r="I90" s="29"/>
      <c r="J90" s="44"/>
      <c r="K90" s="10"/>
    </row>
    <row r="91" spans="1:11" ht="24.95" customHeight="1">
      <c r="A91" s="27"/>
      <c r="B91" s="27"/>
      <c r="C91" s="27"/>
      <c r="D91" s="27"/>
      <c r="E91" s="27"/>
      <c r="F91" s="27"/>
      <c r="G91" s="27"/>
      <c r="H91" s="27"/>
      <c r="I91" s="52"/>
      <c r="J91" s="53"/>
      <c r="K91" s="10"/>
    </row>
    <row r="92" spans="1:11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 ht="20.100000000000001" customHeight="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 ht="20.100000000000001" customHeight="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 ht="20.100000000000001" customHeight="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 ht="20.100000000000001" customHeight="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 ht="20.100000000000001" customHeight="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 ht="20.100000000000001" customHeight="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 ht="20.100000000000001" customHeight="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 ht="20.100000000000001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 ht="20.100000000000001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 ht="20.100000000000001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 ht="20.100000000000001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 ht="20.100000000000001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 ht="20.100000000000001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 ht="20.100000000000001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 ht="20.100000000000001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 ht="20.100000000000001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 ht="20.100000000000001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 ht="20.100000000000001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 ht="20.100000000000001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 ht="20.100000000000001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 ht="20.100000000000001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 ht="20.100000000000001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 ht="20.100000000000001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 ht="20.100000000000001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 ht="20.100000000000001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 ht="20.100000000000001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 ht="20.100000000000001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 ht="20.100000000000001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 ht="20.100000000000001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 ht="20.100000000000001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 ht="20.100000000000001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 ht="20.100000000000001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 ht="20.100000000000001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 ht="20.100000000000001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 ht="20.100000000000001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 ht="20.100000000000001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 ht="20.100000000000001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 ht="20.100000000000001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F192" s="27"/>
      <c r="G192" s="27"/>
      <c r="H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F193" s="27"/>
      <c r="G193" s="27"/>
      <c r="H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F194" s="27"/>
      <c r="G194" s="27"/>
      <c r="H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F195" s="27"/>
      <c r="G195" s="27"/>
      <c r="H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F196" s="27"/>
      <c r="G196" s="27"/>
      <c r="H196" s="27"/>
      <c r="I196" s="27"/>
      <c r="J196" s="10"/>
      <c r="K196" s="10"/>
    </row>
    <row r="197" spans="1:11">
      <c r="A197" s="27"/>
      <c r="B197" s="27"/>
      <c r="C197" s="27"/>
      <c r="D197" s="27"/>
      <c r="E197" s="27"/>
      <c r="F197" s="27"/>
      <c r="G197" s="27"/>
      <c r="H197" s="27"/>
      <c r="I197" s="27"/>
      <c r="J197" s="10"/>
      <c r="K197" s="10"/>
    </row>
    <row r="198" spans="1:11">
      <c r="A198" s="27"/>
      <c r="B198" s="27"/>
      <c r="C198" s="27"/>
      <c r="D198" s="27"/>
      <c r="E198" s="27"/>
      <c r="F198" s="27"/>
      <c r="G198" s="27"/>
      <c r="H198" s="27"/>
      <c r="I198" s="27"/>
      <c r="J198" s="10"/>
      <c r="K198" s="10"/>
    </row>
    <row r="199" spans="1:11">
      <c r="A199" s="27"/>
      <c r="B199" s="27"/>
      <c r="C199" s="27"/>
      <c r="D199" s="27"/>
      <c r="E199" s="27"/>
      <c r="F199" s="27"/>
      <c r="G199" s="27"/>
      <c r="H199" s="27"/>
      <c r="I199" s="27"/>
      <c r="J199" s="10"/>
      <c r="K199" s="10"/>
    </row>
    <row r="200" spans="1:11">
      <c r="A200" s="27"/>
      <c r="B200" s="27"/>
      <c r="C200" s="27"/>
      <c r="D200" s="27"/>
      <c r="E200" s="27"/>
      <c r="F200" s="27"/>
      <c r="G200" s="27"/>
      <c r="H200" s="27"/>
      <c r="I200" s="27"/>
      <c r="J200" s="10"/>
      <c r="K200" s="10"/>
    </row>
    <row r="201" spans="1:11">
      <c r="A201" s="27"/>
      <c r="B201" s="27"/>
      <c r="C201" s="27"/>
      <c r="D201" s="27"/>
      <c r="E201" s="27"/>
      <c r="F201" s="27"/>
      <c r="G201" s="27"/>
      <c r="H201" s="27"/>
      <c r="I201" s="27"/>
      <c r="J201" s="10"/>
      <c r="K201" s="10"/>
    </row>
    <row r="202" spans="1:11">
      <c r="A202" s="27"/>
      <c r="B202" s="27"/>
      <c r="C202" s="27"/>
      <c r="D202" s="27"/>
      <c r="E202" s="27"/>
      <c r="F202" s="27"/>
      <c r="G202" s="27"/>
      <c r="H202" s="27"/>
      <c r="I202" s="27"/>
      <c r="J202" s="10"/>
      <c r="K202" s="10"/>
    </row>
    <row r="203" spans="1:11">
      <c r="A203" s="27"/>
      <c r="B203" s="27"/>
      <c r="C203" s="27"/>
      <c r="D203" s="27"/>
      <c r="E203" s="27"/>
      <c r="F203" s="27"/>
      <c r="G203" s="27"/>
      <c r="H203" s="27"/>
      <c r="I203" s="27"/>
      <c r="J203" s="10"/>
      <c r="K203" s="10"/>
    </row>
    <row r="204" spans="1:11">
      <c r="A204" s="27"/>
      <c r="B204" s="27"/>
      <c r="C204" s="27"/>
      <c r="D204" s="27"/>
      <c r="E204" s="27"/>
      <c r="F204" s="27"/>
      <c r="G204" s="27"/>
      <c r="H204" s="27"/>
      <c r="I204" s="27"/>
      <c r="J204" s="10"/>
      <c r="K204" s="10"/>
    </row>
    <row r="205" spans="1:11">
      <c r="A205" s="27"/>
      <c r="B205" s="27"/>
      <c r="C205" s="27"/>
      <c r="D205" s="27"/>
      <c r="E205" s="27"/>
      <c r="F205" s="27"/>
      <c r="G205" s="27"/>
      <c r="H205" s="27"/>
      <c r="I205" s="27"/>
      <c r="J205" s="10"/>
      <c r="K205" s="10"/>
    </row>
    <row r="206" spans="1:11">
      <c r="A206" s="27"/>
      <c r="B206" s="27"/>
      <c r="C206" s="27"/>
      <c r="D206" s="27"/>
      <c r="E206" s="27"/>
      <c r="F206" s="27"/>
      <c r="G206" s="27"/>
      <c r="H206" s="27"/>
      <c r="I206" s="27"/>
      <c r="J206" s="10"/>
      <c r="K206" s="10"/>
    </row>
    <row r="207" spans="1:11">
      <c r="A207" s="27"/>
      <c r="B207" s="27"/>
      <c r="C207" s="27"/>
      <c r="D207" s="27"/>
      <c r="E207" s="27"/>
      <c r="F207" s="27"/>
      <c r="G207" s="27"/>
      <c r="H207" s="27"/>
      <c r="I207" s="27"/>
      <c r="J207" s="10"/>
      <c r="K207" s="10"/>
    </row>
    <row r="208" spans="1:11">
      <c r="A208" s="27"/>
      <c r="B208" s="27"/>
      <c r="C208" s="27"/>
      <c r="D208" s="27"/>
      <c r="E208" s="27"/>
      <c r="F208" s="27"/>
      <c r="G208" s="27"/>
      <c r="H208" s="27"/>
      <c r="I208" s="27"/>
      <c r="J208" s="10"/>
      <c r="K208" s="10"/>
    </row>
    <row r="209" spans="1:11">
      <c r="A209" s="27"/>
      <c r="B209" s="27"/>
      <c r="C209" s="27"/>
      <c r="D209" s="27"/>
      <c r="E209" s="27"/>
      <c r="F209" s="27"/>
      <c r="G209" s="27"/>
      <c r="H209" s="27"/>
      <c r="I209" s="27"/>
      <c r="J209" s="10"/>
      <c r="K209" s="10"/>
    </row>
    <row r="210" spans="1:11">
      <c r="A210" s="27"/>
      <c r="B210" s="27"/>
      <c r="C210" s="27"/>
      <c r="D210" s="27"/>
      <c r="E210" s="27"/>
      <c r="F210" s="27"/>
      <c r="G210" s="27"/>
      <c r="H210" s="27"/>
      <c r="I210" s="27"/>
      <c r="J210" s="10"/>
      <c r="K210" s="10"/>
    </row>
    <row r="211" spans="1:11">
      <c r="A211" s="27"/>
      <c r="B211" s="27"/>
      <c r="C211" s="27"/>
      <c r="D211" s="27"/>
      <c r="E211" s="27"/>
      <c r="F211" s="27"/>
      <c r="G211" s="27"/>
      <c r="H211" s="27"/>
      <c r="I211" s="27"/>
      <c r="J211" s="10"/>
      <c r="K211" s="10"/>
    </row>
    <row r="212" spans="1:11">
      <c r="A212" s="27"/>
      <c r="B212" s="27"/>
      <c r="C212" s="27"/>
      <c r="D212" s="27"/>
      <c r="E212" s="27"/>
      <c r="F212" s="27"/>
      <c r="G212" s="27"/>
      <c r="H212" s="27"/>
      <c r="I212" s="27"/>
      <c r="J212" s="10"/>
      <c r="K212" s="10"/>
    </row>
    <row r="213" spans="1:11">
      <c r="A213" s="27"/>
      <c r="B213" s="27"/>
      <c r="C213" s="27"/>
      <c r="D213" s="27"/>
      <c r="E213" s="27"/>
      <c r="F213" s="27"/>
      <c r="G213" s="27"/>
      <c r="H213" s="27"/>
      <c r="I213" s="27"/>
      <c r="J213" s="10"/>
      <c r="K213" s="10"/>
    </row>
    <row r="214" spans="1:11">
      <c r="A214" s="27"/>
      <c r="B214" s="27"/>
      <c r="C214" s="27"/>
      <c r="D214" s="27"/>
      <c r="E214" s="27"/>
      <c r="F214" s="27"/>
      <c r="G214" s="27"/>
      <c r="H214" s="27"/>
      <c r="I214" s="27"/>
      <c r="J214" s="10"/>
      <c r="K214" s="10"/>
    </row>
    <row r="215" spans="1:11">
      <c r="A215" s="27"/>
      <c r="B215" s="27"/>
      <c r="C215" s="27"/>
      <c r="D215" s="27"/>
      <c r="E215" s="27"/>
      <c r="F215" s="27"/>
      <c r="G215" s="27"/>
      <c r="H215" s="27"/>
      <c r="I215" s="27"/>
      <c r="J215" s="10"/>
      <c r="K215" s="10"/>
    </row>
    <row r="216" spans="1:11">
      <c r="A216" s="27"/>
      <c r="B216" s="27"/>
      <c r="C216" s="27"/>
      <c r="D216" s="27"/>
      <c r="E216" s="27"/>
      <c r="F216" s="27"/>
      <c r="G216" s="27"/>
      <c r="H216" s="27"/>
      <c r="I216" s="27"/>
      <c r="J216" s="10"/>
      <c r="K216" s="10"/>
    </row>
    <row r="217" spans="1:11">
      <c r="A217" s="27"/>
      <c r="B217" s="27"/>
      <c r="C217" s="27"/>
      <c r="D217" s="27"/>
      <c r="E217" s="27"/>
      <c r="F217" s="27"/>
      <c r="G217" s="27"/>
      <c r="H217" s="27"/>
      <c r="I217" s="27"/>
      <c r="J217" s="10"/>
      <c r="K217" s="10"/>
    </row>
    <row r="218" spans="1:11">
      <c r="A218" s="27"/>
      <c r="B218" s="27"/>
      <c r="C218" s="27"/>
      <c r="D218" s="27"/>
      <c r="E218" s="27"/>
      <c r="F218" s="27"/>
      <c r="G218" s="27"/>
      <c r="H218" s="27"/>
      <c r="I218" s="27"/>
      <c r="J218" s="10"/>
      <c r="K218" s="10"/>
    </row>
    <row r="219" spans="1:11">
      <c r="A219" s="27"/>
      <c r="B219" s="27"/>
      <c r="C219" s="27"/>
      <c r="D219" s="27"/>
      <c r="E219" s="27"/>
      <c r="F219" s="27"/>
      <c r="G219" s="27"/>
      <c r="H219" s="27"/>
      <c r="I219" s="27"/>
      <c r="J219" s="10"/>
      <c r="K219" s="10"/>
    </row>
    <row r="220" spans="1:11">
      <c r="A220" s="27"/>
      <c r="B220" s="27"/>
      <c r="C220" s="27"/>
      <c r="D220" s="27"/>
      <c r="E220" s="27"/>
      <c r="F220" s="27"/>
      <c r="G220" s="27"/>
      <c r="H220" s="27"/>
      <c r="I220" s="27"/>
      <c r="J220" s="10"/>
      <c r="K220" s="10"/>
    </row>
    <row r="221" spans="1:11">
      <c r="A221" s="27"/>
      <c r="B221" s="27"/>
      <c r="C221" s="27"/>
      <c r="D221" s="27"/>
      <c r="E221" s="27"/>
      <c r="F221" s="27"/>
      <c r="G221" s="27"/>
      <c r="H221" s="27"/>
      <c r="I221" s="27"/>
      <c r="J221" s="10"/>
      <c r="K221" s="10"/>
    </row>
    <row r="222" spans="1:11">
      <c r="A222" s="27"/>
      <c r="B222" s="27"/>
      <c r="C222" s="27"/>
      <c r="D222" s="27"/>
      <c r="E222" s="27"/>
      <c r="F222" s="27"/>
      <c r="G222" s="27"/>
      <c r="H222" s="27"/>
      <c r="I222" s="27"/>
      <c r="J222" s="10"/>
      <c r="K222" s="10"/>
    </row>
    <row r="223" spans="1:11">
      <c r="A223" s="27"/>
      <c r="B223" s="27"/>
      <c r="C223" s="27"/>
      <c r="D223" s="27"/>
      <c r="E223" s="27"/>
      <c r="F223" s="27"/>
      <c r="G223" s="27"/>
      <c r="H223" s="27"/>
      <c r="I223" s="27"/>
      <c r="J223" s="10"/>
      <c r="K223" s="10"/>
    </row>
    <row r="224" spans="1:11">
      <c r="A224" s="27"/>
      <c r="B224" s="27"/>
      <c r="C224" s="27"/>
      <c r="D224" s="27"/>
      <c r="E224" s="27"/>
      <c r="F224" s="27"/>
      <c r="G224" s="27"/>
      <c r="H224" s="27"/>
      <c r="I224" s="27"/>
      <c r="J224" s="10"/>
      <c r="K224" s="10"/>
    </row>
    <row r="225" spans="1:11">
      <c r="A225" s="27"/>
      <c r="B225" s="27"/>
      <c r="C225" s="27"/>
      <c r="D225" s="27"/>
      <c r="E225" s="27"/>
      <c r="F225" s="27"/>
      <c r="G225" s="27"/>
      <c r="H225" s="27"/>
      <c r="I225" s="27"/>
      <c r="J225" s="10"/>
      <c r="K225" s="10"/>
    </row>
    <row r="226" spans="1:11">
      <c r="A226" s="27"/>
      <c r="B226" s="27"/>
      <c r="C226" s="27"/>
      <c r="D226" s="27"/>
      <c r="E226" s="27"/>
      <c r="F226" s="27"/>
      <c r="G226" s="27"/>
      <c r="H226" s="27"/>
      <c r="I226" s="27"/>
      <c r="J226" s="10"/>
      <c r="K226" s="10"/>
    </row>
    <row r="227" spans="1:11">
      <c r="A227" s="27"/>
      <c r="B227" s="27"/>
      <c r="C227" s="27"/>
      <c r="D227" s="27"/>
      <c r="E227" s="27"/>
      <c r="F227" s="27"/>
      <c r="G227" s="27"/>
      <c r="H227" s="27"/>
      <c r="I227" s="27"/>
      <c r="J227" s="10"/>
      <c r="K227" s="10"/>
    </row>
    <row r="228" spans="1:11">
      <c r="A228" s="27"/>
      <c r="B228" s="27"/>
      <c r="C228" s="27"/>
      <c r="D228" s="27"/>
      <c r="E228" s="27"/>
      <c r="F228" s="27"/>
      <c r="G228" s="27"/>
      <c r="H228" s="27"/>
      <c r="I228" s="27"/>
      <c r="J228" s="10"/>
      <c r="K228" s="10"/>
    </row>
    <row r="229" spans="1:11">
      <c r="A229" s="27"/>
      <c r="B229" s="27"/>
      <c r="C229" s="27"/>
      <c r="D229" s="27"/>
      <c r="E229" s="27"/>
      <c r="F229" s="27"/>
      <c r="G229" s="27"/>
      <c r="H229" s="27"/>
      <c r="I229" s="27"/>
      <c r="J229" s="10"/>
      <c r="K229" s="10"/>
    </row>
    <row r="230" spans="1:11">
      <c r="A230" s="27"/>
      <c r="B230" s="27"/>
      <c r="C230" s="27"/>
      <c r="D230" s="27"/>
      <c r="E230" s="27"/>
      <c r="F230" s="27"/>
      <c r="G230" s="27"/>
      <c r="H230" s="27"/>
      <c r="I230" s="27"/>
      <c r="J230" s="10"/>
      <c r="K230" s="10"/>
    </row>
    <row r="231" spans="1:11">
      <c r="A231" s="27"/>
      <c r="B231" s="27"/>
      <c r="C231" s="27"/>
      <c r="D231" s="27"/>
      <c r="E231" s="27"/>
      <c r="I231" s="27"/>
      <c r="J231" s="10"/>
      <c r="K231" s="10"/>
    </row>
    <row r="232" spans="1:11">
      <c r="A232" s="27"/>
      <c r="B232" s="27"/>
      <c r="C232" s="27"/>
      <c r="D232" s="27"/>
      <c r="E232" s="27"/>
      <c r="I232" s="27"/>
      <c r="J232" s="10"/>
      <c r="K232" s="10"/>
    </row>
    <row r="233" spans="1:11">
      <c r="A233" s="27"/>
      <c r="B233" s="27"/>
      <c r="C233" s="27"/>
      <c r="D233" s="27"/>
      <c r="E233" s="27"/>
      <c r="I233" s="27"/>
      <c r="J233" s="10"/>
      <c r="K233" s="10"/>
    </row>
    <row r="234" spans="1:11">
      <c r="A234" s="27"/>
      <c r="B234" s="27"/>
      <c r="C234" s="27"/>
      <c r="D234" s="27"/>
      <c r="E234" s="27"/>
      <c r="I234" s="27"/>
      <c r="J234" s="10"/>
      <c r="K234" s="10"/>
    </row>
    <row r="235" spans="1:11">
      <c r="A235" s="27"/>
      <c r="B235" s="27"/>
      <c r="C235" s="27"/>
      <c r="D235" s="27"/>
      <c r="E235" s="27"/>
      <c r="I235" s="27"/>
      <c r="J235" s="10"/>
      <c r="K235" s="10"/>
    </row>
    <row r="236" spans="1:11">
      <c r="A236" s="27"/>
      <c r="B236" s="27"/>
      <c r="C236" s="27"/>
      <c r="D236" s="27"/>
      <c r="E236" s="27"/>
      <c r="I236" s="27"/>
      <c r="J236" s="10"/>
    </row>
  </sheetData>
  <mergeCells count="1">
    <mergeCell ref="A1:D1"/>
  </mergeCells>
  <hyperlinks>
    <hyperlink ref="F7" r:id="rId1" xr:uid="{39B94D47-DDAC-4BEA-8310-35F4A5725AB1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204"/>
  <sheetViews>
    <sheetView topLeftCell="A6" zoomScale="90" zoomScaleNormal="90" workbookViewId="0">
      <selection activeCell="C30" sqref="C30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45912</v>
      </c>
      <c r="B1" s="140"/>
      <c r="C1" s="140"/>
      <c r="D1" s="140"/>
      <c r="E1" s="23" t="s">
        <v>18</v>
      </c>
      <c r="F1" s="24" t="s">
        <v>186</v>
      </c>
      <c r="G1"/>
      <c r="M1" s="26" t="s">
        <v>27</v>
      </c>
      <c r="N1" s="57">
        <f>SUM(P23:P24)</f>
        <v>296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58">
        <v>0.45</v>
      </c>
      <c r="O2" s="29">
        <f>SUM(N1/(1-N2))</f>
        <v>538.17999999999995</v>
      </c>
      <c r="R2" s="71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187</v>
      </c>
      <c r="G3" s="30"/>
      <c r="H3" s="23"/>
      <c r="I3" s="23"/>
      <c r="M3" s="26" t="s">
        <v>24</v>
      </c>
      <c r="N3" s="58">
        <v>9.5000000000000001E-2</v>
      </c>
      <c r="O3" s="32">
        <f>SUM(O2*N3)</f>
        <v>51.13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188</v>
      </c>
      <c r="G4" s="30"/>
      <c r="H4" s="23"/>
      <c r="I4" s="23"/>
      <c r="M4" s="27"/>
      <c r="N4" s="27"/>
      <c r="O4" s="33">
        <f>SUM(O2:O3)</f>
        <v>589.30999999999995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176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177</v>
      </c>
      <c r="G7" s="23"/>
      <c r="H7" s="23"/>
      <c r="I7" s="23"/>
      <c r="P7" s="72" t="s">
        <v>46</v>
      </c>
      <c r="Q7" s="71">
        <f>SUM(H12:H31)</f>
        <v>32854.9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47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4" t="s">
        <v>32</v>
      </c>
      <c r="J10" s="39" t="s">
        <v>30</v>
      </c>
      <c r="K10" s="40"/>
      <c r="L10"/>
      <c r="M10" s="41">
        <v>0.6</v>
      </c>
      <c r="N10" s="41">
        <v>0.4</v>
      </c>
      <c r="Q10" s="76"/>
      <c r="R10" s="46" t="s">
        <v>43</v>
      </c>
      <c r="S10" s="46" t="s">
        <v>44</v>
      </c>
      <c r="T10" s="77" t="s">
        <v>45</v>
      </c>
    </row>
    <row r="11" spans="1:20" s="42" customFormat="1" ht="24.95" customHeight="1" thickBot="1">
      <c r="A11" s="83" t="s">
        <v>0</v>
      </c>
      <c r="B11" s="83" t="s">
        <v>50</v>
      </c>
      <c r="C11" s="83" t="s">
        <v>39</v>
      </c>
      <c r="D11" s="84" t="s">
        <v>40</v>
      </c>
      <c r="E11" s="84" t="s">
        <v>33</v>
      </c>
      <c r="F11" s="83" t="s">
        <v>34</v>
      </c>
      <c r="G11" s="83" t="s">
        <v>5</v>
      </c>
      <c r="H11" s="83" t="s">
        <v>6</v>
      </c>
      <c r="I11" s="95">
        <v>9.2499999999999999E-2</v>
      </c>
      <c r="J11" s="83" t="s">
        <v>6</v>
      </c>
      <c r="K11" s="40"/>
      <c r="L11" t="s">
        <v>26</v>
      </c>
      <c r="M11" t="s">
        <v>25</v>
      </c>
      <c r="P11" s="42" t="s">
        <v>42</v>
      </c>
      <c r="Q11" s="78"/>
      <c r="R11" s="79">
        <f>SUM(P12:P31)</f>
        <v>19155.63</v>
      </c>
      <c r="S11" s="79">
        <f>SUM(Q7-R11)</f>
        <v>13699.27</v>
      </c>
      <c r="T11" s="82">
        <f>SUM(Q7-R11)/Q7</f>
        <v>0.42</v>
      </c>
    </row>
    <row r="12" spans="1:20" s="46" customFormat="1" ht="30" customHeight="1" thickTop="1">
      <c r="A12" s="55">
        <v>8</v>
      </c>
      <c r="B12" s="55"/>
      <c r="C12" s="55">
        <v>72</v>
      </c>
      <c r="D12" s="55">
        <v>71</v>
      </c>
      <c r="E12" s="125" t="s">
        <v>189</v>
      </c>
      <c r="F12" s="125" t="s">
        <v>191</v>
      </c>
      <c r="G12" s="80">
        <f t="shared" ref="G12:G22" si="0">ROUNDUP(M12,0)</f>
        <v>271</v>
      </c>
      <c r="H12" s="80">
        <f t="shared" ref="H12:H22" si="1">G12*A12</f>
        <v>2168</v>
      </c>
      <c r="I12" s="80">
        <f t="shared" ref="I12" si="2">SUM(H12*$I$11)</f>
        <v>200.54</v>
      </c>
      <c r="J12" s="80">
        <f t="shared" ref="J12" si="3">SUM(H12:I12)</f>
        <v>2368.54</v>
      </c>
      <c r="K12" s="44"/>
      <c r="L12" s="45">
        <v>108.35</v>
      </c>
      <c r="M12" s="59">
        <f t="shared" ref="M12" si="4">SUM(L12/(1-$M$10))</f>
        <v>270.88</v>
      </c>
      <c r="P12" s="63">
        <f t="shared" ref="P12:P22" si="5">L12*A12</f>
        <v>866.8</v>
      </c>
      <c r="R12" s="81">
        <f t="shared" ref="R12:R22" si="6">SUM(((C12*D12)/144)*A12)</f>
        <v>284</v>
      </c>
      <c r="S12" s="46" t="s">
        <v>48</v>
      </c>
    </row>
    <row r="13" spans="1:20" s="46" customFormat="1" ht="30" customHeight="1">
      <c r="A13" s="55">
        <v>26</v>
      </c>
      <c r="B13" s="55"/>
      <c r="C13" s="55">
        <v>48.125</v>
      </c>
      <c r="D13" s="55">
        <v>71</v>
      </c>
      <c r="E13" s="125" t="s">
        <v>189</v>
      </c>
      <c r="F13" s="125" t="s">
        <v>191</v>
      </c>
      <c r="G13" s="80">
        <f t="shared" si="0"/>
        <v>223</v>
      </c>
      <c r="H13" s="80">
        <f t="shared" si="1"/>
        <v>5798</v>
      </c>
      <c r="I13" s="80">
        <f t="shared" ref="I13:I14" si="7">SUM(H13*$I$11)</f>
        <v>536.32000000000005</v>
      </c>
      <c r="J13" s="80">
        <f t="shared" ref="J13:J14" si="8">SUM(H13:I13)</f>
        <v>6334.32</v>
      </c>
      <c r="K13" s="44"/>
      <c r="L13" s="45">
        <v>88.9</v>
      </c>
      <c r="M13" s="59">
        <f t="shared" ref="M13" si="9">SUM(L13/(1-$M$10))</f>
        <v>222.25</v>
      </c>
      <c r="P13" s="63">
        <f t="shared" si="5"/>
        <v>2311.4</v>
      </c>
      <c r="R13" s="81">
        <f t="shared" si="6"/>
        <v>616.94000000000005</v>
      </c>
      <c r="S13" s="46" t="s">
        <v>48</v>
      </c>
    </row>
    <row r="14" spans="1:20" s="46" customFormat="1" ht="30" customHeight="1">
      <c r="A14" s="55">
        <v>1</v>
      </c>
      <c r="B14" s="55"/>
      <c r="C14" s="55" t="s">
        <v>198</v>
      </c>
      <c r="D14" s="55"/>
      <c r="E14" s="125" t="s">
        <v>190</v>
      </c>
      <c r="F14" s="125" t="s">
        <v>195</v>
      </c>
      <c r="G14" s="80">
        <f t="shared" si="0"/>
        <v>2491</v>
      </c>
      <c r="H14" s="80">
        <f t="shared" si="1"/>
        <v>2491</v>
      </c>
      <c r="I14" s="80">
        <f t="shared" si="7"/>
        <v>230.42</v>
      </c>
      <c r="J14" s="80">
        <f t="shared" si="8"/>
        <v>2721.42</v>
      </c>
      <c r="K14" s="44"/>
      <c r="L14" s="45">
        <v>1494.32</v>
      </c>
      <c r="M14" s="59">
        <f>SUM(L14/(1-$N$10))</f>
        <v>2490.5300000000002</v>
      </c>
      <c r="P14" s="63">
        <f t="shared" si="5"/>
        <v>1494.32</v>
      </c>
      <c r="R14" s="81" t="e">
        <f t="shared" si="6"/>
        <v>#VALUE!</v>
      </c>
      <c r="S14" s="46" t="s">
        <v>48</v>
      </c>
    </row>
    <row r="15" spans="1:20" s="46" customFormat="1" ht="30" customHeight="1">
      <c r="A15" s="55">
        <v>1</v>
      </c>
      <c r="B15" s="55"/>
      <c r="C15" s="55" t="s">
        <v>199</v>
      </c>
      <c r="D15" s="55"/>
      <c r="E15" s="125" t="s">
        <v>190</v>
      </c>
      <c r="F15" s="125" t="s">
        <v>195</v>
      </c>
      <c r="G15" s="80">
        <f t="shared" ref="G15:G18" si="10">ROUNDUP(M15,0)</f>
        <v>1807</v>
      </c>
      <c r="H15" s="80">
        <f t="shared" ref="H15:H18" si="11">G15*A15</f>
        <v>1807</v>
      </c>
      <c r="I15" s="80">
        <f t="shared" ref="I15:I18" si="12">SUM(H15*$I$11)</f>
        <v>167.15</v>
      </c>
      <c r="J15" s="80">
        <f t="shared" ref="J15:J18" si="13">SUM(H15:I15)</f>
        <v>1974.15</v>
      </c>
      <c r="K15" s="44"/>
      <c r="L15" s="45">
        <v>1083.6500000000001</v>
      </c>
      <c r="M15" s="59">
        <f t="shared" ref="M15:M23" si="14">SUM(L15/(1-$N$10))</f>
        <v>1806.08</v>
      </c>
      <c r="P15" s="63">
        <f t="shared" ref="P15:P18" si="15">L15*A15</f>
        <v>1083.6500000000001</v>
      </c>
      <c r="R15" s="81" t="e">
        <f t="shared" ref="R15:R18" si="16">SUM(((C15*D15)/144)*A15)</f>
        <v>#VALUE!</v>
      </c>
      <c r="S15" s="46" t="s">
        <v>48</v>
      </c>
    </row>
    <row r="16" spans="1:20" s="46" customFormat="1" ht="30" customHeight="1">
      <c r="A16" s="55">
        <v>1</v>
      </c>
      <c r="B16" s="55"/>
      <c r="C16" s="55" t="s">
        <v>200</v>
      </c>
      <c r="D16" s="55"/>
      <c r="E16" s="125" t="s">
        <v>190</v>
      </c>
      <c r="F16" s="125" t="s">
        <v>195</v>
      </c>
      <c r="G16" s="80">
        <f t="shared" si="10"/>
        <v>1659</v>
      </c>
      <c r="H16" s="80">
        <f t="shared" si="11"/>
        <v>1659</v>
      </c>
      <c r="I16" s="80">
        <f t="shared" si="12"/>
        <v>153.46</v>
      </c>
      <c r="J16" s="80">
        <f t="shared" si="13"/>
        <v>1812.46</v>
      </c>
      <c r="K16" s="44"/>
      <c r="L16" s="45">
        <v>995.4</v>
      </c>
      <c r="M16" s="59">
        <f t="shared" si="14"/>
        <v>1659</v>
      </c>
      <c r="P16" s="63">
        <f t="shared" si="15"/>
        <v>995.4</v>
      </c>
      <c r="R16" s="81" t="e">
        <f t="shared" si="16"/>
        <v>#VALUE!</v>
      </c>
      <c r="S16" s="46" t="s">
        <v>48</v>
      </c>
    </row>
    <row r="17" spans="1:19" s="46" customFormat="1" ht="30" customHeight="1">
      <c r="A17" s="55">
        <v>1</v>
      </c>
      <c r="B17" s="55"/>
      <c r="C17" s="55" t="s">
        <v>201</v>
      </c>
      <c r="D17" s="55"/>
      <c r="E17" s="125" t="s">
        <v>190</v>
      </c>
      <c r="F17" s="125" t="s">
        <v>195</v>
      </c>
      <c r="G17" s="80">
        <f t="shared" si="10"/>
        <v>2659</v>
      </c>
      <c r="H17" s="80">
        <f t="shared" si="11"/>
        <v>2659</v>
      </c>
      <c r="I17" s="80">
        <f t="shared" si="12"/>
        <v>245.96</v>
      </c>
      <c r="J17" s="80">
        <f t="shared" si="13"/>
        <v>2904.96</v>
      </c>
      <c r="K17" s="44"/>
      <c r="L17" s="45">
        <v>1594.83</v>
      </c>
      <c r="M17" s="59">
        <f t="shared" si="14"/>
        <v>2658.05</v>
      </c>
      <c r="P17" s="63">
        <f t="shared" si="15"/>
        <v>1594.83</v>
      </c>
      <c r="R17" s="81" t="e">
        <f t="shared" si="16"/>
        <v>#VALUE!</v>
      </c>
      <c r="S17" s="46" t="s">
        <v>48</v>
      </c>
    </row>
    <row r="18" spans="1:19" s="46" customFormat="1" ht="30" customHeight="1">
      <c r="A18" s="55">
        <v>1</v>
      </c>
      <c r="B18" s="55"/>
      <c r="C18" s="55" t="s">
        <v>202</v>
      </c>
      <c r="D18" s="55"/>
      <c r="E18" s="125" t="s">
        <v>190</v>
      </c>
      <c r="F18" s="125" t="s">
        <v>195</v>
      </c>
      <c r="G18" s="80">
        <f t="shared" si="10"/>
        <v>1719</v>
      </c>
      <c r="H18" s="80">
        <f t="shared" si="11"/>
        <v>1719</v>
      </c>
      <c r="I18" s="80">
        <f t="shared" si="12"/>
        <v>159.01</v>
      </c>
      <c r="J18" s="80">
        <f t="shared" si="13"/>
        <v>1878.01</v>
      </c>
      <c r="K18" s="44"/>
      <c r="L18" s="45">
        <v>1030.97</v>
      </c>
      <c r="M18" s="59">
        <f t="shared" si="14"/>
        <v>1718.28</v>
      </c>
      <c r="P18" s="63">
        <f t="shared" si="15"/>
        <v>1030.97</v>
      </c>
      <c r="R18" s="81" t="e">
        <f t="shared" si="16"/>
        <v>#VALUE!</v>
      </c>
      <c r="S18" s="46" t="s">
        <v>48</v>
      </c>
    </row>
    <row r="19" spans="1:19" s="46" customFormat="1" ht="30" customHeight="1">
      <c r="A19" s="55">
        <v>1</v>
      </c>
      <c r="B19" s="55"/>
      <c r="C19" s="55" t="s">
        <v>203</v>
      </c>
      <c r="D19" s="55"/>
      <c r="E19" s="125" t="s">
        <v>190</v>
      </c>
      <c r="F19" s="125" t="s">
        <v>195</v>
      </c>
      <c r="G19" s="80">
        <f t="shared" si="0"/>
        <v>2539</v>
      </c>
      <c r="H19" s="80">
        <f t="shared" si="1"/>
        <v>2539</v>
      </c>
      <c r="I19" s="80">
        <f t="shared" ref="I19:I22" si="17">SUM(H19*$I$11)</f>
        <v>234.86</v>
      </c>
      <c r="J19" s="80">
        <f t="shared" ref="J19:J22" si="18">SUM(H19:I19)</f>
        <v>2773.86</v>
      </c>
      <c r="K19" s="44"/>
      <c r="L19" s="45">
        <v>1522.83</v>
      </c>
      <c r="M19" s="59">
        <f t="shared" si="14"/>
        <v>2538.0500000000002</v>
      </c>
      <c r="P19" s="63">
        <f t="shared" si="5"/>
        <v>1522.83</v>
      </c>
      <c r="R19" s="81" t="e">
        <f t="shared" si="6"/>
        <v>#VALUE!</v>
      </c>
      <c r="S19" s="46" t="s">
        <v>48</v>
      </c>
    </row>
    <row r="20" spans="1:19" s="46" customFormat="1" ht="30" customHeight="1">
      <c r="A20" s="55">
        <v>1</v>
      </c>
      <c r="B20" s="55"/>
      <c r="C20" s="55" t="s">
        <v>204</v>
      </c>
      <c r="D20" s="55"/>
      <c r="E20" s="125" t="s">
        <v>190</v>
      </c>
      <c r="F20" s="125" t="s">
        <v>195</v>
      </c>
      <c r="G20" s="80">
        <f t="shared" si="0"/>
        <v>1720</v>
      </c>
      <c r="H20" s="80">
        <f t="shared" si="1"/>
        <v>1720</v>
      </c>
      <c r="I20" s="80">
        <f t="shared" si="17"/>
        <v>159.1</v>
      </c>
      <c r="J20" s="80">
        <f t="shared" si="18"/>
        <v>1879.1</v>
      </c>
      <c r="K20" s="44"/>
      <c r="L20" s="45">
        <v>1031.97</v>
      </c>
      <c r="M20" s="59">
        <f t="shared" si="14"/>
        <v>1719.95</v>
      </c>
      <c r="P20" s="63">
        <f t="shared" si="5"/>
        <v>1031.97</v>
      </c>
      <c r="R20" s="81" t="e">
        <f t="shared" si="6"/>
        <v>#VALUE!</v>
      </c>
      <c r="S20" s="46" t="s">
        <v>48</v>
      </c>
    </row>
    <row r="21" spans="1:19" s="46" customFormat="1" ht="30" customHeight="1">
      <c r="A21" s="55">
        <v>1</v>
      </c>
      <c r="B21" s="55"/>
      <c r="C21" s="55" t="s">
        <v>205</v>
      </c>
      <c r="D21" s="55"/>
      <c r="E21" s="125" t="s">
        <v>190</v>
      </c>
      <c r="F21" s="125" t="s">
        <v>195</v>
      </c>
      <c r="G21" s="80">
        <f t="shared" si="0"/>
        <v>1880</v>
      </c>
      <c r="H21" s="80">
        <f t="shared" si="1"/>
        <v>1880</v>
      </c>
      <c r="I21" s="80">
        <f t="shared" si="17"/>
        <v>173.9</v>
      </c>
      <c r="J21" s="80">
        <f t="shared" si="18"/>
        <v>2053.9</v>
      </c>
      <c r="K21" s="44"/>
      <c r="L21" s="45">
        <v>1127.46</v>
      </c>
      <c r="M21" s="59">
        <f t="shared" si="14"/>
        <v>1879.1</v>
      </c>
      <c r="P21" s="63">
        <f t="shared" si="5"/>
        <v>1127.46</v>
      </c>
      <c r="R21" s="81" t="e">
        <f t="shared" si="6"/>
        <v>#VALUE!</v>
      </c>
      <c r="S21" s="46" t="s">
        <v>48</v>
      </c>
    </row>
    <row r="22" spans="1:19" s="46" customFormat="1" ht="30" customHeight="1">
      <c r="A22" s="55">
        <v>1</v>
      </c>
      <c r="B22" s="55"/>
      <c r="C22" s="55"/>
      <c r="D22" s="55"/>
      <c r="E22" s="125" t="s">
        <v>196</v>
      </c>
      <c r="F22" s="125" t="s">
        <v>194</v>
      </c>
      <c r="G22" s="80">
        <f t="shared" si="0"/>
        <v>245</v>
      </c>
      <c r="H22" s="80">
        <f t="shared" si="1"/>
        <v>245</v>
      </c>
      <c r="I22" s="80">
        <f t="shared" si="17"/>
        <v>22.66</v>
      </c>
      <c r="J22" s="80">
        <f t="shared" si="18"/>
        <v>267.66000000000003</v>
      </c>
      <c r="K22" s="44"/>
      <c r="L22" s="45">
        <v>147</v>
      </c>
      <c r="M22" s="59">
        <f t="shared" si="14"/>
        <v>245</v>
      </c>
      <c r="P22" s="63">
        <f t="shared" si="5"/>
        <v>147</v>
      </c>
      <c r="R22" s="81">
        <f t="shared" si="6"/>
        <v>0</v>
      </c>
      <c r="S22" s="46" t="s">
        <v>48</v>
      </c>
    </row>
    <row r="23" spans="1:19" s="46" customFormat="1" ht="30" customHeight="1">
      <c r="A23" s="55">
        <v>2</v>
      </c>
      <c r="B23" s="55"/>
      <c r="C23" s="55"/>
      <c r="D23" s="55"/>
      <c r="E23" s="125" t="s">
        <v>197</v>
      </c>
      <c r="F23" s="125" t="s">
        <v>194</v>
      </c>
      <c r="G23" s="80">
        <f t="shared" ref="G23" si="19">ROUNDUP(M23,0)</f>
        <v>247</v>
      </c>
      <c r="H23" s="80">
        <f t="shared" ref="H23:H25" si="20">G23*A23</f>
        <v>494</v>
      </c>
      <c r="I23" s="80">
        <f t="shared" ref="I23" si="21">SUM(H23*$I$11)</f>
        <v>45.7</v>
      </c>
      <c r="J23" s="80">
        <f t="shared" ref="J23" si="22">SUM(H23:I23)</f>
        <v>539.70000000000005</v>
      </c>
      <c r="K23" s="44"/>
      <c r="L23" s="45">
        <v>148</v>
      </c>
      <c r="M23" s="59">
        <f t="shared" si="14"/>
        <v>246.67</v>
      </c>
      <c r="P23" s="63">
        <f t="shared" ref="P23:P24" si="23">L23*A23</f>
        <v>296</v>
      </c>
      <c r="R23" s="81">
        <f t="shared" ref="R23:R24" si="24">SUM(((C23*D23)/144)*A23)</f>
        <v>0</v>
      </c>
      <c r="S23" s="46" t="s">
        <v>48</v>
      </c>
    </row>
    <row r="24" spans="1:19" s="46" customFormat="1" ht="30" customHeight="1" thickBot="1">
      <c r="A24" s="120"/>
      <c r="B24" s="120"/>
      <c r="C24" s="120"/>
      <c r="D24" s="120"/>
      <c r="E24" s="121"/>
      <c r="F24" s="121"/>
      <c r="G24" s="122"/>
      <c r="H24" s="122"/>
      <c r="I24" s="122"/>
      <c r="J24" s="122"/>
      <c r="K24" s="44"/>
      <c r="L24" s="45"/>
      <c r="M24" s="59"/>
      <c r="O24" s="61"/>
      <c r="P24" s="63">
        <f t="shared" si="23"/>
        <v>0</v>
      </c>
      <c r="R24" s="81">
        <f t="shared" si="24"/>
        <v>0</v>
      </c>
    </row>
    <row r="25" spans="1:19" s="46" customFormat="1" ht="30" customHeight="1">
      <c r="A25" s="55">
        <v>34</v>
      </c>
      <c r="B25" s="118"/>
      <c r="C25" s="118"/>
      <c r="D25" s="118"/>
      <c r="E25" s="43" t="s">
        <v>192</v>
      </c>
      <c r="F25" s="43"/>
      <c r="G25" s="80">
        <v>50</v>
      </c>
      <c r="H25" s="119">
        <f t="shared" si="20"/>
        <v>1700</v>
      </c>
      <c r="I25" s="80"/>
      <c r="J25" s="80">
        <f t="shared" ref="J25" si="25">SUM(H25:I25)</f>
        <v>1700</v>
      </c>
      <c r="K25" s="44"/>
      <c r="L25" s="45">
        <v>35</v>
      </c>
      <c r="M25" s="59">
        <f>SUM(L25/(1-$N$25))</f>
        <v>46.67</v>
      </c>
      <c r="N25" s="41">
        <v>0.25</v>
      </c>
      <c r="O25" s="60"/>
      <c r="P25" s="63">
        <f>L25*A25</f>
        <v>1190</v>
      </c>
      <c r="Q25" s="70"/>
      <c r="R25" s="89" t="s">
        <v>56</v>
      </c>
    </row>
    <row r="26" spans="1:19" s="46" customFormat="1" ht="30" customHeight="1">
      <c r="A26" s="55">
        <v>20</v>
      </c>
      <c r="B26" s="118"/>
      <c r="C26" s="118"/>
      <c r="D26" s="118"/>
      <c r="E26" s="43" t="s">
        <v>193</v>
      </c>
      <c r="F26" s="43"/>
      <c r="G26" s="80">
        <v>100</v>
      </c>
      <c r="H26" s="119">
        <f t="shared" ref="H26" si="26">G26*A26</f>
        <v>2000</v>
      </c>
      <c r="I26" s="80"/>
      <c r="J26" s="80">
        <f t="shared" ref="J26" si="27">SUM(H26:I26)</f>
        <v>2000</v>
      </c>
      <c r="K26" s="44"/>
      <c r="L26" s="45">
        <v>75</v>
      </c>
      <c r="M26" s="59">
        <f>SUM(L26/(1-$N$25))</f>
        <v>100</v>
      </c>
      <c r="N26" s="41">
        <v>0.25</v>
      </c>
      <c r="O26" s="60"/>
      <c r="P26" s="63">
        <f>L26*A26</f>
        <v>1500</v>
      </c>
      <c r="Q26" s="70"/>
      <c r="R26" s="89" t="s">
        <v>56</v>
      </c>
    </row>
    <row r="27" spans="1:19" s="46" customFormat="1" ht="30" customHeight="1">
      <c r="A27" s="55">
        <v>1</v>
      </c>
      <c r="B27" s="118"/>
      <c r="C27" s="118"/>
      <c r="D27" s="118"/>
      <c r="E27" s="43" t="s">
        <v>206</v>
      </c>
      <c r="F27" s="43"/>
      <c r="G27" s="80">
        <v>650</v>
      </c>
      <c r="H27" s="119">
        <f t="shared" ref="H27" si="28">G27*A27</f>
        <v>650</v>
      </c>
      <c r="I27" s="80"/>
      <c r="J27" s="80">
        <f t="shared" ref="J27" si="29">SUM(H27:I27)</f>
        <v>650</v>
      </c>
      <c r="K27" s="44"/>
      <c r="L27" s="45">
        <v>500</v>
      </c>
      <c r="M27" s="59">
        <f>SUM(L27/(1-$N$25))</f>
        <v>666.67</v>
      </c>
      <c r="N27" s="41">
        <v>0.25</v>
      </c>
      <c r="O27" s="60"/>
      <c r="P27" s="63">
        <f>L27*A27</f>
        <v>500</v>
      </c>
      <c r="Q27" s="70"/>
      <c r="R27" s="89" t="s">
        <v>56</v>
      </c>
    </row>
    <row r="28" spans="1:19" s="46" customFormat="1" ht="30" customHeight="1">
      <c r="A28" s="54">
        <v>1</v>
      </c>
      <c r="B28" s="66"/>
      <c r="C28" s="66"/>
      <c r="D28" s="66"/>
      <c r="E28" s="62" t="s">
        <v>35</v>
      </c>
      <c r="F28" s="62"/>
      <c r="G28" s="80">
        <v>275</v>
      </c>
      <c r="H28" s="68">
        <f>SUM(G28*A28)</f>
        <v>275</v>
      </c>
      <c r="I28" s="67"/>
      <c r="J28" s="69">
        <f>SUM(H28:I28)</f>
        <v>275</v>
      </c>
      <c r="K28" s="44"/>
      <c r="L28" s="45">
        <f>4*50</f>
        <v>200</v>
      </c>
      <c r="M28" s="59">
        <f>SUM(L28/(1-$N$25))</f>
        <v>266.67</v>
      </c>
      <c r="P28" s="63">
        <f t="shared" ref="P28:P31" si="30">L28*A28</f>
        <v>200</v>
      </c>
      <c r="R28" s="89" t="s">
        <v>57</v>
      </c>
    </row>
    <row r="29" spans="1:19" s="46" customFormat="1" ht="30" customHeight="1">
      <c r="A29" s="66">
        <v>1</v>
      </c>
      <c r="B29" s="66"/>
      <c r="C29" s="66"/>
      <c r="D29" s="66"/>
      <c r="E29" s="62" t="s">
        <v>180</v>
      </c>
      <c r="F29" s="62"/>
      <c r="G29" s="80">
        <v>350</v>
      </c>
      <c r="H29" s="68">
        <f>SUM(G29*A29)</f>
        <v>350</v>
      </c>
      <c r="I29" s="67"/>
      <c r="J29" s="69">
        <f>SUM(H29:I29)</f>
        <v>350</v>
      </c>
      <c r="K29" s="44"/>
      <c r="L29" s="45">
        <f>((0.7*150)+(50*3))</f>
        <v>255</v>
      </c>
      <c r="M29" s="59">
        <f t="shared" ref="M29:M31" si="31">SUM(L29/(1-$N$25))</f>
        <v>340</v>
      </c>
      <c r="O29" s="47"/>
      <c r="P29" s="63">
        <f t="shared" si="30"/>
        <v>255</v>
      </c>
      <c r="Q29" s="48"/>
      <c r="R29" s="61" t="s">
        <v>54</v>
      </c>
    </row>
    <row r="30" spans="1:19" s="46" customFormat="1" ht="30" customHeight="1">
      <c r="A30" s="66">
        <v>1</v>
      </c>
      <c r="B30" s="66"/>
      <c r="C30" s="66"/>
      <c r="D30" s="66"/>
      <c r="E30" s="62" t="s">
        <v>55</v>
      </c>
      <c r="F30" s="62"/>
      <c r="G30" s="80">
        <v>1100</v>
      </c>
      <c r="H30" s="68">
        <f>SUM(G30*A30)</f>
        <v>1100</v>
      </c>
      <c r="I30" s="67"/>
      <c r="J30" s="69">
        <f>SUM(H30:I30)</f>
        <v>1100</v>
      </c>
      <c r="K30" s="44"/>
      <c r="L30" s="45">
        <f>((0.7*220)+(50*5))*2</f>
        <v>808</v>
      </c>
      <c r="M30" s="59">
        <f t="shared" si="31"/>
        <v>1077.33</v>
      </c>
      <c r="O30" s="47"/>
      <c r="P30" s="63">
        <f t="shared" si="30"/>
        <v>808</v>
      </c>
      <c r="Q30" s="48"/>
      <c r="R30" s="61" t="s">
        <v>54</v>
      </c>
    </row>
    <row r="31" spans="1:19" s="46" customFormat="1" ht="30" customHeight="1" thickBot="1">
      <c r="A31" s="64">
        <v>1</v>
      </c>
      <c r="B31" s="64"/>
      <c r="C31" s="64"/>
      <c r="D31" s="64"/>
      <c r="E31" s="65" t="s">
        <v>41</v>
      </c>
      <c r="F31" s="65"/>
      <c r="G31" s="90">
        <v>1600.9</v>
      </c>
      <c r="H31" s="80">
        <f t="shared" ref="H31" si="32">G31*A31</f>
        <v>1600.9</v>
      </c>
      <c r="I31" s="67"/>
      <c r="J31" s="56">
        <f>SUM(H31:I31)</f>
        <v>1600.9</v>
      </c>
      <c r="K31" s="44"/>
      <c r="L31" s="45">
        <v>1200</v>
      </c>
      <c r="M31" s="59">
        <f t="shared" si="31"/>
        <v>1600</v>
      </c>
      <c r="O31" s="47"/>
      <c r="P31" s="63">
        <f t="shared" si="30"/>
        <v>1200</v>
      </c>
      <c r="Q31" s="48"/>
      <c r="R31" s="61" t="s">
        <v>54</v>
      </c>
    </row>
    <row r="32" spans="1:19" ht="40.15" customHeight="1" thickTop="1">
      <c r="A32" s="49"/>
      <c r="B32" s="50"/>
      <c r="C32" s="50"/>
      <c r="D32" s="50"/>
      <c r="E32" s="50"/>
      <c r="F32" s="50"/>
      <c r="G32" s="88"/>
      <c r="H32" s="129">
        <f>SUM(H12:H31)</f>
        <v>32854.9</v>
      </c>
      <c r="I32" s="129">
        <f>SUM(I12:I31)</f>
        <v>2329.08</v>
      </c>
      <c r="J32" s="130">
        <f>SUM(J12:J31)</f>
        <v>35183.980000000003</v>
      </c>
      <c r="K32" s="10"/>
      <c r="L32" s="46"/>
      <c r="M32" s="46"/>
      <c r="N32" s="46"/>
      <c r="O32" s="47"/>
      <c r="P32" s="46"/>
      <c r="Q32" s="46"/>
      <c r="R32" s="46"/>
      <c r="S32" s="46"/>
    </row>
    <row r="33" spans="1:11" s="46" customFormat="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27"/>
    </row>
    <row r="34" spans="1:11" s="46" customFormat="1" ht="24.95" customHeight="1">
      <c r="A34" s="35"/>
      <c r="B34"/>
      <c r="C34"/>
      <c r="D34"/>
      <c r="E34" s="27"/>
      <c r="F34"/>
      <c r="G34"/>
      <c r="H34"/>
      <c r="I34" s="29"/>
      <c r="J34" s="44"/>
      <c r="K34" s="27"/>
    </row>
    <row r="35" spans="1:11" s="46" customFormat="1" ht="24.95" customHeight="1">
      <c r="A35" s="91" t="s">
        <v>58</v>
      </c>
      <c r="E35" s="27"/>
      <c r="I35" s="29"/>
      <c r="J35" s="44"/>
      <c r="K35" s="27"/>
    </row>
    <row r="36" spans="1:11" s="46" customFormat="1" ht="24.95" customHeight="1">
      <c r="A36" s="91" t="s">
        <v>59</v>
      </c>
      <c r="E36" s="27"/>
      <c r="I36" s="29"/>
      <c r="J36" s="44"/>
      <c r="K36" s="51"/>
    </row>
    <row r="37" spans="1:11" ht="24.95" customHeight="1">
      <c r="A37" s="96" t="s">
        <v>60</v>
      </c>
      <c r="B37" s="97"/>
      <c r="C37" s="97"/>
      <c r="D37" s="97"/>
      <c r="E37" s="98"/>
      <c r="F37" s="97"/>
      <c r="G37" s="46"/>
      <c r="H37" s="46"/>
      <c r="I37" s="29"/>
      <c r="J37" s="44"/>
      <c r="K37" s="10"/>
    </row>
    <row r="38" spans="1:11" ht="24.95" customHeight="1">
      <c r="A38" s="27"/>
      <c r="B38" s="46"/>
      <c r="C38" s="46"/>
      <c r="D38" s="46"/>
      <c r="E38" s="27"/>
      <c r="F38" s="46"/>
      <c r="G38" s="46"/>
      <c r="H38" s="46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/>
      <c r="G39"/>
      <c r="H39"/>
      <c r="I39" s="29"/>
      <c r="J39" s="44"/>
      <c r="K39" s="10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27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s="46" customFormat="1" ht="24.95" customHeight="1">
      <c r="A44" s="36"/>
      <c r="B44" s="36"/>
      <c r="C44" s="36"/>
      <c r="D44" s="27"/>
      <c r="E44" s="27"/>
      <c r="F44" s="27"/>
      <c r="G44" s="27"/>
      <c r="H44" s="27"/>
      <c r="I44" s="29"/>
      <c r="J44" s="44"/>
      <c r="K44" s="51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10"/>
    </row>
    <row r="48" spans="1:11" s="46" customFormat="1" ht="24.95" customHeight="1">
      <c r="A48" s="27"/>
      <c r="B48" s="27"/>
      <c r="C48" s="27"/>
      <c r="D48" s="27"/>
      <c r="E48" s="27"/>
      <c r="F48" s="27"/>
      <c r="G48" s="27"/>
      <c r="H48" s="27"/>
      <c r="I48" s="29"/>
      <c r="J48" s="44"/>
      <c r="K48" s="27"/>
    </row>
    <row r="49" spans="1:11" s="46" customFormat="1" ht="24.95" customHeight="1">
      <c r="A49" s="27"/>
      <c r="B49" s="27"/>
      <c r="C49" s="27"/>
      <c r="D49" s="27"/>
      <c r="E49" s="27"/>
      <c r="F49" s="27"/>
      <c r="G49" s="27"/>
      <c r="H49" s="27"/>
      <c r="I49" s="29"/>
      <c r="J49" s="44"/>
      <c r="K49" s="27"/>
    </row>
    <row r="50" spans="1:11" s="46" customFormat="1" ht="24.95" customHeight="1">
      <c r="A50" s="27"/>
      <c r="B50" s="27"/>
      <c r="C50" s="27"/>
      <c r="D50" s="27"/>
      <c r="E50" s="27"/>
      <c r="F50" s="27"/>
      <c r="G50" s="27"/>
      <c r="H50" s="27"/>
      <c r="I50" s="29"/>
      <c r="J50" s="44"/>
      <c r="K50" s="51"/>
    </row>
    <row r="51" spans="1:11" ht="24.95" customHeight="1">
      <c r="A51" s="27"/>
      <c r="B51" s="27"/>
      <c r="C51" s="27"/>
      <c r="D51" s="27"/>
      <c r="E51" s="27"/>
      <c r="F51" s="27"/>
      <c r="G51" s="27"/>
      <c r="H51" s="27"/>
      <c r="I51" s="29"/>
      <c r="J51" s="44"/>
      <c r="K51" s="10"/>
    </row>
    <row r="52" spans="1:11" ht="24.95" customHeight="1">
      <c r="A52" s="27"/>
      <c r="B52" s="27"/>
      <c r="C52" s="27"/>
      <c r="D52" s="27"/>
      <c r="E52" s="27"/>
      <c r="F52" s="27"/>
      <c r="G52" s="27"/>
      <c r="H52" s="27"/>
      <c r="I52" s="29"/>
      <c r="J52" s="44"/>
      <c r="K52" s="10"/>
    </row>
    <row r="53" spans="1:11" ht="24.95" customHeight="1">
      <c r="A53" s="27"/>
      <c r="B53" s="27"/>
      <c r="C53" s="27"/>
      <c r="D53" s="27"/>
      <c r="E53" s="27"/>
      <c r="F53" s="27"/>
      <c r="G53" s="27"/>
      <c r="H53" s="27"/>
      <c r="I53" s="29"/>
      <c r="J53" s="44"/>
      <c r="K53" s="10"/>
    </row>
    <row r="54" spans="1:11" s="46" customFormat="1" ht="24.95" customHeight="1">
      <c r="A54" s="27"/>
      <c r="B54" s="27"/>
      <c r="C54" s="27"/>
      <c r="D54" s="27"/>
      <c r="E54" s="27"/>
      <c r="F54" s="27"/>
      <c r="G54" s="27"/>
      <c r="H54" s="27"/>
      <c r="I54" s="29"/>
      <c r="J54" s="44"/>
      <c r="K54" s="27"/>
    </row>
    <row r="55" spans="1:11" s="46" customFormat="1" ht="24.95" customHeight="1">
      <c r="A55" s="27"/>
      <c r="B55" s="27"/>
      <c r="C55" s="27"/>
      <c r="D55" s="27"/>
      <c r="E55" s="27"/>
      <c r="F55" s="27"/>
      <c r="G55" s="27"/>
      <c r="H55" s="27"/>
      <c r="I55" s="29"/>
      <c r="J55" s="44"/>
      <c r="K55" s="27"/>
    </row>
    <row r="56" spans="1:11" ht="24.95" customHeight="1">
      <c r="A56" s="27"/>
      <c r="B56" s="27"/>
      <c r="C56" s="27"/>
      <c r="D56" s="27"/>
      <c r="E56" s="27"/>
      <c r="F56" s="27"/>
      <c r="G56" s="27"/>
      <c r="H56" s="27"/>
      <c r="I56" s="29"/>
      <c r="J56" s="44"/>
      <c r="K56" s="10"/>
    </row>
    <row r="57" spans="1:11" ht="24.95" customHeight="1">
      <c r="A57" s="27"/>
      <c r="B57" s="27"/>
      <c r="C57" s="27"/>
      <c r="D57" s="27"/>
      <c r="E57" s="27"/>
      <c r="F57" s="27"/>
      <c r="G57" s="27"/>
      <c r="H57" s="27"/>
      <c r="I57" s="29"/>
      <c r="J57" s="44"/>
      <c r="K57" s="10"/>
    </row>
    <row r="58" spans="1:11" ht="24.95" customHeight="1">
      <c r="A58" s="36"/>
      <c r="B58" s="36"/>
      <c r="C58" s="36"/>
      <c r="D58" s="27"/>
      <c r="E58" s="27"/>
      <c r="F58" s="27"/>
      <c r="G58" s="27"/>
      <c r="H58" s="27"/>
      <c r="I58" s="29"/>
      <c r="J58" s="44"/>
      <c r="K58" s="10"/>
    </row>
    <row r="59" spans="1:11" ht="24.95" customHeight="1">
      <c r="A59" s="27"/>
      <c r="B59" s="27"/>
      <c r="C59" s="27"/>
      <c r="D59" s="27"/>
      <c r="E59" s="27"/>
      <c r="F59" s="27"/>
      <c r="G59" s="27"/>
      <c r="H59" s="27"/>
      <c r="I59" s="52"/>
      <c r="J59" s="53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 ht="20.100000000000001" customHeight="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 ht="20.100000000000001" customHeight="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 ht="20.100000000000001" customHeight="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 ht="20.100000000000001" customHeight="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 ht="20.100000000000001" customHeight="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 ht="20.100000000000001" customHeight="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 ht="20.100000000000001" customHeight="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 ht="20.100000000000001" customHeight="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 ht="20.100000000000001" customHeight="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 ht="20.100000000000001" customHeight="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F189" s="27"/>
      <c r="G189" s="27"/>
      <c r="H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F190" s="27"/>
      <c r="G190" s="27"/>
      <c r="H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F191" s="27"/>
      <c r="G191" s="27"/>
      <c r="H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F192" s="27"/>
      <c r="G192" s="27"/>
      <c r="H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F193" s="27"/>
      <c r="G193" s="27"/>
      <c r="H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F194" s="27"/>
      <c r="G194" s="27"/>
      <c r="H194" s="27"/>
      <c r="I194" s="27"/>
      <c r="J194" s="10"/>
      <c r="K194" s="10"/>
    </row>
    <row r="195" spans="1:11">
      <c r="A195" s="27"/>
      <c r="B195" s="27"/>
      <c r="C195" s="27"/>
      <c r="D195" s="27"/>
      <c r="E195" s="27"/>
      <c r="F195" s="27"/>
      <c r="G195" s="27"/>
      <c r="H195" s="27"/>
      <c r="I195" s="27"/>
      <c r="J195" s="10"/>
      <c r="K195" s="10"/>
    </row>
    <row r="196" spans="1:11">
      <c r="A196" s="27"/>
      <c r="B196" s="27"/>
      <c r="C196" s="27"/>
      <c r="D196" s="27"/>
      <c r="E196" s="27"/>
      <c r="F196" s="27"/>
      <c r="G196" s="27"/>
      <c r="H196" s="27"/>
      <c r="I196" s="27"/>
      <c r="J196" s="10"/>
      <c r="K196" s="10"/>
    </row>
    <row r="197" spans="1:11">
      <c r="A197" s="27"/>
      <c r="B197" s="27"/>
      <c r="C197" s="27"/>
      <c r="D197" s="27"/>
      <c r="E197" s="27"/>
      <c r="F197" s="27"/>
      <c r="G197" s="27"/>
      <c r="H197" s="27"/>
      <c r="I197" s="27"/>
      <c r="J197" s="10"/>
      <c r="K197" s="10"/>
    </row>
    <row r="198" spans="1:11">
      <c r="A198" s="27"/>
      <c r="B198" s="27"/>
      <c r="C198" s="27"/>
      <c r="D198" s="27"/>
      <c r="E198" s="27"/>
      <c r="F198" s="27"/>
      <c r="G198" s="27"/>
      <c r="H198" s="27"/>
      <c r="I198" s="27"/>
      <c r="J198" s="10"/>
      <c r="K198" s="10"/>
    </row>
    <row r="199" spans="1:11">
      <c r="A199" s="27"/>
      <c r="B199" s="27"/>
      <c r="C199" s="27"/>
      <c r="D199" s="27"/>
      <c r="E199" s="27"/>
      <c r="I199" s="27"/>
      <c r="J199" s="10"/>
      <c r="K199" s="10"/>
    </row>
    <row r="200" spans="1:11">
      <c r="A200" s="27"/>
      <c r="B200" s="27"/>
      <c r="C200" s="27"/>
      <c r="D200" s="27"/>
      <c r="E200" s="27"/>
      <c r="I200" s="27"/>
      <c r="J200" s="10"/>
      <c r="K200" s="10"/>
    </row>
    <row r="201" spans="1:11">
      <c r="A201" s="27"/>
      <c r="B201" s="27"/>
      <c r="C201" s="27"/>
      <c r="D201" s="27"/>
      <c r="E201" s="27"/>
      <c r="I201" s="27"/>
      <c r="J201" s="10"/>
      <c r="K201" s="10"/>
    </row>
    <row r="202" spans="1:11">
      <c r="A202" s="27"/>
      <c r="B202" s="27"/>
      <c r="C202" s="27"/>
      <c r="D202" s="27"/>
      <c r="E202" s="27"/>
      <c r="I202" s="27"/>
      <c r="J202" s="10"/>
      <c r="K202" s="10"/>
    </row>
    <row r="203" spans="1:11">
      <c r="A203" s="27"/>
      <c r="B203" s="27"/>
      <c r="C203" s="27"/>
      <c r="D203" s="27"/>
      <c r="E203" s="27"/>
      <c r="I203" s="27"/>
      <c r="J203" s="10"/>
      <c r="K203" s="10"/>
    </row>
    <row r="204" spans="1:11">
      <c r="A204" s="27"/>
      <c r="B204" s="27"/>
      <c r="C204" s="27"/>
      <c r="D204" s="27"/>
      <c r="E204" s="27"/>
      <c r="I204" s="27"/>
      <c r="J204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61</v>
      </c>
      <c r="B1" s="85" t="s">
        <v>62</v>
      </c>
      <c r="D1" s="102" t="s">
        <v>63</v>
      </c>
      <c r="H1" s="102" t="s">
        <v>64</v>
      </c>
    </row>
    <row r="2" spans="1:11">
      <c r="A2" s="85" t="s">
        <v>65</v>
      </c>
      <c r="B2" s="85">
        <v>50</v>
      </c>
      <c r="D2" s="103">
        <v>20</v>
      </c>
    </row>
    <row r="3" spans="1:11">
      <c r="A3" s="85" t="s">
        <v>66</v>
      </c>
      <c r="B3">
        <v>40</v>
      </c>
      <c r="D3" s="104">
        <v>25</v>
      </c>
      <c r="I3" s="105" t="s">
        <v>67</v>
      </c>
      <c r="J3" s="105"/>
      <c r="K3" s="105" t="s">
        <v>25</v>
      </c>
    </row>
    <row r="4" spans="1:11">
      <c r="A4" s="85" t="s">
        <v>68</v>
      </c>
      <c r="B4">
        <v>25</v>
      </c>
      <c r="D4" s="104">
        <v>40</v>
      </c>
      <c r="I4" s="85" t="s">
        <v>69</v>
      </c>
      <c r="K4" s="106" t="s">
        <v>70</v>
      </c>
    </row>
    <row r="5" spans="1:11">
      <c r="A5" s="85" t="s">
        <v>71</v>
      </c>
      <c r="B5">
        <v>20</v>
      </c>
      <c r="D5" s="103" t="s">
        <v>72</v>
      </c>
      <c r="I5" s="85" t="s">
        <v>73</v>
      </c>
      <c r="K5" s="41">
        <v>0.4</v>
      </c>
    </row>
    <row r="6" spans="1:11">
      <c r="A6" s="85" t="s">
        <v>74</v>
      </c>
      <c r="B6">
        <v>10</v>
      </c>
      <c r="D6" s="104">
        <v>50</v>
      </c>
      <c r="I6" s="85" t="s">
        <v>75</v>
      </c>
      <c r="K6" s="41">
        <v>0.3</v>
      </c>
    </row>
    <row r="7" spans="1:11">
      <c r="A7" s="85" t="s">
        <v>76</v>
      </c>
      <c r="B7" s="85" t="s">
        <v>77</v>
      </c>
      <c r="D7" s="104">
        <v>80</v>
      </c>
      <c r="I7" s="85" t="s">
        <v>78</v>
      </c>
      <c r="K7" s="41">
        <v>0.25</v>
      </c>
    </row>
    <row r="8" spans="1:11">
      <c r="A8" s="85" t="s">
        <v>79</v>
      </c>
      <c r="B8" s="85">
        <v>20</v>
      </c>
      <c r="D8" s="103" t="s">
        <v>72</v>
      </c>
      <c r="I8" s="85" t="s">
        <v>80</v>
      </c>
      <c r="K8" s="106" t="s">
        <v>81</v>
      </c>
    </row>
    <row r="9" spans="1:11">
      <c r="A9" s="85" t="s">
        <v>82</v>
      </c>
      <c r="B9" s="85"/>
      <c r="D9" s="103">
        <v>75</v>
      </c>
      <c r="I9" s="85"/>
      <c r="K9" s="106"/>
    </row>
    <row r="10" spans="1:11">
      <c r="D10" s="104"/>
      <c r="I10" s="85" t="s">
        <v>83</v>
      </c>
      <c r="K10" s="41"/>
    </row>
    <row r="11" spans="1:11">
      <c r="A11" s="101" t="s">
        <v>84</v>
      </c>
      <c r="D11" s="104"/>
      <c r="K11" s="41"/>
    </row>
    <row r="12" spans="1:11">
      <c r="A12" s="85" t="s">
        <v>85</v>
      </c>
      <c r="D12" s="104"/>
      <c r="K12" s="41"/>
    </row>
    <row r="13" spans="1:11">
      <c r="A13" s="85" t="s">
        <v>86</v>
      </c>
      <c r="D13" s="104"/>
      <c r="K13" s="41"/>
    </row>
    <row r="14" spans="1:11">
      <c r="A14" s="85" t="s">
        <v>87</v>
      </c>
      <c r="D14" s="104"/>
      <c r="K14" s="41"/>
    </row>
    <row r="15" spans="1:11">
      <c r="A15" s="85" t="s">
        <v>88</v>
      </c>
      <c r="D15" s="104"/>
      <c r="K15" s="41"/>
    </row>
    <row r="16" spans="1:11">
      <c r="A16" s="85" t="s">
        <v>89</v>
      </c>
      <c r="D16" s="104"/>
    </row>
    <row r="17" spans="1:8">
      <c r="A17" s="85" t="s">
        <v>90</v>
      </c>
      <c r="D17" s="104"/>
    </row>
    <row r="18" spans="1:8">
      <c r="A18" s="85" t="s">
        <v>91</v>
      </c>
      <c r="D18" s="104"/>
    </row>
    <row r="19" spans="1:8">
      <c r="A19" s="85" t="s">
        <v>92</v>
      </c>
      <c r="D19" s="104"/>
    </row>
    <row r="20" spans="1:8">
      <c r="A20" s="85"/>
      <c r="D20" s="104"/>
    </row>
    <row r="21" spans="1:8">
      <c r="A21" s="85" t="s">
        <v>65</v>
      </c>
      <c r="D21" s="104"/>
    </row>
    <row r="22" spans="1:8">
      <c r="D22" s="104"/>
    </row>
    <row r="23" spans="1:8">
      <c r="A23" s="85" t="s">
        <v>93</v>
      </c>
      <c r="D23" s="104"/>
    </row>
    <row r="24" spans="1:8">
      <c r="D24" s="104"/>
    </row>
    <row r="25" spans="1:8">
      <c r="A25" s="101" t="s">
        <v>94</v>
      </c>
      <c r="D25" s="104"/>
    </row>
    <row r="26" spans="1:8">
      <c r="A26" s="107" t="s">
        <v>95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96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97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98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99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100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101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102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103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104</v>
      </c>
      <c r="C1" s="110" t="s">
        <v>105</v>
      </c>
      <c r="E1" s="110" t="s">
        <v>82</v>
      </c>
    </row>
    <row r="2" spans="1:5" ht="30">
      <c r="A2" s="92" t="s">
        <v>106</v>
      </c>
      <c r="C2" t="s">
        <v>107</v>
      </c>
      <c r="E2" s="92" t="s">
        <v>108</v>
      </c>
    </row>
    <row r="3" spans="1:5">
      <c r="A3" s="92"/>
    </row>
    <row r="4" spans="1:5" ht="30">
      <c r="A4" s="92" t="s">
        <v>109</v>
      </c>
      <c r="C4" s="92" t="s">
        <v>110</v>
      </c>
    </row>
    <row r="5" spans="1:5">
      <c r="A5" s="92"/>
    </row>
    <row r="6" spans="1:5" ht="30">
      <c r="A6" s="92" t="s">
        <v>111</v>
      </c>
    </row>
    <row r="7" spans="1:5" ht="45">
      <c r="A7" s="92"/>
      <c r="C7" s="92" t="s">
        <v>112</v>
      </c>
    </row>
    <row r="8" spans="1:5" ht="30">
      <c r="A8" s="92" t="s">
        <v>111</v>
      </c>
    </row>
    <row r="9" spans="1:5" ht="45">
      <c r="A9" s="92"/>
      <c r="C9" s="92" t="s">
        <v>113</v>
      </c>
    </row>
    <row r="10" spans="1:5" ht="30">
      <c r="A10" s="92" t="s">
        <v>109</v>
      </c>
    </row>
    <row r="11" spans="1:5" ht="30">
      <c r="A11" s="92"/>
      <c r="C11" s="92" t="s">
        <v>114</v>
      </c>
    </row>
    <row r="12" spans="1:5" ht="30">
      <c r="A12" s="92" t="s">
        <v>106</v>
      </c>
    </row>
    <row r="13" spans="1:5">
      <c r="A13" s="92"/>
    </row>
    <row r="14" spans="1:5" ht="30">
      <c r="A14" s="93" t="s">
        <v>115</v>
      </c>
      <c r="C14" s="92" t="s">
        <v>116</v>
      </c>
    </row>
    <row r="15" spans="1:5">
      <c r="A15" s="92"/>
    </row>
    <row r="16" spans="1:5" ht="30">
      <c r="A16" s="92"/>
      <c r="C16" s="92" t="s">
        <v>117</v>
      </c>
    </row>
    <row r="17" spans="1:3">
      <c r="A17" s="92"/>
    </row>
    <row r="18" spans="1:3" ht="30">
      <c r="A18" s="92"/>
      <c r="C18" s="92" t="s">
        <v>118</v>
      </c>
    </row>
    <row r="19" spans="1:3">
      <c r="A19" s="92"/>
    </row>
    <row r="20" spans="1:3" ht="60">
      <c r="A20" s="92"/>
      <c r="C20" s="92" t="s">
        <v>119</v>
      </c>
    </row>
    <row r="21" spans="1:3">
      <c r="A21" s="92"/>
    </row>
    <row r="22" spans="1:3" ht="45">
      <c r="A22" s="92"/>
      <c r="C22" s="92" t="s">
        <v>120</v>
      </c>
    </row>
    <row r="23" spans="1:3">
      <c r="A23" s="92"/>
    </row>
    <row r="24" spans="1:3" ht="30">
      <c r="A24" s="92"/>
      <c r="C24" s="92" t="s">
        <v>121</v>
      </c>
    </row>
    <row r="25" spans="1:3">
      <c r="A25" s="92"/>
    </row>
    <row r="26" spans="1:3">
      <c r="A26" s="92"/>
      <c r="C26" s="87" t="s">
        <v>122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123</v>
      </c>
      <c r="B1" s="112" t="s">
        <v>124</v>
      </c>
      <c r="C1" s="113" t="s">
        <v>125</v>
      </c>
      <c r="D1" s="114" t="s">
        <v>126</v>
      </c>
      <c r="E1" s="114" t="s">
        <v>127</v>
      </c>
      <c r="F1" s="114" t="s">
        <v>128</v>
      </c>
      <c r="G1" s="114" t="s">
        <v>129</v>
      </c>
      <c r="H1" s="114" t="s">
        <v>130</v>
      </c>
      <c r="I1" s="115" t="s">
        <v>131</v>
      </c>
    </row>
    <row r="2" spans="1:9" ht="19.5" thickBot="1">
      <c r="A2" s="111" t="s">
        <v>132</v>
      </c>
      <c r="C2" s="85" t="s">
        <v>133</v>
      </c>
      <c r="D2" s="85" t="s">
        <v>134</v>
      </c>
      <c r="E2" s="85" t="s">
        <v>135</v>
      </c>
      <c r="F2" s="85" t="s">
        <v>136</v>
      </c>
      <c r="G2" s="85" t="s">
        <v>137</v>
      </c>
      <c r="H2" s="85" t="s">
        <v>138</v>
      </c>
    </row>
    <row r="3" spans="1:9" ht="19.5" thickBot="1">
      <c r="A3" s="111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6"/>
      <c r="B4" s="3" t="s">
        <v>147</v>
      </c>
      <c r="C4" s="3" t="s">
        <v>148</v>
      </c>
      <c r="D4" s="3" t="s">
        <v>149</v>
      </c>
      <c r="E4" s="85" t="s">
        <v>150</v>
      </c>
      <c r="F4" s="85" t="s">
        <v>151</v>
      </c>
      <c r="G4" s="3" t="s">
        <v>152</v>
      </c>
      <c r="H4" s="3" t="s">
        <v>153</v>
      </c>
    </row>
    <row r="5" spans="1:9" ht="18.75">
      <c r="A5" s="116"/>
      <c r="B5" s="3" t="s">
        <v>154</v>
      </c>
      <c r="C5" s="3"/>
      <c r="E5" s="117" t="s">
        <v>155</v>
      </c>
      <c r="F5" s="117" t="s">
        <v>156</v>
      </c>
      <c r="G5" s="3" t="s">
        <v>157</v>
      </c>
    </row>
    <row r="6" spans="1:9" ht="19.5" thickBot="1">
      <c r="A6" s="116"/>
    </row>
    <row r="7" spans="1:9" ht="19.5" thickBot="1">
      <c r="A7" s="111" t="s">
        <v>158</v>
      </c>
      <c r="E7" s="25">
        <v>159778</v>
      </c>
      <c r="F7" s="85" t="s">
        <v>159</v>
      </c>
      <c r="H7" s="25">
        <v>75143</v>
      </c>
    </row>
    <row r="8" spans="1:9" ht="19.5" thickBot="1">
      <c r="A8" s="111" t="s">
        <v>160</v>
      </c>
      <c r="C8" s="85" t="s">
        <v>161</v>
      </c>
      <c r="E8" s="85" t="s">
        <v>161</v>
      </c>
      <c r="F8" s="85" t="s">
        <v>161</v>
      </c>
      <c r="G8" s="85" t="s">
        <v>82</v>
      </c>
      <c r="H8" t="s">
        <v>162</v>
      </c>
      <c r="I8" t="s">
        <v>161</v>
      </c>
    </row>
    <row r="9" spans="1:9">
      <c r="C9" s="85" t="s">
        <v>163</v>
      </c>
      <c r="E9" s="85" t="s">
        <v>163</v>
      </c>
      <c r="F9" s="85" t="s">
        <v>163</v>
      </c>
      <c r="G9" s="85" t="s">
        <v>104</v>
      </c>
      <c r="H9" t="s">
        <v>164</v>
      </c>
      <c r="I9" t="s">
        <v>163</v>
      </c>
    </row>
    <row r="10" spans="1:9">
      <c r="C10" s="85" t="s">
        <v>165</v>
      </c>
      <c r="E10" s="85" t="s">
        <v>165</v>
      </c>
      <c r="F10" s="85" t="s">
        <v>165</v>
      </c>
      <c r="G10" s="85" t="s">
        <v>166</v>
      </c>
      <c r="H10" s="85" t="s">
        <v>171</v>
      </c>
      <c r="I10" t="s">
        <v>165</v>
      </c>
    </row>
    <row r="11" spans="1:9">
      <c r="C11" s="85" t="s">
        <v>167</v>
      </c>
      <c r="E11" s="85" t="s">
        <v>167</v>
      </c>
      <c r="F11" s="85" t="s">
        <v>167</v>
      </c>
      <c r="H11" s="85" t="s">
        <v>172</v>
      </c>
      <c r="I11" t="s">
        <v>167</v>
      </c>
    </row>
    <row r="12" spans="1:9">
      <c r="H12" s="85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Bid Form</vt:lpstr>
      <vt:lpstr>SOV Hunter Douglas</vt:lpstr>
      <vt:lpstr>SOV Draper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2025-09-05T18:37:31Z</cp:lastPrinted>
  <dcterms:created xsi:type="dcterms:W3CDTF">2000-08-02T17:16:16Z</dcterms:created>
  <dcterms:modified xsi:type="dcterms:W3CDTF">2025-09-12T20:37:18Z</dcterms:modified>
</cp:coreProperties>
</file>