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651 Lilli Bridge Peerless Blinds/01. Quotes/Proposals/"/>
    </mc:Choice>
  </mc:AlternateContent>
  <xr:revisionPtr revIDLastSave="243" documentId="8_{2FA55DEC-BB78-416A-B5A2-41FF07F13685}" xr6:coauthVersionLast="47" xr6:coauthVersionMax="47" xr10:uidLastSave="{D9CF1DC7-2A14-4ED8-8CBC-33A8A69BC3EF}"/>
  <bookViews>
    <workbookView xWindow="4485" yWindow="2820" windowWidth="21600" windowHeight="11235" activeTab="2" xr2:uid="{00000000-000D-0000-FFFF-FFFF00000000}"/>
  </bookViews>
  <sheets>
    <sheet name="Bid Form" sheetId="13" r:id="rId1"/>
    <sheet name="SOV Option 1" sheetId="32" r:id="rId2"/>
    <sheet name="SOV Option 2" sheetId="33" r:id="rId3"/>
    <sheet name="SOV Option 3" sheetId="31" r:id="rId4"/>
    <sheet name="Glossary" sheetId="25" r:id="rId5"/>
    <sheet name="WT Description" sheetId="26" r:id="rId6"/>
    <sheet name="Products" sheetId="27" r:id="rId7"/>
  </sheets>
  <definedNames>
    <definedName name="_xlnm.Print_Area" localSheetId="0">'Bid Form'!$B$1:$J$65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1" i="13" l="1"/>
  <c r="J25" i="13"/>
  <c r="P26" i="33"/>
  <c r="M26" i="33"/>
  <c r="H26" i="33"/>
  <c r="J26" i="33" s="1"/>
  <c r="L25" i="33"/>
  <c r="M25" i="33" s="1"/>
  <c r="H25" i="33"/>
  <c r="J25" i="33" s="1"/>
  <c r="L24" i="33"/>
  <c r="M24" i="33" s="1"/>
  <c r="H24" i="33"/>
  <c r="J24" i="33" s="1"/>
  <c r="P23" i="33"/>
  <c r="L23" i="33"/>
  <c r="M23" i="33" s="1"/>
  <c r="H23" i="33"/>
  <c r="J23" i="33" s="1"/>
  <c r="M22" i="33"/>
  <c r="A22" i="33"/>
  <c r="H22" i="33" s="1"/>
  <c r="J22" i="33" s="1"/>
  <c r="R21" i="33"/>
  <c r="P21" i="33"/>
  <c r="M21" i="33"/>
  <c r="G21" i="33" s="1"/>
  <c r="H21" i="33" s="1"/>
  <c r="R20" i="33"/>
  <c r="P20" i="33"/>
  <c r="M20" i="33"/>
  <c r="G20" i="33" s="1"/>
  <c r="H20" i="33" s="1"/>
  <c r="R19" i="33"/>
  <c r="P19" i="33"/>
  <c r="M19" i="33"/>
  <c r="G19" i="33"/>
  <c r="H19" i="33" s="1"/>
  <c r="R18" i="33"/>
  <c r="P18" i="33"/>
  <c r="M18" i="33"/>
  <c r="G18" i="33" s="1"/>
  <c r="H18" i="33" s="1"/>
  <c r="R17" i="33"/>
  <c r="P17" i="33"/>
  <c r="M17" i="33"/>
  <c r="G17" i="33" s="1"/>
  <c r="H17" i="33" s="1"/>
  <c r="R16" i="33"/>
  <c r="P16" i="33"/>
  <c r="M16" i="33"/>
  <c r="G16" i="33" s="1"/>
  <c r="H16" i="33" s="1"/>
  <c r="R15" i="33"/>
  <c r="P15" i="33"/>
  <c r="M15" i="33"/>
  <c r="G15" i="33" s="1"/>
  <c r="H15" i="33" s="1"/>
  <c r="R14" i="33"/>
  <c r="P14" i="33"/>
  <c r="M14" i="33"/>
  <c r="G14" i="33" s="1"/>
  <c r="H14" i="33" s="1"/>
  <c r="R13" i="33"/>
  <c r="P13" i="33"/>
  <c r="M13" i="33"/>
  <c r="G13" i="33" s="1"/>
  <c r="H13" i="33" s="1"/>
  <c r="R12" i="33"/>
  <c r="P12" i="33"/>
  <c r="M12" i="33"/>
  <c r="G12" i="33" s="1"/>
  <c r="H12" i="33" s="1"/>
  <c r="A1" i="33"/>
  <c r="P32" i="32"/>
  <c r="M32" i="32"/>
  <c r="H32" i="32"/>
  <c r="J32" i="32" s="1"/>
  <c r="L31" i="32"/>
  <c r="P31" i="32" s="1"/>
  <c r="H31" i="32"/>
  <c r="J31" i="32" s="1"/>
  <c r="P30" i="32"/>
  <c r="M30" i="32"/>
  <c r="L30" i="32"/>
  <c r="H30" i="32"/>
  <c r="J30" i="32" s="1"/>
  <c r="L29" i="32"/>
  <c r="M29" i="32" s="1"/>
  <c r="H29" i="32"/>
  <c r="J29" i="32" s="1"/>
  <c r="M28" i="32"/>
  <c r="A28" i="32"/>
  <c r="P28" i="32" s="1"/>
  <c r="R27" i="32"/>
  <c r="P27" i="32"/>
  <c r="M27" i="32"/>
  <c r="G27" i="32"/>
  <c r="H27" i="32" s="1"/>
  <c r="R26" i="32"/>
  <c r="P26" i="32"/>
  <c r="M26" i="32"/>
  <c r="G26" i="32" s="1"/>
  <c r="H26" i="32" s="1"/>
  <c r="R25" i="32"/>
  <c r="P25" i="32"/>
  <c r="M25" i="32"/>
  <c r="G25" i="32" s="1"/>
  <c r="H25" i="32" s="1"/>
  <c r="R24" i="32"/>
  <c r="P24" i="32"/>
  <c r="M24" i="32"/>
  <c r="G24" i="32"/>
  <c r="H24" i="32" s="1"/>
  <c r="R23" i="32"/>
  <c r="P23" i="32"/>
  <c r="M23" i="32"/>
  <c r="G23" i="32" s="1"/>
  <c r="H23" i="32" s="1"/>
  <c r="R22" i="32"/>
  <c r="P22" i="32"/>
  <c r="M22" i="32"/>
  <c r="G22" i="32"/>
  <c r="H22" i="32" s="1"/>
  <c r="R21" i="32"/>
  <c r="P21" i="32"/>
  <c r="M21" i="32"/>
  <c r="G21" i="32" s="1"/>
  <c r="H21" i="32" s="1"/>
  <c r="R20" i="32"/>
  <c r="P20" i="32"/>
  <c r="M20" i="32"/>
  <c r="G20" i="32" s="1"/>
  <c r="H20" i="32" s="1"/>
  <c r="R19" i="32"/>
  <c r="P19" i="32"/>
  <c r="M19" i="32"/>
  <c r="G19" i="32"/>
  <c r="H19" i="32" s="1"/>
  <c r="R18" i="32"/>
  <c r="P18" i="32"/>
  <c r="M18" i="32"/>
  <c r="G18" i="32" s="1"/>
  <c r="H18" i="32" s="1"/>
  <c r="R17" i="32"/>
  <c r="P17" i="32"/>
  <c r="M17" i="32"/>
  <c r="G17" i="32"/>
  <c r="H17" i="32" s="1"/>
  <c r="R16" i="32"/>
  <c r="P16" i="32"/>
  <c r="M16" i="32"/>
  <c r="G16" i="32" s="1"/>
  <c r="H16" i="32" s="1"/>
  <c r="R15" i="32"/>
  <c r="P15" i="32"/>
  <c r="M15" i="32"/>
  <c r="G15" i="32"/>
  <c r="H15" i="32" s="1"/>
  <c r="R14" i="32"/>
  <c r="P14" i="32"/>
  <c r="M14" i="32"/>
  <c r="G14" i="32" s="1"/>
  <c r="H14" i="32" s="1"/>
  <c r="R13" i="32"/>
  <c r="P13" i="32"/>
  <c r="M13" i="32"/>
  <c r="G13" i="32" s="1"/>
  <c r="H13" i="32" s="1"/>
  <c r="R12" i="32"/>
  <c r="P12" i="32"/>
  <c r="M12" i="32"/>
  <c r="G12" i="32" s="1"/>
  <c r="H12" i="32" s="1"/>
  <c r="A1" i="32"/>
  <c r="L30" i="31"/>
  <c r="R20" i="31"/>
  <c r="P20" i="31"/>
  <c r="M20" i="31"/>
  <c r="G20" i="31" s="1"/>
  <c r="H20" i="31" s="1"/>
  <c r="R19" i="31"/>
  <c r="P19" i="31"/>
  <c r="M19" i="31"/>
  <c r="G19" i="31"/>
  <c r="H19" i="31" s="1"/>
  <c r="R18" i="31"/>
  <c r="P18" i="31"/>
  <c r="M18" i="31"/>
  <c r="G18" i="31"/>
  <c r="H18" i="31" s="1"/>
  <c r="R17" i="31"/>
  <c r="P17" i="31"/>
  <c r="M17" i="31"/>
  <c r="G17" i="31"/>
  <c r="H17" i="31" s="1"/>
  <c r="R16" i="31"/>
  <c r="P16" i="31"/>
  <c r="M16" i="31"/>
  <c r="G16" i="31"/>
  <c r="H16" i="31" s="1"/>
  <c r="R15" i="31"/>
  <c r="P15" i="31"/>
  <c r="M15" i="31"/>
  <c r="G15" i="31" s="1"/>
  <c r="H15" i="31" s="1"/>
  <c r="R14" i="31"/>
  <c r="P14" i="31"/>
  <c r="M14" i="31"/>
  <c r="G14" i="31" s="1"/>
  <c r="H14" i="31" s="1"/>
  <c r="R13" i="31"/>
  <c r="P13" i="31"/>
  <c r="M13" i="31"/>
  <c r="G13" i="31" s="1"/>
  <c r="H13" i="31" s="1"/>
  <c r="R24" i="31"/>
  <c r="P24" i="31"/>
  <c r="M24" i="31"/>
  <c r="G24" i="31" s="1"/>
  <c r="H24" i="31" s="1"/>
  <c r="R23" i="31"/>
  <c r="P23" i="31"/>
  <c r="M23" i="31"/>
  <c r="G23" i="31" s="1"/>
  <c r="H23" i="31" s="1"/>
  <c r="R22" i="31"/>
  <c r="P22" i="31"/>
  <c r="M22" i="31"/>
  <c r="G22" i="31" s="1"/>
  <c r="H22" i="31" s="1"/>
  <c r="R21" i="31"/>
  <c r="P21" i="31"/>
  <c r="M21" i="31"/>
  <c r="G21" i="31" s="1"/>
  <c r="H21" i="31" s="1"/>
  <c r="R26" i="31"/>
  <c r="P26" i="31"/>
  <c r="M26" i="31"/>
  <c r="G26" i="31" s="1"/>
  <c r="H26" i="31" s="1"/>
  <c r="R25" i="31"/>
  <c r="P25" i="31"/>
  <c r="M25" i="31"/>
  <c r="G25" i="31" s="1"/>
  <c r="H25" i="31" s="1"/>
  <c r="M12" i="31"/>
  <c r="L29" i="31"/>
  <c r="H15" i="13"/>
  <c r="I9" i="13"/>
  <c r="H14" i="13"/>
  <c r="P24" i="33" l="1"/>
  <c r="N1" i="33"/>
  <c r="O2" i="33" s="1"/>
  <c r="O3" i="33" s="1"/>
  <c r="P22" i="33"/>
  <c r="N1" i="32"/>
  <c r="O2" i="32" s="1"/>
  <c r="H28" i="32"/>
  <c r="J28" i="32" s="1"/>
  <c r="I14" i="33"/>
  <c r="J14" i="33" s="1"/>
  <c r="I16" i="33"/>
  <c r="J16" i="33" s="1"/>
  <c r="I15" i="33"/>
  <c r="J15" i="33" s="1"/>
  <c r="Q7" i="33"/>
  <c r="I12" i="33"/>
  <c r="I20" i="33"/>
  <c r="J20" i="33" s="1"/>
  <c r="I13" i="33"/>
  <c r="J13" i="33" s="1"/>
  <c r="I17" i="33"/>
  <c r="J17" i="33" s="1"/>
  <c r="I21" i="33"/>
  <c r="J21" i="33" s="1"/>
  <c r="I18" i="33"/>
  <c r="J18" i="33" s="1"/>
  <c r="I19" i="33"/>
  <c r="J19" i="33"/>
  <c r="P25" i="33"/>
  <c r="I22" i="32"/>
  <c r="J22" i="32" s="1"/>
  <c r="I19" i="32"/>
  <c r="J19" i="32" s="1"/>
  <c r="I16" i="32"/>
  <c r="J16" i="32" s="1"/>
  <c r="I13" i="32"/>
  <c r="J13" i="32" s="1"/>
  <c r="I26" i="32"/>
  <c r="J26" i="32" s="1"/>
  <c r="I23" i="32"/>
  <c r="J23" i="32" s="1"/>
  <c r="I17" i="32"/>
  <c r="J17" i="32" s="1"/>
  <c r="I20" i="32"/>
  <c r="J20" i="32" s="1"/>
  <c r="I27" i="32"/>
  <c r="J27" i="32" s="1"/>
  <c r="I14" i="32"/>
  <c r="J14" i="32" s="1"/>
  <c r="I24" i="32"/>
  <c r="J24" i="32" s="1"/>
  <c r="I18" i="32"/>
  <c r="J18" i="32" s="1"/>
  <c r="I21" i="32"/>
  <c r="J21" i="32" s="1"/>
  <c r="I15" i="32"/>
  <c r="J15" i="32" s="1"/>
  <c r="I12" i="32"/>
  <c r="J12" i="32" s="1"/>
  <c r="I25" i="32"/>
  <c r="J25" i="32" s="1"/>
  <c r="M31" i="32"/>
  <c r="P29" i="32"/>
  <c r="R11" i="32" s="1"/>
  <c r="I19" i="31"/>
  <c r="J19" i="31" s="1"/>
  <c r="I20" i="31"/>
  <c r="J20" i="31" s="1"/>
  <c r="I18" i="31"/>
  <c r="J18" i="31" s="1"/>
  <c r="I15" i="31"/>
  <c r="J15" i="31" s="1"/>
  <c r="I16" i="31"/>
  <c r="J16" i="31"/>
  <c r="I13" i="31"/>
  <c r="J13" i="31" s="1"/>
  <c r="I17" i="31"/>
  <c r="J17" i="31" s="1"/>
  <c r="I14" i="31"/>
  <c r="J14" i="31" s="1"/>
  <c r="I22" i="31"/>
  <c r="J22" i="31" s="1"/>
  <c r="I21" i="31"/>
  <c r="J21" i="31" s="1"/>
  <c r="I23" i="31"/>
  <c r="J23" i="31" s="1"/>
  <c r="I24" i="31"/>
  <c r="J24" i="31" s="1"/>
  <c r="I25" i="31"/>
  <c r="J25" i="31" s="1"/>
  <c r="I26" i="31"/>
  <c r="J26" i="31" s="1"/>
  <c r="L31" i="31"/>
  <c r="P31" i="31" s="1"/>
  <c r="A28" i="31"/>
  <c r="P28" i="31" s="1"/>
  <c r="P32" i="31"/>
  <c r="M32" i="31"/>
  <c r="H32" i="31"/>
  <c r="J32" i="31" s="1"/>
  <c r="H31" i="31"/>
  <c r="J31" i="31" s="1"/>
  <c r="M30" i="31"/>
  <c r="H30" i="31"/>
  <c r="J30" i="31" s="1"/>
  <c r="M29" i="31"/>
  <c r="H29" i="31"/>
  <c r="J29" i="31" s="1"/>
  <c r="M28" i="31"/>
  <c r="R27" i="31"/>
  <c r="P27" i="31"/>
  <c r="M27" i="31"/>
  <c r="G27" i="31" s="1"/>
  <c r="H27" i="31" s="1"/>
  <c r="R12" i="31"/>
  <c r="P12" i="31"/>
  <c r="G12" i="31"/>
  <c r="H12" i="31" s="1"/>
  <c r="A1" i="31"/>
  <c r="R11" i="33" l="1"/>
  <c r="O4" i="33"/>
  <c r="Q7" i="32"/>
  <c r="T11" i="32" s="1"/>
  <c r="O3" i="32"/>
  <c r="O4" i="32" s="1"/>
  <c r="I27" i="33"/>
  <c r="S11" i="33"/>
  <c r="T11" i="33"/>
  <c r="J12" i="33"/>
  <c r="J27" i="33" s="1"/>
  <c r="J33" i="13" s="1"/>
  <c r="J33" i="32"/>
  <c r="I33" i="32"/>
  <c r="H28" i="31"/>
  <c r="J28" i="31" s="1"/>
  <c r="N1" i="31"/>
  <c r="O2" i="31" s="1"/>
  <c r="O3" i="31" s="1"/>
  <c r="O4" i="31" s="1"/>
  <c r="P30" i="31"/>
  <c r="P29" i="31"/>
  <c r="I27" i="31"/>
  <c r="J27" i="31" s="1"/>
  <c r="I12" i="31"/>
  <c r="M31" i="31"/>
  <c r="I11" i="13"/>
  <c r="S11" i="32" l="1"/>
  <c r="R11" i="31"/>
  <c r="J12" i="31"/>
  <c r="J33" i="31" s="1"/>
  <c r="I33" i="31"/>
  <c r="Q7" i="31"/>
  <c r="T11" i="31" l="1"/>
  <c r="S11" i="31"/>
</calcChain>
</file>

<file path=xl/sharedStrings.xml><?xml version="1.0" encoding="utf-8"?>
<sst xmlns="http://schemas.openxmlformats.org/spreadsheetml/2006/main" count="497" uniqueCount="206">
  <si>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</si>
  <si>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</si>
  <si>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</si>
  <si>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</si>
  <si>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</si>
  <si>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</si>
  <si>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</si>
  <si>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</si>
  <si>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</si>
  <si>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</si>
  <si>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</si>
  <si>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</si>
  <si>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</si>
  <si>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</si>
  <si>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</si>
  <si>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</si>
  <si>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</si>
  <si>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</si>
  <si>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</si>
  <si>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</si>
  <si>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</si>
  <si>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</si>
  <si>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</si>
  <si>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</si>
  <si>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</si>
  <si>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</si>
  <si>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</si>
  <si>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</si>
  <si>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</si>
  <si>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</si>
  <si>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</si>
  <si>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</si>
  <si>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</si>
  <si>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</si>
  <si>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</si>
  <si>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</si>
  <si>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Width</t>
  </si>
  <si>
    <t>Height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</si>
  <si>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</si>
  <si>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</si>
  <si>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</si>
  <si>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</si>
  <si>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</si>
  <si>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</si>
  <si>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</si>
  <si>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</si>
  <si>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Alternate 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</si>
  <si>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Terms &amp; Conditions:</t>
  </si>
  <si>
    <t>Read Window Products, LLC</t>
  </si>
  <si>
    <t>quotes@readwindow.com</t>
  </si>
  <si>
    <t>In the event of tax exempt status, a resale certificate must be included with the Purchase Order / Contract.</t>
  </si>
  <si>
    <t>-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</si>
  <si>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</si>
  <si>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</si>
  <si>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</si>
  <si>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</si>
  <si>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</si>
  <si>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*** Installation based on fastening shades to aluminum window system. Any change in mount substrate or location is subject to surcharge.</t>
  </si>
  <si>
    <t>*** Extra materials NOT included in above pricing.</t>
  </si>
  <si>
    <t>*** Trip charges included for budgetary purposes only and are subject to change upon issue of construction schedule.</t>
  </si>
  <si>
    <t>*** Motorized roller shades will required 120v power. All electrical (line voltage &amp; low voltage) to be provided by OTHERS.</t>
  </si>
  <si>
    <t>*** Recessed mount roller shades will required continuous &amp; level wood blocking. Blocking to be provided by OTHERS.</t>
  </si>
  <si>
    <t>Miscellaneous Notes to be included on Bids:</t>
  </si>
  <si>
    <t>2" Faux Wood Horizontal Louver Blinds</t>
  </si>
  <si>
    <t>Horizontal Louver Blinds</t>
  </si>
  <si>
    <t>Low Voltage Wall Switch Control</t>
  </si>
  <si>
    <t>120v Wall Switch Control</t>
  </si>
  <si>
    <t>Battery Powered Operation</t>
  </si>
  <si>
    <t>120v Motorized Operation</t>
  </si>
  <si>
    <t>Dual Motorized Roller Shade w/ Fascia</t>
  </si>
  <si>
    <t>Single Motorized Roller Shade w/ Fascia</t>
  </si>
  <si>
    <t>Dual Manual Clutch Roller Shade w/ Fascia</t>
  </si>
  <si>
    <t>Single Manual Clutch Rolle Shade w/ Fascia</t>
  </si>
  <si>
    <t>Product Descriptions:</t>
  </si>
  <si>
    <t>*** Above to be used as guide on product &amp; required install for all manually operated product (NOT MOTORIZED)</t>
  </si>
  <si>
    <t>Shutters</t>
  </si>
  <si>
    <t>ask David or Wes</t>
  </si>
  <si>
    <t>&gt;$25,000</t>
  </si>
  <si>
    <t>$3/ft</t>
  </si>
  <si>
    <t>Cubicle Curtains w/ Tracks</t>
  </si>
  <si>
    <t>$15,000 - $25,000</t>
  </si>
  <si>
    <t>ask David</t>
  </si>
  <si>
    <t>Dual Motorized Shade w/Fascia</t>
  </si>
  <si>
    <t>$10,000 - $15,000</t>
  </si>
  <si>
    <t>Single Motorized Shade Band w/Fascia</t>
  </si>
  <si>
    <t>$5,000 - $10,000</t>
  </si>
  <si>
    <t>Recessed Pocket</t>
  </si>
  <si>
    <t>No Bid</t>
  </si>
  <si>
    <t>&lt; $5,000</t>
  </si>
  <si>
    <t>Dual Manual Roller Shades 2/Fascia</t>
  </si>
  <si>
    <t>Product &amp; Install Value</t>
  </si>
  <si>
    <t>Single Manual Roller Shades w/Fascia</t>
  </si>
  <si>
    <t>Gross Product &amp; Install Margin Structure</t>
  </si>
  <si>
    <t>Budget Install Labor Rates (cost)</t>
  </si>
  <si>
    <t># per Day</t>
  </si>
  <si>
    <t>Installation Time (based on 2 man crew)</t>
  </si>
  <si>
    <t>Custom Blackout Roller Shade, Battery Powered Motorized Operation, Wall Switch Control, Outside Mount</t>
  </si>
  <si>
    <t>Custom Dual Roller Shade w/ Fascia, Side and Sill Channels Manual Bead Chain Clutch Control Custom FR Rated PVC Plantation Shutter, 2.5" Louvers, Std Tilt Control, Inside Mount</t>
  </si>
  <si>
    <t>Custom Dual Coupled Roller Shade, Recess Mount, RS485 Motorized Operation, Third Party Control Light Blocking Side Channels for Above Custom 10 x 5.125 Steel Pocket for Zigbee to Digital Motor Interface for aboveAbove</t>
  </si>
  <si>
    <t>Custom Hunter Douglas Dual Roller Shades w/ Fascia, Light Blocking Side/Sill Channels, 110v Motorized Operation</t>
  </si>
  <si>
    <t>Custom Sheer Roller Shade, Manual Clutch  Operation, Inside Mount</t>
  </si>
  <si>
    <t>Custom Roller Shade w/ Fascia, Light Blocking Side/Bottom Channels, Manual Clutch Operation, Outside Mount</t>
  </si>
  <si>
    <t>Custom 2" Vinyl Blinds, Standard Valance, Standard Controls (Cord Lift - Cord Tilt)</t>
  </si>
  <si>
    <t>Custom Roller Shade w/ Fascia, Light Blocking Side.Bottom Channels, Manual Clutch Operation, Inside Mount</t>
  </si>
  <si>
    <t>Custom Ultravue 2" Faux Wood Blinds, Standard Options and Controls</t>
  </si>
  <si>
    <t>Custom Roller Shade w/ Front/Back Fascia, Light 
Blocking Side/Bottom Channels, Manual Clutch
Operation, Inside Mount Fabric: Avila Twilight 0% / TBD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</si>
  <si>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</si>
  <si>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</si>
  <si>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Single Roller Shades w/ Fascia, Manual Bead Chain Clutch Operated Control</t>
  </si>
  <si>
    <t>Custom FR Rated Plantation Shutters, 3.5" Louvers,  LFrame, Std Tilt, Outside Mount</t>
  </si>
  <si>
    <t>Custom Motorized Roller Shade w/ Fascia</t>
  </si>
  <si>
    <t>Roller Shades</t>
  </si>
  <si>
    <t>Blinds</t>
  </si>
  <si>
    <t>Hardwood Blinds</t>
  </si>
  <si>
    <t>Composite (Ever Green)Blinds</t>
  </si>
  <si>
    <t>Metal Blinds</t>
  </si>
  <si>
    <t>2" Faux Wood Blinds</t>
  </si>
  <si>
    <t>Motorized Dual Roller Shades</t>
  </si>
  <si>
    <t>Motorized Single Roller Shades</t>
  </si>
  <si>
    <t>Shades</t>
  </si>
  <si>
    <t>Manual Dual Roller Shades</t>
  </si>
  <si>
    <t>Vinyl Blinds</t>
  </si>
  <si>
    <t>Manual Single Roller Shades</t>
  </si>
  <si>
    <t>Products</t>
  </si>
  <si>
    <t>M82568</t>
  </si>
  <si>
    <t>Acct #</t>
  </si>
  <si>
    <t>contractsales@normanusa.com</t>
  </si>
  <si>
    <t>www.mechoshade.cm</t>
  </si>
  <si>
    <t>www.lutron.com</t>
  </si>
  <si>
    <t>conley@cacoinc.com</t>
  </si>
  <si>
    <t>contractquotes@springswindowfashions.com</t>
  </si>
  <si>
    <t>www.normanusa.com</t>
  </si>
  <si>
    <t>718-729-2020</t>
  </si>
  <si>
    <t>484-264-3798</t>
  </si>
  <si>
    <t>mark.gleeson@levolor.com</t>
  </si>
  <si>
    <t>www.draperonline.com</t>
  </si>
  <si>
    <t>carolyn@cacoinc.com</t>
  </si>
  <si>
    <t>eric.lake@springwindowfashions.com</t>
  </si>
  <si>
    <t>marka@normanusa.com</t>
  </si>
  <si>
    <t>cherie.simmons@mechoshade.com</t>
  </si>
  <si>
    <t>jnlee@lutron.com</t>
  </si>
  <si>
    <t>commercial.quotes@levolor.com</t>
  </si>
  <si>
    <t>rrhodes@draperinc.om</t>
  </si>
  <si>
    <t>debbie@cacoinc.com</t>
  </si>
  <si>
    <t>Contact Info.</t>
  </si>
  <si>
    <t>Eric Lake</t>
  </si>
  <si>
    <t>Mark Atwood</t>
  </si>
  <si>
    <t>Cherie Simmons</t>
  </si>
  <si>
    <t>Jason Lee</t>
  </si>
  <si>
    <t>Mark Gleeson</t>
  </si>
  <si>
    <t>Ross Rhodes</t>
  </si>
  <si>
    <t>Sales Rep</t>
  </si>
  <si>
    <t>Hunter Douglas</t>
  </si>
  <si>
    <t>Spring Window Fashions</t>
  </si>
  <si>
    <t>Norman</t>
  </si>
  <si>
    <t>Mecho</t>
  </si>
  <si>
    <t>Lutron</t>
  </si>
  <si>
    <t>Levolor</t>
  </si>
  <si>
    <t>Draper</t>
  </si>
  <si>
    <t>Caco</t>
  </si>
  <si>
    <t>Manufacturer</t>
  </si>
  <si>
    <t>PH: 865-770-5812</t>
  </si>
  <si>
    <t xml:space="preserve">David Storm </t>
  </si>
  <si>
    <t>David Storm</t>
  </si>
  <si>
    <t>865-770-5812</t>
  </si>
  <si>
    <t>orders@readwindow.com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</si>
  <si>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</si>
  <si>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Location/Type</t>
  </si>
  <si>
    <t>Install Trip Charge Budget                                                                           (Mileage, Time)</t>
  </si>
  <si>
    <t>dstorm@readwindow.com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</si>
  <si>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</si>
  <si>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</si>
  <si>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t/>
  </si>
  <si>
    <t>Measure Trip Fee</t>
  </si>
  <si>
    <t>Estimated Freight</t>
  </si>
  <si>
    <t>Install 1" metal blinds</t>
  </si>
  <si>
    <t>Total w/tax</t>
  </si>
  <si>
    <t>HunterDouglas 1" metal Blinds</t>
  </si>
  <si>
    <t xml:space="preserve">Sales Tax, Freight &amp; Installation included </t>
  </si>
  <si>
    <t>HunterDouglas Cordless 1" metal Blinds</t>
  </si>
  <si>
    <t>Standard Wand Tilt and Cordless Lift Controls</t>
  </si>
  <si>
    <t>Installation based on fastening blinds to aluminum window system. Any change in mount substrate or location is subject to surcharge.</t>
  </si>
  <si>
    <t>Estimator</t>
  </si>
  <si>
    <t>Cordless 1" metal blinds</t>
  </si>
  <si>
    <t>25-651</t>
  </si>
  <si>
    <t>Lilli Bridge Peerless</t>
  </si>
  <si>
    <t>Cleveland TN</t>
  </si>
  <si>
    <t>color: TBD</t>
  </si>
  <si>
    <t>Office 3-1</t>
  </si>
  <si>
    <t>Office 3-2</t>
  </si>
  <si>
    <t>Office 2-1</t>
  </si>
  <si>
    <t>Office 2-2a</t>
  </si>
  <si>
    <t>Office 2-2b</t>
  </si>
  <si>
    <t>Exam 6</t>
  </si>
  <si>
    <t>Exam 5-1</t>
  </si>
  <si>
    <t>Exam 5-2</t>
  </si>
  <si>
    <t>Exam 4-1</t>
  </si>
  <si>
    <t>Office 1-1a</t>
  </si>
  <si>
    <t>Office 1-1b</t>
  </si>
  <si>
    <t>Exam 3</t>
  </si>
  <si>
    <t>Exam 2-1a</t>
  </si>
  <si>
    <t>Exam 2-1b</t>
  </si>
  <si>
    <t>Exam 1</t>
  </si>
  <si>
    <t>Estimate For:  Option 1  - Only blinds where walls bisect the windows in Office 3, Office 2, Exam 3, Exam 2 &amp; Exam 1</t>
  </si>
  <si>
    <t>Estimate For:  Option 2  - All new Blinds in Office 3, Office 2, Exam 3, Exam 2 &amp; Exam 1</t>
  </si>
  <si>
    <t>Estimate For:  Option   - All new Blinds in in all offices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</si>
</sst>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3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u/>
      <sz val="14"/>
      <color indexed="12"/>
      <name val="Garamond"/>
      <family val="1"/>
    </font>
    <font>
      <b/>
      <sz val="12"/>
      <color rgb="FFFF0000"/>
      <name val="Arial"/>
      <family val="2"/>
    </font>
    <font>
      <sz val="10"/>
      <name val="Garamond"/>
      <family val="1"/>
    </font>
    <font>
      <u/>
      <sz val="11"/>
      <name val="Garamond"/>
      <family val="1"/>
    </font>
    <font>
      <b/>
      <u/>
      <sz val="11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1"/>
      <name val="Estrangelo Edessa"/>
      <family val="4"/>
    </font>
    <font>
      <sz val="10"/>
      <color theme="1"/>
      <name val="Calibri"/>
      <family val="2"/>
      <scheme val="minor"/>
    </font>
    <font>
      <sz val="8"/>
      <name val="Garamond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2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165" fontId="15" fillId="0" borderId="13" xfId="0" applyNumberFormat="1" applyFont="1" applyBorder="1" applyAlignment="1">
      <alignment horizontal="center"/>
    </xf>
    <xf numFmtId="165" fontId="7" fillId="0" borderId="14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1" fontId="3" fillId="0" borderId="0" xfId="0" applyNumberFormat="1" applyFont="1" applyAlignment="1">
      <alignment horizontal="left" indent="2"/>
    </xf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5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" fillId="0" borderId="0" xfId="0" applyFont="1"/>
    <xf numFmtId="0" fontId="22" fillId="0" borderId="0" xfId="5" applyFont="1" applyFill="1" applyBorder="1" applyAlignment="1" applyProtection="1">
      <alignment horizontal="left"/>
    </xf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1" fillId="0" borderId="0" xfId="0" applyFont="1"/>
    <xf numFmtId="44" fontId="20" fillId="0" borderId="0" xfId="0" applyNumberFormat="1" applyFont="1"/>
    <xf numFmtId="0" fontId="23" fillId="0" borderId="0" xfId="0" applyFont="1" applyAlignment="1">
      <alignment horizontal="left"/>
    </xf>
    <xf numFmtId="0" fontId="0" fillId="0" borderId="0" xfId="0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6" xfId="6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24" fillId="0" borderId="0" xfId="0" applyFont="1"/>
    <xf numFmtId="44" fontId="24" fillId="0" borderId="0" xfId="1" applyFont="1"/>
    <xf numFmtId="0" fontId="5" fillId="0" borderId="0" xfId="0" applyFont="1" applyAlignment="1">
      <alignment horizontal="left"/>
    </xf>
    <xf numFmtId="44" fontId="0" fillId="0" borderId="0" xfId="1" applyFont="1"/>
    <xf numFmtId="0" fontId="2" fillId="0" borderId="1" xfId="0" applyFont="1" applyBorder="1"/>
    <xf numFmtId="9" fontId="1" fillId="0" borderId="0" xfId="6" applyFont="1"/>
    <xf numFmtId="44" fontId="1" fillId="0" borderId="0" xfId="1" applyFont="1"/>
    <xf numFmtId="0" fontId="25" fillId="0" borderId="0" xfId="0" applyFont="1"/>
    <xf numFmtId="44" fontId="26" fillId="0" borderId="0" xfId="1" applyFont="1"/>
    <xf numFmtId="0" fontId="27" fillId="0" borderId="0" xfId="0" applyFont="1"/>
    <xf numFmtId="0" fontId="28" fillId="0" borderId="17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1" fillId="0" borderId="11" xfId="0" applyFont="1" applyBorder="1"/>
    <xf numFmtId="0" fontId="1" fillId="0" borderId="10" xfId="0" applyFont="1" applyBorder="1"/>
    <xf numFmtId="0" fontId="29" fillId="0" borderId="10" xfId="0" applyFont="1" applyBorder="1"/>
    <xf numFmtId="0" fontId="29" fillId="0" borderId="18" xfId="0" applyFont="1" applyBorder="1"/>
    <xf numFmtId="0" fontId="4" fillId="0" borderId="0" xfId="5" applyFill="1" applyAlignment="1" applyProtection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/>
    <xf numFmtId="9" fontId="30" fillId="0" borderId="0" xfId="0" applyNumberFormat="1" applyFont="1" applyAlignment="1">
      <alignment horizontal="right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9" fontId="2" fillId="0" borderId="1" xfId="0" applyNumberFormat="1" applyFont="1" applyBorder="1" applyAlignment="1">
      <alignment horizontal="center"/>
    </xf>
    <xf numFmtId="44" fontId="31" fillId="0" borderId="10" xfId="0" applyNumberFormat="1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12" fontId="31" fillId="0" borderId="10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1" fillId="0" borderId="0" xfId="0" quotePrefix="1" applyFont="1" applyAlignment="1">
      <alignment horizontal="center"/>
    </xf>
    <xf numFmtId="0" fontId="5" fillId="0" borderId="1" xfId="0" quotePrefix="1" applyFont="1" applyBorder="1" applyAlignment="1">
      <alignment horizontal="center"/>
    </xf>
    <xf numFmtId="44" fontId="5" fillId="0" borderId="19" xfId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31" fillId="0" borderId="20" xfId="0" applyFont="1" applyBorder="1" applyAlignment="1">
      <alignment horizontal="center"/>
    </xf>
    <xf numFmtId="12" fontId="31" fillId="0" borderId="20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 wrapText="1"/>
    </xf>
    <xf numFmtId="44" fontId="5" fillId="0" borderId="20" xfId="1" applyFont="1" applyFill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31" fillId="0" borderId="11" xfId="0" applyFont="1" applyBorder="1" applyAlignment="1">
      <alignment horizontal="center"/>
    </xf>
    <xf numFmtId="12" fontId="31" fillId="0" borderId="11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0" fillId="0" borderId="0" xfId="0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21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9" fontId="2" fillId="0" borderId="2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0" fillId="0" borderId="0" xfId="0" applyFont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0" fillId="0" borderId="0" xfId="0" applyFont="1" applyBorder="1"/>
    <xf numFmtId="9" fontId="30" fillId="0" borderId="0" xfId="0" applyNumberFormat="1" applyFont="1" applyBorder="1" applyAlignment="1">
      <alignment horizontal="right"/>
    </xf>
    <xf numFmtId="0" fontId="3" fillId="0" borderId="3" xfId="0" applyFont="1" applyBorder="1"/>
    <xf numFmtId="44" fontId="3" fillId="0" borderId="6" xfId="1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/>
    <xf numFmtId="0" fontId="30" fillId="0" borderId="9" xfId="0" applyFont="1" applyBorder="1" applyAlignment="1">
      <alignment horizontal="left"/>
    </xf>
    <xf numFmtId="0" fontId="30" fillId="0" borderId="9" xfId="0" applyFont="1" applyBorder="1" applyAlignment="1">
      <alignment horizontal="center"/>
    </xf>
    <xf numFmtId="0" fontId="30" fillId="0" borderId="9" xfId="0" applyFont="1" applyBorder="1"/>
    <xf numFmtId="9" fontId="30" fillId="0" borderId="9" xfId="0" applyNumberFormat="1" applyFont="1" applyBorder="1" applyAlignment="1">
      <alignment horizontal="right"/>
    </xf>
    <xf numFmtId="0" fontId="3" fillId="0" borderId="8" xfId="0" applyFont="1" applyBorder="1"/>
    <xf numFmtId="44" fontId="1" fillId="4" borderId="6" xfId="1" applyFont="1" applyFill="1" applyBorder="1" applyAlignment="1">
      <alignment horizontal="center"/>
    </xf>
    <xf numFmtId="0" fontId="2" fillId="4" borderId="4" xfId="0" applyFont="1" applyFill="1" applyBorder="1" applyAlignment="1">
      <alignment horizontal="left" wrapText="1"/>
    </xf>
    <xf numFmtId="0" fontId="2" fillId="4" borderId="15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227601</xdr:colOff>
      <xdr:row>0</xdr:row>
      <xdr:rowOff>53879</xdr:rowOff>
    </xdr:from>
    <xdr:to>
      <xdr:col>3</xdr:col>
      <xdr:colOff>454393</xdr:colOff>
      <xdr:row>8</xdr:row>
      <xdr:rowOff>53879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0942" y="53879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6176013-3B3B-409C-BA37-CE18B3C54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64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6409E33-A82F-4C10-81F9-18AD173B5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93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9EE22B4D-0D24-4996-BF12-81FC2EE4C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387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2CC1994-51FC-4ACF-BB36-5D4D8765E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83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22493EB-7BA0-4209-BA27-2DD7BE2F8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64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CE65E5C-B06F-4970-AF82-9D4071CBD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93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9BFCDCF7-1E60-4ECF-9E9F-B3064B9E6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387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6736C85-D11F-4207-962A-48890C517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83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37BDAE6-81D3-49A8-982D-88DAE836C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64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4F3AD99-EC16-43E0-A200-7104E3869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93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B3B4F9A9-A8F9-4988-B30C-E66D495B6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387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8818F40-699B-4532-A3DE-14058302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83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7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O71"/>
  <sheetViews>
    <sheetView topLeftCell="A19" zoomScale="110" zoomScaleNormal="110" workbookViewId="0">
      <selection activeCell="H32" sqref="H32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85546875" style="2" customWidth="1"/>
    <col min="10" max="10" width="16.5703125" style="2" customWidth="1"/>
    <col min="12" max="12" width="9.7109375" bestFit="1" customWidth="1"/>
  </cols>
  <sheetData>
    <row r="7" spans="2:15">
      <c r="H7" s="7"/>
      <c r="I7" s="18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35</v>
      </c>
      <c r="I9" s="137" t="str">
        <f>'SOV Option 3'!F1</f>
        <v>25-651</v>
      </c>
      <c r="J9" s="137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82" t="s">
        <v>182</v>
      </c>
      <c r="H11" s="7" t="s">
        <v>20</v>
      </c>
      <c r="I11" s="84">
        <f ca="1">TODAY()</f>
        <v>45898</v>
      </c>
    </row>
    <row r="12" spans="2:15">
      <c r="B12" s="1"/>
      <c r="H12" s="7"/>
    </row>
    <row r="13" spans="2:15">
      <c r="B13" s="1" t="s">
        <v>2</v>
      </c>
      <c r="D13" s="82" t="s">
        <v>48</v>
      </c>
      <c r="H13" s="7" t="s">
        <v>1</v>
      </c>
    </row>
    <row r="14" spans="2:15">
      <c r="B14" s="1"/>
      <c r="D14" s="2" t="s">
        <v>18</v>
      </c>
      <c r="H14" s="7" t="str">
        <f>'SOV Option 3'!F3</f>
        <v>Lilli Bridge Peerless</v>
      </c>
    </row>
    <row r="15" spans="2:15">
      <c r="B15" s="1"/>
      <c r="D15" s="2" t="s">
        <v>19</v>
      </c>
      <c r="H15" s="85" t="str">
        <f>'SOV Option 3'!F4</f>
        <v>Cleveland TN</v>
      </c>
    </row>
    <row r="16" spans="2:15">
      <c r="B16" s="1"/>
    </row>
    <row r="17" spans="2:10">
      <c r="B17" s="7" t="s">
        <v>3</v>
      </c>
      <c r="D17" s="82" t="s">
        <v>162</v>
      </c>
      <c r="H17" s="1" t="s">
        <v>15</v>
      </c>
    </row>
    <row r="18" spans="2:10">
      <c r="D18" s="82" t="s">
        <v>161</v>
      </c>
      <c r="H18" s="82" t="s">
        <v>183</v>
      </c>
    </row>
    <row r="19" spans="2:10">
      <c r="D19" s="2" t="s">
        <v>14</v>
      </c>
    </row>
    <row r="20" spans="2:10" ht="15.75" thickBot="1">
      <c r="B20" s="13"/>
      <c r="C20" s="13"/>
      <c r="D20" s="124" t="s">
        <v>169</v>
      </c>
      <c r="E20" s="13"/>
      <c r="F20" s="13"/>
      <c r="G20" s="13"/>
      <c r="H20" s="13"/>
      <c r="I20" s="13"/>
      <c r="J20" s="13"/>
    </row>
    <row r="21" spans="2:10" ht="15.75" thickTop="1">
      <c r="B21" s="5"/>
      <c r="C21" s="5"/>
      <c r="D21" s="5"/>
      <c r="E21" s="5"/>
      <c r="F21" s="5"/>
      <c r="G21" s="5"/>
      <c r="H21" s="6"/>
      <c r="I21" s="5"/>
    </row>
    <row r="22" spans="2:10" ht="15" customHeight="1">
      <c r="B22" s="143" t="s">
        <v>203</v>
      </c>
      <c r="C22" s="143"/>
      <c r="D22" s="143"/>
      <c r="E22" s="143"/>
      <c r="F22" s="143"/>
      <c r="G22" s="143"/>
      <c r="H22" s="143"/>
      <c r="I22" s="143"/>
      <c r="J22" s="136"/>
    </row>
    <row r="23" spans="2:10">
      <c r="B23" s="143"/>
      <c r="C23" s="143"/>
      <c r="D23" s="143"/>
      <c r="E23" s="143"/>
      <c r="F23" s="143"/>
      <c r="G23" s="143"/>
      <c r="H23" s="143"/>
      <c r="I23" s="143"/>
      <c r="J23" s="136"/>
    </row>
    <row r="24" spans="2:10">
      <c r="B24" s="9" t="s">
        <v>4</v>
      </c>
      <c r="C24" s="8"/>
      <c r="E24" s="8"/>
      <c r="F24" s="8"/>
      <c r="H24" s="6"/>
      <c r="I24" s="5"/>
      <c r="J24" s="120" t="s">
        <v>176</v>
      </c>
    </row>
    <row r="25" spans="2:10">
      <c r="B25" s="8">
        <v>6</v>
      </c>
      <c r="C25" s="8" t="s">
        <v>5</v>
      </c>
      <c r="D25" s="114" t="s">
        <v>177</v>
      </c>
      <c r="E25" s="115"/>
      <c r="F25" s="115"/>
      <c r="G25" s="115"/>
      <c r="H25" s="116"/>
      <c r="I25" s="117"/>
      <c r="J25" s="95">
        <f>'SOV Option 1'!J33</f>
        <v>3099.9979999999996</v>
      </c>
    </row>
    <row r="26" spans="2:10">
      <c r="D26" s="114" t="s">
        <v>187</v>
      </c>
      <c r="E26" s="115"/>
      <c r="F26" s="115"/>
      <c r="G26" s="115"/>
      <c r="H26" s="116"/>
      <c r="I26" s="117"/>
      <c r="J26" s="19"/>
    </row>
    <row r="27" spans="2:10">
      <c r="D27" s="114" t="s">
        <v>180</v>
      </c>
      <c r="E27" s="115"/>
      <c r="F27" s="115"/>
      <c r="G27" s="115"/>
      <c r="H27" s="116"/>
      <c r="I27" s="117"/>
      <c r="J27" s="19"/>
    </row>
    <row r="28" spans="2:10">
      <c r="D28" s="114" t="s">
        <v>178</v>
      </c>
      <c r="E28" s="115"/>
      <c r="F28" s="115"/>
      <c r="G28" s="115"/>
      <c r="H28" s="116"/>
      <c r="I28" s="117"/>
    </row>
    <row r="29" spans="2:10" ht="15.75" thickBot="1">
      <c r="B29" s="8"/>
    </row>
    <row r="30" spans="2:10" ht="15" customHeight="1">
      <c r="B30" s="170" t="s">
        <v>204</v>
      </c>
      <c r="C30" s="171"/>
      <c r="D30" s="171"/>
      <c r="E30" s="171"/>
      <c r="F30" s="171"/>
      <c r="G30" s="171"/>
      <c r="H30" s="171"/>
      <c r="I30" s="171"/>
      <c r="J30" s="147"/>
    </row>
    <row r="31" spans="2:10">
      <c r="B31" s="172"/>
      <c r="C31" s="173"/>
      <c r="D31" s="173"/>
      <c r="E31" s="173"/>
      <c r="F31" s="173"/>
      <c r="G31" s="173"/>
      <c r="H31" s="173"/>
      <c r="I31" s="173"/>
      <c r="J31" s="148"/>
    </row>
    <row r="32" spans="2:10">
      <c r="B32" s="149" t="s">
        <v>4</v>
      </c>
      <c r="C32" s="150"/>
      <c r="D32" s="151"/>
      <c r="E32" s="150"/>
      <c r="F32" s="150"/>
      <c r="G32" s="151"/>
      <c r="H32" s="152"/>
      <c r="I32" s="153"/>
      <c r="J32" s="154" t="s">
        <v>176</v>
      </c>
    </row>
    <row r="33" spans="1:12">
      <c r="B33" s="155">
        <v>9</v>
      </c>
      <c r="C33" s="150" t="s">
        <v>5</v>
      </c>
      <c r="D33" s="156" t="s">
        <v>177</v>
      </c>
      <c r="E33" s="157"/>
      <c r="F33" s="157"/>
      <c r="G33" s="157"/>
      <c r="H33" s="158"/>
      <c r="I33" s="159"/>
      <c r="J33" s="169">
        <f>'SOV Option 2'!J27</f>
        <v>3799.9963750000002</v>
      </c>
    </row>
    <row r="34" spans="1:12">
      <c r="B34" s="160"/>
      <c r="C34" s="151"/>
      <c r="D34" s="156" t="s">
        <v>187</v>
      </c>
      <c r="E34" s="157"/>
      <c r="F34" s="157"/>
      <c r="G34" s="157"/>
      <c r="H34" s="158"/>
      <c r="I34" s="159"/>
      <c r="J34" s="161"/>
    </row>
    <row r="35" spans="1:12">
      <c r="B35" s="160"/>
      <c r="C35" s="151"/>
      <c r="D35" s="156" t="s">
        <v>180</v>
      </c>
      <c r="E35" s="157"/>
      <c r="F35" s="157"/>
      <c r="G35" s="157"/>
      <c r="H35" s="158"/>
      <c r="I35" s="159"/>
      <c r="J35" s="161"/>
    </row>
    <row r="36" spans="1:12" ht="15.75" thickBot="1">
      <c r="B36" s="162"/>
      <c r="C36" s="163"/>
      <c r="D36" s="164" t="s">
        <v>178</v>
      </c>
      <c r="E36" s="165"/>
      <c r="F36" s="165"/>
      <c r="G36" s="165"/>
      <c r="H36" s="166"/>
      <c r="I36" s="167"/>
      <c r="J36" s="168"/>
    </row>
    <row r="37" spans="1:12">
      <c r="B37" s="8"/>
    </row>
    <row r="38" spans="1:12" ht="15" customHeight="1">
      <c r="B38" s="144" t="s">
        <v>205</v>
      </c>
      <c r="C38" s="144"/>
      <c r="D38" s="144"/>
      <c r="E38" s="144"/>
      <c r="F38" s="144"/>
      <c r="G38" s="144"/>
      <c r="H38" s="144"/>
      <c r="I38" s="144"/>
      <c r="J38" s="136"/>
    </row>
    <row r="39" spans="1:12">
      <c r="B39" s="144"/>
      <c r="C39" s="144"/>
      <c r="D39" s="144"/>
      <c r="E39" s="144"/>
      <c r="F39" s="144"/>
      <c r="G39" s="144"/>
      <c r="H39" s="144"/>
      <c r="I39" s="144"/>
      <c r="J39" s="136"/>
    </row>
    <row r="40" spans="1:12">
      <c r="B40" s="9" t="s">
        <v>4</v>
      </c>
      <c r="C40" s="8"/>
      <c r="E40" s="8"/>
      <c r="F40" s="8"/>
      <c r="H40" s="6"/>
      <c r="I40" s="5"/>
      <c r="J40" s="120" t="s">
        <v>176</v>
      </c>
    </row>
    <row r="41" spans="1:12">
      <c r="B41" s="8">
        <v>15</v>
      </c>
      <c r="C41" s="8" t="s">
        <v>5</v>
      </c>
      <c r="D41" s="114" t="s">
        <v>177</v>
      </c>
      <c r="E41" s="115"/>
      <c r="F41" s="115"/>
      <c r="G41" s="115"/>
      <c r="H41" s="116"/>
      <c r="I41" s="117"/>
      <c r="J41" s="95">
        <f>'SOV Option 3'!J33</f>
        <v>4930.0042999999996</v>
      </c>
    </row>
    <row r="42" spans="1:12">
      <c r="D42" s="114" t="s">
        <v>187</v>
      </c>
      <c r="E42" s="115"/>
      <c r="F42" s="115"/>
      <c r="G42" s="115"/>
      <c r="H42" s="116"/>
      <c r="I42" s="117"/>
      <c r="J42" s="19"/>
    </row>
    <row r="43" spans="1:12">
      <c r="D43" s="114" t="s">
        <v>180</v>
      </c>
      <c r="E43" s="115"/>
      <c r="F43" s="115"/>
      <c r="G43" s="115"/>
      <c r="H43" s="116"/>
      <c r="I43" s="117"/>
      <c r="J43" s="19"/>
    </row>
    <row r="44" spans="1:12">
      <c r="D44" s="114" t="s">
        <v>178</v>
      </c>
      <c r="E44" s="115"/>
      <c r="F44" s="115"/>
      <c r="G44" s="115"/>
      <c r="H44" s="116"/>
      <c r="I44" s="117"/>
    </row>
    <row r="45" spans="1:12">
      <c r="B45" s="8"/>
    </row>
    <row r="46" spans="1:12" ht="15" customHeight="1">
      <c r="A46" s="12"/>
      <c r="B46" s="4" t="s">
        <v>45</v>
      </c>
      <c r="C46" s="8"/>
      <c r="E46" s="8"/>
      <c r="F46" s="8"/>
      <c r="G46" s="8"/>
      <c r="H46" s="61"/>
      <c r="I46" s="5"/>
      <c r="K46" s="2"/>
      <c r="L46" s="2"/>
    </row>
    <row r="47" spans="1:12" ht="15" customHeight="1">
      <c r="A47" s="12"/>
      <c r="B47" s="11" t="s">
        <v>7</v>
      </c>
      <c r="C47" s="138" t="s">
        <v>181</v>
      </c>
      <c r="D47" s="138"/>
      <c r="E47" s="138"/>
      <c r="F47" s="138"/>
      <c r="G47" s="138"/>
      <c r="H47" s="138"/>
      <c r="I47" s="138"/>
      <c r="J47" s="138"/>
      <c r="K47" s="2"/>
      <c r="L47" s="2"/>
    </row>
    <row r="48" spans="1:12" ht="15" customHeight="1">
      <c r="A48" s="12"/>
      <c r="B48" s="11"/>
      <c r="C48" s="138"/>
      <c r="D48" s="138"/>
      <c r="E48" s="138"/>
      <c r="F48" s="138"/>
      <c r="G48" s="138"/>
      <c r="H48" s="138"/>
      <c r="I48" s="138"/>
      <c r="J48" s="138"/>
      <c r="K48" s="2"/>
      <c r="L48" s="2"/>
    </row>
    <row r="49" spans="1:12" ht="15" customHeight="1" thickBot="1">
      <c r="A49" s="12"/>
      <c r="B49" s="15"/>
      <c r="C49" s="14"/>
      <c r="D49" s="15"/>
      <c r="E49" s="14"/>
      <c r="F49" s="14"/>
      <c r="G49" s="14"/>
      <c r="H49" s="16"/>
      <c r="I49" s="17"/>
      <c r="J49" s="13"/>
      <c r="K49" s="2"/>
      <c r="L49" s="2"/>
    </row>
    <row r="50" spans="1:12" ht="15" customHeight="1" thickTop="1">
      <c r="A50" s="12"/>
      <c r="B50" s="1" t="s">
        <v>47</v>
      </c>
      <c r="C50" s="82"/>
      <c r="D50" s="82"/>
      <c r="E50" s="82"/>
      <c r="F50" s="82"/>
      <c r="G50" s="82"/>
      <c r="H50" s="82"/>
      <c r="I50" s="82"/>
      <c r="J50" s="82"/>
      <c r="K50" s="2"/>
      <c r="L50" s="2"/>
    </row>
    <row r="51" spans="1:12" ht="15" customHeight="1">
      <c r="A51" s="12"/>
      <c r="B51" s="125" t="s">
        <v>7</v>
      </c>
      <c r="C51" s="85" t="s">
        <v>8</v>
      </c>
      <c r="D51" s="82"/>
      <c r="E51" s="82"/>
      <c r="F51" s="82"/>
      <c r="G51" s="82"/>
      <c r="H51" s="82"/>
      <c r="I51" s="82"/>
      <c r="J51" s="82"/>
      <c r="K51" s="2"/>
      <c r="L51" s="2"/>
    </row>
    <row r="52" spans="1:12" ht="15" customHeight="1">
      <c r="A52" s="12"/>
      <c r="B52" s="125"/>
      <c r="C52" s="85" t="s">
        <v>170</v>
      </c>
      <c r="D52" s="82"/>
      <c r="E52" s="82"/>
      <c r="F52" s="82"/>
      <c r="G52" s="82"/>
      <c r="H52" s="82"/>
      <c r="I52" s="82"/>
      <c r="J52" s="82"/>
      <c r="K52" s="2"/>
      <c r="L52" s="2"/>
    </row>
    <row r="53" spans="1:12" ht="15" customHeight="1">
      <c r="A53" s="12"/>
      <c r="B53" s="125" t="s">
        <v>9</v>
      </c>
      <c r="C53" s="139" t="s">
        <v>166</v>
      </c>
      <c r="D53" s="140"/>
      <c r="E53" s="140"/>
      <c r="F53" s="140"/>
      <c r="G53" s="140"/>
      <c r="H53" s="140"/>
      <c r="I53" s="140"/>
      <c r="J53" s="140"/>
      <c r="K53" s="2"/>
      <c r="L53" s="2"/>
    </row>
    <row r="54" spans="1:12" ht="15" customHeight="1">
      <c r="A54" s="12"/>
      <c r="B54" s="125" t="s">
        <v>10</v>
      </c>
      <c r="C54" s="139" t="s">
        <v>21</v>
      </c>
      <c r="D54" s="140"/>
      <c r="E54" s="140"/>
      <c r="F54" s="140"/>
      <c r="G54" s="140"/>
      <c r="H54" s="140"/>
      <c r="I54" s="140"/>
      <c r="J54" s="140"/>
      <c r="K54" s="2"/>
      <c r="L54" s="2"/>
    </row>
    <row r="55" spans="1:12" ht="15" customHeight="1">
      <c r="A55" s="12"/>
      <c r="B55" s="125"/>
      <c r="C55" s="140"/>
      <c r="D55" s="140"/>
      <c r="E55" s="140"/>
      <c r="F55" s="140"/>
      <c r="G55" s="140"/>
      <c r="H55" s="140"/>
      <c r="I55" s="140"/>
      <c r="J55" s="140"/>
      <c r="K55" s="2"/>
      <c r="L55" s="2"/>
    </row>
    <row r="56" spans="1:12" ht="15" customHeight="1">
      <c r="B56" s="125" t="s">
        <v>11</v>
      </c>
      <c r="C56" s="141" t="s">
        <v>171</v>
      </c>
      <c r="D56" s="142"/>
      <c r="E56" s="142"/>
      <c r="F56" s="142"/>
      <c r="G56" s="142"/>
      <c r="H56" s="142"/>
      <c r="I56" s="142"/>
      <c r="J56" s="142"/>
    </row>
    <row r="57" spans="1:12">
      <c r="B57" s="125"/>
      <c r="C57" s="142"/>
      <c r="D57" s="142"/>
      <c r="E57" s="142"/>
      <c r="F57" s="142"/>
      <c r="G57" s="142"/>
      <c r="H57" s="142"/>
      <c r="I57" s="142"/>
      <c r="J57" s="142"/>
    </row>
    <row r="58" spans="1:12" ht="15" customHeight="1">
      <c r="B58" s="125" t="s">
        <v>16</v>
      </c>
      <c r="C58" s="139" t="s">
        <v>50</v>
      </c>
      <c r="D58" s="140"/>
      <c r="E58" s="140"/>
      <c r="F58" s="140"/>
      <c r="G58" s="140"/>
      <c r="H58" s="140"/>
      <c r="I58" s="140"/>
      <c r="J58" s="140"/>
    </row>
    <row r="59" spans="1:12">
      <c r="B59" s="125"/>
      <c r="C59" s="140"/>
      <c r="D59" s="140"/>
      <c r="E59" s="140"/>
      <c r="F59" s="140"/>
      <c r="G59" s="140"/>
      <c r="H59" s="140"/>
      <c r="I59" s="140"/>
      <c r="J59" s="140"/>
    </row>
    <row r="60" spans="1:12">
      <c r="B60" s="4" t="s">
        <v>12</v>
      </c>
    </row>
    <row r="61" spans="1:12">
      <c r="B61" s="8"/>
    </row>
    <row r="62" spans="1:12">
      <c r="B62" s="82" t="s">
        <v>163</v>
      </c>
    </row>
    <row r="63" spans="1:12">
      <c r="B63" s="1" t="s">
        <v>48</v>
      </c>
    </row>
    <row r="65" spans="2:2">
      <c r="B65" s="11"/>
    </row>
    <row r="68" spans="2:2">
      <c r="B68" s="11"/>
    </row>
    <row r="71" spans="2:2">
      <c r="B71" s="11"/>
    </row>
  </sheetData>
  <mergeCells count="9">
    <mergeCell ref="I9:J9"/>
    <mergeCell ref="C47:J48"/>
    <mergeCell ref="C58:J59"/>
    <mergeCell ref="C54:J55"/>
    <mergeCell ref="C56:J57"/>
    <mergeCell ref="C53:J53"/>
    <mergeCell ref="B22:I23"/>
    <mergeCell ref="B30:I31"/>
    <mergeCell ref="B38:I39"/>
  </mergeCells>
  <hyperlinks>
    <hyperlink ref="D20" r:id="rId1" xr:uid="{19B28C67-F0B7-4009-91DD-831E8877CD13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9ADF-2E80-4236-9432-B79EBBD4DC7C}">
  <dimension ref="A1:T205"/>
  <sheetViews>
    <sheetView topLeftCell="A10" zoomScale="70" zoomScaleNormal="70" workbookViewId="0">
      <selection activeCell="G33" sqref="G33"/>
    </sheetView>
  </sheetViews>
  <sheetFormatPr defaultColWidth="9.42578125" defaultRowHeight="15"/>
  <cols>
    <col min="1" max="1" width="5.5703125" style="23" customWidth="1"/>
    <col min="2" max="2" width="24.7109375" style="23" customWidth="1"/>
    <col min="3" max="3" width="15.42578125" style="23" customWidth="1"/>
    <col min="4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2" max="12" width="10" bestFit="1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5">
        <f ca="1">TODAY()</f>
        <v>45898</v>
      </c>
      <c r="B1" s="145"/>
      <c r="C1" s="145"/>
      <c r="D1" s="145"/>
      <c r="E1" s="21" t="s">
        <v>17</v>
      </c>
      <c r="F1" s="22" t="s">
        <v>184</v>
      </c>
      <c r="G1"/>
      <c r="M1" s="24" t="s">
        <v>26</v>
      </c>
      <c r="N1" s="57">
        <f>SUM(P12:P27)</f>
        <v>514.07999999999993</v>
      </c>
      <c r="O1" s="25"/>
      <c r="R1" s="2"/>
    </row>
    <row r="2" spans="1:20" ht="16.350000000000001" customHeight="1">
      <c r="A2" s="20"/>
      <c r="B2" s="20"/>
      <c r="C2" s="20"/>
      <c r="E2"/>
      <c r="G2" s="26"/>
      <c r="M2" s="24" t="s">
        <v>27</v>
      </c>
      <c r="N2" s="58">
        <v>0.59</v>
      </c>
      <c r="O2" s="27">
        <f>SUM(N1/(1-N2))</f>
        <v>1253.853658536585</v>
      </c>
      <c r="R2" s="68"/>
    </row>
    <row r="3" spans="1:20" s="29" customFormat="1" ht="25.15" customHeight="1" thickBot="1">
      <c r="A3" s="28" t="s">
        <v>48</v>
      </c>
      <c r="B3" s="28"/>
      <c r="C3" s="28"/>
      <c r="D3" s="21"/>
      <c r="E3" s="21" t="s">
        <v>1</v>
      </c>
      <c r="F3" s="22" t="s">
        <v>185</v>
      </c>
      <c r="G3" s="28"/>
      <c r="H3" s="21"/>
      <c r="I3" s="21"/>
      <c r="M3" s="24" t="s">
        <v>23</v>
      </c>
      <c r="N3" s="58">
        <v>9.2499999999999999E-2</v>
      </c>
      <c r="O3" s="30">
        <f>SUM(O2*N3)</f>
        <v>115.98146341463412</v>
      </c>
    </row>
    <row r="4" spans="1:20" s="29" customFormat="1" ht="25.15" customHeight="1" thickTop="1">
      <c r="A4" s="28" t="s">
        <v>18</v>
      </c>
      <c r="B4" s="21"/>
      <c r="C4" s="21"/>
      <c r="D4" s="21"/>
      <c r="E4" s="21"/>
      <c r="F4" s="22" t="s">
        <v>186</v>
      </c>
      <c r="G4" s="28"/>
      <c r="H4" s="21"/>
      <c r="I4" s="21"/>
      <c r="M4" s="25"/>
      <c r="N4" s="25"/>
      <c r="O4" s="31">
        <f>SUM(O2:O3)</f>
        <v>1369.8351219512192</v>
      </c>
    </row>
    <row r="5" spans="1:20" s="29" customFormat="1" ht="25.15" customHeight="1">
      <c r="A5" s="28" t="s">
        <v>19</v>
      </c>
      <c r="B5" s="21"/>
      <c r="C5" s="21"/>
      <c r="D5" s="21"/>
      <c r="E5" s="21" t="s">
        <v>3</v>
      </c>
      <c r="F5" s="28" t="s">
        <v>163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164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83" t="s">
        <v>49</v>
      </c>
      <c r="G7" s="21"/>
      <c r="H7" s="21"/>
      <c r="I7" s="21"/>
      <c r="P7" s="69" t="s">
        <v>42</v>
      </c>
      <c r="Q7" s="68">
        <f>SUM(H12:H32)</f>
        <v>2956.79</v>
      </c>
    </row>
    <row r="8" spans="1:20" ht="18" customHeight="1" thickBot="1">
      <c r="A8" s="32"/>
      <c r="D8" s="33"/>
      <c r="F8" s="113" t="s">
        <v>165</v>
      </c>
      <c r="G8" s="34"/>
    </row>
    <row r="9" spans="1:20" ht="30" customHeight="1">
      <c r="A9" s="35"/>
      <c r="B9" s="35"/>
      <c r="C9" s="35"/>
      <c r="D9" s="26"/>
      <c r="E9" s="26"/>
      <c r="Q9" s="70" t="s">
        <v>43</v>
      </c>
      <c r="R9" s="71"/>
      <c r="S9" s="71"/>
      <c r="T9" s="72"/>
    </row>
    <row r="10" spans="1:20" s="40" customFormat="1" ht="14.45" customHeight="1">
      <c r="A10" s="36"/>
      <c r="B10" s="36"/>
      <c r="C10" s="36"/>
      <c r="D10" s="36"/>
      <c r="E10" s="36"/>
      <c r="F10" s="36" t="s">
        <v>28</v>
      </c>
      <c r="G10" s="37" t="s">
        <v>29</v>
      </c>
      <c r="H10" s="37" t="s">
        <v>30</v>
      </c>
      <c r="I10" s="90" t="s">
        <v>31</v>
      </c>
      <c r="J10" s="37" t="s">
        <v>29</v>
      </c>
      <c r="K10" s="38"/>
      <c r="L10"/>
      <c r="M10" s="39">
        <v>0.65</v>
      </c>
      <c r="Q10" s="73"/>
      <c r="R10" s="44" t="s">
        <v>39</v>
      </c>
      <c r="S10" s="44" t="s">
        <v>40</v>
      </c>
      <c r="T10" s="74" t="s">
        <v>41</v>
      </c>
    </row>
    <row r="11" spans="1:20" s="40" customFormat="1" ht="24.95" customHeight="1" thickBot="1">
      <c r="A11" s="80" t="s">
        <v>0</v>
      </c>
      <c r="B11" s="80" t="s">
        <v>167</v>
      </c>
      <c r="C11" s="80" t="s">
        <v>36</v>
      </c>
      <c r="D11" s="81" t="s">
        <v>37</v>
      </c>
      <c r="E11" s="81" t="s">
        <v>32</v>
      </c>
      <c r="F11" s="80" t="s">
        <v>33</v>
      </c>
      <c r="G11" s="80" t="s">
        <v>5</v>
      </c>
      <c r="H11" s="80" t="s">
        <v>6</v>
      </c>
      <c r="I11" s="91">
        <v>9.7500000000000003E-2</v>
      </c>
      <c r="J11" s="80" t="s">
        <v>6</v>
      </c>
      <c r="K11" s="38"/>
      <c r="L11" t="s">
        <v>25</v>
      </c>
      <c r="M11" t="s">
        <v>24</v>
      </c>
      <c r="P11" s="40" t="s">
        <v>38</v>
      </c>
      <c r="Q11" s="75"/>
      <c r="R11" s="76">
        <f>SUM(P12:P32)</f>
        <v>1566.08</v>
      </c>
      <c r="S11" s="76">
        <f>SUM(Q7-R11)</f>
        <v>1390.71</v>
      </c>
      <c r="T11" s="79">
        <f>SUM(Q7-R11)/Q7</f>
        <v>0.47034452903317453</v>
      </c>
    </row>
    <row r="12" spans="1:20" s="44" customFormat="1" ht="30" customHeight="1" thickTop="1">
      <c r="A12" s="56"/>
      <c r="B12" s="134" t="s">
        <v>188</v>
      </c>
      <c r="C12" s="135">
        <v>38</v>
      </c>
      <c r="D12" s="135">
        <v>84</v>
      </c>
      <c r="E12" s="41" t="s">
        <v>179</v>
      </c>
      <c r="F12" s="41" t="s">
        <v>187</v>
      </c>
      <c r="G12" s="77">
        <f>M12</f>
        <v>221.48571428571429</v>
      </c>
      <c r="H12" s="77">
        <f t="shared" ref="H12:H28" si="0">G12*A12</f>
        <v>0</v>
      </c>
      <c r="I12" s="77">
        <f t="shared" ref="I12" si="1">SUM(H12*$I$11)</f>
        <v>0</v>
      </c>
      <c r="J12" s="77">
        <f t="shared" ref="J12" si="2">SUM(H12:I12)</f>
        <v>0</v>
      </c>
      <c r="K12" s="42"/>
      <c r="L12" s="121">
        <v>77.52</v>
      </c>
      <c r="M12" s="59">
        <f>SUM(L12/(1-$M$10))</f>
        <v>221.48571428571429</v>
      </c>
      <c r="P12" s="63">
        <f t="shared" ref="P12:P27" si="3">L12*A12</f>
        <v>0</v>
      </c>
      <c r="R12" s="78">
        <f t="shared" ref="R12:R27" si="4">SUM(((C12*D12)/144)*A12)</f>
        <v>0</v>
      </c>
      <c r="S12" s="44" t="s">
        <v>44</v>
      </c>
    </row>
    <row r="13" spans="1:20" s="44" customFormat="1" ht="30" customHeight="1">
      <c r="A13" s="55">
        <v>1</v>
      </c>
      <c r="B13" s="122" t="s">
        <v>189</v>
      </c>
      <c r="C13" s="123">
        <v>39.625</v>
      </c>
      <c r="D13" s="123">
        <v>84</v>
      </c>
      <c r="E13" s="41" t="s">
        <v>179</v>
      </c>
      <c r="F13" s="41" t="s">
        <v>187</v>
      </c>
      <c r="G13" s="77">
        <f t="shared" ref="G13:G26" si="5">M13</f>
        <v>221.48571428571429</v>
      </c>
      <c r="H13" s="77">
        <f t="shared" si="0"/>
        <v>221.48571428571429</v>
      </c>
      <c r="I13" s="77">
        <f t="shared" ref="I13:I27" si="6">SUM(H13*$I$11)</f>
        <v>21.594857142857144</v>
      </c>
      <c r="J13" s="77">
        <f t="shared" ref="J13:J32" si="7">SUM(H13:I13)</f>
        <v>243.08057142857143</v>
      </c>
      <c r="K13" s="42"/>
      <c r="L13" s="121">
        <v>77.52</v>
      </c>
      <c r="M13" s="59">
        <f t="shared" ref="M13:M27" si="8">SUM(L13/(1-$M$10))</f>
        <v>221.48571428571429</v>
      </c>
      <c r="P13" s="63">
        <f t="shared" si="3"/>
        <v>77.52</v>
      </c>
      <c r="R13" s="78">
        <f t="shared" si="4"/>
        <v>23.114583333333332</v>
      </c>
      <c r="S13" s="44" t="s">
        <v>44</v>
      </c>
    </row>
    <row r="14" spans="1:20" s="44" customFormat="1" ht="30" customHeight="1">
      <c r="A14" s="55">
        <v>1</v>
      </c>
      <c r="B14" s="122" t="s">
        <v>190</v>
      </c>
      <c r="C14" s="123">
        <v>81.5</v>
      </c>
      <c r="D14" s="123">
        <v>84</v>
      </c>
      <c r="E14" s="41" t="s">
        <v>179</v>
      </c>
      <c r="F14" s="41" t="s">
        <v>187</v>
      </c>
      <c r="G14" s="77">
        <f t="shared" si="5"/>
        <v>291.42857142857144</v>
      </c>
      <c r="H14" s="77">
        <f t="shared" si="0"/>
        <v>291.42857142857144</v>
      </c>
      <c r="I14" s="77">
        <f t="shared" si="6"/>
        <v>28.414285714285718</v>
      </c>
      <c r="J14" s="77">
        <f t="shared" si="7"/>
        <v>319.84285714285716</v>
      </c>
      <c r="K14" s="42"/>
      <c r="L14" s="121">
        <v>102</v>
      </c>
      <c r="M14" s="59">
        <f t="shared" si="8"/>
        <v>291.42857142857144</v>
      </c>
      <c r="P14" s="63">
        <f t="shared" si="3"/>
        <v>102</v>
      </c>
      <c r="R14" s="78">
        <f t="shared" si="4"/>
        <v>47.541666666666664</v>
      </c>
      <c r="S14" s="44" t="s">
        <v>44</v>
      </c>
    </row>
    <row r="15" spans="1:20" s="44" customFormat="1" ht="30" customHeight="1">
      <c r="A15" s="55"/>
      <c r="B15" s="122" t="s">
        <v>191</v>
      </c>
      <c r="C15" s="123">
        <v>85.375</v>
      </c>
      <c r="D15" s="123">
        <v>84</v>
      </c>
      <c r="E15" s="41" t="s">
        <v>179</v>
      </c>
      <c r="F15" s="41" t="s">
        <v>187</v>
      </c>
      <c r="G15" s="77">
        <f t="shared" si="5"/>
        <v>300.17142857142858</v>
      </c>
      <c r="H15" s="77">
        <f t="shared" si="0"/>
        <v>0</v>
      </c>
      <c r="I15" s="77">
        <f t="shared" si="6"/>
        <v>0</v>
      </c>
      <c r="J15" s="77">
        <f t="shared" si="7"/>
        <v>0</v>
      </c>
      <c r="K15" s="42"/>
      <c r="L15" s="121">
        <v>105.06</v>
      </c>
      <c r="M15" s="59">
        <f t="shared" si="8"/>
        <v>300.17142857142858</v>
      </c>
      <c r="P15" s="63">
        <f t="shared" si="3"/>
        <v>0</v>
      </c>
      <c r="R15" s="78">
        <f t="shared" si="4"/>
        <v>0</v>
      </c>
      <c r="S15" s="44" t="s">
        <v>44</v>
      </c>
    </row>
    <row r="16" spans="1:20" s="44" customFormat="1" ht="30" customHeight="1">
      <c r="A16" s="55"/>
      <c r="B16" s="122" t="s">
        <v>192</v>
      </c>
      <c r="C16" s="123">
        <v>40</v>
      </c>
      <c r="D16" s="123">
        <v>84</v>
      </c>
      <c r="E16" s="41" t="s">
        <v>179</v>
      </c>
      <c r="F16" s="41" t="s">
        <v>187</v>
      </c>
      <c r="G16" s="77">
        <f t="shared" si="5"/>
        <v>221.48571428571429</v>
      </c>
      <c r="H16" s="77">
        <f t="shared" si="0"/>
        <v>0</v>
      </c>
      <c r="I16" s="77">
        <f t="shared" si="6"/>
        <v>0</v>
      </c>
      <c r="J16" s="77">
        <f t="shared" si="7"/>
        <v>0</v>
      </c>
      <c r="K16" s="42"/>
      <c r="L16" s="121">
        <v>77.52</v>
      </c>
      <c r="M16" s="59">
        <f t="shared" si="8"/>
        <v>221.48571428571429</v>
      </c>
      <c r="P16" s="63">
        <f t="shared" si="3"/>
        <v>0</v>
      </c>
      <c r="R16" s="78">
        <f t="shared" si="4"/>
        <v>0</v>
      </c>
      <c r="S16" s="44" t="s">
        <v>44</v>
      </c>
    </row>
    <row r="17" spans="1:19" s="44" customFormat="1" ht="30" customHeight="1">
      <c r="A17" s="55"/>
      <c r="B17" s="122" t="s">
        <v>193</v>
      </c>
      <c r="C17" s="123">
        <v>79.75</v>
      </c>
      <c r="D17" s="123">
        <v>84</v>
      </c>
      <c r="E17" s="41" t="s">
        <v>179</v>
      </c>
      <c r="F17" s="41" t="s">
        <v>187</v>
      </c>
      <c r="G17" s="77">
        <f t="shared" si="5"/>
        <v>291.42857142857144</v>
      </c>
      <c r="H17" s="77">
        <f t="shared" si="0"/>
        <v>0</v>
      </c>
      <c r="I17" s="77">
        <f t="shared" si="6"/>
        <v>0</v>
      </c>
      <c r="J17" s="77">
        <f t="shared" si="7"/>
        <v>0</v>
      </c>
      <c r="K17" s="42"/>
      <c r="L17" s="121">
        <v>102</v>
      </c>
      <c r="M17" s="59">
        <f t="shared" si="8"/>
        <v>291.42857142857144</v>
      </c>
      <c r="P17" s="63">
        <f t="shared" si="3"/>
        <v>0</v>
      </c>
      <c r="R17" s="78">
        <f t="shared" si="4"/>
        <v>0</v>
      </c>
      <c r="S17" s="44" t="s">
        <v>44</v>
      </c>
    </row>
    <row r="18" spans="1:19" s="44" customFormat="1" ht="30" customHeight="1">
      <c r="A18" s="55"/>
      <c r="B18" s="122" t="s">
        <v>194</v>
      </c>
      <c r="C18" s="123">
        <v>40</v>
      </c>
      <c r="D18" s="123">
        <v>84</v>
      </c>
      <c r="E18" s="41" t="s">
        <v>179</v>
      </c>
      <c r="F18" s="41" t="s">
        <v>187</v>
      </c>
      <c r="G18" s="77">
        <f t="shared" si="5"/>
        <v>221.48571428571429</v>
      </c>
      <c r="H18" s="77">
        <f t="shared" si="0"/>
        <v>0</v>
      </c>
      <c r="I18" s="77">
        <f t="shared" si="6"/>
        <v>0</v>
      </c>
      <c r="J18" s="77">
        <f t="shared" si="7"/>
        <v>0</v>
      </c>
      <c r="K18" s="42"/>
      <c r="L18" s="121">
        <v>77.52</v>
      </c>
      <c r="M18" s="59">
        <f t="shared" si="8"/>
        <v>221.48571428571429</v>
      </c>
      <c r="P18" s="63">
        <f t="shared" si="3"/>
        <v>0</v>
      </c>
      <c r="R18" s="78">
        <f t="shared" si="4"/>
        <v>0</v>
      </c>
      <c r="S18" s="44" t="s">
        <v>44</v>
      </c>
    </row>
    <row r="19" spans="1:19" s="44" customFormat="1" ht="30" customHeight="1">
      <c r="A19" s="55"/>
      <c r="B19" s="122" t="s">
        <v>195</v>
      </c>
      <c r="C19" s="123">
        <v>38.625</v>
      </c>
      <c r="D19" s="123">
        <v>84</v>
      </c>
      <c r="E19" s="41" t="s">
        <v>179</v>
      </c>
      <c r="F19" s="41" t="s">
        <v>187</v>
      </c>
      <c r="G19" s="77">
        <f t="shared" si="5"/>
        <v>221.48571428571429</v>
      </c>
      <c r="H19" s="77">
        <f t="shared" si="0"/>
        <v>0</v>
      </c>
      <c r="I19" s="77">
        <f t="shared" si="6"/>
        <v>0</v>
      </c>
      <c r="J19" s="77">
        <f t="shared" si="7"/>
        <v>0</v>
      </c>
      <c r="K19" s="42"/>
      <c r="L19" s="121">
        <v>77.52</v>
      </c>
      <c r="M19" s="59">
        <f t="shared" si="8"/>
        <v>221.48571428571429</v>
      </c>
      <c r="P19" s="63">
        <f t="shared" si="3"/>
        <v>0</v>
      </c>
      <c r="R19" s="78">
        <f t="shared" si="4"/>
        <v>0</v>
      </c>
      <c r="S19" s="44" t="s">
        <v>44</v>
      </c>
    </row>
    <row r="20" spans="1:19" s="44" customFormat="1" ht="30" customHeight="1">
      <c r="A20" s="55"/>
      <c r="B20" s="122" t="s">
        <v>196</v>
      </c>
      <c r="C20" s="123">
        <v>82.125</v>
      </c>
      <c r="D20" s="123">
        <v>84</v>
      </c>
      <c r="E20" s="41" t="s">
        <v>179</v>
      </c>
      <c r="F20" s="41" t="s">
        <v>187</v>
      </c>
      <c r="G20" s="77">
        <f t="shared" si="5"/>
        <v>291.42857142857144</v>
      </c>
      <c r="H20" s="77">
        <f t="shared" si="0"/>
        <v>0</v>
      </c>
      <c r="I20" s="77">
        <f t="shared" si="6"/>
        <v>0</v>
      </c>
      <c r="J20" s="77">
        <f t="shared" si="7"/>
        <v>0</v>
      </c>
      <c r="K20" s="42"/>
      <c r="L20" s="121">
        <v>102</v>
      </c>
      <c r="M20" s="59">
        <f t="shared" si="8"/>
        <v>291.42857142857144</v>
      </c>
      <c r="P20" s="63">
        <f t="shared" si="3"/>
        <v>0</v>
      </c>
      <c r="R20" s="78">
        <f t="shared" si="4"/>
        <v>0</v>
      </c>
      <c r="S20" s="44" t="s">
        <v>44</v>
      </c>
    </row>
    <row r="21" spans="1:19" s="44" customFormat="1" ht="30" customHeight="1">
      <c r="A21" s="55"/>
      <c r="B21" s="122" t="s">
        <v>197</v>
      </c>
      <c r="C21" s="123">
        <v>83.875</v>
      </c>
      <c r="D21" s="123">
        <v>84</v>
      </c>
      <c r="E21" s="41" t="s">
        <v>179</v>
      </c>
      <c r="F21" s="41" t="s">
        <v>187</v>
      </c>
      <c r="G21" s="77">
        <f t="shared" si="5"/>
        <v>291.42857142857144</v>
      </c>
      <c r="H21" s="77">
        <f t="shared" si="0"/>
        <v>0</v>
      </c>
      <c r="I21" s="77">
        <f t="shared" si="6"/>
        <v>0</v>
      </c>
      <c r="J21" s="77">
        <f t="shared" si="7"/>
        <v>0</v>
      </c>
      <c r="K21" s="42"/>
      <c r="L21" s="121">
        <v>102</v>
      </c>
      <c r="M21" s="59">
        <f t="shared" si="8"/>
        <v>291.42857142857144</v>
      </c>
      <c r="P21" s="63">
        <f t="shared" si="3"/>
        <v>0</v>
      </c>
      <c r="R21" s="78">
        <f t="shared" si="4"/>
        <v>0</v>
      </c>
      <c r="S21" s="44" t="s">
        <v>44</v>
      </c>
    </row>
    <row r="22" spans="1:19" s="44" customFormat="1" ht="30" customHeight="1">
      <c r="A22" s="55"/>
      <c r="B22" s="122" t="s">
        <v>198</v>
      </c>
      <c r="C22" s="123">
        <v>41.875</v>
      </c>
      <c r="D22" s="123">
        <v>84</v>
      </c>
      <c r="E22" s="41" t="s">
        <v>179</v>
      </c>
      <c r="F22" s="41" t="s">
        <v>187</v>
      </c>
      <c r="G22" s="77">
        <f t="shared" si="5"/>
        <v>221.48571428571429</v>
      </c>
      <c r="H22" s="77">
        <f t="shared" si="0"/>
        <v>0</v>
      </c>
      <c r="I22" s="77">
        <f t="shared" si="6"/>
        <v>0</v>
      </c>
      <c r="J22" s="77">
        <f t="shared" si="7"/>
        <v>0</v>
      </c>
      <c r="K22" s="42"/>
      <c r="L22" s="121">
        <v>77.52</v>
      </c>
      <c r="M22" s="59">
        <f t="shared" si="8"/>
        <v>221.48571428571429</v>
      </c>
      <c r="P22" s="63">
        <f t="shared" si="3"/>
        <v>0</v>
      </c>
      <c r="R22" s="78">
        <f t="shared" si="4"/>
        <v>0</v>
      </c>
      <c r="S22" s="44" t="s">
        <v>44</v>
      </c>
    </row>
    <row r="23" spans="1:19" s="44" customFormat="1" ht="30" customHeight="1">
      <c r="A23" s="55">
        <v>1</v>
      </c>
      <c r="B23" s="122" t="s">
        <v>199</v>
      </c>
      <c r="C23" s="123">
        <v>39.25</v>
      </c>
      <c r="D23" s="123">
        <v>84</v>
      </c>
      <c r="E23" s="41" t="s">
        <v>179</v>
      </c>
      <c r="F23" s="41" t="s">
        <v>187</v>
      </c>
      <c r="G23" s="77">
        <f t="shared" si="5"/>
        <v>221.48571428571429</v>
      </c>
      <c r="H23" s="77">
        <f t="shared" si="0"/>
        <v>221.48571428571429</v>
      </c>
      <c r="I23" s="77">
        <f t="shared" si="6"/>
        <v>21.594857142857144</v>
      </c>
      <c r="J23" s="77">
        <f t="shared" si="7"/>
        <v>243.08057142857143</v>
      </c>
      <c r="K23" s="42"/>
      <c r="L23" s="121">
        <v>77.52</v>
      </c>
      <c r="M23" s="59">
        <f t="shared" si="8"/>
        <v>221.48571428571429</v>
      </c>
      <c r="P23" s="63">
        <f t="shared" si="3"/>
        <v>77.52</v>
      </c>
      <c r="R23" s="78">
        <f t="shared" si="4"/>
        <v>22.895833333333332</v>
      </c>
      <c r="S23" s="44" t="s">
        <v>44</v>
      </c>
    </row>
    <row r="24" spans="1:19" s="44" customFormat="1" ht="30" customHeight="1">
      <c r="A24" s="55">
        <v>1</v>
      </c>
      <c r="B24" s="122" t="s">
        <v>200</v>
      </c>
      <c r="C24" s="123">
        <v>80.75</v>
      </c>
      <c r="D24" s="123">
        <v>84</v>
      </c>
      <c r="E24" s="41" t="s">
        <v>179</v>
      </c>
      <c r="F24" s="41" t="s">
        <v>187</v>
      </c>
      <c r="G24" s="77">
        <f t="shared" si="5"/>
        <v>291.42857142857144</v>
      </c>
      <c r="H24" s="77">
        <f t="shared" si="0"/>
        <v>291.42857142857144</v>
      </c>
      <c r="I24" s="77">
        <f t="shared" si="6"/>
        <v>28.414285714285718</v>
      </c>
      <c r="J24" s="77">
        <f t="shared" si="7"/>
        <v>319.84285714285716</v>
      </c>
      <c r="K24" s="42"/>
      <c r="L24" s="121">
        <v>102</v>
      </c>
      <c r="M24" s="59">
        <f t="shared" si="8"/>
        <v>291.42857142857144</v>
      </c>
      <c r="P24" s="63">
        <f t="shared" si="3"/>
        <v>102</v>
      </c>
      <c r="R24" s="78">
        <f t="shared" si="4"/>
        <v>47.104166666666664</v>
      </c>
      <c r="S24" s="44" t="s">
        <v>44</v>
      </c>
    </row>
    <row r="25" spans="1:19" s="44" customFormat="1" ht="30" customHeight="1">
      <c r="A25" s="55">
        <v>1</v>
      </c>
      <c r="B25" s="122" t="s">
        <v>201</v>
      </c>
      <c r="C25" s="123">
        <v>38.375</v>
      </c>
      <c r="D25" s="123">
        <v>84</v>
      </c>
      <c r="E25" s="41" t="s">
        <v>179</v>
      </c>
      <c r="F25" s="41" t="s">
        <v>187</v>
      </c>
      <c r="G25" s="77">
        <f t="shared" si="5"/>
        <v>221.48571428571429</v>
      </c>
      <c r="H25" s="77">
        <f t="shared" si="0"/>
        <v>221.48571428571429</v>
      </c>
      <c r="I25" s="77">
        <f t="shared" si="6"/>
        <v>21.594857142857144</v>
      </c>
      <c r="J25" s="77">
        <f t="shared" si="7"/>
        <v>243.08057142857143</v>
      </c>
      <c r="K25" s="42"/>
      <c r="L25" s="121">
        <v>77.52</v>
      </c>
      <c r="M25" s="59">
        <f t="shared" si="8"/>
        <v>221.48571428571429</v>
      </c>
      <c r="P25" s="63">
        <f t="shared" si="3"/>
        <v>77.52</v>
      </c>
      <c r="R25" s="78">
        <f t="shared" si="4"/>
        <v>22.385416666666668</v>
      </c>
      <c r="S25" s="44" t="s">
        <v>44</v>
      </c>
    </row>
    <row r="26" spans="1:19" s="44" customFormat="1" ht="30" customHeight="1">
      <c r="A26" s="55">
        <v>1</v>
      </c>
      <c r="B26" s="122" t="s">
        <v>202</v>
      </c>
      <c r="C26" s="123">
        <v>39.375</v>
      </c>
      <c r="D26" s="123">
        <v>84</v>
      </c>
      <c r="E26" s="41" t="s">
        <v>179</v>
      </c>
      <c r="F26" s="41" t="s">
        <v>187</v>
      </c>
      <c r="G26" s="77">
        <f t="shared" si="5"/>
        <v>221.48571428571429</v>
      </c>
      <c r="H26" s="77">
        <f t="shared" si="0"/>
        <v>221.48571428571429</v>
      </c>
      <c r="I26" s="77">
        <f t="shared" si="6"/>
        <v>21.594857142857144</v>
      </c>
      <c r="J26" s="77">
        <f t="shared" si="7"/>
        <v>243.08057142857143</v>
      </c>
      <c r="K26" s="42"/>
      <c r="L26" s="121">
        <v>77.52</v>
      </c>
      <c r="M26" s="59">
        <f t="shared" si="8"/>
        <v>221.48571428571429</v>
      </c>
      <c r="P26" s="63">
        <f t="shared" si="3"/>
        <v>77.52</v>
      </c>
      <c r="R26" s="78">
        <f t="shared" si="4"/>
        <v>22.96875</v>
      </c>
      <c r="S26" s="44" t="s">
        <v>44</v>
      </c>
    </row>
    <row r="27" spans="1:19" s="44" customFormat="1" ht="30" customHeight="1" thickBot="1">
      <c r="A27" s="128"/>
      <c r="B27" s="129"/>
      <c r="C27" s="130"/>
      <c r="D27" s="130"/>
      <c r="E27" s="131"/>
      <c r="F27" s="131"/>
      <c r="G27" s="132">
        <f t="shared" ref="G27" si="9">ROUNDUP(M27,0)</f>
        <v>0</v>
      </c>
      <c r="H27" s="132">
        <f t="shared" si="0"/>
        <v>0</v>
      </c>
      <c r="I27" s="132">
        <f t="shared" si="6"/>
        <v>0</v>
      </c>
      <c r="J27" s="132">
        <f t="shared" si="7"/>
        <v>0</v>
      </c>
      <c r="K27" s="42"/>
      <c r="L27" s="121"/>
      <c r="M27" s="59">
        <f t="shared" si="8"/>
        <v>0</v>
      </c>
      <c r="P27" s="63">
        <f t="shared" si="3"/>
        <v>0</v>
      </c>
      <c r="R27" s="78">
        <f t="shared" si="4"/>
        <v>0</v>
      </c>
      <c r="S27" s="44" t="s">
        <v>44</v>
      </c>
    </row>
    <row r="28" spans="1:19" s="44" customFormat="1" ht="30" customHeight="1">
      <c r="A28" s="56">
        <f>SUM(A12:A27)</f>
        <v>6</v>
      </c>
      <c r="B28" s="118"/>
      <c r="C28" s="118"/>
      <c r="D28" s="118"/>
      <c r="E28" s="133" t="s">
        <v>175</v>
      </c>
      <c r="F28" s="41"/>
      <c r="G28" s="77">
        <v>50</v>
      </c>
      <c r="H28" s="119">
        <f t="shared" si="0"/>
        <v>300</v>
      </c>
      <c r="I28" s="77"/>
      <c r="J28" s="77">
        <f t="shared" si="7"/>
        <v>300</v>
      </c>
      <c r="K28" s="42"/>
      <c r="L28" s="43">
        <v>35</v>
      </c>
      <c r="M28" s="59">
        <f t="shared" ref="M28:M32" si="10">SUM(L28/(1-$N$28))</f>
        <v>46.666666666666664</v>
      </c>
      <c r="N28" s="39">
        <v>0.25</v>
      </c>
      <c r="O28" s="60"/>
      <c r="P28" s="63">
        <f>L28*A28</f>
        <v>210</v>
      </c>
      <c r="Q28" s="46"/>
      <c r="R28" s="86" t="s">
        <v>52</v>
      </c>
    </row>
    <row r="29" spans="1:19" s="44" customFormat="1" ht="30" customHeight="1">
      <c r="A29" s="55">
        <v>1</v>
      </c>
      <c r="B29" s="64"/>
      <c r="C29" s="64"/>
      <c r="D29" s="64"/>
      <c r="E29" s="62" t="s">
        <v>34</v>
      </c>
      <c r="F29" s="62"/>
      <c r="G29" s="77">
        <v>75</v>
      </c>
      <c r="H29" s="66">
        <f>SUM(G29*A29)</f>
        <v>75</v>
      </c>
      <c r="I29" s="65"/>
      <c r="J29" s="67">
        <f t="shared" ref="J29" si="11">SUM(H29:I29)</f>
        <v>75</v>
      </c>
      <c r="K29" s="42"/>
      <c r="L29" s="43">
        <f>50*1</f>
        <v>50</v>
      </c>
      <c r="M29" s="59">
        <f t="shared" si="10"/>
        <v>66.666666666666671</v>
      </c>
      <c r="P29" s="63">
        <f t="shared" ref="P29:P32" si="12">L29*A29</f>
        <v>50</v>
      </c>
      <c r="R29" s="86" t="s">
        <v>53</v>
      </c>
    </row>
    <row r="30" spans="1:19" s="44" customFormat="1" ht="30" customHeight="1">
      <c r="A30" s="55">
        <v>1</v>
      </c>
      <c r="B30" s="64"/>
      <c r="C30" s="64"/>
      <c r="D30" s="64"/>
      <c r="E30" s="62" t="s">
        <v>173</v>
      </c>
      <c r="F30" s="62"/>
      <c r="G30" s="77">
        <v>200</v>
      </c>
      <c r="H30" s="66">
        <f>SUM(G30*A30)</f>
        <v>200</v>
      </c>
      <c r="I30" s="65"/>
      <c r="J30" s="67">
        <f t="shared" si="7"/>
        <v>200</v>
      </c>
      <c r="K30" s="42"/>
      <c r="L30" s="43">
        <f>(0.7*70)+(50*2)</f>
        <v>149</v>
      </c>
      <c r="M30" s="59">
        <f t="shared" si="10"/>
        <v>198.66666666666666</v>
      </c>
      <c r="P30" s="63">
        <f t="shared" si="12"/>
        <v>149</v>
      </c>
      <c r="R30" s="86" t="s">
        <v>53</v>
      </c>
    </row>
    <row r="31" spans="1:19" s="44" customFormat="1" ht="30" customHeight="1">
      <c r="A31" s="64">
        <v>1</v>
      </c>
      <c r="B31" s="64"/>
      <c r="C31" s="64"/>
      <c r="D31" s="64"/>
      <c r="E31" s="62" t="s">
        <v>168</v>
      </c>
      <c r="F31" s="62"/>
      <c r="G31" s="65">
        <v>550</v>
      </c>
      <c r="H31" s="66">
        <f>SUM(G31*A31)</f>
        <v>550</v>
      </c>
      <c r="I31" s="65"/>
      <c r="J31" s="67">
        <f t="shared" si="7"/>
        <v>550</v>
      </c>
      <c r="K31" s="42"/>
      <c r="L31" s="43">
        <f>(0.7*240)+(50*4)</f>
        <v>368</v>
      </c>
      <c r="M31" s="59">
        <f t="shared" si="10"/>
        <v>490.66666666666669</v>
      </c>
      <c r="O31" s="45"/>
      <c r="P31" s="63">
        <f t="shared" si="12"/>
        <v>368</v>
      </c>
      <c r="Q31" s="47"/>
      <c r="R31" s="87" t="s">
        <v>51</v>
      </c>
    </row>
    <row r="32" spans="1:19" s="44" customFormat="1" ht="30" customHeight="1" thickBot="1">
      <c r="A32" s="64">
        <v>1</v>
      </c>
      <c r="B32" s="64"/>
      <c r="C32" s="64"/>
      <c r="D32" s="64"/>
      <c r="E32" s="62" t="s">
        <v>174</v>
      </c>
      <c r="F32" s="62"/>
      <c r="G32" s="127">
        <v>362.99</v>
      </c>
      <c r="H32" s="66">
        <f>SUM(G32*A32)</f>
        <v>362.99</v>
      </c>
      <c r="I32" s="65"/>
      <c r="J32" s="67">
        <f t="shared" si="7"/>
        <v>362.99</v>
      </c>
      <c r="K32" s="42"/>
      <c r="L32" s="43">
        <v>275</v>
      </c>
      <c r="M32" s="59">
        <f t="shared" si="10"/>
        <v>366.66666666666669</v>
      </c>
      <c r="O32" s="45"/>
      <c r="P32" s="63">
        <f t="shared" si="12"/>
        <v>275</v>
      </c>
      <c r="Q32" s="47"/>
      <c r="R32" s="87" t="s">
        <v>51</v>
      </c>
    </row>
    <row r="33" spans="1:19" ht="40.15" customHeight="1" thickTop="1">
      <c r="A33" s="48"/>
      <c r="B33" s="49"/>
      <c r="C33" s="49"/>
      <c r="D33" s="49"/>
      <c r="E33" s="49"/>
      <c r="F33" s="49"/>
      <c r="G33" s="126" t="s">
        <v>172</v>
      </c>
      <c r="H33" s="49"/>
      <c r="I33" s="50">
        <f>SUM(I12:I32)</f>
        <v>143.208</v>
      </c>
      <c r="J33" s="51">
        <f>SUM(J12:J32)</f>
        <v>3099.9979999999996</v>
      </c>
      <c r="K33" s="10"/>
      <c r="L33" s="44"/>
      <c r="M33" s="44"/>
      <c r="N33" s="44"/>
      <c r="O33" s="45"/>
      <c r="P33" s="44"/>
      <c r="Q33" s="44"/>
      <c r="R33" s="44"/>
      <c r="S33" s="44"/>
    </row>
    <row r="34" spans="1:19" s="44" customFormat="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2"/>
      <c r="K34" s="25"/>
    </row>
    <row r="35" spans="1:19" s="44" customFormat="1" ht="24.95" customHeight="1">
      <c r="A35" s="33"/>
      <c r="B35"/>
      <c r="C35"/>
      <c r="D35"/>
      <c r="E35" s="25"/>
      <c r="F35"/>
      <c r="G35"/>
      <c r="H35" s="68"/>
      <c r="I35" s="27"/>
      <c r="J35" s="42"/>
      <c r="K35" s="25"/>
    </row>
    <row r="36" spans="1:19" s="44" customFormat="1" ht="24.95" customHeight="1">
      <c r="A36" s="88" t="s">
        <v>54</v>
      </c>
      <c r="E36" s="25"/>
      <c r="I36" s="27"/>
      <c r="J36" s="42"/>
      <c r="K36" s="25"/>
    </row>
    <row r="37" spans="1:19" s="44" customFormat="1" ht="24.95" customHeight="1">
      <c r="A37" s="88" t="s">
        <v>55</v>
      </c>
      <c r="E37" s="25"/>
      <c r="I37" s="27"/>
      <c r="J37" s="42"/>
      <c r="K37" s="52"/>
    </row>
    <row r="38" spans="1:19" ht="24.95" customHeight="1">
      <c r="A38" s="92" t="s">
        <v>56</v>
      </c>
      <c r="B38" s="93"/>
      <c r="C38" s="93"/>
      <c r="D38" s="93"/>
      <c r="E38" s="94"/>
      <c r="F38" s="93"/>
      <c r="G38" s="44"/>
      <c r="H38" s="44"/>
      <c r="I38" s="27"/>
      <c r="J38" s="42"/>
      <c r="K38" s="10"/>
    </row>
    <row r="39" spans="1:19" ht="24.95" customHeight="1">
      <c r="A39" s="25"/>
      <c r="B39" s="44"/>
      <c r="C39" s="44"/>
      <c r="D39" s="44"/>
      <c r="E39" s="25"/>
      <c r="F39" s="44"/>
      <c r="G39" s="44"/>
      <c r="H39" s="44"/>
      <c r="I39" s="27"/>
      <c r="J39" s="42"/>
      <c r="K39" s="10"/>
    </row>
    <row r="40" spans="1:19" ht="24.95" customHeight="1">
      <c r="A40" s="25"/>
      <c r="B40" s="25"/>
      <c r="C40" s="25"/>
      <c r="D40" s="25"/>
      <c r="E40" s="25"/>
      <c r="F40"/>
      <c r="G40"/>
      <c r="H40"/>
      <c r="I40" s="27"/>
      <c r="J40" s="42"/>
      <c r="K40" s="10"/>
    </row>
    <row r="41" spans="1:19" s="44" customFormat="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25"/>
    </row>
    <row r="42" spans="1:19" s="44" customFormat="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25"/>
    </row>
    <row r="43" spans="1:19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10"/>
    </row>
    <row r="44" spans="1:19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9" s="44" customFormat="1" ht="24.95" customHeight="1">
      <c r="A45" s="34"/>
      <c r="B45" s="34"/>
      <c r="C45" s="34"/>
      <c r="D45" s="25"/>
      <c r="E45" s="25"/>
      <c r="F45" s="25"/>
      <c r="G45" s="25"/>
      <c r="H45" s="25"/>
      <c r="I45" s="27"/>
      <c r="J45" s="42"/>
      <c r="K45" s="52"/>
    </row>
    <row r="46" spans="1:19" ht="24.95" customHeight="1">
      <c r="A46" s="25"/>
      <c r="B46" s="25"/>
      <c r="C46" s="25"/>
      <c r="D46" s="25"/>
      <c r="E46" s="25"/>
      <c r="F46" s="25"/>
      <c r="G46" s="25"/>
      <c r="H46" s="25"/>
      <c r="I46" s="27"/>
      <c r="J46" s="42"/>
      <c r="K46" s="10"/>
    </row>
    <row r="47" spans="1:19" ht="24.95" customHeight="1">
      <c r="A47" s="25"/>
      <c r="B47" s="25"/>
      <c r="C47" s="25"/>
      <c r="D47" s="25"/>
      <c r="E47" s="25"/>
      <c r="F47" s="25"/>
      <c r="G47" s="25"/>
      <c r="H47" s="25"/>
      <c r="I47" s="27"/>
      <c r="J47" s="42"/>
      <c r="K47" s="10"/>
    </row>
    <row r="48" spans="1:19" ht="24.95" customHeight="1">
      <c r="A48" s="25"/>
      <c r="B48" s="25"/>
      <c r="C48" s="25"/>
      <c r="D48" s="25"/>
      <c r="E48" s="25"/>
      <c r="F48" s="25"/>
      <c r="G48" s="25"/>
      <c r="H48" s="25"/>
      <c r="I48" s="27"/>
      <c r="J48" s="42"/>
      <c r="K48" s="10"/>
    </row>
    <row r="49" spans="1:11" s="44" customFormat="1" ht="24.95" customHeight="1">
      <c r="A49" s="25"/>
      <c r="B49" s="25"/>
      <c r="C49" s="25"/>
      <c r="D49" s="25"/>
      <c r="E49" s="25"/>
      <c r="F49" s="25"/>
      <c r="G49" s="25"/>
      <c r="H49" s="25"/>
      <c r="I49" s="27"/>
      <c r="J49" s="42"/>
      <c r="K49" s="25"/>
    </row>
    <row r="50" spans="1:11" s="44" customFormat="1" ht="24.95" customHeight="1">
      <c r="A50" s="25"/>
      <c r="B50" s="25"/>
      <c r="C50" s="25"/>
      <c r="D50" s="25"/>
      <c r="E50" s="25"/>
      <c r="F50" s="25"/>
      <c r="G50" s="25"/>
      <c r="H50" s="25"/>
      <c r="I50" s="27"/>
      <c r="J50" s="42"/>
      <c r="K50" s="25"/>
    </row>
    <row r="51" spans="1:11" s="44" customFormat="1" ht="24.95" customHeight="1">
      <c r="A51" s="25"/>
      <c r="B51" s="25"/>
      <c r="C51" s="25"/>
      <c r="D51" s="25"/>
      <c r="E51" s="25"/>
      <c r="F51" s="25"/>
      <c r="G51" s="25"/>
      <c r="H51" s="25"/>
      <c r="I51" s="27"/>
      <c r="J51" s="42"/>
      <c r="K51" s="52"/>
    </row>
    <row r="52" spans="1:11" ht="24.95" customHeight="1">
      <c r="A52" s="25"/>
      <c r="B52" s="25"/>
      <c r="C52" s="25"/>
      <c r="D52" s="25"/>
      <c r="E52" s="25"/>
      <c r="F52" s="25"/>
      <c r="G52" s="25"/>
      <c r="H52" s="25"/>
      <c r="I52" s="27"/>
      <c r="J52" s="42"/>
      <c r="K52" s="10"/>
    </row>
    <row r="53" spans="1:11" ht="24.95" customHeight="1">
      <c r="A53" s="25"/>
      <c r="B53" s="25"/>
      <c r="C53" s="25"/>
      <c r="D53" s="25"/>
      <c r="E53" s="25"/>
      <c r="F53" s="25"/>
      <c r="G53" s="25"/>
      <c r="H53" s="25"/>
      <c r="I53" s="27"/>
      <c r="J53" s="42"/>
      <c r="K53" s="10"/>
    </row>
    <row r="54" spans="1:11" ht="24.95" customHeight="1">
      <c r="A54" s="25"/>
      <c r="B54" s="25"/>
      <c r="C54" s="25"/>
      <c r="D54" s="25"/>
      <c r="E54" s="25"/>
      <c r="F54" s="25"/>
      <c r="G54" s="25"/>
      <c r="H54" s="25"/>
      <c r="I54" s="27"/>
      <c r="J54" s="42"/>
      <c r="K54" s="10"/>
    </row>
    <row r="55" spans="1:11" s="44" customFormat="1" ht="24.95" customHeight="1">
      <c r="A55" s="25"/>
      <c r="B55" s="25"/>
      <c r="C55" s="25"/>
      <c r="D55" s="25"/>
      <c r="E55" s="25"/>
      <c r="F55" s="25"/>
      <c r="G55" s="25"/>
      <c r="H55" s="25"/>
      <c r="I55" s="27"/>
      <c r="J55" s="42"/>
      <c r="K55" s="25"/>
    </row>
    <row r="56" spans="1:11" s="44" customFormat="1" ht="24.95" customHeight="1">
      <c r="A56" s="25"/>
      <c r="B56" s="25"/>
      <c r="C56" s="25"/>
      <c r="D56" s="25"/>
      <c r="E56" s="25"/>
      <c r="F56" s="25"/>
      <c r="G56" s="25"/>
      <c r="H56" s="25"/>
      <c r="I56" s="27"/>
      <c r="J56" s="42"/>
      <c r="K56" s="25"/>
    </row>
    <row r="57" spans="1:11" ht="24.95" customHeight="1">
      <c r="A57" s="25"/>
      <c r="B57" s="25"/>
      <c r="C57" s="25"/>
      <c r="D57" s="25"/>
      <c r="E57" s="25"/>
      <c r="F57" s="25"/>
      <c r="G57" s="25"/>
      <c r="H57" s="25"/>
      <c r="I57" s="27"/>
      <c r="J57" s="42"/>
      <c r="K57" s="10"/>
    </row>
    <row r="58" spans="1:11" ht="24.95" customHeight="1">
      <c r="A58" s="25"/>
      <c r="B58" s="25"/>
      <c r="C58" s="25"/>
      <c r="D58" s="25"/>
      <c r="E58" s="25"/>
      <c r="F58" s="25"/>
      <c r="G58" s="25"/>
      <c r="H58" s="25"/>
      <c r="I58" s="27"/>
      <c r="J58" s="42"/>
      <c r="K58" s="10"/>
    </row>
    <row r="59" spans="1:11" ht="24.95" customHeight="1">
      <c r="A59" s="34"/>
      <c r="B59" s="34"/>
      <c r="C59" s="34"/>
      <c r="D59" s="25"/>
      <c r="E59" s="25"/>
      <c r="F59" s="25"/>
      <c r="G59" s="25"/>
      <c r="H59" s="25"/>
      <c r="I59" s="27"/>
      <c r="J59" s="42"/>
      <c r="K59" s="10"/>
    </row>
    <row r="60" spans="1:11" ht="24.95" customHeight="1">
      <c r="A60" s="25"/>
      <c r="B60" s="25"/>
      <c r="C60" s="25"/>
      <c r="D60" s="25"/>
      <c r="E60" s="25"/>
      <c r="F60" s="25"/>
      <c r="G60" s="25"/>
      <c r="H60" s="25"/>
      <c r="I60" s="53"/>
      <c r="J60" s="54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 ht="20.100000000000001" customHeight="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 ht="20.100000000000001" customHeight="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 ht="20.100000000000001" customHeight="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 ht="20.100000000000001" customHeight="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 ht="20.100000000000001" customHeight="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 ht="20.100000000000001" customHeight="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 ht="20.100000000000001" customHeight="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 ht="20.100000000000001" customHeight="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 ht="20.100000000000001" customHeight="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 ht="20.100000000000001" customHeight="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 ht="20.100000000000001" customHeight="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 ht="20.100000000000001" customHeight="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 ht="20.100000000000001" customHeight="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F189" s="25"/>
      <c r="G189" s="25"/>
      <c r="H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F190" s="25"/>
      <c r="G190" s="25"/>
      <c r="H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F191" s="25"/>
      <c r="G191" s="25"/>
      <c r="H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F192" s="25"/>
      <c r="G192" s="25"/>
      <c r="H192" s="25"/>
      <c r="I192" s="25"/>
      <c r="J192" s="10"/>
      <c r="K192" s="10"/>
    </row>
    <row r="193" spans="1:11">
      <c r="A193" s="25"/>
      <c r="B193" s="25"/>
      <c r="C193" s="25"/>
      <c r="D193" s="25"/>
      <c r="E193" s="25"/>
      <c r="F193" s="25"/>
      <c r="G193" s="25"/>
      <c r="H193" s="25"/>
      <c r="I193" s="25"/>
      <c r="J193" s="10"/>
      <c r="K193" s="10"/>
    </row>
    <row r="194" spans="1:11">
      <c r="A194" s="25"/>
      <c r="B194" s="25"/>
      <c r="C194" s="25"/>
      <c r="D194" s="25"/>
      <c r="E194" s="25"/>
      <c r="F194" s="25"/>
      <c r="G194" s="25"/>
      <c r="H194" s="25"/>
      <c r="I194" s="25"/>
      <c r="J194" s="10"/>
      <c r="K194" s="10"/>
    </row>
    <row r="195" spans="1:11">
      <c r="A195" s="25"/>
      <c r="B195" s="25"/>
      <c r="C195" s="25"/>
      <c r="D195" s="25"/>
      <c r="E195" s="25"/>
      <c r="F195" s="25"/>
      <c r="G195" s="25"/>
      <c r="H195" s="25"/>
      <c r="I195" s="25"/>
      <c r="J195" s="10"/>
      <c r="K195" s="10"/>
    </row>
    <row r="196" spans="1:11">
      <c r="A196" s="25"/>
      <c r="B196" s="25"/>
      <c r="C196" s="25"/>
      <c r="D196" s="25"/>
      <c r="E196" s="25"/>
      <c r="F196" s="25"/>
      <c r="G196" s="25"/>
      <c r="H196" s="25"/>
      <c r="I196" s="25"/>
      <c r="J196" s="10"/>
      <c r="K196" s="10"/>
    </row>
    <row r="197" spans="1:11">
      <c r="A197" s="25"/>
      <c r="B197" s="25"/>
      <c r="C197" s="25"/>
      <c r="D197" s="25"/>
      <c r="E197" s="25"/>
      <c r="F197" s="25"/>
      <c r="G197" s="25"/>
      <c r="H197" s="25"/>
      <c r="I197" s="25"/>
      <c r="J197" s="10"/>
      <c r="K197" s="10"/>
    </row>
    <row r="198" spans="1:11">
      <c r="A198" s="25"/>
      <c r="B198" s="25"/>
      <c r="C198" s="25"/>
      <c r="D198" s="25"/>
      <c r="E198" s="25"/>
      <c r="F198" s="25"/>
      <c r="G198" s="25"/>
      <c r="H198" s="25"/>
      <c r="I198" s="25"/>
      <c r="J198" s="10"/>
      <c r="K198" s="10"/>
    </row>
    <row r="199" spans="1:11">
      <c r="A199" s="25"/>
      <c r="B199" s="25"/>
      <c r="C199" s="25"/>
      <c r="D199" s="25"/>
      <c r="E199" s="25"/>
      <c r="F199" s="25"/>
      <c r="G199" s="25"/>
      <c r="H199" s="25"/>
      <c r="I199" s="25"/>
      <c r="J199" s="10"/>
      <c r="K199" s="10"/>
    </row>
    <row r="200" spans="1:11">
      <c r="A200" s="25"/>
      <c r="B200" s="25"/>
      <c r="C200" s="25"/>
      <c r="D200" s="25"/>
      <c r="E200" s="25"/>
      <c r="I200" s="25"/>
      <c r="J200" s="10"/>
      <c r="K200" s="10"/>
    </row>
    <row r="201" spans="1:11">
      <c r="A201" s="25"/>
      <c r="B201" s="25"/>
      <c r="C201" s="25"/>
      <c r="D201" s="25"/>
      <c r="E201" s="25"/>
      <c r="I201" s="25"/>
      <c r="J201" s="10"/>
      <c r="K201" s="10"/>
    </row>
    <row r="202" spans="1:11">
      <c r="A202" s="25"/>
      <c r="B202" s="25"/>
      <c r="C202" s="25"/>
      <c r="D202" s="25"/>
      <c r="E202" s="25"/>
      <c r="I202" s="25"/>
      <c r="J202" s="10"/>
      <c r="K202" s="10"/>
    </row>
    <row r="203" spans="1:11">
      <c r="A203" s="25"/>
      <c r="B203" s="25"/>
      <c r="C203" s="25"/>
      <c r="D203" s="25"/>
      <c r="E203" s="25"/>
      <c r="I203" s="25"/>
      <c r="J203" s="10"/>
      <c r="K203" s="10"/>
    </row>
    <row r="204" spans="1:11">
      <c r="A204" s="25"/>
      <c r="B204" s="25"/>
      <c r="C204" s="25"/>
      <c r="D204" s="25"/>
      <c r="E204" s="25"/>
      <c r="I204" s="25"/>
      <c r="J204" s="10"/>
      <c r="K204" s="10"/>
    </row>
    <row r="205" spans="1:11">
      <c r="A205" s="25"/>
      <c r="B205" s="25"/>
      <c r="C205" s="25"/>
      <c r="D205" s="25"/>
      <c r="E205" s="25"/>
      <c r="I205" s="25"/>
      <c r="J205" s="10"/>
    </row>
  </sheetData>
  <mergeCells count="1">
    <mergeCell ref="A1:D1"/>
  </mergeCells>
  <hyperlinks>
    <hyperlink ref="F7" r:id="rId1" xr:uid="{4A1BC09F-2E62-48DF-AA96-EEE56100395E}"/>
    <hyperlink ref="F8" r:id="rId2" xr:uid="{491FF8B1-5D52-4E1C-94DB-0EF4ACE5FB18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16437-DF13-4623-88ED-92DA36B731D6}">
  <sheetPr>
    <tabColor rgb="FFFFFF00"/>
  </sheetPr>
  <dimension ref="A1:T199"/>
  <sheetViews>
    <sheetView tabSelected="1" topLeftCell="A6" zoomScale="70" zoomScaleNormal="70" workbookViewId="0">
      <selection activeCell="B26" sqref="B26"/>
    </sheetView>
  </sheetViews>
  <sheetFormatPr defaultColWidth="9.42578125" defaultRowHeight="15"/>
  <cols>
    <col min="1" max="1" width="5.5703125" style="23" customWidth="1"/>
    <col min="2" max="2" width="24.7109375" style="23" customWidth="1"/>
    <col min="3" max="3" width="15.42578125" style="23" customWidth="1"/>
    <col min="4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2" max="12" width="10" bestFit="1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5">
        <f ca="1">TODAY()</f>
        <v>45898</v>
      </c>
      <c r="B1" s="145"/>
      <c r="C1" s="145"/>
      <c r="D1" s="145"/>
      <c r="E1" s="21" t="s">
        <v>17</v>
      </c>
      <c r="F1" s="22" t="s">
        <v>184</v>
      </c>
      <c r="G1"/>
      <c r="M1" s="24" t="s">
        <v>26</v>
      </c>
      <c r="N1" s="57">
        <f>SUM(P12:P21)</f>
        <v>774.18</v>
      </c>
      <c r="O1" s="25"/>
      <c r="R1" s="2"/>
    </row>
    <row r="2" spans="1:20" ht="16.350000000000001" customHeight="1">
      <c r="A2" s="20"/>
      <c r="B2" s="20"/>
      <c r="C2" s="20"/>
      <c r="E2"/>
      <c r="G2" s="26"/>
      <c r="M2" s="24" t="s">
        <v>27</v>
      </c>
      <c r="N2" s="58">
        <v>0.59</v>
      </c>
      <c r="O2" s="27">
        <f>SUM(N1/(1-N2))</f>
        <v>1888.2439024390242</v>
      </c>
      <c r="R2" s="68"/>
    </row>
    <row r="3" spans="1:20" s="29" customFormat="1" ht="25.15" customHeight="1" thickBot="1">
      <c r="A3" s="28" t="s">
        <v>48</v>
      </c>
      <c r="B3" s="28"/>
      <c r="C3" s="28"/>
      <c r="D3" s="21"/>
      <c r="E3" s="21" t="s">
        <v>1</v>
      </c>
      <c r="F3" s="22" t="s">
        <v>185</v>
      </c>
      <c r="G3" s="28"/>
      <c r="H3" s="21"/>
      <c r="I3" s="21"/>
      <c r="M3" s="24" t="s">
        <v>23</v>
      </c>
      <c r="N3" s="58">
        <v>9.2499999999999999E-2</v>
      </c>
      <c r="O3" s="30">
        <f>SUM(O2*N3)</f>
        <v>174.66256097560972</v>
      </c>
    </row>
    <row r="4" spans="1:20" s="29" customFormat="1" ht="25.15" customHeight="1" thickTop="1">
      <c r="A4" s="28" t="s">
        <v>18</v>
      </c>
      <c r="B4" s="21"/>
      <c r="C4" s="21"/>
      <c r="D4" s="21"/>
      <c r="E4" s="21"/>
      <c r="F4" s="22" t="s">
        <v>186</v>
      </c>
      <c r="G4" s="28"/>
      <c r="H4" s="21"/>
      <c r="I4" s="21"/>
      <c r="M4" s="25"/>
      <c r="N4" s="25"/>
      <c r="O4" s="31">
        <f>SUM(O2:O3)</f>
        <v>2062.9064634146339</v>
      </c>
    </row>
    <row r="5" spans="1:20" s="29" customFormat="1" ht="25.15" customHeight="1">
      <c r="A5" s="28" t="s">
        <v>19</v>
      </c>
      <c r="B5" s="21"/>
      <c r="C5" s="21"/>
      <c r="D5" s="21"/>
      <c r="E5" s="21" t="s">
        <v>3</v>
      </c>
      <c r="F5" s="28" t="s">
        <v>163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164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83" t="s">
        <v>49</v>
      </c>
      <c r="G7" s="21"/>
      <c r="H7" s="21"/>
      <c r="I7" s="21"/>
      <c r="P7" s="69" t="s">
        <v>42</v>
      </c>
      <c r="Q7" s="68">
        <f>SUM(H12:H26)</f>
        <v>3611.29</v>
      </c>
    </row>
    <row r="8" spans="1:20" ht="18" customHeight="1" thickBot="1">
      <c r="A8" s="32"/>
      <c r="D8" s="33"/>
      <c r="F8" s="113" t="s">
        <v>165</v>
      </c>
      <c r="G8" s="34"/>
    </row>
    <row r="9" spans="1:20" ht="30" customHeight="1">
      <c r="A9" s="35"/>
      <c r="B9" s="35"/>
      <c r="C9" s="35"/>
      <c r="D9" s="26"/>
      <c r="E9" s="26"/>
      <c r="Q9" s="70" t="s">
        <v>43</v>
      </c>
      <c r="R9" s="71"/>
      <c r="S9" s="71"/>
      <c r="T9" s="72"/>
    </row>
    <row r="10" spans="1:20" s="40" customFormat="1" ht="14.45" customHeight="1">
      <c r="A10" s="36"/>
      <c r="B10" s="36"/>
      <c r="C10" s="36"/>
      <c r="D10" s="36"/>
      <c r="E10" s="36"/>
      <c r="F10" s="36" t="s">
        <v>28</v>
      </c>
      <c r="G10" s="37" t="s">
        <v>29</v>
      </c>
      <c r="H10" s="37" t="s">
        <v>30</v>
      </c>
      <c r="I10" s="90" t="s">
        <v>31</v>
      </c>
      <c r="J10" s="37" t="s">
        <v>29</v>
      </c>
      <c r="K10" s="38"/>
      <c r="L10"/>
      <c r="M10" s="39">
        <v>0.6</v>
      </c>
      <c r="Q10" s="73"/>
      <c r="R10" s="44" t="s">
        <v>39</v>
      </c>
      <c r="S10" s="44" t="s">
        <v>40</v>
      </c>
      <c r="T10" s="74" t="s">
        <v>41</v>
      </c>
    </row>
    <row r="11" spans="1:20" s="40" customFormat="1" ht="24.95" customHeight="1" thickBot="1">
      <c r="A11" s="80" t="s">
        <v>0</v>
      </c>
      <c r="B11" s="80" t="s">
        <v>167</v>
      </c>
      <c r="C11" s="80" t="s">
        <v>36</v>
      </c>
      <c r="D11" s="81" t="s">
        <v>37</v>
      </c>
      <c r="E11" s="81" t="s">
        <v>32</v>
      </c>
      <c r="F11" s="80" t="s">
        <v>33</v>
      </c>
      <c r="G11" s="80" t="s">
        <v>5</v>
      </c>
      <c r="H11" s="80" t="s">
        <v>6</v>
      </c>
      <c r="I11" s="91">
        <v>9.7500000000000003E-2</v>
      </c>
      <c r="J11" s="80" t="s">
        <v>6</v>
      </c>
      <c r="K11" s="38"/>
      <c r="L11" t="s">
        <v>25</v>
      </c>
      <c r="M11" t="s">
        <v>24</v>
      </c>
      <c r="P11" s="40" t="s">
        <v>38</v>
      </c>
      <c r="Q11" s="75"/>
      <c r="R11" s="76">
        <f>SUM(P12:P26)</f>
        <v>1956.1799999999998</v>
      </c>
      <c r="S11" s="76">
        <f>SUM(Q7-R11)</f>
        <v>1655.1100000000001</v>
      </c>
      <c r="T11" s="79">
        <f>SUM(Q7-R11)/Q7</f>
        <v>0.45831544960388121</v>
      </c>
    </row>
    <row r="12" spans="1:20" s="44" customFormat="1" ht="30" customHeight="1" thickTop="1">
      <c r="A12" s="56">
        <v>1</v>
      </c>
      <c r="B12" s="134" t="s">
        <v>188</v>
      </c>
      <c r="C12" s="135">
        <v>38</v>
      </c>
      <c r="D12" s="135">
        <v>84</v>
      </c>
      <c r="E12" s="41" t="s">
        <v>179</v>
      </c>
      <c r="F12" s="41" t="s">
        <v>187</v>
      </c>
      <c r="G12" s="77">
        <f>M12</f>
        <v>193.79999999999998</v>
      </c>
      <c r="H12" s="77">
        <f t="shared" ref="H12:H22" si="0">G12*A12</f>
        <v>193.79999999999998</v>
      </c>
      <c r="I12" s="77">
        <f t="shared" ref="I12" si="1">SUM(H12*$I$11)</f>
        <v>18.895499999999998</v>
      </c>
      <c r="J12" s="77">
        <f t="shared" ref="J12" si="2">SUM(H12:I12)</f>
        <v>212.69549999999998</v>
      </c>
      <c r="K12" s="42"/>
      <c r="L12" s="121">
        <v>77.52</v>
      </c>
      <c r="M12" s="59">
        <f>SUM(L12/(1-$M$10))</f>
        <v>193.79999999999998</v>
      </c>
      <c r="P12" s="63">
        <f t="shared" ref="P12:P21" si="3">L12*A12</f>
        <v>77.52</v>
      </c>
      <c r="R12" s="78">
        <f t="shared" ref="R12:R21" si="4">SUM(((C12*D12)/144)*A12)</f>
        <v>22.166666666666668</v>
      </c>
      <c r="S12" s="44" t="s">
        <v>44</v>
      </c>
    </row>
    <row r="13" spans="1:20" s="44" customFormat="1" ht="30" customHeight="1">
      <c r="A13" s="55">
        <v>1</v>
      </c>
      <c r="B13" s="122" t="s">
        <v>189</v>
      </c>
      <c r="C13" s="123">
        <v>39.625</v>
      </c>
      <c r="D13" s="123">
        <v>84</v>
      </c>
      <c r="E13" s="41" t="s">
        <v>179</v>
      </c>
      <c r="F13" s="41" t="s">
        <v>187</v>
      </c>
      <c r="G13" s="77">
        <f t="shared" ref="G13:G20" si="5">M13</f>
        <v>193.79999999999998</v>
      </c>
      <c r="H13" s="77">
        <f t="shared" si="0"/>
        <v>193.79999999999998</v>
      </c>
      <c r="I13" s="77">
        <f t="shared" ref="I13:I21" si="6">SUM(H13*$I$11)</f>
        <v>18.895499999999998</v>
      </c>
      <c r="J13" s="77">
        <f t="shared" ref="J13:J26" si="7">SUM(H13:I13)</f>
        <v>212.69549999999998</v>
      </c>
      <c r="K13" s="42"/>
      <c r="L13" s="121">
        <v>77.52</v>
      </c>
      <c r="M13" s="59">
        <f t="shared" ref="M13:M21" si="8">SUM(L13/(1-$M$10))</f>
        <v>193.79999999999998</v>
      </c>
      <c r="P13" s="63">
        <f t="shared" si="3"/>
        <v>77.52</v>
      </c>
      <c r="R13" s="78">
        <f t="shared" si="4"/>
        <v>23.114583333333332</v>
      </c>
      <c r="S13" s="44" t="s">
        <v>44</v>
      </c>
    </row>
    <row r="14" spans="1:20" s="44" customFormat="1" ht="30" customHeight="1">
      <c r="A14" s="55">
        <v>1</v>
      </c>
      <c r="B14" s="122" t="s">
        <v>190</v>
      </c>
      <c r="C14" s="123">
        <v>81.5</v>
      </c>
      <c r="D14" s="123">
        <v>84</v>
      </c>
      <c r="E14" s="41" t="s">
        <v>179</v>
      </c>
      <c r="F14" s="41" t="s">
        <v>187</v>
      </c>
      <c r="G14" s="77">
        <f t="shared" si="5"/>
        <v>255</v>
      </c>
      <c r="H14" s="77">
        <f t="shared" si="0"/>
        <v>255</v>
      </c>
      <c r="I14" s="77">
        <f t="shared" si="6"/>
        <v>24.862500000000001</v>
      </c>
      <c r="J14" s="77">
        <f t="shared" si="7"/>
        <v>279.86250000000001</v>
      </c>
      <c r="K14" s="42"/>
      <c r="L14" s="121">
        <v>102</v>
      </c>
      <c r="M14" s="59">
        <f t="shared" si="8"/>
        <v>255</v>
      </c>
      <c r="P14" s="63">
        <f t="shared" si="3"/>
        <v>102</v>
      </c>
      <c r="R14" s="78">
        <f t="shared" si="4"/>
        <v>47.541666666666664</v>
      </c>
      <c r="S14" s="44" t="s">
        <v>44</v>
      </c>
    </row>
    <row r="15" spans="1:20" s="44" customFormat="1" ht="30" customHeight="1">
      <c r="A15" s="55">
        <v>1</v>
      </c>
      <c r="B15" s="122" t="s">
        <v>191</v>
      </c>
      <c r="C15" s="123">
        <v>85.375</v>
      </c>
      <c r="D15" s="123">
        <v>84</v>
      </c>
      <c r="E15" s="41" t="s">
        <v>179</v>
      </c>
      <c r="F15" s="41" t="s">
        <v>187</v>
      </c>
      <c r="G15" s="77">
        <f t="shared" si="5"/>
        <v>262.64999999999998</v>
      </c>
      <c r="H15" s="77">
        <f t="shared" si="0"/>
        <v>262.64999999999998</v>
      </c>
      <c r="I15" s="77">
        <f t="shared" si="6"/>
        <v>25.608374999999999</v>
      </c>
      <c r="J15" s="77">
        <f t="shared" si="7"/>
        <v>288.258375</v>
      </c>
      <c r="K15" s="42"/>
      <c r="L15" s="121">
        <v>105.06</v>
      </c>
      <c r="M15" s="59">
        <f t="shared" si="8"/>
        <v>262.64999999999998</v>
      </c>
      <c r="P15" s="63">
        <f t="shared" si="3"/>
        <v>105.06</v>
      </c>
      <c r="R15" s="78">
        <f t="shared" si="4"/>
        <v>49.802083333333336</v>
      </c>
      <c r="S15" s="44" t="s">
        <v>44</v>
      </c>
    </row>
    <row r="16" spans="1:20" s="44" customFormat="1" ht="30" customHeight="1">
      <c r="A16" s="55">
        <v>1</v>
      </c>
      <c r="B16" s="122" t="s">
        <v>192</v>
      </c>
      <c r="C16" s="123">
        <v>40</v>
      </c>
      <c r="D16" s="123">
        <v>84</v>
      </c>
      <c r="E16" s="41" t="s">
        <v>179</v>
      </c>
      <c r="F16" s="41" t="s">
        <v>187</v>
      </c>
      <c r="G16" s="77">
        <f t="shared" si="5"/>
        <v>193.79999999999998</v>
      </c>
      <c r="H16" s="77">
        <f t="shared" si="0"/>
        <v>193.79999999999998</v>
      </c>
      <c r="I16" s="77">
        <f t="shared" si="6"/>
        <v>18.895499999999998</v>
      </c>
      <c r="J16" s="77">
        <f t="shared" si="7"/>
        <v>212.69549999999998</v>
      </c>
      <c r="K16" s="42"/>
      <c r="L16" s="121">
        <v>77.52</v>
      </c>
      <c r="M16" s="59">
        <f t="shared" si="8"/>
        <v>193.79999999999998</v>
      </c>
      <c r="P16" s="63">
        <f t="shared" si="3"/>
        <v>77.52</v>
      </c>
      <c r="R16" s="78">
        <f t="shared" si="4"/>
        <v>23.333333333333332</v>
      </c>
      <c r="S16" s="44" t="s">
        <v>44</v>
      </c>
    </row>
    <row r="17" spans="1:19" s="44" customFormat="1" ht="30" customHeight="1">
      <c r="A17" s="55">
        <v>1</v>
      </c>
      <c r="B17" s="122" t="s">
        <v>199</v>
      </c>
      <c r="C17" s="123">
        <v>39.25</v>
      </c>
      <c r="D17" s="123">
        <v>84</v>
      </c>
      <c r="E17" s="41" t="s">
        <v>179</v>
      </c>
      <c r="F17" s="41" t="s">
        <v>187</v>
      </c>
      <c r="G17" s="77">
        <f t="shared" si="5"/>
        <v>193.79999999999998</v>
      </c>
      <c r="H17" s="77">
        <f t="shared" si="0"/>
        <v>193.79999999999998</v>
      </c>
      <c r="I17" s="77">
        <f t="shared" si="6"/>
        <v>18.895499999999998</v>
      </c>
      <c r="J17" s="77">
        <f t="shared" si="7"/>
        <v>212.69549999999998</v>
      </c>
      <c r="K17" s="42"/>
      <c r="L17" s="121">
        <v>77.52</v>
      </c>
      <c r="M17" s="59">
        <f t="shared" si="8"/>
        <v>193.79999999999998</v>
      </c>
      <c r="P17" s="63">
        <f t="shared" si="3"/>
        <v>77.52</v>
      </c>
      <c r="R17" s="78">
        <f t="shared" si="4"/>
        <v>22.895833333333332</v>
      </c>
      <c r="S17" s="44" t="s">
        <v>44</v>
      </c>
    </row>
    <row r="18" spans="1:19" s="44" customFormat="1" ht="30" customHeight="1">
      <c r="A18" s="55">
        <v>1</v>
      </c>
      <c r="B18" s="122" t="s">
        <v>200</v>
      </c>
      <c r="C18" s="123">
        <v>80.75</v>
      </c>
      <c r="D18" s="123">
        <v>84</v>
      </c>
      <c r="E18" s="41" t="s">
        <v>179</v>
      </c>
      <c r="F18" s="41" t="s">
        <v>187</v>
      </c>
      <c r="G18" s="77">
        <f t="shared" si="5"/>
        <v>255</v>
      </c>
      <c r="H18" s="77">
        <f t="shared" si="0"/>
        <v>255</v>
      </c>
      <c r="I18" s="77">
        <f t="shared" si="6"/>
        <v>24.862500000000001</v>
      </c>
      <c r="J18" s="77">
        <f t="shared" si="7"/>
        <v>279.86250000000001</v>
      </c>
      <c r="K18" s="42"/>
      <c r="L18" s="121">
        <v>102</v>
      </c>
      <c r="M18" s="59">
        <f t="shared" si="8"/>
        <v>255</v>
      </c>
      <c r="P18" s="63">
        <f t="shared" si="3"/>
        <v>102</v>
      </c>
      <c r="R18" s="78">
        <f t="shared" si="4"/>
        <v>47.104166666666664</v>
      </c>
      <c r="S18" s="44" t="s">
        <v>44</v>
      </c>
    </row>
    <row r="19" spans="1:19" s="44" customFormat="1" ht="30" customHeight="1">
      <c r="A19" s="55">
        <v>1</v>
      </c>
      <c r="B19" s="122" t="s">
        <v>201</v>
      </c>
      <c r="C19" s="123">
        <v>38.375</v>
      </c>
      <c r="D19" s="123">
        <v>84</v>
      </c>
      <c r="E19" s="41" t="s">
        <v>179</v>
      </c>
      <c r="F19" s="41" t="s">
        <v>187</v>
      </c>
      <c r="G19" s="77">
        <f t="shared" si="5"/>
        <v>193.79999999999998</v>
      </c>
      <c r="H19" s="77">
        <f t="shared" si="0"/>
        <v>193.79999999999998</v>
      </c>
      <c r="I19" s="77">
        <f t="shared" si="6"/>
        <v>18.895499999999998</v>
      </c>
      <c r="J19" s="77">
        <f t="shared" si="7"/>
        <v>212.69549999999998</v>
      </c>
      <c r="K19" s="42"/>
      <c r="L19" s="121">
        <v>77.52</v>
      </c>
      <c r="M19" s="59">
        <f t="shared" si="8"/>
        <v>193.79999999999998</v>
      </c>
      <c r="P19" s="63">
        <f t="shared" si="3"/>
        <v>77.52</v>
      </c>
      <c r="R19" s="78">
        <f t="shared" si="4"/>
        <v>22.385416666666668</v>
      </c>
      <c r="S19" s="44" t="s">
        <v>44</v>
      </c>
    </row>
    <row r="20" spans="1:19" s="44" customFormat="1" ht="30" customHeight="1">
      <c r="A20" s="55">
        <v>1</v>
      </c>
      <c r="B20" s="122" t="s">
        <v>202</v>
      </c>
      <c r="C20" s="123">
        <v>39.375</v>
      </c>
      <c r="D20" s="123">
        <v>84</v>
      </c>
      <c r="E20" s="41" t="s">
        <v>179</v>
      </c>
      <c r="F20" s="41" t="s">
        <v>187</v>
      </c>
      <c r="G20" s="77">
        <f t="shared" si="5"/>
        <v>193.79999999999998</v>
      </c>
      <c r="H20" s="77">
        <f t="shared" si="0"/>
        <v>193.79999999999998</v>
      </c>
      <c r="I20" s="77">
        <f t="shared" si="6"/>
        <v>18.895499999999998</v>
      </c>
      <c r="J20" s="77">
        <f t="shared" si="7"/>
        <v>212.69549999999998</v>
      </c>
      <c r="K20" s="42"/>
      <c r="L20" s="121">
        <v>77.52</v>
      </c>
      <c r="M20" s="59">
        <f t="shared" si="8"/>
        <v>193.79999999999998</v>
      </c>
      <c r="P20" s="63">
        <f t="shared" si="3"/>
        <v>77.52</v>
      </c>
      <c r="R20" s="78">
        <f t="shared" si="4"/>
        <v>22.96875</v>
      </c>
      <c r="S20" s="44" t="s">
        <v>44</v>
      </c>
    </row>
    <row r="21" spans="1:19" s="44" customFormat="1" ht="30" customHeight="1" thickBot="1">
      <c r="A21" s="128"/>
      <c r="B21" s="129"/>
      <c r="C21" s="130"/>
      <c r="D21" s="130"/>
      <c r="E21" s="131"/>
      <c r="F21" s="131"/>
      <c r="G21" s="132">
        <f t="shared" ref="G21" si="9">ROUNDUP(M21,0)</f>
        <v>0</v>
      </c>
      <c r="H21" s="132">
        <f t="shared" si="0"/>
        <v>0</v>
      </c>
      <c r="I21" s="132">
        <f t="shared" si="6"/>
        <v>0</v>
      </c>
      <c r="J21" s="132">
        <f t="shared" si="7"/>
        <v>0</v>
      </c>
      <c r="K21" s="42"/>
      <c r="L21" s="121"/>
      <c r="M21" s="59">
        <f t="shared" si="8"/>
        <v>0</v>
      </c>
      <c r="P21" s="63">
        <f t="shared" si="3"/>
        <v>0</v>
      </c>
      <c r="R21" s="78">
        <f t="shared" si="4"/>
        <v>0</v>
      </c>
      <c r="S21" s="44" t="s">
        <v>44</v>
      </c>
    </row>
    <row r="22" spans="1:19" s="44" customFormat="1" ht="30" customHeight="1">
      <c r="A22" s="56">
        <f>SUM(A12:A21)</f>
        <v>9</v>
      </c>
      <c r="B22" s="118"/>
      <c r="C22" s="118"/>
      <c r="D22" s="118"/>
      <c r="E22" s="133" t="s">
        <v>175</v>
      </c>
      <c r="F22" s="41"/>
      <c r="G22" s="77">
        <v>50</v>
      </c>
      <c r="H22" s="119">
        <f t="shared" si="0"/>
        <v>450</v>
      </c>
      <c r="I22" s="77"/>
      <c r="J22" s="77">
        <f t="shared" si="7"/>
        <v>450</v>
      </c>
      <c r="K22" s="42"/>
      <c r="L22" s="43">
        <v>35</v>
      </c>
      <c r="M22" s="59">
        <f t="shared" ref="M22:M26" si="10">SUM(L22/(1-$N$22))</f>
        <v>46.666666666666664</v>
      </c>
      <c r="N22" s="39">
        <v>0.25</v>
      </c>
      <c r="O22" s="60"/>
      <c r="P22" s="63">
        <f>L22*A22</f>
        <v>315</v>
      </c>
      <c r="Q22" s="46"/>
      <c r="R22" s="86" t="s">
        <v>52</v>
      </c>
    </row>
    <row r="23" spans="1:19" s="44" customFormat="1" ht="30" customHeight="1">
      <c r="A23" s="55">
        <v>1</v>
      </c>
      <c r="B23" s="64"/>
      <c r="C23" s="64"/>
      <c r="D23" s="64"/>
      <c r="E23" s="62" t="s">
        <v>34</v>
      </c>
      <c r="F23" s="62"/>
      <c r="G23" s="77">
        <v>75</v>
      </c>
      <c r="H23" s="66">
        <f>SUM(G23*A23)</f>
        <v>75</v>
      </c>
      <c r="I23" s="65"/>
      <c r="J23" s="67">
        <f t="shared" ref="J23" si="11">SUM(H23:I23)</f>
        <v>75</v>
      </c>
      <c r="K23" s="42"/>
      <c r="L23" s="43">
        <f>50*1</f>
        <v>50</v>
      </c>
      <c r="M23" s="59">
        <f t="shared" si="10"/>
        <v>66.666666666666671</v>
      </c>
      <c r="P23" s="63">
        <f t="shared" ref="P23:P26" si="12">L23*A23</f>
        <v>50</v>
      </c>
      <c r="R23" s="86" t="s">
        <v>53</v>
      </c>
    </row>
    <row r="24" spans="1:19" s="44" customFormat="1" ht="30" customHeight="1">
      <c r="A24" s="55">
        <v>1</v>
      </c>
      <c r="B24" s="64"/>
      <c r="C24" s="64"/>
      <c r="D24" s="64"/>
      <c r="E24" s="62" t="s">
        <v>173</v>
      </c>
      <c r="F24" s="62"/>
      <c r="G24" s="77">
        <v>200</v>
      </c>
      <c r="H24" s="66">
        <f>SUM(G24*A24)</f>
        <v>200</v>
      </c>
      <c r="I24" s="65"/>
      <c r="J24" s="67">
        <f t="shared" si="7"/>
        <v>200</v>
      </c>
      <c r="K24" s="42"/>
      <c r="L24" s="43">
        <f>(0.7*70)+(50*2)</f>
        <v>149</v>
      </c>
      <c r="M24" s="59">
        <f t="shared" si="10"/>
        <v>198.66666666666666</v>
      </c>
      <c r="P24" s="63">
        <f t="shared" si="12"/>
        <v>149</v>
      </c>
      <c r="R24" s="86" t="s">
        <v>53</v>
      </c>
    </row>
    <row r="25" spans="1:19" s="44" customFormat="1" ht="30" customHeight="1">
      <c r="A25" s="64">
        <v>1</v>
      </c>
      <c r="B25" s="64"/>
      <c r="C25" s="64"/>
      <c r="D25" s="64"/>
      <c r="E25" s="62" t="s">
        <v>168</v>
      </c>
      <c r="F25" s="62"/>
      <c r="G25" s="65">
        <v>550</v>
      </c>
      <c r="H25" s="66">
        <f>SUM(G25*A25)</f>
        <v>550</v>
      </c>
      <c r="I25" s="65"/>
      <c r="J25" s="67">
        <f t="shared" si="7"/>
        <v>550</v>
      </c>
      <c r="K25" s="42"/>
      <c r="L25" s="43">
        <f>(0.7*240)+(50*4)</f>
        <v>368</v>
      </c>
      <c r="M25" s="59">
        <f t="shared" si="10"/>
        <v>490.66666666666669</v>
      </c>
      <c r="O25" s="45"/>
      <c r="P25" s="63">
        <f t="shared" si="12"/>
        <v>368</v>
      </c>
      <c r="Q25" s="47"/>
      <c r="R25" s="87" t="s">
        <v>51</v>
      </c>
    </row>
    <row r="26" spans="1:19" s="44" customFormat="1" ht="30" customHeight="1" thickBot="1">
      <c r="A26" s="64">
        <v>1</v>
      </c>
      <c r="B26" s="64"/>
      <c r="C26" s="64"/>
      <c r="D26" s="64"/>
      <c r="E26" s="62" t="s">
        <v>174</v>
      </c>
      <c r="F26" s="62"/>
      <c r="G26" s="127">
        <v>400.84</v>
      </c>
      <c r="H26" s="66">
        <f>SUM(G26*A26)</f>
        <v>400.84</v>
      </c>
      <c r="I26" s="65"/>
      <c r="J26" s="67">
        <f t="shared" si="7"/>
        <v>400.84</v>
      </c>
      <c r="K26" s="42"/>
      <c r="L26" s="43">
        <v>300</v>
      </c>
      <c r="M26" s="59">
        <f t="shared" si="10"/>
        <v>400</v>
      </c>
      <c r="O26" s="45"/>
      <c r="P26" s="63">
        <f t="shared" si="12"/>
        <v>300</v>
      </c>
      <c r="Q26" s="47"/>
      <c r="R26" s="87" t="s">
        <v>51</v>
      </c>
    </row>
    <row r="27" spans="1:19" ht="40.15" customHeight="1" thickTop="1">
      <c r="A27" s="48"/>
      <c r="B27" s="49"/>
      <c r="C27" s="49"/>
      <c r="D27" s="49"/>
      <c r="E27" s="49"/>
      <c r="F27" s="49"/>
      <c r="G27" s="126" t="s">
        <v>172</v>
      </c>
      <c r="H27" s="49"/>
      <c r="I27" s="50">
        <f>SUM(I12:I26)</f>
        <v>188.70637499999998</v>
      </c>
      <c r="J27" s="51">
        <f>SUM(J12:J26)</f>
        <v>3799.9963750000002</v>
      </c>
      <c r="K27" s="10"/>
      <c r="L27" s="44"/>
      <c r="M27" s="44"/>
      <c r="N27" s="44"/>
      <c r="O27" s="45"/>
      <c r="P27" s="44"/>
      <c r="Q27" s="44"/>
      <c r="R27" s="44"/>
      <c r="S27" s="44"/>
    </row>
    <row r="28" spans="1:19" s="44" customFormat="1" ht="24.95" customHeight="1">
      <c r="A28" s="25"/>
      <c r="B28" s="25"/>
      <c r="C28" s="25"/>
      <c r="D28" s="25"/>
      <c r="E28" s="25"/>
      <c r="F28" s="25"/>
      <c r="G28" s="25"/>
      <c r="H28" s="25"/>
      <c r="I28" s="27"/>
      <c r="J28" s="42"/>
      <c r="K28" s="25"/>
    </row>
    <row r="29" spans="1:19" s="44" customFormat="1" ht="24.95" customHeight="1">
      <c r="A29" s="33"/>
      <c r="B29"/>
      <c r="C29"/>
      <c r="D29"/>
      <c r="E29" s="25"/>
      <c r="F29"/>
      <c r="G29"/>
      <c r="H29" s="68"/>
      <c r="I29" s="27"/>
      <c r="J29" s="42"/>
      <c r="K29" s="25"/>
    </row>
    <row r="30" spans="1:19" s="44" customFormat="1" ht="24.95" customHeight="1">
      <c r="A30" s="88" t="s">
        <v>54</v>
      </c>
      <c r="E30" s="25"/>
      <c r="I30" s="27"/>
      <c r="J30" s="42"/>
      <c r="K30" s="25"/>
    </row>
    <row r="31" spans="1:19" s="44" customFormat="1" ht="24.95" customHeight="1">
      <c r="A31" s="88" t="s">
        <v>55</v>
      </c>
      <c r="E31" s="25"/>
      <c r="I31" s="27"/>
      <c r="J31" s="42"/>
      <c r="K31" s="52"/>
    </row>
    <row r="32" spans="1:19" ht="24.95" customHeight="1">
      <c r="A32" s="92" t="s">
        <v>56</v>
      </c>
      <c r="B32" s="93"/>
      <c r="C32" s="93"/>
      <c r="D32" s="93"/>
      <c r="E32" s="94"/>
      <c r="F32" s="93"/>
      <c r="G32" s="44"/>
      <c r="H32" s="44"/>
      <c r="I32" s="27"/>
      <c r="J32" s="42"/>
      <c r="K32" s="10"/>
    </row>
    <row r="33" spans="1:11" ht="24.95" customHeight="1">
      <c r="A33" s="25"/>
      <c r="B33" s="44"/>
      <c r="C33" s="44"/>
      <c r="D33" s="44"/>
      <c r="E33" s="25"/>
      <c r="F33" s="44"/>
      <c r="G33" s="44"/>
      <c r="H33" s="44"/>
      <c r="I33" s="27"/>
      <c r="J33" s="42"/>
      <c r="K33" s="10"/>
    </row>
    <row r="34" spans="1:11" ht="24.95" customHeight="1">
      <c r="A34" s="25"/>
      <c r="B34" s="25"/>
      <c r="C34" s="25"/>
      <c r="D34" s="25"/>
      <c r="E34" s="25"/>
      <c r="F34"/>
      <c r="G34"/>
      <c r="H34"/>
      <c r="I34" s="27"/>
      <c r="J34" s="42"/>
      <c r="K34" s="10"/>
    </row>
    <row r="35" spans="1:11" s="44" customFormat="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25"/>
    </row>
    <row r="36" spans="1:11" s="44" customFormat="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25"/>
    </row>
    <row r="37" spans="1:11" ht="24.95" customHeight="1">
      <c r="A37" s="25"/>
      <c r="B37" s="25"/>
      <c r="C37" s="25"/>
      <c r="D37" s="25"/>
      <c r="E37" s="25"/>
      <c r="F37" s="25"/>
      <c r="G37" s="25"/>
      <c r="H37" s="25"/>
      <c r="I37" s="27"/>
      <c r="J37" s="42"/>
      <c r="K37" s="10"/>
    </row>
    <row r="38" spans="1:1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10"/>
    </row>
    <row r="39" spans="1:11" s="44" customFormat="1" ht="24.95" customHeight="1">
      <c r="A39" s="34"/>
      <c r="B39" s="34"/>
      <c r="C39" s="34"/>
      <c r="D39" s="25"/>
      <c r="E39" s="25"/>
      <c r="F39" s="25"/>
      <c r="G39" s="25"/>
      <c r="H39" s="25"/>
      <c r="I39" s="27"/>
      <c r="J39" s="42"/>
      <c r="K39" s="52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10"/>
    </row>
    <row r="42" spans="1:1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10"/>
    </row>
    <row r="43" spans="1:11" s="44" customFormat="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25"/>
    </row>
    <row r="44" spans="1:11" s="44" customFormat="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25"/>
    </row>
    <row r="45" spans="1:11" s="44" customFormat="1" ht="24.95" customHeight="1">
      <c r="A45" s="25"/>
      <c r="B45" s="25"/>
      <c r="C45" s="25"/>
      <c r="D45" s="25"/>
      <c r="E45" s="25"/>
      <c r="F45" s="25"/>
      <c r="G45" s="25"/>
      <c r="H45" s="25"/>
      <c r="I45" s="27"/>
      <c r="J45" s="42"/>
      <c r="K45" s="52"/>
    </row>
    <row r="46" spans="1:11" ht="24.95" customHeight="1">
      <c r="A46" s="25"/>
      <c r="B46" s="25"/>
      <c r="C46" s="25"/>
      <c r="D46" s="25"/>
      <c r="E46" s="25"/>
      <c r="F46" s="25"/>
      <c r="G46" s="25"/>
      <c r="H46" s="25"/>
      <c r="I46" s="27"/>
      <c r="J46" s="42"/>
      <c r="K46" s="10"/>
    </row>
    <row r="47" spans="1:11" ht="24.95" customHeight="1">
      <c r="A47" s="25"/>
      <c r="B47" s="25"/>
      <c r="C47" s="25"/>
      <c r="D47" s="25"/>
      <c r="E47" s="25"/>
      <c r="F47" s="25"/>
      <c r="G47" s="25"/>
      <c r="H47" s="25"/>
      <c r="I47" s="27"/>
      <c r="J47" s="42"/>
      <c r="K47" s="10"/>
    </row>
    <row r="48" spans="1:11" ht="24.95" customHeight="1">
      <c r="A48" s="25"/>
      <c r="B48" s="25"/>
      <c r="C48" s="25"/>
      <c r="D48" s="25"/>
      <c r="E48" s="25"/>
      <c r="F48" s="25"/>
      <c r="G48" s="25"/>
      <c r="H48" s="25"/>
      <c r="I48" s="27"/>
      <c r="J48" s="42"/>
      <c r="K48" s="10"/>
    </row>
    <row r="49" spans="1:11" s="44" customFormat="1" ht="24.95" customHeight="1">
      <c r="A49" s="25"/>
      <c r="B49" s="25"/>
      <c r="C49" s="25"/>
      <c r="D49" s="25"/>
      <c r="E49" s="25"/>
      <c r="F49" s="25"/>
      <c r="G49" s="25"/>
      <c r="H49" s="25"/>
      <c r="I49" s="27"/>
      <c r="J49" s="42"/>
      <c r="K49" s="25"/>
    </row>
    <row r="50" spans="1:11" s="44" customFormat="1" ht="24.95" customHeight="1">
      <c r="A50" s="25"/>
      <c r="B50" s="25"/>
      <c r="C50" s="25"/>
      <c r="D50" s="25"/>
      <c r="E50" s="25"/>
      <c r="F50" s="25"/>
      <c r="G50" s="25"/>
      <c r="H50" s="25"/>
      <c r="I50" s="27"/>
      <c r="J50" s="42"/>
      <c r="K50" s="25"/>
    </row>
    <row r="51" spans="1:11" ht="24.95" customHeight="1">
      <c r="A51" s="25"/>
      <c r="B51" s="25"/>
      <c r="C51" s="25"/>
      <c r="D51" s="25"/>
      <c r="E51" s="25"/>
      <c r="F51" s="25"/>
      <c r="G51" s="25"/>
      <c r="H51" s="25"/>
      <c r="I51" s="27"/>
      <c r="J51" s="42"/>
      <c r="K51" s="10"/>
    </row>
    <row r="52" spans="1:11" ht="24.95" customHeight="1">
      <c r="A52" s="25"/>
      <c r="B52" s="25"/>
      <c r="C52" s="25"/>
      <c r="D52" s="25"/>
      <c r="E52" s="25"/>
      <c r="F52" s="25"/>
      <c r="G52" s="25"/>
      <c r="H52" s="25"/>
      <c r="I52" s="27"/>
      <c r="J52" s="42"/>
      <c r="K52" s="10"/>
    </row>
    <row r="53" spans="1:11" ht="24.95" customHeight="1">
      <c r="A53" s="34"/>
      <c r="B53" s="34"/>
      <c r="C53" s="34"/>
      <c r="D53" s="25"/>
      <c r="E53" s="25"/>
      <c r="F53" s="25"/>
      <c r="G53" s="25"/>
      <c r="H53" s="25"/>
      <c r="I53" s="27"/>
      <c r="J53" s="42"/>
      <c r="K53" s="10"/>
    </row>
    <row r="54" spans="1:11" ht="24.95" customHeight="1">
      <c r="A54" s="25"/>
      <c r="B54" s="25"/>
      <c r="C54" s="25"/>
      <c r="D54" s="25"/>
      <c r="E54" s="25"/>
      <c r="F54" s="25"/>
      <c r="G54" s="25"/>
      <c r="H54" s="25"/>
      <c r="I54" s="53"/>
      <c r="J54" s="54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 ht="20.100000000000001" customHeight="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 ht="20.100000000000001" customHeight="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 ht="20.100000000000001" customHeight="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 ht="20.100000000000001" customHeight="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 ht="20.100000000000001" customHeight="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 ht="20.100000000000001" customHeight="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 ht="20.100000000000001" customHeight="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F189" s="25"/>
      <c r="G189" s="25"/>
      <c r="H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F190" s="25"/>
      <c r="G190" s="25"/>
      <c r="H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F191" s="25"/>
      <c r="G191" s="25"/>
      <c r="H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F192" s="25"/>
      <c r="G192" s="25"/>
      <c r="H192" s="25"/>
      <c r="I192" s="25"/>
      <c r="J192" s="10"/>
      <c r="K192" s="10"/>
    </row>
    <row r="193" spans="1:11">
      <c r="A193" s="25"/>
      <c r="B193" s="25"/>
      <c r="C193" s="25"/>
      <c r="D193" s="25"/>
      <c r="E193" s="25"/>
      <c r="F193" s="25"/>
      <c r="G193" s="25"/>
      <c r="H193" s="25"/>
      <c r="I193" s="25"/>
      <c r="J193" s="10"/>
      <c r="K193" s="10"/>
    </row>
    <row r="194" spans="1:11">
      <c r="A194" s="25"/>
      <c r="B194" s="25"/>
      <c r="C194" s="25"/>
      <c r="D194" s="25"/>
      <c r="E194" s="25"/>
      <c r="I194" s="25"/>
      <c r="J194" s="10"/>
      <c r="K194" s="10"/>
    </row>
    <row r="195" spans="1:11">
      <c r="A195" s="25"/>
      <c r="B195" s="25"/>
      <c r="C195" s="25"/>
      <c r="D195" s="25"/>
      <c r="E195" s="25"/>
      <c r="I195" s="25"/>
      <c r="J195" s="10"/>
      <c r="K195" s="10"/>
    </row>
    <row r="196" spans="1:11">
      <c r="A196" s="25"/>
      <c r="B196" s="25"/>
      <c r="C196" s="25"/>
      <c r="D196" s="25"/>
      <c r="E196" s="25"/>
      <c r="I196" s="25"/>
      <c r="J196" s="10"/>
      <c r="K196" s="10"/>
    </row>
    <row r="197" spans="1:11">
      <c r="A197" s="25"/>
      <c r="B197" s="25"/>
      <c r="C197" s="25"/>
      <c r="D197" s="25"/>
      <c r="E197" s="25"/>
      <c r="I197" s="25"/>
      <c r="J197" s="10"/>
      <c r="K197" s="10"/>
    </row>
    <row r="198" spans="1:11">
      <c r="A198" s="25"/>
      <c r="B198" s="25"/>
      <c r="C198" s="25"/>
      <c r="D198" s="25"/>
      <c r="E198" s="25"/>
      <c r="I198" s="25"/>
      <c r="J198" s="10"/>
      <c r="K198" s="10"/>
    </row>
    <row r="199" spans="1:11">
      <c r="A199" s="25"/>
      <c r="B199" s="25"/>
      <c r="C199" s="25"/>
      <c r="D199" s="25"/>
      <c r="E199" s="25"/>
      <c r="I199" s="25"/>
      <c r="J199" s="10"/>
    </row>
  </sheetData>
  <mergeCells count="1">
    <mergeCell ref="A1:D1"/>
  </mergeCells>
  <hyperlinks>
    <hyperlink ref="F7" r:id="rId1" xr:uid="{7B20D15B-32FF-447A-AB30-F61713FDA621}"/>
    <hyperlink ref="F8" r:id="rId2" xr:uid="{8CA96028-5192-417F-A085-124C47F9DFB1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B7AA2-99D4-42A2-BA86-313CA4569EB5}">
  <dimension ref="A1:T205"/>
  <sheetViews>
    <sheetView topLeftCell="A10" zoomScale="70" zoomScaleNormal="70" workbookViewId="0">
      <selection activeCell="E35" sqref="E35"/>
    </sheetView>
  </sheetViews>
  <sheetFormatPr defaultColWidth="9.42578125" defaultRowHeight="15"/>
  <cols>
    <col min="1" max="1" width="5.5703125" style="23" customWidth="1"/>
    <col min="2" max="2" width="24.7109375" style="23" customWidth="1"/>
    <col min="3" max="3" width="15.42578125" style="23" customWidth="1"/>
    <col min="4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2" max="12" width="10" bestFit="1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5">
        <f ca="1">TODAY()</f>
        <v>45898</v>
      </c>
      <c r="B1" s="145"/>
      <c r="C1" s="145"/>
      <c r="D1" s="145"/>
      <c r="E1" s="21" t="s">
        <v>17</v>
      </c>
      <c r="F1" s="22" t="s">
        <v>184</v>
      </c>
      <c r="G1"/>
      <c r="M1" s="24" t="s">
        <v>26</v>
      </c>
      <c r="N1" s="57">
        <f>SUM(P12:P27)</f>
        <v>1312.7399999999998</v>
      </c>
      <c r="O1" s="25"/>
      <c r="R1" s="2"/>
    </row>
    <row r="2" spans="1:20" ht="16.350000000000001" customHeight="1">
      <c r="A2" s="20"/>
      <c r="B2" s="20"/>
      <c r="C2" s="20"/>
      <c r="E2"/>
      <c r="G2" s="26"/>
      <c r="M2" s="24" t="s">
        <v>27</v>
      </c>
      <c r="N2" s="58">
        <v>0.59</v>
      </c>
      <c r="O2" s="27">
        <f>SUM(N1/(1-N2))</f>
        <v>3201.8048780487798</v>
      </c>
      <c r="R2" s="68"/>
    </row>
    <row r="3" spans="1:20" s="29" customFormat="1" ht="25.15" customHeight="1" thickBot="1">
      <c r="A3" s="28" t="s">
        <v>48</v>
      </c>
      <c r="B3" s="28"/>
      <c r="C3" s="28"/>
      <c r="D3" s="21"/>
      <c r="E3" s="21" t="s">
        <v>1</v>
      </c>
      <c r="F3" s="22" t="s">
        <v>185</v>
      </c>
      <c r="G3" s="28"/>
      <c r="H3" s="21"/>
      <c r="I3" s="21"/>
      <c r="M3" s="24" t="s">
        <v>23</v>
      </c>
      <c r="N3" s="58">
        <v>9.2499999999999999E-2</v>
      </c>
      <c r="O3" s="30">
        <f>SUM(O2*N3)</f>
        <v>296.1669512195121</v>
      </c>
    </row>
    <row r="4" spans="1:20" s="29" customFormat="1" ht="25.15" customHeight="1" thickTop="1">
      <c r="A4" s="28" t="s">
        <v>18</v>
      </c>
      <c r="B4" s="21"/>
      <c r="C4" s="21"/>
      <c r="D4" s="21"/>
      <c r="E4" s="21"/>
      <c r="F4" s="22" t="s">
        <v>186</v>
      </c>
      <c r="G4" s="28"/>
      <c r="H4" s="21"/>
      <c r="I4" s="21"/>
      <c r="M4" s="25"/>
      <c r="N4" s="25"/>
      <c r="O4" s="31">
        <f>SUM(O2:O3)</f>
        <v>3497.9718292682919</v>
      </c>
    </row>
    <row r="5" spans="1:20" s="29" customFormat="1" ht="25.15" customHeight="1">
      <c r="A5" s="28" t="s">
        <v>19</v>
      </c>
      <c r="B5" s="21"/>
      <c r="C5" s="21"/>
      <c r="D5" s="21"/>
      <c r="E5" s="21" t="s">
        <v>3</v>
      </c>
      <c r="F5" s="28" t="s">
        <v>163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164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83" t="s">
        <v>49</v>
      </c>
      <c r="G7" s="21"/>
      <c r="H7" s="21"/>
      <c r="I7" s="21"/>
      <c r="P7" s="69" t="s">
        <v>42</v>
      </c>
      <c r="Q7" s="68">
        <f>SUM(H12:H32)</f>
        <v>4674.0199999999995</v>
      </c>
    </row>
    <row r="8" spans="1:20" ht="18" customHeight="1" thickBot="1">
      <c r="A8" s="32"/>
      <c r="D8" s="33"/>
      <c r="F8" s="113" t="s">
        <v>165</v>
      </c>
      <c r="G8" s="34"/>
    </row>
    <row r="9" spans="1:20" ht="30" customHeight="1">
      <c r="A9" s="35"/>
      <c r="B9" s="35"/>
      <c r="C9" s="35"/>
      <c r="D9" s="26"/>
      <c r="E9" s="26"/>
      <c r="Q9" s="70" t="s">
        <v>43</v>
      </c>
      <c r="R9" s="71"/>
      <c r="S9" s="71"/>
      <c r="T9" s="72"/>
    </row>
    <row r="10" spans="1:20" s="40" customFormat="1" ht="14.45" customHeight="1">
      <c r="A10" s="36"/>
      <c r="B10" s="36"/>
      <c r="C10" s="36"/>
      <c r="D10" s="36"/>
      <c r="E10" s="36"/>
      <c r="F10" s="36" t="s">
        <v>28</v>
      </c>
      <c r="G10" s="37" t="s">
        <v>29</v>
      </c>
      <c r="H10" s="37" t="s">
        <v>30</v>
      </c>
      <c r="I10" s="90" t="s">
        <v>31</v>
      </c>
      <c r="J10" s="37" t="s">
        <v>29</v>
      </c>
      <c r="K10" s="38"/>
      <c r="L10"/>
      <c r="M10" s="39">
        <v>0.5</v>
      </c>
      <c r="Q10" s="73"/>
      <c r="R10" s="44" t="s">
        <v>39</v>
      </c>
      <c r="S10" s="44" t="s">
        <v>40</v>
      </c>
      <c r="T10" s="74" t="s">
        <v>41</v>
      </c>
    </row>
    <row r="11" spans="1:20" s="40" customFormat="1" ht="24.95" customHeight="1" thickBot="1">
      <c r="A11" s="80" t="s">
        <v>0</v>
      </c>
      <c r="B11" s="80" t="s">
        <v>167</v>
      </c>
      <c r="C11" s="80" t="s">
        <v>36</v>
      </c>
      <c r="D11" s="81" t="s">
        <v>37</v>
      </c>
      <c r="E11" s="81" t="s">
        <v>32</v>
      </c>
      <c r="F11" s="80" t="s">
        <v>33</v>
      </c>
      <c r="G11" s="80" t="s">
        <v>5</v>
      </c>
      <c r="H11" s="80" t="s">
        <v>6</v>
      </c>
      <c r="I11" s="91">
        <v>9.7500000000000003E-2</v>
      </c>
      <c r="J11" s="80" t="s">
        <v>6</v>
      </c>
      <c r="K11" s="38"/>
      <c r="L11" t="s">
        <v>25</v>
      </c>
      <c r="M11" t="s">
        <v>24</v>
      </c>
      <c r="P11" s="40" t="s">
        <v>38</v>
      </c>
      <c r="Q11" s="75"/>
      <c r="R11" s="76">
        <f>SUM(P12:P32)</f>
        <v>2754.74</v>
      </c>
      <c r="S11" s="76">
        <f>SUM(Q7-R11)</f>
        <v>1919.2799999999997</v>
      </c>
      <c r="T11" s="79">
        <f>SUM(Q7-R11)/Q7</f>
        <v>0.41062725448329274</v>
      </c>
    </row>
    <row r="12" spans="1:20" s="44" customFormat="1" ht="30" customHeight="1" thickTop="1">
      <c r="A12" s="56">
        <v>1</v>
      </c>
      <c r="B12" s="134" t="s">
        <v>188</v>
      </c>
      <c r="C12" s="135">
        <v>38</v>
      </c>
      <c r="D12" s="135">
        <v>84</v>
      </c>
      <c r="E12" s="41" t="s">
        <v>179</v>
      </c>
      <c r="F12" s="41" t="s">
        <v>187</v>
      </c>
      <c r="G12" s="77">
        <f>M12</f>
        <v>155.04</v>
      </c>
      <c r="H12" s="77">
        <f t="shared" ref="H12:H28" si="0">G12*A12</f>
        <v>155.04</v>
      </c>
      <c r="I12" s="77">
        <f t="shared" ref="I12" si="1">SUM(H12*$I$11)</f>
        <v>15.116400000000001</v>
      </c>
      <c r="J12" s="77">
        <f t="shared" ref="J12" si="2">SUM(H12:I12)</f>
        <v>170.15639999999999</v>
      </c>
      <c r="K12" s="42"/>
      <c r="L12" s="121">
        <v>77.52</v>
      </c>
      <c r="M12" s="59">
        <f>SUM(L12/(1-$M$10))</f>
        <v>155.04</v>
      </c>
      <c r="P12" s="63">
        <f t="shared" ref="P12:P27" si="3">L12*A12</f>
        <v>77.52</v>
      </c>
      <c r="R12" s="78">
        <f t="shared" ref="R12:R27" si="4">SUM(((C12*D12)/144)*A12)</f>
        <v>22.166666666666668</v>
      </c>
      <c r="S12" s="44" t="s">
        <v>44</v>
      </c>
    </row>
    <row r="13" spans="1:20" s="44" customFormat="1" ht="30" customHeight="1">
      <c r="A13" s="55">
        <v>1</v>
      </c>
      <c r="B13" s="122" t="s">
        <v>189</v>
      </c>
      <c r="C13" s="123">
        <v>39.625</v>
      </c>
      <c r="D13" s="123">
        <v>84</v>
      </c>
      <c r="E13" s="41" t="s">
        <v>179</v>
      </c>
      <c r="F13" s="41" t="s">
        <v>187</v>
      </c>
      <c r="G13" s="77">
        <f t="shared" ref="G13:G20" si="5">M13</f>
        <v>155.04</v>
      </c>
      <c r="H13" s="77">
        <f t="shared" si="0"/>
        <v>155.04</v>
      </c>
      <c r="I13" s="77">
        <f t="shared" ref="I13:I20" si="6">SUM(H13*$I$11)</f>
        <v>15.116400000000001</v>
      </c>
      <c r="J13" s="77">
        <f t="shared" ref="J13:J20" si="7">SUM(H13:I13)</f>
        <v>170.15639999999999</v>
      </c>
      <c r="K13" s="42"/>
      <c r="L13" s="121">
        <v>77.52</v>
      </c>
      <c r="M13" s="59">
        <f t="shared" ref="M13:M20" si="8">SUM(L13/(1-$M$10))</f>
        <v>155.04</v>
      </c>
      <c r="P13" s="63">
        <f t="shared" si="3"/>
        <v>77.52</v>
      </c>
      <c r="R13" s="78">
        <f t="shared" si="4"/>
        <v>23.114583333333332</v>
      </c>
      <c r="S13" s="44" t="s">
        <v>44</v>
      </c>
    </row>
    <row r="14" spans="1:20" s="44" customFormat="1" ht="30" customHeight="1">
      <c r="A14" s="55">
        <v>1</v>
      </c>
      <c r="B14" s="122" t="s">
        <v>190</v>
      </c>
      <c r="C14" s="123">
        <v>81.5</v>
      </c>
      <c r="D14" s="123">
        <v>84</v>
      </c>
      <c r="E14" s="41" t="s">
        <v>179</v>
      </c>
      <c r="F14" s="41" t="s">
        <v>187</v>
      </c>
      <c r="G14" s="77">
        <f t="shared" si="5"/>
        <v>204</v>
      </c>
      <c r="H14" s="77">
        <f t="shared" si="0"/>
        <v>204</v>
      </c>
      <c r="I14" s="77">
        <f t="shared" si="6"/>
        <v>19.89</v>
      </c>
      <c r="J14" s="77">
        <f t="shared" si="7"/>
        <v>223.89</v>
      </c>
      <c r="K14" s="42"/>
      <c r="L14" s="121">
        <v>102</v>
      </c>
      <c r="M14" s="59">
        <f t="shared" si="8"/>
        <v>204</v>
      </c>
      <c r="P14" s="63">
        <f t="shared" si="3"/>
        <v>102</v>
      </c>
      <c r="R14" s="78">
        <f t="shared" si="4"/>
        <v>47.541666666666664</v>
      </c>
      <c r="S14" s="44" t="s">
        <v>44</v>
      </c>
    </row>
    <row r="15" spans="1:20" s="44" customFormat="1" ht="30" customHeight="1">
      <c r="A15" s="55">
        <v>1</v>
      </c>
      <c r="B15" s="122" t="s">
        <v>191</v>
      </c>
      <c r="C15" s="123">
        <v>85.375</v>
      </c>
      <c r="D15" s="123">
        <v>84</v>
      </c>
      <c r="E15" s="41" t="s">
        <v>179</v>
      </c>
      <c r="F15" s="41" t="s">
        <v>187</v>
      </c>
      <c r="G15" s="77">
        <f t="shared" si="5"/>
        <v>210.12</v>
      </c>
      <c r="H15" s="77">
        <f t="shared" si="0"/>
        <v>210.12</v>
      </c>
      <c r="I15" s="77">
        <f t="shared" si="6"/>
        <v>20.486700000000003</v>
      </c>
      <c r="J15" s="77">
        <f t="shared" si="7"/>
        <v>230.60670000000002</v>
      </c>
      <c r="K15" s="42"/>
      <c r="L15" s="121">
        <v>105.06</v>
      </c>
      <c r="M15" s="59">
        <f t="shared" si="8"/>
        <v>210.12</v>
      </c>
      <c r="P15" s="63">
        <f t="shared" si="3"/>
        <v>105.06</v>
      </c>
      <c r="R15" s="78">
        <f t="shared" si="4"/>
        <v>49.802083333333336</v>
      </c>
      <c r="S15" s="44" t="s">
        <v>44</v>
      </c>
    </row>
    <row r="16" spans="1:20" s="44" customFormat="1" ht="30" customHeight="1">
      <c r="A16" s="55">
        <v>1</v>
      </c>
      <c r="B16" s="122" t="s">
        <v>192</v>
      </c>
      <c r="C16" s="123">
        <v>40</v>
      </c>
      <c r="D16" s="123">
        <v>84</v>
      </c>
      <c r="E16" s="41" t="s">
        <v>179</v>
      </c>
      <c r="F16" s="41" t="s">
        <v>187</v>
      </c>
      <c r="G16" s="77">
        <f t="shared" si="5"/>
        <v>155.04</v>
      </c>
      <c r="H16" s="77">
        <f t="shared" si="0"/>
        <v>155.04</v>
      </c>
      <c r="I16" s="77">
        <f t="shared" si="6"/>
        <v>15.116400000000001</v>
      </c>
      <c r="J16" s="77">
        <f t="shared" si="7"/>
        <v>170.15639999999999</v>
      </c>
      <c r="K16" s="42"/>
      <c r="L16" s="121">
        <v>77.52</v>
      </c>
      <c r="M16" s="59">
        <f t="shared" si="8"/>
        <v>155.04</v>
      </c>
      <c r="P16" s="63">
        <f t="shared" si="3"/>
        <v>77.52</v>
      </c>
      <c r="R16" s="78">
        <f t="shared" si="4"/>
        <v>23.333333333333332</v>
      </c>
      <c r="S16" s="44" t="s">
        <v>44</v>
      </c>
    </row>
    <row r="17" spans="1:19" s="44" customFormat="1" ht="30" customHeight="1">
      <c r="A17" s="55">
        <v>1</v>
      </c>
      <c r="B17" s="122" t="s">
        <v>193</v>
      </c>
      <c r="C17" s="123">
        <v>79.75</v>
      </c>
      <c r="D17" s="123">
        <v>84</v>
      </c>
      <c r="E17" s="41" t="s">
        <v>179</v>
      </c>
      <c r="F17" s="41" t="s">
        <v>187</v>
      </c>
      <c r="G17" s="77">
        <f t="shared" si="5"/>
        <v>204</v>
      </c>
      <c r="H17" s="77">
        <f t="shared" ref="H17:H20" si="9">G17*A17</f>
        <v>204</v>
      </c>
      <c r="I17" s="77">
        <f t="shared" si="6"/>
        <v>19.89</v>
      </c>
      <c r="J17" s="77">
        <f t="shared" si="7"/>
        <v>223.89</v>
      </c>
      <c r="K17" s="42"/>
      <c r="L17" s="121">
        <v>102</v>
      </c>
      <c r="M17" s="59">
        <f t="shared" si="8"/>
        <v>204</v>
      </c>
      <c r="P17" s="63">
        <f t="shared" ref="P17:P20" si="10">L17*A17</f>
        <v>102</v>
      </c>
      <c r="R17" s="78">
        <f t="shared" ref="R17:R20" si="11">SUM(((C17*D17)/144)*A17)</f>
        <v>46.520833333333336</v>
      </c>
      <c r="S17" s="44" t="s">
        <v>44</v>
      </c>
    </row>
    <row r="18" spans="1:19" s="44" customFormat="1" ht="30" customHeight="1">
      <c r="A18" s="55">
        <v>1</v>
      </c>
      <c r="B18" s="122" t="s">
        <v>194</v>
      </c>
      <c r="C18" s="123">
        <v>40</v>
      </c>
      <c r="D18" s="123">
        <v>84</v>
      </c>
      <c r="E18" s="41" t="s">
        <v>179</v>
      </c>
      <c r="F18" s="41" t="s">
        <v>187</v>
      </c>
      <c r="G18" s="77">
        <f t="shared" si="5"/>
        <v>155.04</v>
      </c>
      <c r="H18" s="77">
        <f t="shared" si="9"/>
        <v>155.04</v>
      </c>
      <c r="I18" s="77">
        <f t="shared" si="6"/>
        <v>15.116400000000001</v>
      </c>
      <c r="J18" s="77">
        <f t="shared" si="7"/>
        <v>170.15639999999999</v>
      </c>
      <c r="K18" s="42"/>
      <c r="L18" s="121">
        <v>77.52</v>
      </c>
      <c r="M18" s="59">
        <f t="shared" si="8"/>
        <v>155.04</v>
      </c>
      <c r="P18" s="63">
        <f t="shared" si="10"/>
        <v>77.52</v>
      </c>
      <c r="R18" s="78">
        <f t="shared" si="11"/>
        <v>23.333333333333332</v>
      </c>
      <c r="S18" s="44" t="s">
        <v>44</v>
      </c>
    </row>
    <row r="19" spans="1:19" s="44" customFormat="1" ht="30" customHeight="1">
      <c r="A19" s="55">
        <v>1</v>
      </c>
      <c r="B19" s="122" t="s">
        <v>195</v>
      </c>
      <c r="C19" s="123">
        <v>38.625</v>
      </c>
      <c r="D19" s="123">
        <v>84</v>
      </c>
      <c r="E19" s="41" t="s">
        <v>179</v>
      </c>
      <c r="F19" s="41" t="s">
        <v>187</v>
      </c>
      <c r="G19" s="77">
        <f t="shared" si="5"/>
        <v>155.04</v>
      </c>
      <c r="H19" s="77">
        <f t="shared" si="9"/>
        <v>155.04</v>
      </c>
      <c r="I19" s="77">
        <f t="shared" si="6"/>
        <v>15.116400000000001</v>
      </c>
      <c r="J19" s="77">
        <f t="shared" si="7"/>
        <v>170.15639999999999</v>
      </c>
      <c r="K19" s="42"/>
      <c r="L19" s="121">
        <v>77.52</v>
      </c>
      <c r="M19" s="59">
        <f t="shared" si="8"/>
        <v>155.04</v>
      </c>
      <c r="P19" s="63">
        <f t="shared" si="10"/>
        <v>77.52</v>
      </c>
      <c r="R19" s="78">
        <f t="shared" si="11"/>
        <v>22.53125</v>
      </c>
      <c r="S19" s="44" t="s">
        <v>44</v>
      </c>
    </row>
    <row r="20" spans="1:19" s="44" customFormat="1" ht="30" customHeight="1">
      <c r="A20" s="55">
        <v>1</v>
      </c>
      <c r="B20" s="122" t="s">
        <v>196</v>
      </c>
      <c r="C20" s="123">
        <v>82.125</v>
      </c>
      <c r="D20" s="123">
        <v>84</v>
      </c>
      <c r="E20" s="41" t="s">
        <v>179</v>
      </c>
      <c r="F20" s="41" t="s">
        <v>187</v>
      </c>
      <c r="G20" s="77">
        <f t="shared" si="5"/>
        <v>204</v>
      </c>
      <c r="H20" s="77">
        <f t="shared" si="9"/>
        <v>204</v>
      </c>
      <c r="I20" s="77">
        <f t="shared" si="6"/>
        <v>19.89</v>
      </c>
      <c r="J20" s="77">
        <f t="shared" si="7"/>
        <v>223.89</v>
      </c>
      <c r="K20" s="42"/>
      <c r="L20" s="121">
        <v>102</v>
      </c>
      <c r="M20" s="59">
        <f t="shared" si="8"/>
        <v>204</v>
      </c>
      <c r="P20" s="63">
        <f t="shared" si="10"/>
        <v>102</v>
      </c>
      <c r="R20" s="78">
        <f t="shared" si="11"/>
        <v>47.90625</v>
      </c>
      <c r="S20" s="44" t="s">
        <v>44</v>
      </c>
    </row>
    <row r="21" spans="1:19" s="44" customFormat="1" ht="30" customHeight="1">
      <c r="A21" s="55">
        <v>1</v>
      </c>
      <c r="B21" s="122" t="s">
        <v>197</v>
      </c>
      <c r="C21" s="123">
        <v>83.875</v>
      </c>
      <c r="D21" s="123">
        <v>84</v>
      </c>
      <c r="E21" s="41" t="s">
        <v>179</v>
      </c>
      <c r="F21" s="41" t="s">
        <v>187</v>
      </c>
      <c r="G21" s="77">
        <f t="shared" ref="G21:G24" si="12">M21</f>
        <v>204</v>
      </c>
      <c r="H21" s="77">
        <f t="shared" ref="H21:H24" si="13">G21*A21</f>
        <v>204</v>
      </c>
      <c r="I21" s="77">
        <f t="shared" ref="I21:I24" si="14">SUM(H21*$I$11)</f>
        <v>19.89</v>
      </c>
      <c r="J21" s="77">
        <f t="shared" ref="J21:J24" si="15">SUM(H21:I21)</f>
        <v>223.89</v>
      </c>
      <c r="K21" s="42"/>
      <c r="L21" s="121">
        <v>102</v>
      </c>
      <c r="M21" s="59">
        <f t="shared" ref="M21:M24" si="16">SUM(L21/(1-$M$10))</f>
        <v>204</v>
      </c>
      <c r="P21" s="63">
        <f t="shared" ref="P21:P24" si="17">L21*A21</f>
        <v>102</v>
      </c>
      <c r="R21" s="78">
        <f t="shared" ref="R21:R24" si="18">SUM(((C21*D21)/144)*A21)</f>
        <v>48.927083333333336</v>
      </c>
      <c r="S21" s="44" t="s">
        <v>44</v>
      </c>
    </row>
    <row r="22" spans="1:19" s="44" customFormat="1" ht="30" customHeight="1">
      <c r="A22" s="55">
        <v>1</v>
      </c>
      <c r="B22" s="122" t="s">
        <v>198</v>
      </c>
      <c r="C22" s="123">
        <v>41.875</v>
      </c>
      <c r="D22" s="123">
        <v>84</v>
      </c>
      <c r="E22" s="41" t="s">
        <v>179</v>
      </c>
      <c r="F22" s="41" t="s">
        <v>187</v>
      </c>
      <c r="G22" s="77">
        <f t="shared" si="12"/>
        <v>155.04</v>
      </c>
      <c r="H22" s="77">
        <f t="shared" si="13"/>
        <v>155.04</v>
      </c>
      <c r="I22" s="77">
        <f t="shared" si="14"/>
        <v>15.116400000000001</v>
      </c>
      <c r="J22" s="77">
        <f t="shared" si="15"/>
        <v>170.15639999999999</v>
      </c>
      <c r="K22" s="42"/>
      <c r="L22" s="121">
        <v>77.52</v>
      </c>
      <c r="M22" s="59">
        <f t="shared" si="16"/>
        <v>155.04</v>
      </c>
      <c r="P22" s="63">
        <f t="shared" si="17"/>
        <v>77.52</v>
      </c>
      <c r="R22" s="78">
        <f t="shared" si="18"/>
        <v>24.427083333333332</v>
      </c>
      <c r="S22" s="44" t="s">
        <v>44</v>
      </c>
    </row>
    <row r="23" spans="1:19" s="44" customFormat="1" ht="30" customHeight="1">
      <c r="A23" s="55">
        <v>1</v>
      </c>
      <c r="B23" s="122" t="s">
        <v>199</v>
      </c>
      <c r="C23" s="123">
        <v>39.25</v>
      </c>
      <c r="D23" s="123">
        <v>84</v>
      </c>
      <c r="E23" s="41" t="s">
        <v>179</v>
      </c>
      <c r="F23" s="41" t="s">
        <v>187</v>
      </c>
      <c r="G23" s="77">
        <f t="shared" si="12"/>
        <v>155.04</v>
      </c>
      <c r="H23" s="77">
        <f t="shared" si="13"/>
        <v>155.04</v>
      </c>
      <c r="I23" s="77">
        <f t="shared" si="14"/>
        <v>15.116400000000001</v>
      </c>
      <c r="J23" s="77">
        <f t="shared" si="15"/>
        <v>170.15639999999999</v>
      </c>
      <c r="K23" s="42"/>
      <c r="L23" s="121">
        <v>77.52</v>
      </c>
      <c r="M23" s="59">
        <f t="shared" si="16"/>
        <v>155.04</v>
      </c>
      <c r="P23" s="63">
        <f t="shared" si="17"/>
        <v>77.52</v>
      </c>
      <c r="R23" s="78">
        <f t="shared" si="18"/>
        <v>22.895833333333332</v>
      </c>
      <c r="S23" s="44" t="s">
        <v>44</v>
      </c>
    </row>
    <row r="24" spans="1:19" s="44" customFormat="1" ht="30" customHeight="1">
      <c r="A24" s="55">
        <v>1</v>
      </c>
      <c r="B24" s="122" t="s">
        <v>200</v>
      </c>
      <c r="C24" s="123">
        <v>80.75</v>
      </c>
      <c r="D24" s="123">
        <v>84</v>
      </c>
      <c r="E24" s="41" t="s">
        <v>179</v>
      </c>
      <c r="F24" s="41" t="s">
        <v>187</v>
      </c>
      <c r="G24" s="77">
        <f t="shared" si="12"/>
        <v>204</v>
      </c>
      <c r="H24" s="77">
        <f t="shared" si="13"/>
        <v>204</v>
      </c>
      <c r="I24" s="77">
        <f t="shared" si="14"/>
        <v>19.89</v>
      </c>
      <c r="J24" s="77">
        <f t="shared" si="15"/>
        <v>223.89</v>
      </c>
      <c r="K24" s="42"/>
      <c r="L24" s="121">
        <v>102</v>
      </c>
      <c r="M24" s="59">
        <f t="shared" si="16"/>
        <v>204</v>
      </c>
      <c r="P24" s="63">
        <f t="shared" si="17"/>
        <v>102</v>
      </c>
      <c r="R24" s="78">
        <f t="shared" si="18"/>
        <v>47.104166666666664</v>
      </c>
      <c r="S24" s="44" t="s">
        <v>44</v>
      </c>
    </row>
    <row r="25" spans="1:19" s="44" customFormat="1" ht="30" customHeight="1">
      <c r="A25" s="55">
        <v>1</v>
      </c>
      <c r="B25" s="122" t="s">
        <v>201</v>
      </c>
      <c r="C25" s="123">
        <v>38.375</v>
      </c>
      <c r="D25" s="123">
        <v>84</v>
      </c>
      <c r="E25" s="41" t="s">
        <v>179</v>
      </c>
      <c r="F25" s="41" t="s">
        <v>187</v>
      </c>
      <c r="G25" s="77">
        <f t="shared" ref="G25:G26" si="19">M25</f>
        <v>155.04</v>
      </c>
      <c r="H25" s="77">
        <f t="shared" si="0"/>
        <v>155.04</v>
      </c>
      <c r="I25" s="77">
        <f t="shared" ref="I25:I26" si="20">SUM(H25*$I$11)</f>
        <v>15.116400000000001</v>
      </c>
      <c r="J25" s="77">
        <f t="shared" ref="J25:J26" si="21">SUM(H25:I25)</f>
        <v>170.15639999999999</v>
      </c>
      <c r="K25" s="42"/>
      <c r="L25" s="121">
        <v>77.52</v>
      </c>
      <c r="M25" s="59">
        <f t="shared" ref="M25:M26" si="22">SUM(L25/(1-$M$10))</f>
        <v>155.04</v>
      </c>
      <c r="P25" s="63">
        <f t="shared" si="3"/>
        <v>77.52</v>
      </c>
      <c r="R25" s="78">
        <f t="shared" si="4"/>
        <v>22.385416666666668</v>
      </c>
      <c r="S25" s="44" t="s">
        <v>44</v>
      </c>
    </row>
    <row r="26" spans="1:19" s="44" customFormat="1" ht="30" customHeight="1">
      <c r="A26" s="55">
        <v>1</v>
      </c>
      <c r="B26" s="122" t="s">
        <v>202</v>
      </c>
      <c r="C26" s="123">
        <v>39.375</v>
      </c>
      <c r="D26" s="123">
        <v>84</v>
      </c>
      <c r="E26" s="41" t="s">
        <v>179</v>
      </c>
      <c r="F26" s="41" t="s">
        <v>187</v>
      </c>
      <c r="G26" s="77">
        <f t="shared" si="19"/>
        <v>155.04</v>
      </c>
      <c r="H26" s="77">
        <f t="shared" ref="H26" si="23">G26*A26</f>
        <v>155.04</v>
      </c>
      <c r="I26" s="77">
        <f t="shared" si="20"/>
        <v>15.116400000000001</v>
      </c>
      <c r="J26" s="77">
        <f t="shared" si="21"/>
        <v>170.15639999999999</v>
      </c>
      <c r="K26" s="42"/>
      <c r="L26" s="121">
        <v>77.52</v>
      </c>
      <c r="M26" s="59">
        <f t="shared" si="22"/>
        <v>155.04</v>
      </c>
      <c r="P26" s="63">
        <f t="shared" ref="P26" si="24">L26*A26</f>
        <v>77.52</v>
      </c>
      <c r="R26" s="78">
        <f t="shared" ref="R26" si="25">SUM(((C26*D26)/144)*A26)</f>
        <v>22.96875</v>
      </c>
      <c r="S26" s="44" t="s">
        <v>44</v>
      </c>
    </row>
    <row r="27" spans="1:19" s="44" customFormat="1" ht="30" customHeight="1" thickBot="1">
      <c r="A27" s="128"/>
      <c r="B27" s="129"/>
      <c r="C27" s="130"/>
      <c r="D27" s="130"/>
      <c r="E27" s="131"/>
      <c r="F27" s="131"/>
      <c r="G27" s="132">
        <f t="shared" ref="G27" si="26">ROUNDUP(M27,0)</f>
        <v>0</v>
      </c>
      <c r="H27" s="132">
        <f t="shared" si="0"/>
        <v>0</v>
      </c>
      <c r="I27" s="132">
        <f t="shared" ref="I27" si="27">SUM(H27*$I$11)</f>
        <v>0</v>
      </c>
      <c r="J27" s="132">
        <f t="shared" ref="J27:J32" si="28">SUM(H27:I27)</f>
        <v>0</v>
      </c>
      <c r="K27" s="42"/>
      <c r="L27" s="121"/>
      <c r="M27" s="59">
        <f t="shared" ref="M27" si="29">SUM(L27/(1-$M$10))</f>
        <v>0</v>
      </c>
      <c r="P27" s="63">
        <f t="shared" si="3"/>
        <v>0</v>
      </c>
      <c r="R27" s="78">
        <f t="shared" si="4"/>
        <v>0</v>
      </c>
      <c r="S27" s="44" t="s">
        <v>44</v>
      </c>
    </row>
    <row r="28" spans="1:19" s="44" customFormat="1" ht="30" customHeight="1">
      <c r="A28" s="56">
        <f>SUM(A12:A27)</f>
        <v>15</v>
      </c>
      <c r="B28" s="118"/>
      <c r="C28" s="118"/>
      <c r="D28" s="118"/>
      <c r="E28" s="133" t="s">
        <v>175</v>
      </c>
      <c r="F28" s="41"/>
      <c r="G28" s="77">
        <v>50</v>
      </c>
      <c r="H28" s="119">
        <f t="shared" si="0"/>
        <v>750</v>
      </c>
      <c r="I28" s="77"/>
      <c r="J28" s="77">
        <f t="shared" si="28"/>
        <v>750</v>
      </c>
      <c r="K28" s="42"/>
      <c r="L28" s="43">
        <v>35</v>
      </c>
      <c r="M28" s="59">
        <f t="shared" ref="M28:M32" si="30">SUM(L28/(1-$N$28))</f>
        <v>46.666666666666664</v>
      </c>
      <c r="N28" s="39">
        <v>0.25</v>
      </c>
      <c r="O28" s="60"/>
      <c r="P28" s="63">
        <f>L28*A28</f>
        <v>525</v>
      </c>
      <c r="Q28" s="46"/>
      <c r="R28" s="86" t="s">
        <v>52</v>
      </c>
    </row>
    <row r="29" spans="1:19" s="44" customFormat="1" ht="30" customHeight="1">
      <c r="A29" s="55">
        <v>1</v>
      </c>
      <c r="B29" s="64"/>
      <c r="C29" s="64"/>
      <c r="D29" s="64"/>
      <c r="E29" s="62" t="s">
        <v>34</v>
      </c>
      <c r="F29" s="62"/>
      <c r="G29" s="77">
        <v>75</v>
      </c>
      <c r="H29" s="66">
        <f>SUM(G29*A29)</f>
        <v>75</v>
      </c>
      <c r="I29" s="65"/>
      <c r="J29" s="67">
        <f t="shared" ref="J29" si="31">SUM(H29:I29)</f>
        <v>75</v>
      </c>
      <c r="K29" s="42"/>
      <c r="L29" s="43">
        <f>50*1</f>
        <v>50</v>
      </c>
      <c r="M29" s="59">
        <f t="shared" si="30"/>
        <v>66.666666666666671</v>
      </c>
      <c r="P29" s="63">
        <f t="shared" ref="P29:P32" si="32">L29*A29</f>
        <v>50</v>
      </c>
      <c r="R29" s="86" t="s">
        <v>53</v>
      </c>
    </row>
    <row r="30" spans="1:19" s="44" customFormat="1" ht="30" customHeight="1">
      <c r="A30" s="55">
        <v>1</v>
      </c>
      <c r="B30" s="64"/>
      <c r="C30" s="64"/>
      <c r="D30" s="64"/>
      <c r="E30" s="62" t="s">
        <v>173</v>
      </c>
      <c r="F30" s="62"/>
      <c r="G30" s="77">
        <v>200</v>
      </c>
      <c r="H30" s="66">
        <f>SUM(G30*A30)</f>
        <v>200</v>
      </c>
      <c r="I30" s="65"/>
      <c r="J30" s="67">
        <f t="shared" si="28"/>
        <v>200</v>
      </c>
      <c r="K30" s="42"/>
      <c r="L30" s="43">
        <f>(0.7*70)+(50*2)</f>
        <v>149</v>
      </c>
      <c r="M30" s="59">
        <f t="shared" si="30"/>
        <v>198.66666666666666</v>
      </c>
      <c r="P30" s="63">
        <f t="shared" si="32"/>
        <v>149</v>
      </c>
      <c r="R30" s="86" t="s">
        <v>53</v>
      </c>
    </row>
    <row r="31" spans="1:19" s="44" customFormat="1" ht="30" customHeight="1">
      <c r="A31" s="64">
        <v>1</v>
      </c>
      <c r="B31" s="64"/>
      <c r="C31" s="64"/>
      <c r="D31" s="64"/>
      <c r="E31" s="62" t="s">
        <v>168</v>
      </c>
      <c r="F31" s="62"/>
      <c r="G31" s="65">
        <v>550</v>
      </c>
      <c r="H31" s="66">
        <f>SUM(G31*A31)</f>
        <v>550</v>
      </c>
      <c r="I31" s="65"/>
      <c r="J31" s="67">
        <f t="shared" si="28"/>
        <v>550</v>
      </c>
      <c r="K31" s="42"/>
      <c r="L31" s="43">
        <f>(0.7*240)+(50*4)</f>
        <v>368</v>
      </c>
      <c r="M31" s="59">
        <f t="shared" si="30"/>
        <v>490.66666666666669</v>
      </c>
      <c r="O31" s="45"/>
      <c r="P31" s="63">
        <f t="shared" si="32"/>
        <v>368</v>
      </c>
      <c r="Q31" s="47"/>
      <c r="R31" s="87" t="s">
        <v>51</v>
      </c>
    </row>
    <row r="32" spans="1:19" s="44" customFormat="1" ht="30" customHeight="1" thickBot="1">
      <c r="A32" s="64">
        <v>1</v>
      </c>
      <c r="B32" s="64"/>
      <c r="C32" s="64"/>
      <c r="D32" s="64"/>
      <c r="E32" s="62" t="s">
        <v>174</v>
      </c>
      <c r="F32" s="62"/>
      <c r="G32" s="127">
        <v>473.54</v>
      </c>
      <c r="H32" s="66">
        <f>SUM(G32*A32)</f>
        <v>473.54</v>
      </c>
      <c r="I32" s="65"/>
      <c r="J32" s="67">
        <f t="shared" si="28"/>
        <v>473.54</v>
      </c>
      <c r="K32" s="42"/>
      <c r="L32" s="43">
        <v>350</v>
      </c>
      <c r="M32" s="59">
        <f t="shared" si="30"/>
        <v>466.66666666666669</v>
      </c>
      <c r="O32" s="45"/>
      <c r="P32" s="63">
        <f t="shared" si="32"/>
        <v>350</v>
      </c>
      <c r="Q32" s="47"/>
      <c r="R32" s="87" t="s">
        <v>51</v>
      </c>
    </row>
    <row r="33" spans="1:19" ht="40.15" customHeight="1" thickTop="1">
      <c r="A33" s="48"/>
      <c r="B33" s="49"/>
      <c r="C33" s="49"/>
      <c r="D33" s="49"/>
      <c r="E33" s="49"/>
      <c r="F33" s="49"/>
      <c r="G33" s="126" t="s">
        <v>172</v>
      </c>
      <c r="H33" s="49"/>
      <c r="I33" s="50">
        <f>SUM(I12:I32)</f>
        <v>255.98429999999996</v>
      </c>
      <c r="J33" s="51">
        <f>SUM(J12:J32)</f>
        <v>4930.0042999999996</v>
      </c>
      <c r="K33" s="10"/>
      <c r="L33" s="44"/>
      <c r="M33" s="44"/>
      <c r="N33" s="44"/>
      <c r="O33" s="45"/>
      <c r="P33" s="44"/>
      <c r="Q33" s="44"/>
      <c r="R33" s="44"/>
      <c r="S33" s="44"/>
    </row>
    <row r="34" spans="1:19" s="44" customFormat="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2"/>
      <c r="K34" s="25"/>
    </row>
    <row r="35" spans="1:19" s="44" customFormat="1" ht="24.95" customHeight="1">
      <c r="A35" s="33"/>
      <c r="B35"/>
      <c r="C35"/>
      <c r="D35"/>
      <c r="E35" s="25"/>
      <c r="F35"/>
      <c r="G35"/>
      <c r="H35" s="68"/>
      <c r="I35" s="27"/>
      <c r="J35" s="42"/>
      <c r="K35" s="25"/>
    </row>
    <row r="36" spans="1:19" s="44" customFormat="1" ht="24.95" customHeight="1">
      <c r="A36" s="88" t="s">
        <v>54</v>
      </c>
      <c r="E36" s="25"/>
      <c r="I36" s="27"/>
      <c r="J36" s="42"/>
      <c r="K36" s="25"/>
    </row>
    <row r="37" spans="1:19" s="44" customFormat="1" ht="24.95" customHeight="1">
      <c r="A37" s="88" t="s">
        <v>55</v>
      </c>
      <c r="E37" s="25"/>
      <c r="I37" s="27"/>
      <c r="J37" s="42"/>
      <c r="K37" s="52"/>
    </row>
    <row r="38" spans="1:19" ht="24.95" customHeight="1">
      <c r="A38" s="92" t="s">
        <v>56</v>
      </c>
      <c r="B38" s="93"/>
      <c r="C38" s="93"/>
      <c r="D38" s="93"/>
      <c r="E38" s="94"/>
      <c r="F38" s="93"/>
      <c r="G38" s="44"/>
      <c r="H38" s="44"/>
      <c r="I38" s="27"/>
      <c r="J38" s="42"/>
      <c r="K38" s="10"/>
    </row>
    <row r="39" spans="1:19" ht="24.95" customHeight="1">
      <c r="A39" s="25"/>
      <c r="B39" s="44"/>
      <c r="C39" s="44"/>
      <c r="D39" s="44"/>
      <c r="E39" s="25"/>
      <c r="F39" s="44"/>
      <c r="G39" s="44"/>
      <c r="H39" s="44"/>
      <c r="I39" s="27"/>
      <c r="J39" s="42"/>
      <c r="K39" s="10"/>
    </row>
    <row r="40" spans="1:19" ht="24.95" customHeight="1">
      <c r="A40" s="25"/>
      <c r="B40" s="25"/>
      <c r="C40" s="25"/>
      <c r="D40" s="25"/>
      <c r="E40" s="25"/>
      <c r="F40"/>
      <c r="G40"/>
      <c r="H40"/>
      <c r="I40" s="27"/>
      <c r="J40" s="42"/>
      <c r="K40" s="10"/>
    </row>
    <row r="41" spans="1:19" s="44" customFormat="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25"/>
    </row>
    <row r="42" spans="1:19" s="44" customFormat="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25"/>
    </row>
    <row r="43" spans="1:19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10"/>
    </row>
    <row r="44" spans="1:19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9" s="44" customFormat="1" ht="24.95" customHeight="1">
      <c r="A45" s="34"/>
      <c r="B45" s="34"/>
      <c r="C45" s="34"/>
      <c r="D45" s="25"/>
      <c r="E45" s="25"/>
      <c r="F45" s="25"/>
      <c r="G45" s="25"/>
      <c r="H45" s="25"/>
      <c r="I45" s="27"/>
      <c r="J45" s="42"/>
      <c r="K45" s="52"/>
    </row>
    <row r="46" spans="1:19" ht="24.95" customHeight="1">
      <c r="A46" s="25"/>
      <c r="B46" s="25"/>
      <c r="C46" s="25"/>
      <c r="D46" s="25"/>
      <c r="E46" s="25"/>
      <c r="F46" s="25"/>
      <c r="G46" s="25"/>
      <c r="H46" s="25"/>
      <c r="I46" s="27"/>
      <c r="J46" s="42"/>
      <c r="K46" s="10"/>
    </row>
    <row r="47" spans="1:19" ht="24.95" customHeight="1">
      <c r="A47" s="25"/>
      <c r="B47" s="25"/>
      <c r="C47" s="25"/>
      <c r="D47" s="25"/>
      <c r="E47" s="25"/>
      <c r="F47" s="25"/>
      <c r="G47" s="25"/>
      <c r="H47" s="25"/>
      <c r="I47" s="27"/>
      <c r="J47" s="42"/>
      <c r="K47" s="10"/>
    </row>
    <row r="48" spans="1:19" ht="24.95" customHeight="1">
      <c r="A48" s="25"/>
      <c r="B48" s="25"/>
      <c r="C48" s="25"/>
      <c r="D48" s="25"/>
      <c r="E48" s="25"/>
      <c r="F48" s="25"/>
      <c r="G48" s="25"/>
      <c r="H48" s="25"/>
      <c r="I48" s="27"/>
      <c r="J48" s="42"/>
      <c r="K48" s="10"/>
    </row>
    <row r="49" spans="1:11" s="44" customFormat="1" ht="24.95" customHeight="1">
      <c r="A49" s="25"/>
      <c r="B49" s="25"/>
      <c r="C49" s="25"/>
      <c r="D49" s="25"/>
      <c r="E49" s="25"/>
      <c r="F49" s="25"/>
      <c r="G49" s="25"/>
      <c r="H49" s="25"/>
      <c r="I49" s="27"/>
      <c r="J49" s="42"/>
      <c r="K49" s="25"/>
    </row>
    <row r="50" spans="1:11" s="44" customFormat="1" ht="24.95" customHeight="1">
      <c r="A50" s="25"/>
      <c r="B50" s="25"/>
      <c r="C50" s="25"/>
      <c r="D50" s="25"/>
      <c r="E50" s="25"/>
      <c r="F50" s="25"/>
      <c r="G50" s="25"/>
      <c r="H50" s="25"/>
      <c r="I50" s="27"/>
      <c r="J50" s="42"/>
      <c r="K50" s="25"/>
    </row>
    <row r="51" spans="1:11" s="44" customFormat="1" ht="24.95" customHeight="1">
      <c r="A51" s="25"/>
      <c r="B51" s="25"/>
      <c r="C51" s="25"/>
      <c r="D51" s="25"/>
      <c r="E51" s="25"/>
      <c r="F51" s="25"/>
      <c r="G51" s="25"/>
      <c r="H51" s="25"/>
      <c r="I51" s="27"/>
      <c r="J51" s="42"/>
      <c r="K51" s="52"/>
    </row>
    <row r="52" spans="1:11" ht="24.95" customHeight="1">
      <c r="A52" s="25"/>
      <c r="B52" s="25"/>
      <c r="C52" s="25"/>
      <c r="D52" s="25"/>
      <c r="E52" s="25"/>
      <c r="F52" s="25"/>
      <c r="G52" s="25"/>
      <c r="H52" s="25"/>
      <c r="I52" s="27"/>
      <c r="J52" s="42"/>
      <c r="K52" s="10"/>
    </row>
    <row r="53" spans="1:11" ht="24.95" customHeight="1">
      <c r="A53" s="25"/>
      <c r="B53" s="25"/>
      <c r="C53" s="25"/>
      <c r="D53" s="25"/>
      <c r="E53" s="25"/>
      <c r="F53" s="25"/>
      <c r="G53" s="25"/>
      <c r="H53" s="25"/>
      <c r="I53" s="27"/>
      <c r="J53" s="42"/>
      <c r="K53" s="10"/>
    </row>
    <row r="54" spans="1:11" ht="24.95" customHeight="1">
      <c r="A54" s="25"/>
      <c r="B54" s="25"/>
      <c r="C54" s="25"/>
      <c r="D54" s="25"/>
      <c r="E54" s="25"/>
      <c r="F54" s="25"/>
      <c r="G54" s="25"/>
      <c r="H54" s="25"/>
      <c r="I54" s="27"/>
      <c r="J54" s="42"/>
      <c r="K54" s="10"/>
    </row>
    <row r="55" spans="1:11" s="44" customFormat="1" ht="24.95" customHeight="1">
      <c r="A55" s="25"/>
      <c r="B55" s="25"/>
      <c r="C55" s="25"/>
      <c r="D55" s="25"/>
      <c r="E55" s="25"/>
      <c r="F55" s="25"/>
      <c r="G55" s="25"/>
      <c r="H55" s="25"/>
      <c r="I55" s="27"/>
      <c r="J55" s="42"/>
      <c r="K55" s="25"/>
    </row>
    <row r="56" spans="1:11" s="44" customFormat="1" ht="24.95" customHeight="1">
      <c r="A56" s="25"/>
      <c r="B56" s="25"/>
      <c r="C56" s="25"/>
      <c r="D56" s="25"/>
      <c r="E56" s="25"/>
      <c r="F56" s="25"/>
      <c r="G56" s="25"/>
      <c r="H56" s="25"/>
      <c r="I56" s="27"/>
      <c r="J56" s="42"/>
      <c r="K56" s="25"/>
    </row>
    <row r="57" spans="1:11" ht="24.95" customHeight="1">
      <c r="A57" s="25"/>
      <c r="B57" s="25"/>
      <c r="C57" s="25"/>
      <c r="D57" s="25"/>
      <c r="E57" s="25"/>
      <c r="F57" s="25"/>
      <c r="G57" s="25"/>
      <c r="H57" s="25"/>
      <c r="I57" s="27"/>
      <c r="J57" s="42"/>
      <c r="K57" s="10"/>
    </row>
    <row r="58" spans="1:11" ht="24.95" customHeight="1">
      <c r="A58" s="25"/>
      <c r="B58" s="25"/>
      <c r="C58" s="25"/>
      <c r="D58" s="25"/>
      <c r="E58" s="25"/>
      <c r="F58" s="25"/>
      <c r="G58" s="25"/>
      <c r="H58" s="25"/>
      <c r="I58" s="27"/>
      <c r="J58" s="42"/>
      <c r="K58" s="10"/>
    </row>
    <row r="59" spans="1:11" ht="24.95" customHeight="1">
      <c r="A59" s="34"/>
      <c r="B59" s="34"/>
      <c r="C59" s="34"/>
      <c r="D59" s="25"/>
      <c r="E59" s="25"/>
      <c r="F59" s="25"/>
      <c r="G59" s="25"/>
      <c r="H59" s="25"/>
      <c r="I59" s="27"/>
      <c r="J59" s="42"/>
      <c r="K59" s="10"/>
    </row>
    <row r="60" spans="1:11" ht="24.95" customHeight="1">
      <c r="A60" s="25"/>
      <c r="B60" s="25"/>
      <c r="C60" s="25"/>
      <c r="D60" s="25"/>
      <c r="E60" s="25"/>
      <c r="F60" s="25"/>
      <c r="G60" s="25"/>
      <c r="H60" s="25"/>
      <c r="I60" s="53"/>
      <c r="J60" s="54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 ht="20.100000000000001" customHeight="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 ht="20.100000000000001" customHeight="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 ht="20.100000000000001" customHeight="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 ht="20.100000000000001" customHeight="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 ht="20.100000000000001" customHeight="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 ht="20.100000000000001" customHeight="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 ht="20.100000000000001" customHeight="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 ht="20.100000000000001" customHeight="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 ht="20.100000000000001" customHeight="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 ht="20.100000000000001" customHeight="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 ht="20.100000000000001" customHeight="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 ht="20.100000000000001" customHeight="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 ht="20.100000000000001" customHeight="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F189" s="25"/>
      <c r="G189" s="25"/>
      <c r="H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F190" s="25"/>
      <c r="G190" s="25"/>
      <c r="H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F191" s="25"/>
      <c r="G191" s="25"/>
      <c r="H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F192" s="25"/>
      <c r="G192" s="25"/>
      <c r="H192" s="25"/>
      <c r="I192" s="25"/>
      <c r="J192" s="10"/>
      <c r="K192" s="10"/>
    </row>
    <row r="193" spans="1:11">
      <c r="A193" s="25"/>
      <c r="B193" s="25"/>
      <c r="C193" s="25"/>
      <c r="D193" s="25"/>
      <c r="E193" s="25"/>
      <c r="F193" s="25"/>
      <c r="G193" s="25"/>
      <c r="H193" s="25"/>
      <c r="I193" s="25"/>
      <c r="J193" s="10"/>
      <c r="K193" s="10"/>
    </row>
    <row r="194" spans="1:11">
      <c r="A194" s="25"/>
      <c r="B194" s="25"/>
      <c r="C194" s="25"/>
      <c r="D194" s="25"/>
      <c r="E194" s="25"/>
      <c r="F194" s="25"/>
      <c r="G194" s="25"/>
      <c r="H194" s="25"/>
      <c r="I194" s="25"/>
      <c r="J194" s="10"/>
      <c r="K194" s="10"/>
    </row>
    <row r="195" spans="1:11">
      <c r="A195" s="25"/>
      <c r="B195" s="25"/>
      <c r="C195" s="25"/>
      <c r="D195" s="25"/>
      <c r="E195" s="25"/>
      <c r="F195" s="25"/>
      <c r="G195" s="25"/>
      <c r="H195" s="25"/>
      <c r="I195" s="25"/>
      <c r="J195" s="10"/>
      <c r="K195" s="10"/>
    </row>
    <row r="196" spans="1:11">
      <c r="A196" s="25"/>
      <c r="B196" s="25"/>
      <c r="C196" s="25"/>
      <c r="D196" s="25"/>
      <c r="E196" s="25"/>
      <c r="F196" s="25"/>
      <c r="G196" s="25"/>
      <c r="H196" s="25"/>
      <c r="I196" s="25"/>
      <c r="J196" s="10"/>
      <c r="K196" s="10"/>
    </row>
    <row r="197" spans="1:11">
      <c r="A197" s="25"/>
      <c r="B197" s="25"/>
      <c r="C197" s="25"/>
      <c r="D197" s="25"/>
      <c r="E197" s="25"/>
      <c r="F197" s="25"/>
      <c r="G197" s="25"/>
      <c r="H197" s="25"/>
      <c r="I197" s="25"/>
      <c r="J197" s="10"/>
      <c r="K197" s="10"/>
    </row>
    <row r="198" spans="1:11">
      <c r="A198" s="25"/>
      <c r="B198" s="25"/>
      <c r="C198" s="25"/>
      <c r="D198" s="25"/>
      <c r="E198" s="25"/>
      <c r="F198" s="25"/>
      <c r="G198" s="25"/>
      <c r="H198" s="25"/>
      <c r="I198" s="25"/>
      <c r="J198" s="10"/>
      <c r="K198" s="10"/>
    </row>
    <row r="199" spans="1:11">
      <c r="A199" s="25"/>
      <c r="B199" s="25"/>
      <c r="C199" s="25"/>
      <c r="D199" s="25"/>
      <c r="E199" s="25"/>
      <c r="F199" s="25"/>
      <c r="G199" s="25"/>
      <c r="H199" s="25"/>
      <c r="I199" s="25"/>
      <c r="J199" s="10"/>
      <c r="K199" s="10"/>
    </row>
    <row r="200" spans="1:11">
      <c r="A200" s="25"/>
      <c r="B200" s="25"/>
      <c r="C200" s="25"/>
      <c r="D200" s="25"/>
      <c r="E200" s="25"/>
      <c r="I200" s="25"/>
      <c r="J200" s="10"/>
      <c r="K200" s="10"/>
    </row>
    <row r="201" spans="1:11">
      <c r="A201" s="25"/>
      <c r="B201" s="25"/>
      <c r="C201" s="25"/>
      <c r="D201" s="25"/>
      <c r="E201" s="25"/>
      <c r="I201" s="25"/>
      <c r="J201" s="10"/>
      <c r="K201" s="10"/>
    </row>
    <row r="202" spans="1:11">
      <c r="A202" s="25"/>
      <c r="B202" s="25"/>
      <c r="C202" s="25"/>
      <c r="D202" s="25"/>
      <c r="E202" s="25"/>
      <c r="I202" s="25"/>
      <c r="J202" s="10"/>
      <c r="K202" s="10"/>
    </row>
    <row r="203" spans="1:11">
      <c r="A203" s="25"/>
      <c r="B203" s="25"/>
      <c r="C203" s="25"/>
      <c r="D203" s="25"/>
      <c r="E203" s="25"/>
      <c r="I203" s="25"/>
      <c r="J203" s="10"/>
      <c r="K203" s="10"/>
    </row>
    <row r="204" spans="1:11">
      <c r="A204" s="25"/>
      <c r="B204" s="25"/>
      <c r="C204" s="25"/>
      <c r="D204" s="25"/>
      <c r="E204" s="25"/>
      <c r="I204" s="25"/>
      <c r="J204" s="10"/>
      <c r="K204" s="10"/>
    </row>
    <row r="205" spans="1:11">
      <c r="A205" s="25"/>
      <c r="B205" s="25"/>
      <c r="C205" s="25"/>
      <c r="D205" s="25"/>
      <c r="E205" s="25"/>
      <c r="I205" s="25"/>
      <c r="J205" s="10"/>
    </row>
  </sheetData>
  <mergeCells count="1">
    <mergeCell ref="A1:D1"/>
  </mergeCells>
  <phoneticPr fontId="32" type="noConversion"/>
  <hyperlinks>
    <hyperlink ref="F7" r:id="rId1" xr:uid="{2CD4FA45-626E-4DB1-B618-9136ACEE2A2B}"/>
    <hyperlink ref="F8" r:id="rId2" xr:uid="{D9E0951F-0494-40B1-84EF-B497613EB347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C6D4-8C5A-43C6-A39A-963B3D67A850}">
  <dimension ref="A1:K30"/>
  <sheetViews>
    <sheetView workbookViewId="0">
      <selection activeCell="I11" sqref="I11"/>
    </sheetView>
  </sheetViews>
  <sheetFormatPr defaultRowHeight="15"/>
  <cols>
    <col min="1" max="1" width="44.7109375" customWidth="1"/>
    <col min="2" max="2" width="10.85546875" customWidth="1"/>
  </cols>
  <sheetData>
    <row r="1" spans="1:11">
      <c r="A1" s="100" t="s">
        <v>95</v>
      </c>
      <c r="B1" s="82" t="s">
        <v>94</v>
      </c>
      <c r="D1" s="104" t="s">
        <v>93</v>
      </c>
      <c r="H1" s="104" t="s">
        <v>92</v>
      </c>
    </row>
    <row r="2" spans="1:11">
      <c r="A2" s="82" t="s">
        <v>64</v>
      </c>
      <c r="B2" s="82">
        <v>50</v>
      </c>
      <c r="D2" s="102">
        <v>20</v>
      </c>
    </row>
    <row r="3" spans="1:11">
      <c r="A3" s="82" t="s">
        <v>91</v>
      </c>
      <c r="B3">
        <v>40</v>
      </c>
      <c r="D3" s="99">
        <v>25</v>
      </c>
      <c r="I3" s="103" t="s">
        <v>90</v>
      </c>
      <c r="J3" s="103"/>
      <c r="K3" s="103" t="s">
        <v>24</v>
      </c>
    </row>
    <row r="4" spans="1:11">
      <c r="A4" s="82" t="s">
        <v>89</v>
      </c>
      <c r="B4">
        <v>25</v>
      </c>
      <c r="D4" s="99">
        <v>40</v>
      </c>
      <c r="I4" s="82" t="s">
        <v>88</v>
      </c>
      <c r="K4" s="101" t="s">
        <v>87</v>
      </c>
    </row>
    <row r="5" spans="1:11">
      <c r="A5" s="82" t="s">
        <v>86</v>
      </c>
      <c r="B5">
        <v>20</v>
      </c>
      <c r="D5" s="102" t="s">
        <v>78</v>
      </c>
      <c r="I5" s="82" t="s">
        <v>85</v>
      </c>
      <c r="K5" s="39">
        <v>0.4</v>
      </c>
    </row>
    <row r="6" spans="1:11">
      <c r="A6" s="82" t="s">
        <v>84</v>
      </c>
      <c r="B6">
        <v>10</v>
      </c>
      <c r="D6" s="99">
        <v>50</v>
      </c>
      <c r="I6" s="82" t="s">
        <v>83</v>
      </c>
      <c r="K6" s="39">
        <v>0.3</v>
      </c>
    </row>
    <row r="7" spans="1:11">
      <c r="A7" s="82" t="s">
        <v>82</v>
      </c>
      <c r="B7" s="82" t="s">
        <v>81</v>
      </c>
      <c r="D7" s="99">
        <v>80</v>
      </c>
      <c r="I7" s="82" t="s">
        <v>80</v>
      </c>
      <c r="K7" s="39">
        <v>0.25</v>
      </c>
    </row>
    <row r="8" spans="1:11">
      <c r="A8" s="82" t="s">
        <v>79</v>
      </c>
      <c r="B8" s="82">
        <v>20</v>
      </c>
      <c r="D8" s="102" t="s">
        <v>78</v>
      </c>
      <c r="I8" s="82" t="s">
        <v>77</v>
      </c>
      <c r="K8" s="101" t="s">
        <v>76</v>
      </c>
    </row>
    <row r="9" spans="1:11">
      <c r="A9" s="82" t="s">
        <v>75</v>
      </c>
      <c r="B9" s="82"/>
      <c r="D9" s="102">
        <v>75</v>
      </c>
      <c r="I9" s="82"/>
      <c r="K9" s="101"/>
    </row>
    <row r="10" spans="1:11">
      <c r="D10" s="99"/>
      <c r="I10" s="82" t="s">
        <v>74</v>
      </c>
      <c r="K10" s="39"/>
    </row>
    <row r="11" spans="1:11">
      <c r="A11" s="100" t="s">
        <v>73</v>
      </c>
      <c r="D11" s="99"/>
      <c r="K11" s="39"/>
    </row>
    <row r="12" spans="1:11">
      <c r="A12" s="82" t="s">
        <v>72</v>
      </c>
      <c r="D12" s="99"/>
      <c r="K12" s="39"/>
    </row>
    <row r="13" spans="1:11">
      <c r="A13" s="82" t="s">
        <v>71</v>
      </c>
      <c r="D13" s="99"/>
      <c r="K13" s="39"/>
    </row>
    <row r="14" spans="1:11">
      <c r="A14" s="82" t="s">
        <v>70</v>
      </c>
      <c r="D14" s="99"/>
      <c r="K14" s="39"/>
    </row>
    <row r="15" spans="1:11">
      <c r="A15" s="82" t="s">
        <v>69</v>
      </c>
      <c r="D15" s="99"/>
      <c r="K15" s="39"/>
    </row>
    <row r="16" spans="1:11">
      <c r="A16" s="82" t="s">
        <v>68</v>
      </c>
      <c r="D16" s="99"/>
    </row>
    <row r="17" spans="1:8">
      <c r="A17" s="82" t="s">
        <v>67</v>
      </c>
      <c r="D17" s="99"/>
    </row>
    <row r="18" spans="1:8">
      <c r="A18" s="82" t="s">
        <v>66</v>
      </c>
      <c r="D18" s="99"/>
    </row>
    <row r="19" spans="1:8">
      <c r="A19" s="82" t="s">
        <v>65</v>
      </c>
      <c r="D19" s="99"/>
    </row>
    <row r="20" spans="1:8">
      <c r="A20" s="82"/>
      <c r="D20" s="99"/>
    </row>
    <row r="21" spans="1:8">
      <c r="A21" s="82" t="s">
        <v>64</v>
      </c>
      <c r="D21" s="99"/>
    </row>
    <row r="22" spans="1:8">
      <c r="D22" s="99"/>
    </row>
    <row r="23" spans="1:8">
      <c r="A23" s="82" t="s">
        <v>63</v>
      </c>
      <c r="D23" s="99"/>
    </row>
    <row r="24" spans="1:8">
      <c r="D24" s="99"/>
    </row>
    <row r="25" spans="1:8">
      <c r="A25" s="100" t="s">
        <v>62</v>
      </c>
      <c r="D25" s="99"/>
    </row>
    <row r="26" spans="1:8">
      <c r="A26" s="98" t="s">
        <v>61</v>
      </c>
      <c r="B26" s="96"/>
      <c r="C26" s="96"/>
      <c r="D26" s="97"/>
      <c r="E26" s="96"/>
      <c r="F26" s="96"/>
      <c r="G26" s="96"/>
      <c r="H26" s="96"/>
    </row>
    <row r="27" spans="1:8">
      <c r="A27" s="98" t="s">
        <v>60</v>
      </c>
      <c r="B27" s="96"/>
      <c r="C27" s="96"/>
      <c r="D27" s="97"/>
      <c r="E27" s="96"/>
      <c r="F27" s="96"/>
      <c r="G27" s="96"/>
      <c r="H27" s="96"/>
    </row>
    <row r="28" spans="1:8">
      <c r="A28" s="98" t="s">
        <v>59</v>
      </c>
      <c r="B28" s="96"/>
      <c r="C28" s="96"/>
      <c r="D28" s="97"/>
      <c r="E28" s="96"/>
      <c r="F28" s="96"/>
      <c r="G28" s="96"/>
      <c r="H28" s="96"/>
    </row>
    <row r="29" spans="1:8">
      <c r="A29" s="98" t="s">
        <v>58</v>
      </c>
      <c r="B29" s="96"/>
      <c r="C29" s="96"/>
      <c r="D29" s="97"/>
      <c r="E29" s="96"/>
      <c r="F29" s="96"/>
      <c r="G29" s="96"/>
      <c r="H29" s="96"/>
    </row>
    <row r="30" spans="1:8">
      <c r="A30" s="98" t="s">
        <v>57</v>
      </c>
      <c r="B30" s="96"/>
      <c r="C30" s="96"/>
      <c r="D30" s="97"/>
      <c r="E30" s="96"/>
      <c r="F30" s="96"/>
      <c r="G30" s="96"/>
      <c r="H30" s="9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2A77-FC2B-47E4-98E0-F132FD20CE4B}">
  <dimension ref="A1:E51"/>
  <sheetViews>
    <sheetView topLeftCell="B1" workbookViewId="0">
      <selection activeCell="C4" sqref="C4"/>
    </sheetView>
  </sheetViews>
  <sheetFormatPr defaultRowHeight="15"/>
  <cols>
    <col min="1" max="1" width="48.28515625" customWidth="1"/>
    <col min="3" max="3" width="48.28515625" customWidth="1"/>
    <col min="5" max="5" width="32.28515625" customWidth="1"/>
    <col min="6" max="6" width="49" customWidth="1"/>
  </cols>
  <sheetData>
    <row r="1" spans="1:5">
      <c r="A1" s="105" t="s">
        <v>112</v>
      </c>
      <c r="C1" s="105" t="s">
        <v>111</v>
      </c>
      <c r="E1" s="105" t="s">
        <v>75</v>
      </c>
    </row>
    <row r="2" spans="1:5" ht="45">
      <c r="A2" s="89" t="s">
        <v>102</v>
      </c>
      <c r="C2" t="s">
        <v>110</v>
      </c>
      <c r="E2" s="89" t="s">
        <v>109</v>
      </c>
    </row>
    <row r="3" spans="1:5">
      <c r="A3" s="89"/>
    </row>
    <row r="4" spans="1:5" ht="30">
      <c r="A4" s="89" t="s">
        <v>104</v>
      </c>
      <c r="C4" s="89" t="s">
        <v>108</v>
      </c>
    </row>
    <row r="5" spans="1:5">
      <c r="A5" s="89"/>
    </row>
    <row r="6" spans="1:5" ht="30">
      <c r="A6" s="89" t="s">
        <v>106</v>
      </c>
    </row>
    <row r="7" spans="1:5" ht="60">
      <c r="A7" s="89"/>
      <c r="C7" s="89" t="s">
        <v>107</v>
      </c>
    </row>
    <row r="8" spans="1:5" ht="30">
      <c r="A8" s="89" t="s">
        <v>106</v>
      </c>
    </row>
    <row r="9" spans="1:5" ht="60">
      <c r="A9" s="89"/>
      <c r="C9" s="89" t="s">
        <v>105</v>
      </c>
    </row>
    <row r="10" spans="1:5" ht="30">
      <c r="A10" s="89" t="s">
        <v>104</v>
      </c>
    </row>
    <row r="11" spans="1:5" ht="45">
      <c r="A11" s="89"/>
      <c r="C11" s="89" t="s">
        <v>103</v>
      </c>
    </row>
    <row r="12" spans="1:5" ht="30">
      <c r="A12" s="89" t="s">
        <v>102</v>
      </c>
    </row>
    <row r="13" spans="1:5">
      <c r="A13" s="89"/>
    </row>
    <row r="14" spans="1:5" ht="45">
      <c r="A14" s="89"/>
      <c r="C14" s="89" t="s">
        <v>101</v>
      </c>
    </row>
    <row r="15" spans="1:5">
      <c r="A15" s="89"/>
    </row>
    <row r="16" spans="1:5" ht="30">
      <c r="A16" s="89"/>
      <c r="C16" s="89" t="s">
        <v>100</v>
      </c>
    </row>
    <row r="17" spans="1:3">
      <c r="A17" s="89"/>
    </row>
    <row r="18" spans="1:3" ht="45">
      <c r="A18" s="89"/>
      <c r="C18" s="89" t="s">
        <v>99</v>
      </c>
    </row>
    <row r="19" spans="1:3">
      <c r="A19" s="89"/>
    </row>
    <row r="20" spans="1:3" ht="75">
      <c r="A20" s="89"/>
      <c r="C20" s="89" t="s">
        <v>98</v>
      </c>
    </row>
    <row r="21" spans="1:3">
      <c r="A21" s="89"/>
    </row>
    <row r="22" spans="1:3" ht="60">
      <c r="A22" s="89"/>
      <c r="C22" s="89" t="s">
        <v>97</v>
      </c>
    </row>
    <row r="23" spans="1:3">
      <c r="A23" s="89"/>
    </row>
    <row r="24" spans="1:3" ht="45">
      <c r="A24" s="89"/>
      <c r="C24" s="89" t="s">
        <v>96</v>
      </c>
    </row>
    <row r="25" spans="1:3">
      <c r="A25" s="89"/>
      <c r="C25" s="146" t="s">
        <v>46</v>
      </c>
    </row>
    <row r="26" spans="1:3">
      <c r="A26" s="89"/>
      <c r="C26" s="146"/>
    </row>
    <row r="27" spans="1:3">
      <c r="A27" s="89"/>
      <c r="C27" s="146"/>
    </row>
    <row r="28" spans="1:3">
      <c r="A28" s="89"/>
      <c r="C28" s="146"/>
    </row>
    <row r="29" spans="1:3">
      <c r="A29" s="89"/>
      <c r="C29" s="146"/>
    </row>
    <row r="30" spans="1:3">
      <c r="A30" s="89"/>
      <c r="C30" s="146"/>
    </row>
    <row r="31" spans="1:3">
      <c r="A31" s="89"/>
      <c r="C31" s="89"/>
    </row>
    <row r="32" spans="1:3" ht="15" customHeight="1">
      <c r="A32" s="89"/>
      <c r="C32" s="89"/>
    </row>
    <row r="33" spans="1:3">
      <c r="A33" s="89"/>
      <c r="C33" s="89"/>
    </row>
    <row r="34" spans="1:3">
      <c r="A34" s="89"/>
      <c r="C34" s="89"/>
    </row>
    <row r="35" spans="1:3">
      <c r="A35" s="89"/>
      <c r="C35" s="89"/>
    </row>
    <row r="36" spans="1:3">
      <c r="A36" s="89"/>
    </row>
    <row r="37" spans="1:3">
      <c r="A37" s="89"/>
    </row>
    <row r="38" spans="1:3">
      <c r="A38" s="89"/>
    </row>
    <row r="39" spans="1:3">
      <c r="A39" s="89"/>
    </row>
    <row r="40" spans="1:3">
      <c r="A40" s="89"/>
    </row>
    <row r="41" spans="1:3">
      <c r="A41" s="89"/>
    </row>
    <row r="42" spans="1:3">
      <c r="A42" s="89"/>
    </row>
    <row r="43" spans="1:3">
      <c r="A43" s="89"/>
    </row>
    <row r="44" spans="1:3">
      <c r="A44" s="89"/>
    </row>
    <row r="45" spans="1:3">
      <c r="A45" s="89"/>
    </row>
    <row r="46" spans="1:3">
      <c r="A46" s="89"/>
    </row>
    <row r="47" spans="1:3">
      <c r="A47" s="89"/>
    </row>
    <row r="48" spans="1:3">
      <c r="A48" s="89"/>
    </row>
    <row r="49" spans="1:1">
      <c r="A49" s="89"/>
    </row>
    <row r="50" spans="1:1">
      <c r="A50" s="89"/>
    </row>
    <row r="51" spans="1:1">
      <c r="A51" s="89"/>
    </row>
  </sheetData>
  <mergeCells count="1">
    <mergeCell ref="C25:C3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EF1D-13EC-47AC-91CC-A20FE09AB229}">
  <dimension ref="A1:I15"/>
  <sheetViews>
    <sheetView workbookViewId="0">
      <selection activeCell="I16" sqref="I16"/>
    </sheetView>
  </sheetViews>
  <sheetFormatPr defaultRowHeight="15"/>
  <cols>
    <col min="1" max="1" width="23.85546875" customWidth="1"/>
    <col min="2" max="2" width="19.28515625" bestFit="1" customWidth="1"/>
    <col min="3" max="3" width="27.140625" bestFit="1" customWidth="1"/>
    <col min="4" max="4" width="28.7109375" bestFit="1" customWidth="1"/>
    <col min="5" max="5" width="15.710937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6" t="s">
        <v>160</v>
      </c>
      <c r="B1" s="112" t="s">
        <v>159</v>
      </c>
      <c r="C1" s="111" t="s">
        <v>158</v>
      </c>
      <c r="D1" s="110" t="s">
        <v>157</v>
      </c>
      <c r="E1" s="110" t="s">
        <v>156</v>
      </c>
      <c r="F1" s="110" t="s">
        <v>155</v>
      </c>
      <c r="G1" s="110" t="s">
        <v>154</v>
      </c>
      <c r="H1" s="110" t="s">
        <v>153</v>
      </c>
      <c r="I1" s="109" t="s">
        <v>152</v>
      </c>
    </row>
    <row r="2" spans="1:9" ht="19.5" thickBot="1">
      <c r="A2" s="106" t="s">
        <v>151</v>
      </c>
      <c r="C2" s="82" t="s">
        <v>150</v>
      </c>
      <c r="D2" s="82" t="s">
        <v>149</v>
      </c>
      <c r="E2" s="82" t="s">
        <v>148</v>
      </c>
      <c r="F2" s="82" t="s">
        <v>147</v>
      </c>
      <c r="G2" s="82" t="s">
        <v>146</v>
      </c>
      <c r="H2" s="82" t="s">
        <v>145</v>
      </c>
    </row>
    <row r="3" spans="1:9" ht="19.5" thickBot="1">
      <c r="A3" s="106" t="s">
        <v>144</v>
      </c>
      <c r="B3" s="3" t="s">
        <v>143</v>
      </c>
      <c r="C3" s="3" t="s">
        <v>142</v>
      </c>
      <c r="D3" s="3" t="s">
        <v>141</v>
      </c>
      <c r="E3" s="3" t="s">
        <v>140</v>
      </c>
      <c r="F3" s="3" t="s">
        <v>139</v>
      </c>
      <c r="G3" s="3" t="s">
        <v>138</v>
      </c>
      <c r="H3" s="3" t="s">
        <v>137</v>
      </c>
    </row>
    <row r="4" spans="1:9" ht="18.75">
      <c r="A4" s="107"/>
      <c r="B4" s="3" t="s">
        <v>136</v>
      </c>
      <c r="C4" s="3" t="s">
        <v>135</v>
      </c>
      <c r="D4" s="3" t="s">
        <v>134</v>
      </c>
      <c r="E4" s="82" t="s">
        <v>133</v>
      </c>
      <c r="F4" s="82" t="s">
        <v>132</v>
      </c>
      <c r="G4" s="3" t="s">
        <v>131</v>
      </c>
      <c r="H4" s="3" t="s">
        <v>130</v>
      </c>
    </row>
    <row r="5" spans="1:9" ht="18.75">
      <c r="A5" s="107"/>
      <c r="B5" s="3" t="s">
        <v>129</v>
      </c>
      <c r="C5" s="3"/>
      <c r="E5" s="108" t="s">
        <v>128</v>
      </c>
      <c r="F5" s="108" t="s">
        <v>127</v>
      </c>
      <c r="G5" s="3" t="s">
        <v>126</v>
      </c>
    </row>
    <row r="6" spans="1:9" ht="19.5" thickBot="1">
      <c r="A6" s="107"/>
    </row>
    <row r="7" spans="1:9" ht="19.5" thickBot="1">
      <c r="A7" s="106" t="s">
        <v>125</v>
      </c>
      <c r="E7" s="23">
        <v>159778</v>
      </c>
      <c r="F7" s="82" t="s">
        <v>124</v>
      </c>
      <c r="H7" s="23">
        <v>75143</v>
      </c>
    </row>
    <row r="8" spans="1:9" ht="19.5" thickBot="1">
      <c r="A8" s="106" t="s">
        <v>123</v>
      </c>
      <c r="C8" s="82" t="s">
        <v>122</v>
      </c>
      <c r="F8" s="82" t="s">
        <v>122</v>
      </c>
      <c r="G8" s="82" t="s">
        <v>75</v>
      </c>
      <c r="H8" t="s">
        <v>115</v>
      </c>
      <c r="I8" t="s">
        <v>122</v>
      </c>
    </row>
    <row r="9" spans="1:9">
      <c r="C9" s="82" t="s">
        <v>120</v>
      </c>
      <c r="F9" s="82" t="s">
        <v>120</v>
      </c>
      <c r="G9" s="82" t="s">
        <v>112</v>
      </c>
      <c r="H9" t="s">
        <v>121</v>
      </c>
      <c r="I9" t="s">
        <v>120</v>
      </c>
    </row>
    <row r="10" spans="1:9">
      <c r="C10" s="82" t="s">
        <v>118</v>
      </c>
      <c r="F10" s="82" t="s">
        <v>118</v>
      </c>
      <c r="G10" s="82" t="s">
        <v>119</v>
      </c>
      <c r="I10" t="s">
        <v>118</v>
      </c>
    </row>
    <row r="11" spans="1:9">
      <c r="C11" s="82" t="s">
        <v>117</v>
      </c>
      <c r="F11" s="82" t="s">
        <v>117</v>
      </c>
      <c r="I11" t="s">
        <v>117</v>
      </c>
    </row>
    <row r="12" spans="1:9">
      <c r="I12" t="s">
        <v>116</v>
      </c>
    </row>
    <row r="13" spans="1:9">
      <c r="I13" t="s">
        <v>115</v>
      </c>
    </row>
    <row r="14" spans="1:9">
      <c r="I14" t="s">
        <v>114</v>
      </c>
    </row>
    <row r="15" spans="1:9">
      <c r="I15" t="s">
        <v>113</v>
      </c>
    </row>
  </sheetData>
  <hyperlinks>
    <hyperlink ref="B3" r:id="rId1" xr:uid="{5811F65C-8367-44B0-A242-6F35AE139308}"/>
    <hyperlink ref="B4" r:id="rId2" xr:uid="{7881C87D-D72F-4FF3-A5F3-BF18D7AFA411}"/>
    <hyperlink ref="B5" r:id="rId3" xr:uid="{6D6BF8CB-3EC6-4918-B273-367C1343BB51}"/>
    <hyperlink ref="D3" r:id="rId4" xr:uid="{38DD38EB-AD72-4071-BCF7-46427C1AECEE}"/>
    <hyperlink ref="D4" r:id="rId5" xr:uid="{267EA4AB-F5A4-41EE-B797-2BA466FB8171}"/>
    <hyperlink ref="E3" r:id="rId6" xr:uid="{545029DF-BF6A-455A-84A4-06C8244C02F8}"/>
    <hyperlink ref="C3" r:id="rId7" xr:uid="{2AA09B5C-7802-48A1-A6DD-3EE1CC458BE4}"/>
    <hyperlink ref="C4" r:id="rId8" xr:uid="{6BB603AA-9B4A-4D6F-B587-AD4F4325CFAC}"/>
    <hyperlink ref="E5" r:id="rId9" xr:uid="{D9BC9260-2901-4C21-8620-45A8B68E223B}"/>
    <hyperlink ref="F3" r:id="rId10" xr:uid="{76D68E55-743F-41A2-9D1B-B143A5A7A02E}"/>
    <hyperlink ref="F5" r:id="rId11" xr:uid="{9A0F8CD4-32E1-4CEA-9A7F-59FFF658BDC2}"/>
    <hyperlink ref="G4" r:id="rId12" xr:uid="{25653124-2A4F-4159-90B2-B90941AE475E}"/>
    <hyperlink ref="H3" r:id="rId13" xr:uid="{FFC32B31-793A-4EDF-AB60-E6161EB0ABD6}"/>
    <hyperlink ref="H4" r:id="rId14" xr:uid="{AE4E25CD-EA89-44CF-B218-6BFADBF61461}"/>
    <hyperlink ref="G3" r:id="rId15" xr:uid="{0652F321-2CD5-4A4B-A4FC-811699B93DC9}"/>
    <hyperlink ref="G5" r:id="rId16" xr:uid="{73459223-0C36-4C91-A2E4-E50C270CF5B9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1DDA8E61-0BCD-4BEE-AAA8-9CAD8CEED9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E23549-D354-4C0A-9A05-8786498CC2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F5284B-F178-4139-B0D9-5025054D50C1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Bid Form</vt:lpstr>
      <vt:lpstr>SOV Option 1</vt:lpstr>
      <vt:lpstr>SOV Option 2</vt:lpstr>
      <vt:lpstr>SOV Option 3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2025-07-23T19:28:39Z</cp:lastPrinted>
  <dcterms:created xsi:type="dcterms:W3CDTF">2000-08-02T17:16:16Z</dcterms:created>
  <dcterms:modified xsi:type="dcterms:W3CDTF">2025-08-29T13:00:06Z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33335800</vt:r8>
  </property>
  <property fmtid="{D5CDD505-2E9C-101B-9397-08002B2CF9AE}" pid="3" name="ContentTypeId">
    <vt:lpwstr>0x0101009C42670B4707004AAC0FFCCDD6D9860C</vt:lpwstr>
  </property>
  <property fmtid="{D5CDD505-2E9C-101B-9397-08002B2CF9AE}" pid="4" name="MediaServiceImageTags">
    <vt:lpwstr/>
  </property>
</Properties>
</file>