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19 Marry Ellen Locher Hixson/01. Quotes/Proposals/"/>
    </mc:Choice>
  </mc:AlternateContent>
  <xr:revisionPtr revIDLastSave="461" documentId="8_{5F43B0CF-7163-4BCF-AD22-13C0B3E137B6}" xr6:coauthVersionLast="47" xr6:coauthVersionMax="47" xr10:uidLastSave="{2755E600-9EB9-4204-9622-FCD606C80210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9" i="29" l="1"/>
  <c r="L50" i="29"/>
  <c r="L51" i="29"/>
  <c r="P51" i="29" s="1"/>
  <c r="R32" i="29"/>
  <c r="P32" i="29"/>
  <c r="M32" i="29"/>
  <c r="G32" i="29" s="1"/>
  <c r="H32" i="29" s="1"/>
  <c r="R31" i="29"/>
  <c r="P31" i="29"/>
  <c r="M31" i="29"/>
  <c r="G31" i="29" s="1"/>
  <c r="H31" i="29" s="1"/>
  <c r="R30" i="29"/>
  <c r="P30" i="29"/>
  <c r="M30" i="29"/>
  <c r="G30" i="29" s="1"/>
  <c r="H30" i="29" s="1"/>
  <c r="R29" i="29"/>
  <c r="P29" i="29"/>
  <c r="M29" i="29"/>
  <c r="G29" i="29" s="1"/>
  <c r="H29" i="29" s="1"/>
  <c r="R28" i="29"/>
  <c r="P28" i="29"/>
  <c r="M28" i="29"/>
  <c r="G28" i="29"/>
  <c r="H28" i="29" s="1"/>
  <c r="R27" i="29"/>
  <c r="P27" i="29"/>
  <c r="M27" i="29"/>
  <c r="G27" i="29"/>
  <c r="H27" i="29" s="1"/>
  <c r="R26" i="29"/>
  <c r="P26" i="29"/>
  <c r="M26" i="29"/>
  <c r="G26" i="29" s="1"/>
  <c r="H26" i="29" s="1"/>
  <c r="R25" i="29"/>
  <c r="P25" i="29"/>
  <c r="M25" i="29"/>
  <c r="G25" i="29" s="1"/>
  <c r="H25" i="29" s="1"/>
  <c r="R24" i="29"/>
  <c r="P24" i="29"/>
  <c r="M24" i="29"/>
  <c r="G24" i="29" s="1"/>
  <c r="H24" i="29" s="1"/>
  <c r="R23" i="29"/>
  <c r="P23" i="29"/>
  <c r="M23" i="29"/>
  <c r="G23" i="29" s="1"/>
  <c r="H23" i="29" s="1"/>
  <c r="R22" i="29"/>
  <c r="P22" i="29"/>
  <c r="M22" i="29"/>
  <c r="G22" i="29" s="1"/>
  <c r="H22" i="29" s="1"/>
  <c r="R21" i="29"/>
  <c r="P21" i="29"/>
  <c r="M21" i="29"/>
  <c r="G21" i="29" s="1"/>
  <c r="H21" i="29" s="1"/>
  <c r="R20" i="29"/>
  <c r="P20" i="29"/>
  <c r="M20" i="29"/>
  <c r="G20" i="29" s="1"/>
  <c r="H20" i="29" s="1"/>
  <c r="R19" i="29"/>
  <c r="P19" i="29"/>
  <c r="M19" i="29"/>
  <c r="G19" i="29" s="1"/>
  <c r="H19" i="29" s="1"/>
  <c r="R18" i="29"/>
  <c r="P18" i="29"/>
  <c r="M18" i="29"/>
  <c r="G18" i="29" s="1"/>
  <c r="H18" i="29" s="1"/>
  <c r="R17" i="29"/>
  <c r="P17" i="29"/>
  <c r="M17" i="29"/>
  <c r="G17" i="29" s="1"/>
  <c r="H17" i="29" s="1"/>
  <c r="R40" i="29"/>
  <c r="P40" i="29"/>
  <c r="M40" i="29"/>
  <c r="G40" i="29" s="1"/>
  <c r="H40" i="29" s="1"/>
  <c r="R39" i="29"/>
  <c r="P39" i="29"/>
  <c r="M39" i="29"/>
  <c r="G39" i="29" s="1"/>
  <c r="H39" i="29" s="1"/>
  <c r="R38" i="29"/>
  <c r="P38" i="29"/>
  <c r="M38" i="29"/>
  <c r="G38" i="29" s="1"/>
  <c r="H38" i="29" s="1"/>
  <c r="R37" i="29"/>
  <c r="P37" i="29"/>
  <c r="M37" i="29"/>
  <c r="G37" i="29" s="1"/>
  <c r="H37" i="29" s="1"/>
  <c r="R36" i="29"/>
  <c r="P36" i="29"/>
  <c r="M36" i="29"/>
  <c r="G36" i="29" s="1"/>
  <c r="H36" i="29" s="1"/>
  <c r="R35" i="29"/>
  <c r="P35" i="29"/>
  <c r="M35" i="29"/>
  <c r="G35" i="29" s="1"/>
  <c r="H35" i="29" s="1"/>
  <c r="R34" i="29"/>
  <c r="P34" i="29"/>
  <c r="M34" i="29"/>
  <c r="G34" i="29" s="1"/>
  <c r="H34" i="29" s="1"/>
  <c r="R33" i="29"/>
  <c r="P33" i="29"/>
  <c r="M33" i="29"/>
  <c r="G33" i="29" s="1"/>
  <c r="H33" i="29" s="1"/>
  <c r="R44" i="29"/>
  <c r="P44" i="29"/>
  <c r="M44" i="29"/>
  <c r="G44" i="29" s="1"/>
  <c r="H44" i="29" s="1"/>
  <c r="R43" i="29"/>
  <c r="P43" i="29"/>
  <c r="M43" i="29"/>
  <c r="G43" i="29" s="1"/>
  <c r="H43" i="29" s="1"/>
  <c r="R42" i="29"/>
  <c r="P42" i="29"/>
  <c r="M42" i="29"/>
  <c r="G42" i="29" s="1"/>
  <c r="H42" i="29" s="1"/>
  <c r="R41" i="29"/>
  <c r="P41" i="29"/>
  <c r="M41" i="29"/>
  <c r="G41" i="29" s="1"/>
  <c r="H41" i="29" s="1"/>
  <c r="R45" i="29"/>
  <c r="P45" i="29"/>
  <c r="M45" i="29"/>
  <c r="G45" i="29" s="1"/>
  <c r="H45" i="29" s="1"/>
  <c r="R16" i="29"/>
  <c r="P16" i="29"/>
  <c r="M16" i="29"/>
  <c r="G16" i="29" s="1"/>
  <c r="H16" i="29" s="1"/>
  <c r="M50" i="29"/>
  <c r="P49" i="29"/>
  <c r="M48" i="29"/>
  <c r="R15" i="29"/>
  <c r="P15" i="29"/>
  <c r="M15" i="29"/>
  <c r="G15" i="29" s="1"/>
  <c r="H15" i="29" s="1"/>
  <c r="R14" i="29"/>
  <c r="P14" i="29"/>
  <c r="M14" i="29"/>
  <c r="G14" i="29" s="1"/>
  <c r="H14" i="29" s="1"/>
  <c r="R13" i="29"/>
  <c r="P13" i="29"/>
  <c r="M13" i="29"/>
  <c r="G13" i="29" s="1"/>
  <c r="H13" i="29" s="1"/>
  <c r="H15" i="13"/>
  <c r="H14" i="13"/>
  <c r="I9" i="13"/>
  <c r="P52" i="29"/>
  <c r="M52" i="29"/>
  <c r="H52" i="29"/>
  <c r="J52" i="29" s="1"/>
  <c r="H51" i="29"/>
  <c r="J51" i="29" s="1"/>
  <c r="H50" i="29"/>
  <c r="J50" i="29" s="1"/>
  <c r="H49" i="29"/>
  <c r="J49" i="29" s="1"/>
  <c r="M47" i="29"/>
  <c r="A47" i="29"/>
  <c r="P47" i="29" s="1"/>
  <c r="R46" i="29"/>
  <c r="P46" i="29"/>
  <c r="R12" i="29"/>
  <c r="P12" i="29"/>
  <c r="M12" i="29"/>
  <c r="G12" i="29" s="1"/>
  <c r="H12" i="29" s="1"/>
  <c r="A1" i="29"/>
  <c r="I19" i="29" l="1"/>
  <c r="J19" i="29" s="1"/>
  <c r="I26" i="29"/>
  <c r="J26" i="29" s="1"/>
  <c r="I29" i="29"/>
  <c r="J29" i="29" s="1"/>
  <c r="I23" i="29"/>
  <c r="J23" i="29" s="1"/>
  <c r="I20" i="29"/>
  <c r="J20" i="29" s="1"/>
  <c r="I30" i="29"/>
  <c r="J30" i="29" s="1"/>
  <c r="I17" i="29"/>
  <c r="J17" i="29" s="1"/>
  <c r="I21" i="29"/>
  <c r="J21" i="29" s="1"/>
  <c r="I24" i="29"/>
  <c r="J24" i="29"/>
  <c r="I31" i="29"/>
  <c r="J31" i="29" s="1"/>
  <c r="I28" i="29"/>
  <c r="J28" i="29" s="1"/>
  <c r="I18" i="29"/>
  <c r="J18" i="29" s="1"/>
  <c r="I25" i="29"/>
  <c r="J25" i="29" s="1"/>
  <c r="I32" i="29"/>
  <c r="J32" i="29" s="1"/>
  <c r="I22" i="29"/>
  <c r="J22" i="29" s="1"/>
  <c r="I27" i="29"/>
  <c r="J27" i="29" s="1"/>
  <c r="I39" i="29"/>
  <c r="J39" i="29" s="1"/>
  <c r="I37" i="29"/>
  <c r="J37" i="29" s="1"/>
  <c r="I40" i="29"/>
  <c r="J40" i="29" s="1"/>
  <c r="I34" i="29"/>
  <c r="J34" i="29" s="1"/>
  <c r="I38" i="29"/>
  <c r="J38" i="29" s="1"/>
  <c r="I35" i="29"/>
  <c r="J35" i="29" s="1"/>
  <c r="I36" i="29"/>
  <c r="J36" i="29" s="1"/>
  <c r="I33" i="29"/>
  <c r="J33" i="29" s="1"/>
  <c r="I43" i="29"/>
  <c r="J43" i="29" s="1"/>
  <c r="I41" i="29"/>
  <c r="J41" i="29" s="1"/>
  <c r="I44" i="29"/>
  <c r="J44" i="29"/>
  <c r="I42" i="29"/>
  <c r="J42" i="29" s="1"/>
  <c r="I45" i="29"/>
  <c r="J45" i="29"/>
  <c r="I16" i="29"/>
  <c r="J16" i="29" s="1"/>
  <c r="I15" i="29"/>
  <c r="J15" i="29" s="1"/>
  <c r="I14" i="29"/>
  <c r="J14" i="29" s="1"/>
  <c r="I13" i="29"/>
  <c r="J13" i="29" s="1"/>
  <c r="P50" i="29"/>
  <c r="H47" i="29"/>
  <c r="J47" i="29" s="1"/>
  <c r="I12" i="29"/>
  <c r="M51" i="29"/>
  <c r="M49" i="29"/>
  <c r="P48" i="29" l="1"/>
  <c r="R11" i="29" s="1"/>
  <c r="H48" i="29"/>
  <c r="J48" i="29" s="1"/>
  <c r="J12" i="29"/>
  <c r="I53" i="29"/>
  <c r="H53" i="29" l="1"/>
  <c r="Q7" i="29"/>
  <c r="S11" i="29" s="1"/>
  <c r="J53" i="29"/>
  <c r="J23" i="13" s="1"/>
  <c r="T11" i="29" l="1"/>
  <c r="I11" i="13"/>
</calcChain>
</file>

<file path=xl/sharedStrings.xml><?xml version="1.0" encoding="utf-8"?>
<sst xmlns="http://schemas.openxmlformats.org/spreadsheetml/2006/main" count="329" uniqueCount="227">
  <si>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</si>
  <si>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</si>
  <si>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</si>
  <si>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</si>
  <si>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</si>
  <si>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</si>
  <si>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</si>
  <si>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</si>
  <si>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</si>
  <si>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</si>
  <si>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</si>
  <si>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</si>
  <si>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</si>
  <si>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</si>
  <si>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</si>
  <si>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</si>
  <si>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</si>
  <si>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</si>
  <si>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</si>
  <si>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</si>
  <si>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</si>
  <si>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</si>
  <si>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</si>
  <si>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</si>
  <si>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</si>
  <si>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</si>
  <si>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</si>
  <si>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</si>
  <si>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</si>
  <si>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</si>
  <si>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</si>
  <si>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</si>
  <si>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</si>
  <si>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</si>
  <si>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</si>
  <si>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</si>
  <si>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</si>
  <si>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</si>
  <si>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</si>
  <si>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</si>
  <si>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</si>
  <si>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</si>
  <si>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</si>
  <si>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</si>
  <si>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</si>
  <si>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</si>
  <si>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</si>
  <si>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</si>
  <si>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</si>
  <si>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</si>
  <si>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</si>
  <si>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</si>
  <si>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</si>
  <si>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</si>
  <si>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</si>
  <si>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</si>
  <si>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</si>
  <si>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</si>
  <si>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</si>
  <si>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</si>
  <si>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</si>
  <si>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</si>
  <si>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</si>
  <si>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</si>
  <si>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</si>
  <si>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</si>
  <si>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</si>
  <si>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</si>
  <si>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</si>
  <si>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</si>
  <si>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</si>
  <si>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</si>
  <si>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</si>
  <si>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</si>
  <si>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</si>
  <si>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</si>
  <si>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</si>
  <si>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</si>
  <si>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</si>
  <si>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</si>
  <si>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</si>
  <si>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</si>
  <si>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</si>
  <si>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</si>
  <si>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</si>
  <si>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</si>
  <si>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</si>
  <si>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</si>
  <si>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</si>
  <si>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</si>
  <si>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</si>
  <si>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</si>
  <si>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</si>
  <si>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</si>
  <si>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</si>
  <si>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</si>
  <si>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</si>
  <si>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</si>
  <si>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</si>
  <si>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</si>
  <si>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</si>
  <si>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</si>
  <si>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</si>
  <si>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</si>
  <si>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</si>
  <si>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</si>
  <si>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</si>
  <si>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</si>
  <si>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</si>
  <si>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</si>
  <si>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</si>
  <si>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</si>
  <si>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</si>
  <si>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</si>
  <si>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</si>
  <si>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</si>
  <si>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</si>
  <si>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</si>
  <si>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</si>
  <si>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</si>
  <si>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</si>
  <si>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</si>
  <si>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</si>
  <si>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</si>
  <si>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</si>
  <si>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</si>
  <si>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</si>
  <si>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</si>
  <si>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</si>
  <si>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</si>
  <si>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</si>
  <si>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</si>
  <si>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</si>
  <si>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</si>
  <si>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</si>
  <si>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</si>
  <si>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</si>
  <si>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</si>
  <si>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</si>
  <si>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</si>
  <si>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</si>
  <si>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</si>
  <si>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</si>
  <si>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</si>
  <si>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</si>
  <si>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</si>
  <si>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</si>
  <si>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</si>
  <si>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</si>
  <si>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</si>
  <si>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</si>
  <si>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</si>
  <si>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</si>
  <si>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</si>
  <si>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</si>
  <si>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</si>
  <si>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</si>
  <si>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</si>
  <si>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</si>
  <si>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</si>
  <si>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</si>
  <si>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</si>
  <si>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</si>
  <si>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</si>
  <si>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</si>
  <si>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</si>
  <si>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</si>
  <si>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</si>
  <si>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</si>
  <si>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</si>
  <si>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</si>
  <si>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</si>
  <si>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</si>
  <si>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</si>
  <si>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</si>
  <si>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</si>
  <si>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</si>
  <si>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</si>
  <si>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</si>
  <si>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</si>
  <si>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</si>
  <si>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</si>
  <si>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RWP Manual Roller Shade w/Fascia</t>
  </si>
  <si>
    <t>Freight &amp; Installation included in Total (Sales Tax No included)</t>
  </si>
  <si>
    <t>25-619</t>
  </si>
  <si>
    <t>RWP Manual Roller Shade Manual Bead Chain Clutch Control with Anodized AL Fascia</t>
  </si>
  <si>
    <t>Fabirc:Spectrum 3% Openness - Color: Barley</t>
  </si>
  <si>
    <t>Take Down and dispose of existing 1" metal blinds</t>
  </si>
  <si>
    <t>214-1</t>
  </si>
  <si>
    <t>214-2</t>
  </si>
  <si>
    <t>213-1</t>
  </si>
  <si>
    <t>240-1</t>
  </si>
  <si>
    <t>240-2</t>
  </si>
  <si>
    <t>218-1</t>
  </si>
  <si>
    <t>218-2</t>
  </si>
  <si>
    <t>232-1a</t>
  </si>
  <si>
    <t>232-1b</t>
  </si>
  <si>
    <t>233-1a</t>
  </si>
  <si>
    <t>233-1b</t>
  </si>
  <si>
    <t>Hall</t>
  </si>
  <si>
    <t>222-1a</t>
  </si>
  <si>
    <t>222-1b</t>
  </si>
  <si>
    <t>227-1a</t>
  </si>
  <si>
    <t>227-1b</t>
  </si>
  <si>
    <t>227-2a</t>
  </si>
  <si>
    <t>227-2b</t>
  </si>
  <si>
    <t>253-1a</t>
  </si>
  <si>
    <t>253-1b</t>
  </si>
  <si>
    <t>253-1c</t>
  </si>
  <si>
    <t>255-1</t>
  </si>
  <si>
    <t>255-2</t>
  </si>
  <si>
    <t>272-1</t>
  </si>
  <si>
    <t>272-2</t>
  </si>
  <si>
    <t>272-3</t>
  </si>
  <si>
    <r>
      <t>Fabirc:</t>
    </r>
    <r>
      <rPr>
        <b/>
        <sz val="10"/>
        <color rgb="FFFF0000"/>
        <rFont val="Arial"/>
        <family val="2"/>
      </rPr>
      <t>Spectrum 0%</t>
    </r>
    <r>
      <rPr>
        <sz val="10"/>
        <rFont val="Arial"/>
        <family val="2"/>
      </rPr>
      <t xml:space="preserve"> Openness - Color: Barley</t>
    </r>
  </si>
  <si>
    <t>278-1</t>
  </si>
  <si>
    <t>278-2a</t>
  </si>
  <si>
    <t>278-2b</t>
  </si>
  <si>
    <t>243-1</t>
  </si>
  <si>
    <t>243-2</t>
  </si>
  <si>
    <t xml:space="preserve">Estimate For:  Manual Roller Shades with Fascia </t>
  </si>
  <si>
    <t>Marry Ellen Locher Hixson</t>
  </si>
  <si>
    <t>Hixson TN</t>
  </si>
  <si>
    <t>Fascia Color: Anodized AL</t>
  </si>
  <si>
    <t>Fabric#1: Spectrum 3% - Color: Barley</t>
  </si>
  <si>
    <r>
      <t xml:space="preserve">Fabric#2: </t>
    </r>
    <r>
      <rPr>
        <b/>
        <sz val="11"/>
        <rFont val="Garamond"/>
        <family val="1"/>
      </rPr>
      <t>Spectrum 0%</t>
    </r>
    <r>
      <rPr>
        <sz val="11"/>
        <rFont val="Garamond"/>
        <family val="1"/>
      </rPr>
      <t xml:space="preserve"> - Color: Barley </t>
    </r>
    <r>
      <rPr>
        <b/>
        <sz val="11"/>
        <rFont val="Garamond"/>
        <family val="1"/>
      </rPr>
      <t>(RM's 272 &amp; 278)</t>
    </r>
  </si>
  <si>
    <t>Note: Pricing includes takedown and disposal of existing 41 blinds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</si>
</sst>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6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  <family val="1"/>
    </font>
    <font>
      <b/>
      <sz val="11"/>
      <name val="Aptos"/>
      <family val="2"/>
    </font>
    <font>
      <sz val="11"/>
      <name val="Aptos"/>
      <family val="2"/>
    </font>
    <font>
      <b/>
      <i/>
      <sz val="11"/>
      <name val="Garamond"/>
      <family val="1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44" fontId="32" fillId="0" borderId="14" xfId="0" applyNumberFormat="1" applyFont="1" applyBorder="1" applyAlignment="1">
      <alignment horizontal="center"/>
    </xf>
    <xf numFmtId="165" fontId="32" fillId="0" borderId="14" xfId="0" applyNumberFormat="1" applyFont="1" applyBorder="1" applyAlignment="1">
      <alignment horizontal="center"/>
    </xf>
    <xf numFmtId="165" fontId="33" fillId="0" borderId="15" xfId="3" applyNumberFormat="1" applyFont="1" applyFill="1" applyBorder="1"/>
    <xf numFmtId="0" fontId="34" fillId="2" borderId="0" xfId="0" applyFont="1" applyFill="1" applyAlignment="1">
      <alignment horizontal="left"/>
    </xf>
    <xf numFmtId="49" fontId="1" fillId="0" borderId="0" xfId="0" quotePrefix="1" applyNumberFormat="1" applyFont="1" applyAlignment="1">
      <alignment horizontal="center"/>
    </xf>
    <xf numFmtId="49" fontId="1" fillId="0" borderId="2" xfId="0" quotePrefix="1" applyNumberFormat="1" applyFont="1" applyBorder="1" applyAlignment="1">
      <alignment horizontal="center"/>
    </xf>
    <xf numFmtId="0" fontId="17" fillId="0" borderId="22" xfId="0" applyFont="1" applyBorder="1"/>
    <xf numFmtId="0" fontId="1" fillId="0" borderId="10" xfId="0" applyFont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right"/>
    </xf>
    <xf numFmtId="44" fontId="3" fillId="2" borderId="0" xfId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5"/>
  <sheetViews>
    <sheetView topLeftCell="A16" zoomScale="110" zoomScaleNormal="110" workbookViewId="0">
      <selection activeCell="C30" sqref="C30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5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1" t="str">
        <f>SOV!F1</f>
        <v>25-619</v>
      </c>
      <c r="J9" s="81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2">
        <f ca="1">TODAY()</f>
        <v>45884</v>
      </c>
    </row>
    <row r="12" spans="2:15">
      <c r="B12" s="1"/>
      <c r="H12" s="7"/>
    </row>
    <row r="13" spans="2:15">
      <c r="B13" s="1" t="s">
        <v>2</v>
      </c>
      <c r="D13" s="81" t="s">
        <v>47</v>
      </c>
      <c r="H13" s="7" t="s">
        <v>1</v>
      </c>
    </row>
    <row r="14" spans="2:15">
      <c r="B14" s="1"/>
      <c r="D14" s="2" t="s">
        <v>18</v>
      </c>
      <c r="H14" s="2" t="str">
        <f>SOV!F3</f>
        <v>Marry Ellen Locher Hixson</v>
      </c>
    </row>
    <row r="15" spans="2:15">
      <c r="B15" s="1"/>
      <c r="D15" s="2" t="s">
        <v>19</v>
      </c>
      <c r="H15" s="4" t="str">
        <f>SOV!F4</f>
        <v>Hixson TN</v>
      </c>
    </row>
    <row r="16" spans="2:15">
      <c r="B16" s="1"/>
    </row>
    <row r="17" spans="1:21">
      <c r="B17" s="7" t="s">
        <v>3</v>
      </c>
      <c r="D17" s="81" t="s">
        <v>169</v>
      </c>
      <c r="H17" s="1" t="s">
        <v>15</v>
      </c>
    </row>
    <row r="18" spans="1:21">
      <c r="D18" s="81" t="s">
        <v>170</v>
      </c>
      <c r="H18" s="2" t="s">
        <v>34</v>
      </c>
    </row>
    <row r="19" spans="1:21">
      <c r="D19" s="2" t="s">
        <v>14</v>
      </c>
    </row>
    <row r="20" spans="1:21" ht="15.75" thickBot="1">
      <c r="B20" s="14"/>
      <c r="C20" s="14"/>
      <c r="D20" s="119" t="s">
        <v>175</v>
      </c>
      <c r="E20" s="14"/>
      <c r="F20" s="14"/>
      <c r="G20" s="14"/>
      <c r="H20" s="14"/>
      <c r="I20" s="119"/>
      <c r="J20" s="14"/>
    </row>
    <row r="21" spans="1:21" ht="15.75" thickTop="1">
      <c r="B21" s="7" t="s">
        <v>220</v>
      </c>
      <c r="C21" s="8"/>
      <c r="D21" s="7"/>
      <c r="E21" s="8"/>
      <c r="F21" s="8"/>
      <c r="G21" s="8"/>
      <c r="H21" s="6"/>
      <c r="I21" s="5"/>
    </row>
    <row r="22" spans="1:21">
      <c r="B22" s="9" t="s">
        <v>4</v>
      </c>
      <c r="C22" s="8"/>
      <c r="E22" s="8"/>
      <c r="F22" s="8"/>
      <c r="H22" s="6"/>
      <c r="I22" s="5"/>
      <c r="J22" s="118" t="s">
        <v>6</v>
      </c>
    </row>
    <row r="23" spans="1:21">
      <c r="B23" s="8">
        <v>34</v>
      </c>
      <c r="C23" s="8" t="s">
        <v>5</v>
      </c>
      <c r="D23" s="83" t="s">
        <v>182</v>
      </c>
      <c r="E23" s="8"/>
      <c r="F23" s="8"/>
      <c r="G23" s="8"/>
      <c r="I23" s="16"/>
      <c r="J23" s="122">
        <f>SOV!J53</f>
        <v>10990</v>
      </c>
    </row>
    <row r="24" spans="1:21">
      <c r="D24" s="83" t="s">
        <v>223</v>
      </c>
      <c r="E24" s="8"/>
      <c r="F24" s="8"/>
      <c r="G24" s="8"/>
      <c r="I24" s="16"/>
      <c r="J24" s="17"/>
    </row>
    <row r="25" spans="1:21">
      <c r="D25" s="81" t="s">
        <v>224</v>
      </c>
      <c r="E25" s="8"/>
      <c r="F25" s="8"/>
      <c r="G25" s="8"/>
      <c r="I25" s="16"/>
      <c r="J25" s="17"/>
    </row>
    <row r="26" spans="1:21">
      <c r="D26" s="81" t="s">
        <v>225</v>
      </c>
      <c r="E26" s="8"/>
      <c r="F26" s="8"/>
      <c r="G26" s="8"/>
      <c r="I26" s="16"/>
      <c r="J26" s="17"/>
    </row>
    <row r="27" spans="1:21">
      <c r="D27" s="81" t="s">
        <v>178</v>
      </c>
      <c r="E27" s="8"/>
      <c r="F27" s="8"/>
      <c r="G27" s="8"/>
      <c r="I27" s="16"/>
      <c r="J27" s="17"/>
    </row>
    <row r="28" spans="1:21">
      <c r="D28" s="83" t="s">
        <v>183</v>
      </c>
      <c r="E28" s="8"/>
      <c r="F28" s="8"/>
      <c r="G28" s="8"/>
      <c r="H28" s="6"/>
      <c r="I28" s="16"/>
      <c r="J28" s="17"/>
    </row>
    <row r="29" spans="1:21">
      <c r="D29" s="130" t="s">
        <v>226</v>
      </c>
      <c r="E29" s="135"/>
      <c r="F29" s="135"/>
      <c r="G29" s="135"/>
      <c r="H29" s="136"/>
      <c r="I29" s="137"/>
      <c r="J29" s="138"/>
    </row>
    <row r="30" spans="1:21">
      <c r="D30" s="4"/>
      <c r="E30" s="8"/>
      <c r="F30" s="8"/>
      <c r="G30" s="8"/>
      <c r="H30" s="6"/>
      <c r="I30" s="5"/>
    </row>
    <row r="31" spans="1:21">
      <c r="B31" s="83" t="s">
        <v>44</v>
      </c>
      <c r="C31" s="123"/>
      <c r="D31" s="81"/>
      <c r="E31" s="123"/>
      <c r="F31" s="123"/>
      <c r="G31" s="123"/>
      <c r="H31" s="124"/>
      <c r="I31" s="5"/>
      <c r="J31" s="81"/>
    </row>
    <row r="32" spans="1:21" s="10" customFormat="1" ht="15" customHeight="1">
      <c r="A32" s="8"/>
      <c r="B32" s="131" t="s">
        <v>7</v>
      </c>
      <c r="C32" s="139" t="s">
        <v>180</v>
      </c>
      <c r="D32" s="140"/>
      <c r="E32" s="140"/>
      <c r="F32" s="140"/>
      <c r="G32" s="140"/>
      <c r="H32" s="140"/>
      <c r="I32" s="140"/>
      <c r="J32" s="140"/>
      <c r="M32"/>
      <c r="N32"/>
      <c r="O32"/>
      <c r="P32"/>
      <c r="Q32"/>
      <c r="R32"/>
      <c r="S32"/>
      <c r="T32"/>
      <c r="U32"/>
    </row>
    <row r="33" spans="1:12" ht="15.75" thickBot="1">
      <c r="A33" s="11"/>
      <c r="B33" s="132"/>
      <c r="C33" s="141"/>
      <c r="D33" s="141"/>
      <c r="E33" s="141"/>
      <c r="F33" s="141"/>
      <c r="G33" s="141"/>
      <c r="H33" s="141"/>
      <c r="I33" s="141"/>
      <c r="J33" s="141"/>
      <c r="K33" s="2"/>
      <c r="L33" s="2"/>
    </row>
    <row r="34" spans="1:12" ht="15" customHeight="1" thickTop="1">
      <c r="A34" s="13"/>
      <c r="B34" s="1" t="s">
        <v>46</v>
      </c>
      <c r="K34" s="2"/>
      <c r="L34" s="2"/>
    </row>
    <row r="35" spans="1:12" ht="15" customHeight="1">
      <c r="A35" s="13"/>
      <c r="B35" s="12" t="s">
        <v>7</v>
      </c>
      <c r="C35" s="4" t="s">
        <v>8</v>
      </c>
      <c r="K35" s="2"/>
      <c r="L35" s="2"/>
    </row>
    <row r="36" spans="1:12" ht="15" customHeight="1">
      <c r="A36" s="13"/>
      <c r="B36" s="12"/>
      <c r="C36" s="83" t="s">
        <v>177</v>
      </c>
      <c r="K36" s="2"/>
      <c r="L36" s="2"/>
    </row>
    <row r="37" spans="1:12" ht="15" customHeight="1">
      <c r="A37" s="13"/>
      <c r="B37" s="12" t="s">
        <v>9</v>
      </c>
      <c r="C37" s="139" t="s">
        <v>173</v>
      </c>
      <c r="D37" s="140"/>
      <c r="E37" s="140"/>
      <c r="F37" s="140"/>
      <c r="G37" s="140"/>
      <c r="H37" s="140"/>
      <c r="I37" s="140"/>
      <c r="J37" s="140"/>
      <c r="K37" s="2"/>
      <c r="L37" s="2"/>
    </row>
    <row r="38" spans="1:12" ht="15" customHeight="1">
      <c r="A38" s="13"/>
      <c r="B38" s="12" t="s">
        <v>10</v>
      </c>
      <c r="C38" s="142" t="s">
        <v>21</v>
      </c>
      <c r="D38" s="140"/>
      <c r="E38" s="140"/>
      <c r="F38" s="140"/>
      <c r="G38" s="140"/>
      <c r="H38" s="140"/>
      <c r="I38" s="140"/>
      <c r="J38" s="140"/>
      <c r="K38" s="2"/>
      <c r="L38" s="2"/>
    </row>
    <row r="39" spans="1:12">
      <c r="A39" s="13"/>
      <c r="B39" s="12"/>
      <c r="C39" s="140"/>
      <c r="D39" s="140"/>
      <c r="E39" s="140"/>
      <c r="F39" s="140"/>
      <c r="G39" s="140"/>
      <c r="H39" s="140"/>
      <c r="I39" s="140"/>
      <c r="J39" s="140"/>
      <c r="K39" s="2"/>
      <c r="L39" s="2"/>
    </row>
    <row r="40" spans="1:12">
      <c r="A40" s="13"/>
      <c r="B40" s="12" t="s">
        <v>11</v>
      </c>
      <c r="C40" s="143" t="s">
        <v>179</v>
      </c>
      <c r="D40" s="144"/>
      <c r="E40" s="144"/>
      <c r="F40" s="144"/>
      <c r="G40" s="144"/>
      <c r="H40" s="144"/>
      <c r="I40" s="144"/>
      <c r="J40" s="144"/>
      <c r="K40" s="2"/>
      <c r="L40" s="2"/>
    </row>
    <row r="41" spans="1:12">
      <c r="A41" s="13"/>
      <c r="B41" s="12"/>
      <c r="C41" s="144"/>
      <c r="D41" s="144"/>
      <c r="E41" s="144"/>
      <c r="F41" s="144"/>
      <c r="G41" s="144"/>
      <c r="H41" s="144"/>
      <c r="I41" s="144"/>
      <c r="J41" s="144"/>
      <c r="K41" s="2"/>
      <c r="L41" s="2"/>
    </row>
    <row r="42" spans="1:12" ht="15" customHeight="1">
      <c r="A42" s="13"/>
      <c r="B42" s="12" t="s">
        <v>16</v>
      </c>
      <c r="C42" s="139" t="s">
        <v>48</v>
      </c>
      <c r="D42" s="140"/>
      <c r="E42" s="140"/>
      <c r="F42" s="140"/>
      <c r="G42" s="140"/>
      <c r="H42" s="140"/>
      <c r="I42" s="140"/>
      <c r="J42" s="140"/>
      <c r="K42" s="2"/>
      <c r="L42" s="2"/>
    </row>
    <row r="43" spans="1:12" ht="15" customHeight="1">
      <c r="A43" s="13"/>
      <c r="B43" s="12"/>
      <c r="C43" s="140"/>
      <c r="D43" s="140"/>
      <c r="E43" s="140"/>
      <c r="F43" s="140"/>
      <c r="G43" s="140"/>
      <c r="H43" s="140"/>
      <c r="I43" s="140"/>
      <c r="J43" s="140"/>
      <c r="K43" s="2"/>
      <c r="L43" s="2"/>
    </row>
    <row r="44" spans="1:12" ht="15" customHeight="1">
      <c r="A44" s="13"/>
      <c r="B44" s="4" t="s">
        <v>12</v>
      </c>
      <c r="K44" s="2"/>
      <c r="L44" s="2"/>
    </row>
    <row r="45" spans="1:12" ht="15" customHeight="1">
      <c r="A45" s="13"/>
      <c r="B45" s="8"/>
      <c r="K45" s="2"/>
      <c r="L45" s="2"/>
    </row>
    <row r="46" spans="1:12" ht="15" customHeight="1">
      <c r="A46" s="13"/>
      <c r="B46" s="83" t="s">
        <v>174</v>
      </c>
      <c r="K46" s="2"/>
      <c r="L46" s="2"/>
    </row>
    <row r="47" spans="1:12" ht="15" customHeight="1">
      <c r="A47" s="13"/>
      <c r="B47" s="1" t="s">
        <v>47</v>
      </c>
      <c r="K47" s="2"/>
      <c r="L47" s="2"/>
    </row>
    <row r="48" spans="1:12" ht="15" customHeight="1">
      <c r="A48" s="13"/>
      <c r="K48" s="2"/>
      <c r="L48" s="2"/>
    </row>
    <row r="49" spans="1:12" ht="15" customHeight="1">
      <c r="A49" s="13"/>
      <c r="B49" s="12"/>
      <c r="K49" s="2"/>
      <c r="L49" s="2"/>
    </row>
    <row r="50" spans="1:12" ht="15" customHeight="1">
      <c r="A50" s="13"/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5" spans="1:12">
      <c r="B55" s="12"/>
    </row>
  </sheetData>
  <mergeCells count="5">
    <mergeCell ref="C32:J33"/>
    <mergeCell ref="C42:J43"/>
    <mergeCell ref="C38:J39"/>
    <mergeCell ref="C40:J41"/>
    <mergeCell ref="C37:J37"/>
  </mergeCells>
  <hyperlinks>
    <hyperlink ref="D20" r:id="rId1" xr:uid="{6D5BFB26-98F7-4983-B069-731A3917E5A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225"/>
  <sheetViews>
    <sheetView tabSelected="1" topLeftCell="A34" zoomScale="90" zoomScaleNormal="90" workbookViewId="0">
      <selection activeCell="F12" sqref="F12"/>
    </sheetView>
  </sheetViews>
  <sheetFormatPr defaultColWidth="9.42578125" defaultRowHeight="15"/>
  <cols>
    <col min="1" max="1" width="5.5703125" style="21" customWidth="1"/>
    <col min="2" max="2" width="18.7109375" style="21" customWidth="1"/>
    <col min="3" max="4" width="10.5703125" style="21" customWidth="1"/>
    <col min="5" max="5" width="47.5703125" style="21" customWidth="1"/>
    <col min="6" max="6" width="55.140625" style="21" customWidth="1"/>
    <col min="7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45884</v>
      </c>
      <c r="B1" s="145"/>
      <c r="C1" s="145"/>
      <c r="D1" s="145"/>
      <c r="E1" s="19" t="s">
        <v>17</v>
      </c>
      <c r="F1" s="20" t="s">
        <v>184</v>
      </c>
      <c r="G1"/>
      <c r="M1" s="22"/>
      <c r="N1" s="53"/>
      <c r="O1" s="23"/>
      <c r="R1" s="2"/>
    </row>
    <row r="2" spans="1:20" ht="16.350000000000001" customHeight="1">
      <c r="A2" s="18"/>
      <c r="B2" s="18"/>
      <c r="C2" s="18"/>
      <c r="E2"/>
      <c r="G2" s="24"/>
      <c r="M2" s="22"/>
      <c r="N2" s="54"/>
      <c r="O2" s="25"/>
      <c r="R2" s="67"/>
    </row>
    <row r="3" spans="1:20" s="27" customFormat="1" ht="25.15" customHeight="1" thickBot="1">
      <c r="A3" s="26" t="s">
        <v>47</v>
      </c>
      <c r="B3" s="26"/>
      <c r="C3" s="26"/>
      <c r="D3" s="19"/>
      <c r="E3" s="19" t="s">
        <v>1</v>
      </c>
      <c r="F3" s="20" t="s">
        <v>221</v>
      </c>
      <c r="G3" s="26"/>
      <c r="H3" s="19"/>
      <c r="I3" s="19"/>
      <c r="M3" s="22"/>
      <c r="N3" s="54"/>
      <c r="O3" s="28"/>
    </row>
    <row r="4" spans="1:20" s="27" customFormat="1" ht="25.15" customHeight="1" thickTop="1">
      <c r="A4" s="26" t="s">
        <v>18</v>
      </c>
      <c r="B4" s="19"/>
      <c r="C4" s="19"/>
      <c r="D4" s="19"/>
      <c r="E4" s="19"/>
      <c r="F4" s="20" t="s">
        <v>222</v>
      </c>
      <c r="G4" s="26"/>
      <c r="H4" s="19"/>
      <c r="I4" s="19"/>
      <c r="M4" s="23"/>
      <c r="N4" s="23"/>
      <c r="O4" s="29"/>
    </row>
    <row r="5" spans="1:20" s="27" customFormat="1" ht="25.15" customHeight="1">
      <c r="A5" s="26" t="s">
        <v>19</v>
      </c>
      <c r="B5" s="19"/>
      <c r="C5" s="19"/>
      <c r="D5" s="19"/>
      <c r="E5" s="19" t="s">
        <v>3</v>
      </c>
      <c r="F5" s="26" t="s">
        <v>169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171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95" t="s">
        <v>172</v>
      </c>
      <c r="G7" s="19"/>
      <c r="H7" s="19"/>
      <c r="I7" s="19"/>
      <c r="P7" s="68" t="s">
        <v>42</v>
      </c>
      <c r="Q7" s="67">
        <f>SUM(H12:H52)</f>
        <v>10990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4"/>
      <c r="E9" s="24"/>
      <c r="Q9" s="69" t="s">
        <v>43</v>
      </c>
      <c r="R9" s="70"/>
      <c r="S9" s="70"/>
      <c r="T9" s="71"/>
    </row>
    <row r="10" spans="1:20" s="38" customFormat="1" ht="14.45" customHeight="1">
      <c r="A10" s="34"/>
      <c r="B10" s="34"/>
      <c r="C10" s="34"/>
      <c r="D10" s="34"/>
      <c r="E10" s="34"/>
      <c r="F10" s="34" t="s">
        <v>25</v>
      </c>
      <c r="G10" s="35" t="s">
        <v>26</v>
      </c>
      <c r="H10" s="35" t="s">
        <v>27</v>
      </c>
      <c r="I10" s="90" t="s">
        <v>28</v>
      </c>
      <c r="J10" s="35" t="s">
        <v>26</v>
      </c>
      <c r="K10" s="36"/>
      <c r="L10"/>
      <c r="M10" s="37"/>
      <c r="N10" s="37">
        <v>0.55000000000000004</v>
      </c>
      <c r="Q10" s="72"/>
      <c r="R10" s="42" t="s">
        <v>39</v>
      </c>
      <c r="S10" s="42" t="s">
        <v>40</v>
      </c>
      <c r="T10" s="73" t="s">
        <v>41</v>
      </c>
    </row>
    <row r="11" spans="1:20" s="38" customFormat="1" ht="24.95" customHeight="1" thickBot="1">
      <c r="A11" s="79" t="s">
        <v>0</v>
      </c>
      <c r="B11" s="79" t="s">
        <v>45</v>
      </c>
      <c r="C11" s="79" t="s">
        <v>35</v>
      </c>
      <c r="D11" s="80" t="s">
        <v>36</v>
      </c>
      <c r="E11" s="80" t="s">
        <v>29</v>
      </c>
      <c r="F11" s="79" t="s">
        <v>30</v>
      </c>
      <c r="G11" s="79" t="s">
        <v>5</v>
      </c>
      <c r="H11" s="79" t="s">
        <v>6</v>
      </c>
      <c r="I11" s="91">
        <v>0</v>
      </c>
      <c r="J11" s="79" t="s">
        <v>6</v>
      </c>
      <c r="K11" s="36"/>
      <c r="L11" t="s">
        <v>24</v>
      </c>
      <c r="M11" t="s">
        <v>23</v>
      </c>
      <c r="P11" s="38" t="s">
        <v>38</v>
      </c>
      <c r="Q11" s="74"/>
      <c r="R11" s="75">
        <f>SUM(P12:P52)</f>
        <v>5973.37</v>
      </c>
      <c r="S11" s="75">
        <f>SUM(Q7-R11)</f>
        <v>5016.63</v>
      </c>
      <c r="T11" s="78">
        <f>SUM(Q7-R11)/Q7</f>
        <v>0.46</v>
      </c>
    </row>
    <row r="12" spans="1:20" s="42" customFormat="1" ht="30" customHeight="1" thickTop="1">
      <c r="A12" s="50">
        <v>1</v>
      </c>
      <c r="B12" s="126" t="s">
        <v>190</v>
      </c>
      <c r="C12" s="125">
        <v>57</v>
      </c>
      <c r="D12" s="50">
        <v>47</v>
      </c>
      <c r="E12" s="39" t="s">
        <v>185</v>
      </c>
      <c r="F12" s="39" t="s">
        <v>186</v>
      </c>
      <c r="G12" s="76">
        <f t="shared" ref="G12" si="0">M12</f>
        <v>190.16</v>
      </c>
      <c r="H12" s="63">
        <f t="shared" ref="H12" si="1">G12*A12</f>
        <v>190.16</v>
      </c>
      <c r="I12" s="63">
        <f t="shared" ref="I12" si="2">SUM(H12*$I$11)</f>
        <v>0</v>
      </c>
      <c r="J12" s="63">
        <f t="shared" ref="J12" si="3">SUM(H12:I12)</f>
        <v>190.16</v>
      </c>
      <c r="K12" s="40"/>
      <c r="L12" s="41">
        <v>85.57</v>
      </c>
      <c r="M12" s="55">
        <f t="shared" ref="M12" si="4">SUM(L12/(1-$N$10))</f>
        <v>190.16</v>
      </c>
      <c r="O12" s="57"/>
      <c r="P12" s="59">
        <f t="shared" ref="P12:P52" si="5">L12*A12</f>
        <v>85.57</v>
      </c>
      <c r="R12" s="77">
        <f t="shared" ref="R12:R46" si="6">SUM(((C12*D12)/144)*A12)</f>
        <v>18.600000000000001</v>
      </c>
    </row>
    <row r="13" spans="1:20" s="42" customFormat="1" ht="30" customHeight="1">
      <c r="A13" s="50">
        <v>1</v>
      </c>
      <c r="B13" s="126" t="s">
        <v>188</v>
      </c>
      <c r="C13" s="125">
        <v>71</v>
      </c>
      <c r="D13" s="50">
        <v>47</v>
      </c>
      <c r="E13" s="39" t="s">
        <v>185</v>
      </c>
      <c r="F13" s="39" t="s">
        <v>186</v>
      </c>
      <c r="G13" s="76">
        <f t="shared" ref="G13:G14" si="7">M13</f>
        <v>210.56</v>
      </c>
      <c r="H13" s="63">
        <f t="shared" ref="H13:H14" si="8">G13*A13</f>
        <v>210.56</v>
      </c>
      <c r="I13" s="63">
        <f t="shared" ref="I13" si="9">SUM(H13*$I$11)</f>
        <v>0</v>
      </c>
      <c r="J13" s="63">
        <f t="shared" ref="J13:J15" si="10">SUM(H13:I13)</f>
        <v>210.56</v>
      </c>
      <c r="K13" s="40"/>
      <c r="L13" s="41">
        <v>94.75</v>
      </c>
      <c r="M13" s="55">
        <f t="shared" ref="M13" si="11">SUM(L13/(1-$N$10))</f>
        <v>210.56</v>
      </c>
      <c r="O13" s="57"/>
      <c r="P13" s="59">
        <f t="shared" ref="P13:P14" si="12">L13*A13</f>
        <v>94.75</v>
      </c>
      <c r="R13" s="77">
        <f t="shared" ref="R13:R14" si="13">SUM(((C13*D13)/144)*A13)</f>
        <v>23.17</v>
      </c>
    </row>
    <row r="14" spans="1:20" s="42" customFormat="1" ht="30" customHeight="1">
      <c r="A14" s="50">
        <v>1</v>
      </c>
      <c r="B14" s="126" t="s">
        <v>189</v>
      </c>
      <c r="C14" s="125">
        <v>33.5</v>
      </c>
      <c r="D14" s="50">
        <v>47</v>
      </c>
      <c r="E14" s="39" t="s">
        <v>185</v>
      </c>
      <c r="F14" s="39" t="s">
        <v>186</v>
      </c>
      <c r="G14" s="76">
        <f t="shared" si="7"/>
        <v>155.97999999999999</v>
      </c>
      <c r="H14" s="63">
        <f t="shared" si="8"/>
        <v>155.97999999999999</v>
      </c>
      <c r="I14" s="63">
        <f t="shared" ref="I14" si="14">SUM(H14*$I$11)</f>
        <v>0</v>
      </c>
      <c r="J14" s="63">
        <f t="shared" si="10"/>
        <v>155.97999999999999</v>
      </c>
      <c r="K14" s="40"/>
      <c r="L14" s="41">
        <v>70.19</v>
      </c>
      <c r="M14" s="55">
        <f t="shared" ref="M14" si="15">SUM(L14/(1-$N$10))</f>
        <v>155.97999999999999</v>
      </c>
      <c r="O14" s="57"/>
      <c r="P14" s="59">
        <f t="shared" si="12"/>
        <v>70.19</v>
      </c>
      <c r="R14" s="77">
        <f t="shared" si="13"/>
        <v>10.93</v>
      </c>
    </row>
    <row r="15" spans="1:20" s="42" customFormat="1" ht="30" customHeight="1">
      <c r="A15" s="50">
        <v>1</v>
      </c>
      <c r="B15" s="126" t="s">
        <v>191</v>
      </c>
      <c r="C15" s="125">
        <v>54.625</v>
      </c>
      <c r="D15" s="50">
        <v>47</v>
      </c>
      <c r="E15" s="39" t="s">
        <v>185</v>
      </c>
      <c r="F15" s="39" t="s">
        <v>186</v>
      </c>
      <c r="G15" s="76">
        <f t="shared" ref="G15:G42" si="16">M15</f>
        <v>186.71</v>
      </c>
      <c r="H15" s="63">
        <f t="shared" ref="H15:H42" si="17">G15*A15</f>
        <v>186.71</v>
      </c>
      <c r="I15" s="63">
        <f t="shared" ref="I15" si="18">SUM(H15*$I$11)</f>
        <v>0</v>
      </c>
      <c r="J15" s="63">
        <f t="shared" si="10"/>
        <v>186.71</v>
      </c>
      <c r="K15" s="40"/>
      <c r="L15" s="41">
        <v>84.02</v>
      </c>
      <c r="M15" s="55">
        <f t="shared" ref="M15" si="19">SUM(L15/(1-$N$10))</f>
        <v>186.71</v>
      </c>
      <c r="O15" s="57"/>
      <c r="P15" s="59">
        <f t="shared" ref="P15:P42" si="20">L15*A15</f>
        <v>84.02</v>
      </c>
      <c r="R15" s="77">
        <f t="shared" ref="R15:R42" si="21">SUM(((C15*D15)/144)*A15)</f>
        <v>17.829999999999998</v>
      </c>
    </row>
    <row r="16" spans="1:20" s="42" customFormat="1" ht="30" customHeight="1">
      <c r="A16" s="50">
        <v>1</v>
      </c>
      <c r="B16" s="126" t="s">
        <v>192</v>
      </c>
      <c r="C16" s="125">
        <v>55.125</v>
      </c>
      <c r="D16" s="50">
        <v>47</v>
      </c>
      <c r="E16" s="39" t="s">
        <v>185</v>
      </c>
      <c r="F16" s="39" t="s">
        <v>186</v>
      </c>
      <c r="G16" s="76">
        <f t="shared" si="16"/>
        <v>187.44</v>
      </c>
      <c r="H16" s="63">
        <f t="shared" si="17"/>
        <v>187.44</v>
      </c>
      <c r="I16" s="63">
        <f t="shared" ref="I16:I42" si="22">SUM(H16*$I$11)</f>
        <v>0</v>
      </c>
      <c r="J16" s="63">
        <f t="shared" ref="J16:J42" si="23">SUM(H16:I16)</f>
        <v>187.44</v>
      </c>
      <c r="K16" s="40"/>
      <c r="L16" s="41">
        <v>84.35</v>
      </c>
      <c r="M16" s="55">
        <f t="shared" ref="M16:M42" si="24">SUM(L16/(1-$N$10))</f>
        <v>187.44</v>
      </c>
      <c r="O16" s="57"/>
      <c r="P16" s="59">
        <f t="shared" si="20"/>
        <v>84.35</v>
      </c>
      <c r="R16" s="77">
        <f t="shared" si="21"/>
        <v>17.989999999999998</v>
      </c>
    </row>
    <row r="17" spans="1:18" s="42" customFormat="1" ht="30" customHeight="1">
      <c r="A17" s="50">
        <v>1</v>
      </c>
      <c r="B17" s="126">
        <v>220</v>
      </c>
      <c r="C17" s="125">
        <v>107.375</v>
      </c>
      <c r="D17" s="50">
        <v>47</v>
      </c>
      <c r="E17" s="39" t="s">
        <v>185</v>
      </c>
      <c r="F17" s="39" t="s">
        <v>186</v>
      </c>
      <c r="G17" s="76">
        <f t="shared" si="16"/>
        <v>306.76</v>
      </c>
      <c r="H17" s="63">
        <f t="shared" si="17"/>
        <v>306.76</v>
      </c>
      <c r="I17" s="63">
        <f t="shared" si="22"/>
        <v>0</v>
      </c>
      <c r="J17" s="63">
        <f t="shared" si="23"/>
        <v>306.76</v>
      </c>
      <c r="K17" s="40"/>
      <c r="L17" s="41">
        <v>138.04</v>
      </c>
      <c r="M17" s="55">
        <f t="shared" si="24"/>
        <v>306.76</v>
      </c>
      <c r="O17" s="57"/>
      <c r="P17" s="59">
        <f t="shared" si="20"/>
        <v>138.04</v>
      </c>
      <c r="R17" s="77">
        <f t="shared" si="21"/>
        <v>35.049999999999997</v>
      </c>
    </row>
    <row r="18" spans="1:18" s="42" customFormat="1" ht="30" customHeight="1">
      <c r="A18" s="50">
        <v>1</v>
      </c>
      <c r="B18" s="126" t="s">
        <v>193</v>
      </c>
      <c r="C18" s="125">
        <v>85.125</v>
      </c>
      <c r="D18" s="50">
        <v>47</v>
      </c>
      <c r="E18" s="39" t="s">
        <v>185</v>
      </c>
      <c r="F18" s="39" t="s">
        <v>186</v>
      </c>
      <c r="G18" s="76">
        <f t="shared" si="16"/>
        <v>266.98</v>
      </c>
      <c r="H18" s="63">
        <f t="shared" si="17"/>
        <v>266.98</v>
      </c>
      <c r="I18" s="63">
        <f t="shared" si="22"/>
        <v>0</v>
      </c>
      <c r="J18" s="63">
        <f t="shared" si="23"/>
        <v>266.98</v>
      </c>
      <c r="K18" s="40"/>
      <c r="L18" s="41">
        <v>120.14</v>
      </c>
      <c r="M18" s="55">
        <f t="shared" si="24"/>
        <v>266.98</v>
      </c>
      <c r="O18" s="57"/>
      <c r="P18" s="59">
        <f t="shared" si="20"/>
        <v>120.14</v>
      </c>
      <c r="R18" s="77">
        <f t="shared" si="21"/>
        <v>27.78</v>
      </c>
    </row>
    <row r="19" spans="1:18" s="42" customFormat="1" ht="30" customHeight="1">
      <c r="A19" s="50">
        <v>1</v>
      </c>
      <c r="B19" s="126" t="s">
        <v>194</v>
      </c>
      <c r="C19" s="125">
        <v>19.5</v>
      </c>
      <c r="D19" s="50">
        <v>47</v>
      </c>
      <c r="E19" s="39" t="s">
        <v>185</v>
      </c>
      <c r="F19" s="39" t="s">
        <v>186</v>
      </c>
      <c r="G19" s="76">
        <f t="shared" si="16"/>
        <v>135.62</v>
      </c>
      <c r="H19" s="63">
        <f t="shared" si="17"/>
        <v>135.62</v>
      </c>
      <c r="I19" s="63">
        <f t="shared" si="22"/>
        <v>0</v>
      </c>
      <c r="J19" s="63">
        <f t="shared" si="23"/>
        <v>135.62</v>
      </c>
      <c r="K19" s="40"/>
      <c r="L19" s="41">
        <v>61.03</v>
      </c>
      <c r="M19" s="55">
        <f t="shared" si="24"/>
        <v>135.62</v>
      </c>
      <c r="O19" s="57"/>
      <c r="P19" s="59">
        <f t="shared" si="20"/>
        <v>61.03</v>
      </c>
      <c r="R19" s="77">
        <f t="shared" si="21"/>
        <v>6.36</v>
      </c>
    </row>
    <row r="20" spans="1:18" s="42" customFormat="1" ht="30" customHeight="1">
      <c r="A20" s="50">
        <v>1</v>
      </c>
      <c r="B20" s="126" t="s">
        <v>195</v>
      </c>
      <c r="C20" s="125">
        <v>57.5</v>
      </c>
      <c r="D20" s="50">
        <v>47</v>
      </c>
      <c r="E20" s="39" t="s">
        <v>185</v>
      </c>
      <c r="F20" s="39" t="s">
        <v>186</v>
      </c>
      <c r="G20" s="76">
        <f t="shared" si="16"/>
        <v>190.91</v>
      </c>
      <c r="H20" s="63">
        <f t="shared" si="17"/>
        <v>190.91</v>
      </c>
      <c r="I20" s="63">
        <f t="shared" si="22"/>
        <v>0</v>
      </c>
      <c r="J20" s="63">
        <f t="shared" si="23"/>
        <v>190.91</v>
      </c>
      <c r="K20" s="40"/>
      <c r="L20" s="41">
        <v>85.91</v>
      </c>
      <c r="M20" s="55">
        <f t="shared" si="24"/>
        <v>190.91</v>
      </c>
      <c r="O20" s="57"/>
      <c r="P20" s="59">
        <f t="shared" si="20"/>
        <v>85.91</v>
      </c>
      <c r="R20" s="77">
        <f t="shared" si="21"/>
        <v>18.77</v>
      </c>
    </row>
    <row r="21" spans="1:18" s="42" customFormat="1" ht="30" customHeight="1">
      <c r="A21" s="50">
        <v>1</v>
      </c>
      <c r="B21" s="126" t="s">
        <v>196</v>
      </c>
      <c r="C21" s="125">
        <v>57.5</v>
      </c>
      <c r="D21" s="50">
        <v>47</v>
      </c>
      <c r="E21" s="39" t="s">
        <v>185</v>
      </c>
      <c r="F21" s="39" t="s">
        <v>186</v>
      </c>
      <c r="G21" s="76">
        <f t="shared" si="16"/>
        <v>190.91</v>
      </c>
      <c r="H21" s="63">
        <f t="shared" si="17"/>
        <v>190.91</v>
      </c>
      <c r="I21" s="63">
        <f t="shared" si="22"/>
        <v>0</v>
      </c>
      <c r="J21" s="63">
        <f t="shared" si="23"/>
        <v>190.91</v>
      </c>
      <c r="K21" s="40"/>
      <c r="L21" s="41">
        <v>85.91</v>
      </c>
      <c r="M21" s="55">
        <f t="shared" si="24"/>
        <v>190.91</v>
      </c>
      <c r="O21" s="57"/>
      <c r="P21" s="59">
        <f t="shared" si="20"/>
        <v>85.91</v>
      </c>
      <c r="R21" s="77">
        <f t="shared" si="21"/>
        <v>18.77</v>
      </c>
    </row>
    <row r="22" spans="1:18" s="42" customFormat="1" ht="30" customHeight="1">
      <c r="A22" s="50">
        <v>1</v>
      </c>
      <c r="B22" s="126" t="s">
        <v>197</v>
      </c>
      <c r="C22" s="125">
        <v>57.375</v>
      </c>
      <c r="D22" s="50">
        <v>47</v>
      </c>
      <c r="E22" s="39" t="s">
        <v>185</v>
      </c>
      <c r="F22" s="39" t="s">
        <v>186</v>
      </c>
      <c r="G22" s="76">
        <f t="shared" si="16"/>
        <v>190.71</v>
      </c>
      <c r="H22" s="63">
        <f t="shared" si="17"/>
        <v>190.71</v>
      </c>
      <c r="I22" s="63">
        <f t="shared" si="22"/>
        <v>0</v>
      </c>
      <c r="J22" s="63">
        <f t="shared" si="23"/>
        <v>190.71</v>
      </c>
      <c r="K22" s="40"/>
      <c r="L22" s="41">
        <v>85.82</v>
      </c>
      <c r="M22" s="55">
        <f t="shared" si="24"/>
        <v>190.71</v>
      </c>
      <c r="O22" s="57"/>
      <c r="P22" s="59">
        <f t="shared" si="20"/>
        <v>85.82</v>
      </c>
      <c r="R22" s="77">
        <f t="shared" si="21"/>
        <v>18.73</v>
      </c>
    </row>
    <row r="23" spans="1:18" s="42" customFormat="1" ht="30" customHeight="1">
      <c r="A23" s="50">
        <v>1</v>
      </c>
      <c r="B23" s="126" t="s">
        <v>198</v>
      </c>
      <c r="C23" s="125">
        <v>60.625</v>
      </c>
      <c r="D23" s="50">
        <v>47</v>
      </c>
      <c r="E23" s="39" t="s">
        <v>185</v>
      </c>
      <c r="F23" s="39" t="s">
        <v>186</v>
      </c>
      <c r="G23" s="76">
        <f t="shared" si="16"/>
        <v>195.44</v>
      </c>
      <c r="H23" s="63">
        <f t="shared" si="17"/>
        <v>195.44</v>
      </c>
      <c r="I23" s="63">
        <f t="shared" si="22"/>
        <v>0</v>
      </c>
      <c r="J23" s="63">
        <f t="shared" si="23"/>
        <v>195.44</v>
      </c>
      <c r="K23" s="40"/>
      <c r="L23" s="41">
        <v>87.95</v>
      </c>
      <c r="M23" s="55">
        <f t="shared" si="24"/>
        <v>195.44</v>
      </c>
      <c r="O23" s="57"/>
      <c r="P23" s="59">
        <f t="shared" si="20"/>
        <v>87.95</v>
      </c>
      <c r="R23" s="77">
        <f t="shared" si="21"/>
        <v>19.79</v>
      </c>
    </row>
    <row r="24" spans="1:18" s="42" customFormat="1" ht="30" customHeight="1">
      <c r="A24" s="50">
        <v>1</v>
      </c>
      <c r="B24" s="126" t="s">
        <v>199</v>
      </c>
      <c r="C24" s="125">
        <v>59.25</v>
      </c>
      <c r="D24" s="50">
        <v>47</v>
      </c>
      <c r="E24" s="39" t="s">
        <v>185</v>
      </c>
      <c r="F24" s="39" t="s">
        <v>186</v>
      </c>
      <c r="G24" s="76">
        <f t="shared" si="16"/>
        <v>193.44</v>
      </c>
      <c r="H24" s="63">
        <f t="shared" si="17"/>
        <v>193.44</v>
      </c>
      <c r="I24" s="63">
        <f t="shared" si="22"/>
        <v>0</v>
      </c>
      <c r="J24" s="63">
        <f t="shared" si="23"/>
        <v>193.44</v>
      </c>
      <c r="K24" s="40"/>
      <c r="L24" s="41">
        <v>87.05</v>
      </c>
      <c r="M24" s="55">
        <f t="shared" si="24"/>
        <v>193.44</v>
      </c>
      <c r="O24" s="57"/>
      <c r="P24" s="59">
        <f t="shared" si="20"/>
        <v>87.05</v>
      </c>
      <c r="R24" s="77">
        <f t="shared" si="21"/>
        <v>19.34</v>
      </c>
    </row>
    <row r="25" spans="1:18" s="42" customFormat="1" ht="30" customHeight="1">
      <c r="A25" s="50">
        <v>1</v>
      </c>
      <c r="B25" s="126">
        <v>221</v>
      </c>
      <c r="C25" s="125">
        <v>54.625</v>
      </c>
      <c r="D25" s="50">
        <v>47</v>
      </c>
      <c r="E25" s="39" t="s">
        <v>185</v>
      </c>
      <c r="F25" s="39" t="s">
        <v>186</v>
      </c>
      <c r="G25" s="76">
        <f t="shared" ref="G25:G32" si="25">M25</f>
        <v>186.71</v>
      </c>
      <c r="H25" s="63">
        <f t="shared" ref="H25:H32" si="26">G25*A25</f>
        <v>186.71</v>
      </c>
      <c r="I25" s="63">
        <f t="shared" ref="I25:I32" si="27">SUM(H25*$I$11)</f>
        <v>0</v>
      </c>
      <c r="J25" s="63">
        <f t="shared" ref="J25:J32" si="28">SUM(H25:I25)</f>
        <v>186.71</v>
      </c>
      <c r="K25" s="40"/>
      <c r="L25" s="41">
        <v>84.02</v>
      </c>
      <c r="M25" s="55">
        <f t="shared" ref="M25:M32" si="29">SUM(L25/(1-$N$10))</f>
        <v>186.71</v>
      </c>
      <c r="O25" s="57"/>
      <c r="P25" s="59">
        <f t="shared" ref="P25:P32" si="30">L25*A25</f>
        <v>84.02</v>
      </c>
      <c r="R25" s="77">
        <f t="shared" ref="R25:R32" si="31">SUM(((C25*D25)/144)*A25)</f>
        <v>17.829999999999998</v>
      </c>
    </row>
    <row r="26" spans="1:18" s="42" customFormat="1" ht="30" customHeight="1">
      <c r="A26" s="50">
        <v>1</v>
      </c>
      <c r="B26" s="126" t="s">
        <v>200</v>
      </c>
      <c r="C26" s="125">
        <v>87.25</v>
      </c>
      <c r="D26" s="50">
        <v>47</v>
      </c>
      <c r="E26" s="39" t="s">
        <v>185</v>
      </c>
      <c r="F26" s="39" t="s">
        <v>186</v>
      </c>
      <c r="G26" s="76">
        <f t="shared" si="25"/>
        <v>270.8</v>
      </c>
      <c r="H26" s="63">
        <f t="shared" si="26"/>
        <v>270.8</v>
      </c>
      <c r="I26" s="63">
        <f t="shared" si="27"/>
        <v>0</v>
      </c>
      <c r="J26" s="63">
        <f t="shared" si="28"/>
        <v>270.8</v>
      </c>
      <c r="K26" s="40"/>
      <c r="L26" s="41">
        <v>121.86</v>
      </c>
      <c r="M26" s="55">
        <f t="shared" si="29"/>
        <v>270.8</v>
      </c>
      <c r="O26" s="57"/>
      <c r="P26" s="59">
        <f t="shared" si="30"/>
        <v>121.86</v>
      </c>
      <c r="R26" s="77">
        <f t="shared" si="31"/>
        <v>28.48</v>
      </c>
    </row>
    <row r="27" spans="1:18" s="42" customFormat="1" ht="30" customHeight="1">
      <c r="A27" s="50">
        <v>1</v>
      </c>
      <c r="B27" s="126" t="s">
        <v>201</v>
      </c>
      <c r="C27" s="125">
        <v>58.25</v>
      </c>
      <c r="D27" s="50">
        <v>47</v>
      </c>
      <c r="E27" s="39" t="s">
        <v>185</v>
      </c>
      <c r="F27" s="39" t="s">
        <v>186</v>
      </c>
      <c r="G27" s="76">
        <f t="shared" si="25"/>
        <v>192</v>
      </c>
      <c r="H27" s="63">
        <f t="shared" si="26"/>
        <v>192</v>
      </c>
      <c r="I27" s="63">
        <f t="shared" si="27"/>
        <v>0</v>
      </c>
      <c r="J27" s="63">
        <f t="shared" si="28"/>
        <v>192</v>
      </c>
      <c r="K27" s="40"/>
      <c r="L27" s="41">
        <v>86.4</v>
      </c>
      <c r="M27" s="55">
        <f t="shared" si="29"/>
        <v>192</v>
      </c>
      <c r="O27" s="57"/>
      <c r="P27" s="59">
        <f t="shared" si="30"/>
        <v>86.4</v>
      </c>
      <c r="R27" s="77">
        <f t="shared" si="31"/>
        <v>19.010000000000002</v>
      </c>
    </row>
    <row r="28" spans="1:18" s="42" customFormat="1" ht="30" customHeight="1">
      <c r="A28" s="50">
        <v>1</v>
      </c>
      <c r="B28" s="126" t="s">
        <v>202</v>
      </c>
      <c r="C28" s="125">
        <v>99.25</v>
      </c>
      <c r="D28" s="50">
        <v>47</v>
      </c>
      <c r="E28" s="39" t="s">
        <v>185</v>
      </c>
      <c r="F28" s="39" t="s">
        <v>186</v>
      </c>
      <c r="G28" s="76">
        <f t="shared" si="25"/>
        <v>292.2</v>
      </c>
      <c r="H28" s="63">
        <f t="shared" si="26"/>
        <v>292.2</v>
      </c>
      <c r="I28" s="63">
        <f t="shared" si="27"/>
        <v>0</v>
      </c>
      <c r="J28" s="63">
        <f t="shared" si="28"/>
        <v>292.2</v>
      </c>
      <c r="K28" s="40"/>
      <c r="L28" s="41">
        <v>131.49</v>
      </c>
      <c r="M28" s="55">
        <f t="shared" si="29"/>
        <v>292.2</v>
      </c>
      <c r="O28" s="57"/>
      <c r="P28" s="59">
        <f t="shared" si="30"/>
        <v>131.49</v>
      </c>
      <c r="R28" s="77">
        <f t="shared" si="31"/>
        <v>32.39</v>
      </c>
    </row>
    <row r="29" spans="1:18" s="42" customFormat="1" ht="30" customHeight="1">
      <c r="A29" s="50">
        <v>1</v>
      </c>
      <c r="B29" s="126" t="s">
        <v>203</v>
      </c>
      <c r="C29" s="125">
        <v>42.5</v>
      </c>
      <c r="D29" s="50">
        <v>47</v>
      </c>
      <c r="E29" s="39" t="s">
        <v>185</v>
      </c>
      <c r="F29" s="39" t="s">
        <v>186</v>
      </c>
      <c r="G29" s="76">
        <f t="shared" si="25"/>
        <v>169.07</v>
      </c>
      <c r="H29" s="63">
        <f t="shared" si="26"/>
        <v>169.07</v>
      </c>
      <c r="I29" s="63">
        <f t="shared" si="27"/>
        <v>0</v>
      </c>
      <c r="J29" s="63">
        <f t="shared" si="28"/>
        <v>169.07</v>
      </c>
      <c r="K29" s="40"/>
      <c r="L29" s="41">
        <v>76.08</v>
      </c>
      <c r="M29" s="55">
        <f t="shared" si="29"/>
        <v>169.07</v>
      </c>
      <c r="O29" s="57"/>
      <c r="P29" s="59">
        <f t="shared" si="30"/>
        <v>76.08</v>
      </c>
      <c r="R29" s="77">
        <f t="shared" si="31"/>
        <v>13.87</v>
      </c>
    </row>
    <row r="30" spans="1:18" s="42" customFormat="1" ht="30" customHeight="1">
      <c r="A30" s="50">
        <v>1</v>
      </c>
      <c r="B30" s="126" t="s">
        <v>204</v>
      </c>
      <c r="C30" s="125">
        <v>109.375</v>
      </c>
      <c r="D30" s="50">
        <v>47</v>
      </c>
      <c r="E30" s="39" t="s">
        <v>185</v>
      </c>
      <c r="F30" s="39" t="s">
        <v>186</v>
      </c>
      <c r="G30" s="76">
        <f t="shared" si="25"/>
        <v>310.33</v>
      </c>
      <c r="H30" s="63">
        <f t="shared" si="26"/>
        <v>310.33</v>
      </c>
      <c r="I30" s="63">
        <f t="shared" si="27"/>
        <v>0</v>
      </c>
      <c r="J30" s="63">
        <f t="shared" si="28"/>
        <v>310.33</v>
      </c>
      <c r="K30" s="40"/>
      <c r="L30" s="41">
        <v>139.65</v>
      </c>
      <c r="M30" s="55">
        <f t="shared" si="29"/>
        <v>310.33</v>
      </c>
      <c r="O30" s="57"/>
      <c r="P30" s="59">
        <f t="shared" si="30"/>
        <v>139.65</v>
      </c>
      <c r="R30" s="77">
        <f t="shared" si="31"/>
        <v>35.700000000000003</v>
      </c>
    </row>
    <row r="31" spans="1:18" s="42" customFormat="1" ht="30" customHeight="1">
      <c r="A31" s="50">
        <v>1</v>
      </c>
      <c r="B31" s="126" t="s">
        <v>205</v>
      </c>
      <c r="C31" s="125">
        <v>59.25</v>
      </c>
      <c r="D31" s="50">
        <v>47</v>
      </c>
      <c r="E31" s="39" t="s">
        <v>185</v>
      </c>
      <c r="F31" s="39" t="s">
        <v>186</v>
      </c>
      <c r="G31" s="76">
        <f t="shared" si="25"/>
        <v>193.44</v>
      </c>
      <c r="H31" s="63">
        <f t="shared" si="26"/>
        <v>193.44</v>
      </c>
      <c r="I31" s="63">
        <f t="shared" si="27"/>
        <v>0</v>
      </c>
      <c r="J31" s="63">
        <f t="shared" si="28"/>
        <v>193.44</v>
      </c>
      <c r="K31" s="40"/>
      <c r="L31" s="41">
        <v>87.05</v>
      </c>
      <c r="M31" s="55">
        <f t="shared" si="29"/>
        <v>193.44</v>
      </c>
      <c r="O31" s="57"/>
      <c r="P31" s="59">
        <f t="shared" si="30"/>
        <v>87.05</v>
      </c>
      <c r="R31" s="77">
        <f t="shared" si="31"/>
        <v>19.34</v>
      </c>
    </row>
    <row r="32" spans="1:18" s="42" customFormat="1" ht="30" customHeight="1">
      <c r="A32" s="50">
        <v>1</v>
      </c>
      <c r="B32" s="126" t="s">
        <v>206</v>
      </c>
      <c r="C32" s="125">
        <v>59.25</v>
      </c>
      <c r="D32" s="50">
        <v>47</v>
      </c>
      <c r="E32" s="39" t="s">
        <v>185</v>
      </c>
      <c r="F32" s="39" t="s">
        <v>186</v>
      </c>
      <c r="G32" s="76">
        <f t="shared" si="25"/>
        <v>193.44</v>
      </c>
      <c r="H32" s="63">
        <f t="shared" si="26"/>
        <v>193.44</v>
      </c>
      <c r="I32" s="63">
        <f t="shared" si="27"/>
        <v>0</v>
      </c>
      <c r="J32" s="63">
        <f t="shared" si="28"/>
        <v>193.44</v>
      </c>
      <c r="K32" s="40"/>
      <c r="L32" s="41">
        <v>87.05</v>
      </c>
      <c r="M32" s="55">
        <f t="shared" si="29"/>
        <v>193.44</v>
      </c>
      <c r="O32" s="57"/>
      <c r="P32" s="59">
        <f t="shared" si="30"/>
        <v>87.05</v>
      </c>
      <c r="R32" s="77">
        <f t="shared" si="31"/>
        <v>19.34</v>
      </c>
    </row>
    <row r="33" spans="1:18" s="42" customFormat="1" ht="30" customHeight="1">
      <c r="A33" s="50">
        <v>1</v>
      </c>
      <c r="B33" s="126" t="s">
        <v>207</v>
      </c>
      <c r="C33" s="125">
        <v>61.75</v>
      </c>
      <c r="D33" s="50">
        <v>47</v>
      </c>
      <c r="E33" s="39" t="s">
        <v>185</v>
      </c>
      <c r="F33" s="39" t="s">
        <v>186</v>
      </c>
      <c r="G33" s="76">
        <f t="shared" ref="G33:G40" si="32">M33</f>
        <v>197.07</v>
      </c>
      <c r="H33" s="63">
        <f t="shared" ref="H33:H40" si="33">G33*A33</f>
        <v>197.07</v>
      </c>
      <c r="I33" s="63">
        <f t="shared" ref="I33:I40" si="34">SUM(H33*$I$11)</f>
        <v>0</v>
      </c>
      <c r="J33" s="63">
        <f t="shared" ref="J33:J40" si="35">SUM(H33:I33)</f>
        <v>197.07</v>
      </c>
      <c r="K33" s="40"/>
      <c r="L33" s="41">
        <v>88.68</v>
      </c>
      <c r="M33" s="55">
        <f t="shared" ref="M33:M40" si="36">SUM(L33/(1-$N$10))</f>
        <v>197.07</v>
      </c>
      <c r="O33" s="57"/>
      <c r="P33" s="59">
        <f t="shared" ref="P33:P40" si="37">L33*A33</f>
        <v>88.68</v>
      </c>
      <c r="R33" s="77">
        <f t="shared" ref="R33:R40" si="38">SUM(((C33*D33)/144)*A33)</f>
        <v>20.149999999999999</v>
      </c>
    </row>
    <row r="34" spans="1:18" s="42" customFormat="1" ht="30" customHeight="1">
      <c r="A34" s="50">
        <v>1</v>
      </c>
      <c r="B34" s="126" t="s">
        <v>208</v>
      </c>
      <c r="C34" s="125">
        <v>59.375</v>
      </c>
      <c r="D34" s="50">
        <v>47</v>
      </c>
      <c r="E34" s="39" t="s">
        <v>185</v>
      </c>
      <c r="F34" s="39" t="s">
        <v>186</v>
      </c>
      <c r="G34" s="76">
        <f t="shared" si="32"/>
        <v>193.62</v>
      </c>
      <c r="H34" s="63">
        <f t="shared" si="33"/>
        <v>193.62</v>
      </c>
      <c r="I34" s="63">
        <f t="shared" si="34"/>
        <v>0</v>
      </c>
      <c r="J34" s="63">
        <f t="shared" si="35"/>
        <v>193.62</v>
      </c>
      <c r="K34" s="40"/>
      <c r="L34" s="41">
        <v>87.13</v>
      </c>
      <c r="M34" s="55">
        <f t="shared" si="36"/>
        <v>193.62</v>
      </c>
      <c r="O34" s="57"/>
      <c r="P34" s="59">
        <f t="shared" si="37"/>
        <v>87.13</v>
      </c>
      <c r="R34" s="77">
        <f t="shared" si="38"/>
        <v>19.38</v>
      </c>
    </row>
    <row r="35" spans="1:18" s="42" customFormat="1" ht="30" customHeight="1">
      <c r="A35" s="50">
        <v>1</v>
      </c>
      <c r="B35" s="126" t="s">
        <v>209</v>
      </c>
      <c r="C35" s="125">
        <v>82</v>
      </c>
      <c r="D35" s="50">
        <v>47</v>
      </c>
      <c r="E35" s="39" t="s">
        <v>185</v>
      </c>
      <c r="F35" s="39" t="s">
        <v>186</v>
      </c>
      <c r="G35" s="76">
        <f t="shared" si="32"/>
        <v>226.53</v>
      </c>
      <c r="H35" s="63">
        <f t="shared" si="33"/>
        <v>226.53</v>
      </c>
      <c r="I35" s="63">
        <f t="shared" si="34"/>
        <v>0</v>
      </c>
      <c r="J35" s="63">
        <f t="shared" si="35"/>
        <v>226.53</v>
      </c>
      <c r="K35" s="40"/>
      <c r="L35" s="41">
        <v>101.94</v>
      </c>
      <c r="M35" s="55">
        <f t="shared" si="36"/>
        <v>226.53</v>
      </c>
      <c r="O35" s="57"/>
      <c r="P35" s="59">
        <f t="shared" si="37"/>
        <v>101.94</v>
      </c>
      <c r="R35" s="77">
        <f t="shared" si="38"/>
        <v>26.76</v>
      </c>
    </row>
    <row r="36" spans="1:18" s="42" customFormat="1" ht="30" customHeight="1">
      <c r="A36" s="50">
        <v>1</v>
      </c>
      <c r="B36" s="126" t="s">
        <v>210</v>
      </c>
      <c r="C36" s="125">
        <v>102.25</v>
      </c>
      <c r="D36" s="50">
        <v>47</v>
      </c>
      <c r="E36" s="39" t="s">
        <v>185</v>
      </c>
      <c r="F36" s="39" t="s">
        <v>186</v>
      </c>
      <c r="G36" s="76">
        <f t="shared" si="32"/>
        <v>297.58</v>
      </c>
      <c r="H36" s="63">
        <f t="shared" si="33"/>
        <v>297.58</v>
      </c>
      <c r="I36" s="63">
        <f t="shared" si="34"/>
        <v>0</v>
      </c>
      <c r="J36" s="63">
        <f t="shared" si="35"/>
        <v>297.58</v>
      </c>
      <c r="K36" s="40"/>
      <c r="L36" s="41">
        <v>133.91</v>
      </c>
      <c r="M36" s="55">
        <f t="shared" si="36"/>
        <v>297.58</v>
      </c>
      <c r="O36" s="57"/>
      <c r="P36" s="59">
        <f t="shared" si="37"/>
        <v>133.91</v>
      </c>
      <c r="R36" s="77">
        <f t="shared" si="38"/>
        <v>33.369999999999997</v>
      </c>
    </row>
    <row r="37" spans="1:18" s="42" customFormat="1" ht="30" customHeight="1">
      <c r="A37" s="50">
        <v>1</v>
      </c>
      <c r="B37" s="126">
        <v>236</v>
      </c>
      <c r="C37" s="125">
        <v>58.125</v>
      </c>
      <c r="D37" s="50">
        <v>47</v>
      </c>
      <c r="E37" s="39" t="s">
        <v>185</v>
      </c>
      <c r="F37" s="39" t="s">
        <v>186</v>
      </c>
      <c r="G37" s="76">
        <f t="shared" si="32"/>
        <v>191.8</v>
      </c>
      <c r="H37" s="63">
        <f t="shared" si="33"/>
        <v>191.8</v>
      </c>
      <c r="I37" s="63">
        <f t="shared" si="34"/>
        <v>0</v>
      </c>
      <c r="J37" s="63">
        <f t="shared" si="35"/>
        <v>191.8</v>
      </c>
      <c r="K37" s="40"/>
      <c r="L37" s="41">
        <v>86.31</v>
      </c>
      <c r="M37" s="55">
        <f t="shared" si="36"/>
        <v>191.8</v>
      </c>
      <c r="O37" s="57"/>
      <c r="P37" s="59">
        <f t="shared" si="37"/>
        <v>86.31</v>
      </c>
      <c r="R37" s="77">
        <f t="shared" si="38"/>
        <v>18.97</v>
      </c>
    </row>
    <row r="38" spans="1:18" s="42" customFormat="1" ht="30" customHeight="1">
      <c r="A38" s="50">
        <v>1</v>
      </c>
      <c r="B38" s="126" t="s">
        <v>211</v>
      </c>
      <c r="C38" s="125">
        <v>71.75</v>
      </c>
      <c r="D38" s="50">
        <v>47</v>
      </c>
      <c r="E38" s="39" t="s">
        <v>185</v>
      </c>
      <c r="F38" s="39" t="s">
        <v>214</v>
      </c>
      <c r="G38" s="76">
        <f t="shared" si="32"/>
        <v>225.69</v>
      </c>
      <c r="H38" s="63">
        <f t="shared" si="33"/>
        <v>225.69</v>
      </c>
      <c r="I38" s="63">
        <f t="shared" si="34"/>
        <v>0</v>
      </c>
      <c r="J38" s="63">
        <f t="shared" si="35"/>
        <v>225.69</v>
      </c>
      <c r="K38" s="40"/>
      <c r="L38" s="41">
        <v>101.56</v>
      </c>
      <c r="M38" s="55">
        <f t="shared" si="36"/>
        <v>225.69</v>
      </c>
      <c r="O38" s="57"/>
      <c r="P38" s="59">
        <f t="shared" si="37"/>
        <v>101.56</v>
      </c>
      <c r="R38" s="77">
        <f t="shared" si="38"/>
        <v>23.42</v>
      </c>
    </row>
    <row r="39" spans="1:18" s="42" customFormat="1" ht="30" customHeight="1">
      <c r="A39" s="50">
        <v>1</v>
      </c>
      <c r="B39" s="126" t="s">
        <v>212</v>
      </c>
      <c r="C39" s="125">
        <v>36.875</v>
      </c>
      <c r="D39" s="50">
        <v>47</v>
      </c>
      <c r="E39" s="39" t="s">
        <v>185</v>
      </c>
      <c r="F39" s="39" t="s">
        <v>214</v>
      </c>
      <c r="G39" s="76">
        <f t="shared" si="32"/>
        <v>168.11</v>
      </c>
      <c r="H39" s="63">
        <f t="shared" si="33"/>
        <v>168.11</v>
      </c>
      <c r="I39" s="63">
        <f t="shared" si="34"/>
        <v>0</v>
      </c>
      <c r="J39" s="63">
        <f t="shared" si="35"/>
        <v>168.11</v>
      </c>
      <c r="K39" s="40"/>
      <c r="L39" s="41">
        <v>75.650000000000006</v>
      </c>
      <c r="M39" s="55">
        <f t="shared" si="36"/>
        <v>168.11</v>
      </c>
      <c r="O39" s="57"/>
      <c r="P39" s="59">
        <f t="shared" si="37"/>
        <v>75.650000000000006</v>
      </c>
      <c r="R39" s="77">
        <f t="shared" si="38"/>
        <v>12.04</v>
      </c>
    </row>
    <row r="40" spans="1:18" s="42" customFormat="1" ht="30" customHeight="1">
      <c r="A40" s="50">
        <v>1</v>
      </c>
      <c r="B40" s="126" t="s">
        <v>213</v>
      </c>
      <c r="C40" s="125">
        <v>56.75</v>
      </c>
      <c r="D40" s="50">
        <v>47</v>
      </c>
      <c r="E40" s="39" t="s">
        <v>185</v>
      </c>
      <c r="F40" s="39" t="s">
        <v>214</v>
      </c>
      <c r="G40" s="76">
        <f t="shared" si="32"/>
        <v>200.91</v>
      </c>
      <c r="H40" s="63">
        <f t="shared" si="33"/>
        <v>200.91</v>
      </c>
      <c r="I40" s="63">
        <f t="shared" si="34"/>
        <v>0</v>
      </c>
      <c r="J40" s="63">
        <f t="shared" si="35"/>
        <v>200.91</v>
      </c>
      <c r="K40" s="40"/>
      <c r="L40" s="41">
        <v>90.41</v>
      </c>
      <c r="M40" s="55">
        <f t="shared" si="36"/>
        <v>200.91</v>
      </c>
      <c r="O40" s="57"/>
      <c r="P40" s="59">
        <f t="shared" si="37"/>
        <v>90.41</v>
      </c>
      <c r="R40" s="77">
        <f t="shared" si="38"/>
        <v>18.52</v>
      </c>
    </row>
    <row r="41" spans="1:18" s="42" customFormat="1" ht="30" customHeight="1">
      <c r="A41" s="50">
        <v>1</v>
      </c>
      <c r="B41" s="134" t="s">
        <v>215</v>
      </c>
      <c r="C41" s="125">
        <v>56.5</v>
      </c>
      <c r="D41" s="50">
        <v>47</v>
      </c>
      <c r="E41" s="39" t="s">
        <v>185</v>
      </c>
      <c r="F41" s="39" t="s">
        <v>214</v>
      </c>
      <c r="G41" s="76">
        <f t="shared" si="16"/>
        <v>200.49</v>
      </c>
      <c r="H41" s="63">
        <f t="shared" si="17"/>
        <v>200.49</v>
      </c>
      <c r="I41" s="63">
        <f t="shared" si="22"/>
        <v>0</v>
      </c>
      <c r="J41" s="63">
        <f t="shared" si="23"/>
        <v>200.49</v>
      </c>
      <c r="K41" s="40"/>
      <c r="L41" s="41">
        <v>90.22</v>
      </c>
      <c r="M41" s="55">
        <f t="shared" si="24"/>
        <v>200.49</v>
      </c>
      <c r="O41" s="57"/>
      <c r="P41" s="59">
        <f t="shared" si="20"/>
        <v>90.22</v>
      </c>
      <c r="R41" s="77">
        <f t="shared" si="21"/>
        <v>18.440000000000001</v>
      </c>
    </row>
    <row r="42" spans="1:18" s="42" customFormat="1" ht="30" customHeight="1">
      <c r="A42" s="50">
        <v>1</v>
      </c>
      <c r="B42" s="134" t="s">
        <v>216</v>
      </c>
      <c r="C42" s="125">
        <v>59.25</v>
      </c>
      <c r="D42" s="50">
        <v>47</v>
      </c>
      <c r="E42" s="39" t="s">
        <v>185</v>
      </c>
      <c r="F42" s="39" t="s">
        <v>214</v>
      </c>
      <c r="G42" s="76">
        <f t="shared" si="16"/>
        <v>205.04</v>
      </c>
      <c r="H42" s="63">
        <f t="shared" si="17"/>
        <v>205.04</v>
      </c>
      <c r="I42" s="63">
        <f t="shared" si="22"/>
        <v>0</v>
      </c>
      <c r="J42" s="63">
        <f t="shared" si="23"/>
        <v>205.04</v>
      </c>
      <c r="K42" s="40"/>
      <c r="L42" s="41">
        <v>92.27</v>
      </c>
      <c r="M42" s="55">
        <f t="shared" si="24"/>
        <v>205.04</v>
      </c>
      <c r="O42" s="57"/>
      <c r="P42" s="59">
        <f t="shared" si="20"/>
        <v>92.27</v>
      </c>
      <c r="R42" s="77">
        <f t="shared" si="21"/>
        <v>19.34</v>
      </c>
    </row>
    <row r="43" spans="1:18" s="42" customFormat="1" ht="30" customHeight="1">
      <c r="A43" s="50">
        <v>1</v>
      </c>
      <c r="B43" s="134" t="s">
        <v>217</v>
      </c>
      <c r="C43" s="125">
        <v>59.375</v>
      </c>
      <c r="D43" s="50">
        <v>47</v>
      </c>
      <c r="E43" s="39" t="s">
        <v>185</v>
      </c>
      <c r="F43" s="39" t="s">
        <v>214</v>
      </c>
      <c r="G43" s="76">
        <f t="shared" ref="G43:G44" si="39">M43</f>
        <v>205.24</v>
      </c>
      <c r="H43" s="63">
        <f t="shared" ref="H43:H44" si="40">G43*A43</f>
        <v>205.24</v>
      </c>
      <c r="I43" s="63">
        <f t="shared" ref="I43:I44" si="41">SUM(H43*$I$11)</f>
        <v>0</v>
      </c>
      <c r="J43" s="63">
        <f t="shared" ref="J43:J44" si="42">SUM(H43:I43)</f>
        <v>205.24</v>
      </c>
      <c r="K43" s="40"/>
      <c r="L43" s="41">
        <v>92.36</v>
      </c>
      <c r="M43" s="55">
        <f t="shared" ref="M43:M44" si="43">SUM(L43/(1-$N$10))</f>
        <v>205.24</v>
      </c>
      <c r="O43" s="57"/>
      <c r="P43" s="59">
        <f t="shared" ref="P43:P44" si="44">L43*A43</f>
        <v>92.36</v>
      </c>
      <c r="R43" s="77">
        <f t="shared" ref="R43:R44" si="45">SUM(((C43*D43)/144)*A43)</f>
        <v>19.38</v>
      </c>
    </row>
    <row r="44" spans="1:18" s="42" customFormat="1" ht="30" customHeight="1">
      <c r="A44" s="50">
        <v>1</v>
      </c>
      <c r="B44" s="134" t="s">
        <v>218</v>
      </c>
      <c r="C44" s="125">
        <v>76</v>
      </c>
      <c r="D44" s="50">
        <v>47</v>
      </c>
      <c r="E44" s="39" t="s">
        <v>185</v>
      </c>
      <c r="F44" s="39" t="s">
        <v>186</v>
      </c>
      <c r="G44" s="76">
        <f t="shared" si="39"/>
        <v>217.82</v>
      </c>
      <c r="H44" s="63">
        <f t="shared" si="40"/>
        <v>217.82</v>
      </c>
      <c r="I44" s="63">
        <f t="shared" si="41"/>
        <v>0</v>
      </c>
      <c r="J44" s="63">
        <f t="shared" si="42"/>
        <v>217.82</v>
      </c>
      <c r="K44" s="40"/>
      <c r="L44" s="41">
        <v>98.02</v>
      </c>
      <c r="M44" s="55">
        <f t="shared" si="43"/>
        <v>217.82</v>
      </c>
      <c r="O44" s="57"/>
      <c r="P44" s="59">
        <f t="shared" si="44"/>
        <v>98.02</v>
      </c>
      <c r="R44" s="77">
        <f t="shared" si="45"/>
        <v>24.81</v>
      </c>
    </row>
    <row r="45" spans="1:18" s="42" customFormat="1" ht="30" customHeight="1">
      <c r="A45" s="50">
        <v>1</v>
      </c>
      <c r="B45" s="134" t="s">
        <v>219</v>
      </c>
      <c r="C45" s="125">
        <v>95.625</v>
      </c>
      <c r="D45" s="50">
        <v>47</v>
      </c>
      <c r="E45" s="39" t="s">
        <v>185</v>
      </c>
      <c r="F45" s="39" t="s">
        <v>186</v>
      </c>
      <c r="G45" s="76">
        <f t="shared" ref="G45" si="46">M45</f>
        <v>285.73</v>
      </c>
      <c r="H45" s="63">
        <f t="shared" ref="H45" si="47">G45*A45</f>
        <v>285.73</v>
      </c>
      <c r="I45" s="63">
        <f t="shared" ref="I45" si="48">SUM(H45*$I$11)</f>
        <v>0</v>
      </c>
      <c r="J45" s="63">
        <f t="shared" ref="J45" si="49">SUM(H45:I45)</f>
        <v>285.73</v>
      </c>
      <c r="K45" s="40"/>
      <c r="L45" s="41">
        <v>128.58000000000001</v>
      </c>
      <c r="M45" s="55">
        <f t="shared" ref="M45" si="50">SUM(L45/(1-$N$10))</f>
        <v>285.73</v>
      </c>
      <c r="O45" s="57"/>
      <c r="P45" s="59">
        <f t="shared" ref="P45" si="51">L45*A45</f>
        <v>128.58000000000001</v>
      </c>
      <c r="R45" s="77">
        <f t="shared" ref="R45" si="52">SUM(((C45*D45)/144)*A45)</f>
        <v>31.21</v>
      </c>
    </row>
    <row r="46" spans="1:18" s="42" customFormat="1" ht="30" customHeight="1" thickBot="1">
      <c r="A46" s="115"/>
      <c r="B46" s="120"/>
      <c r="C46" s="121"/>
      <c r="D46" s="121"/>
      <c r="E46" s="116"/>
      <c r="F46" s="116"/>
      <c r="G46" s="117"/>
      <c r="H46" s="117"/>
      <c r="I46" s="117"/>
      <c r="J46" s="117"/>
      <c r="K46" s="40"/>
      <c r="L46" s="41"/>
      <c r="M46" s="55"/>
      <c r="O46" s="57"/>
      <c r="P46" s="59">
        <f t="shared" si="5"/>
        <v>0</v>
      </c>
      <c r="R46" s="77">
        <f t="shared" si="6"/>
        <v>0</v>
      </c>
    </row>
    <row r="47" spans="1:18" s="42" customFormat="1" ht="30" customHeight="1">
      <c r="A47" s="51">
        <f>SUM(A12:A46)</f>
        <v>34</v>
      </c>
      <c r="B47" s="113"/>
      <c r="C47" s="113"/>
      <c r="D47" s="113"/>
      <c r="E47" s="39" t="s">
        <v>181</v>
      </c>
      <c r="F47" s="133"/>
      <c r="G47" s="76">
        <v>50</v>
      </c>
      <c r="H47" s="114">
        <f>G47*A47</f>
        <v>1700</v>
      </c>
      <c r="I47" s="76"/>
      <c r="J47" s="76">
        <f t="shared" ref="J47" si="53">SUM(H47:I47)</f>
        <v>1700</v>
      </c>
      <c r="K47" s="40"/>
      <c r="L47" s="41">
        <v>35</v>
      </c>
      <c r="M47" s="55">
        <f>SUM(L47/(1-$N$47))</f>
        <v>46.67</v>
      </c>
      <c r="N47" s="37">
        <v>0.25</v>
      </c>
      <c r="O47" s="56"/>
      <c r="P47" s="59">
        <f t="shared" si="5"/>
        <v>1190</v>
      </c>
      <c r="Q47" s="66"/>
      <c r="R47" s="85" t="s">
        <v>51</v>
      </c>
    </row>
    <row r="48" spans="1:18" s="42" customFormat="1" ht="30" customHeight="1">
      <c r="A48" s="51">
        <v>41</v>
      </c>
      <c r="B48" s="113"/>
      <c r="C48" s="113"/>
      <c r="D48" s="113"/>
      <c r="E48" s="39" t="s">
        <v>187</v>
      </c>
      <c r="G48" s="76">
        <v>10</v>
      </c>
      <c r="H48" s="114">
        <f>G48*A48</f>
        <v>410</v>
      </c>
      <c r="I48" s="76"/>
      <c r="J48" s="76">
        <f t="shared" ref="J48" si="54">SUM(H48:I48)</f>
        <v>410</v>
      </c>
      <c r="K48" s="40"/>
      <c r="L48" s="41">
        <v>7.5</v>
      </c>
      <c r="M48" s="55">
        <f>SUM(L48/(1-$N$47))</f>
        <v>10</v>
      </c>
      <c r="N48" s="37">
        <v>0.25</v>
      </c>
      <c r="O48" s="56"/>
      <c r="P48" s="59">
        <f t="shared" ref="P48" si="55">L48*A48</f>
        <v>307.5</v>
      </c>
      <c r="Q48" s="66"/>
      <c r="R48" s="85" t="s">
        <v>51</v>
      </c>
    </row>
    <row r="49" spans="1:19" s="42" customFormat="1" ht="30" customHeight="1">
      <c r="A49" s="50">
        <v>1</v>
      </c>
      <c r="B49" s="62"/>
      <c r="C49" s="62"/>
      <c r="D49" s="62"/>
      <c r="E49" s="58" t="s">
        <v>31</v>
      </c>
      <c r="F49" s="58"/>
      <c r="G49" s="76">
        <v>150</v>
      </c>
      <c r="H49" s="64">
        <f>SUM(G49*A49)</f>
        <v>150</v>
      </c>
      <c r="I49" s="63"/>
      <c r="J49" s="65">
        <f>SUM(H49:I49)</f>
        <v>150</v>
      </c>
      <c r="K49" s="40"/>
      <c r="L49" s="41">
        <f>2*50</f>
        <v>100</v>
      </c>
      <c r="M49" s="55">
        <f>SUM(L49/(1-$N$47))</f>
        <v>133.33000000000001</v>
      </c>
      <c r="P49" s="59">
        <f t="shared" si="5"/>
        <v>100</v>
      </c>
      <c r="R49" s="85" t="s">
        <v>52</v>
      </c>
    </row>
    <row r="50" spans="1:19" s="42" customFormat="1" ht="30" customHeight="1">
      <c r="A50" s="62">
        <v>1</v>
      </c>
      <c r="B50" s="62"/>
      <c r="C50" s="62"/>
      <c r="D50" s="62"/>
      <c r="E50" s="58" t="s">
        <v>176</v>
      </c>
      <c r="F50" s="58"/>
      <c r="G50" s="76">
        <v>150</v>
      </c>
      <c r="H50" s="64">
        <f>SUM(G50*A50)</f>
        <v>150</v>
      </c>
      <c r="I50" s="63"/>
      <c r="J50" s="65">
        <f>SUM(H50:I50)</f>
        <v>150</v>
      </c>
      <c r="K50" s="40"/>
      <c r="L50" s="41">
        <f>((0.7*15)+(50*1)*2)</f>
        <v>110.5</v>
      </c>
      <c r="M50" s="55">
        <f t="shared" ref="M50:M52" si="56">SUM(L50/(1-$N$47))</f>
        <v>147.33000000000001</v>
      </c>
      <c r="O50" s="43"/>
      <c r="P50" s="59">
        <f t="shared" si="5"/>
        <v>110.5</v>
      </c>
      <c r="Q50" s="44"/>
      <c r="R50" s="57" t="s">
        <v>49</v>
      </c>
    </row>
    <row r="51" spans="1:19" s="42" customFormat="1" ht="30" customHeight="1">
      <c r="A51" s="62">
        <v>1</v>
      </c>
      <c r="B51" s="62"/>
      <c r="C51" s="62"/>
      <c r="D51" s="62"/>
      <c r="E51" s="58" t="s">
        <v>50</v>
      </c>
      <c r="F51" s="58"/>
      <c r="G51" s="76">
        <v>750</v>
      </c>
      <c r="H51" s="64">
        <f>SUM(G51*A51)</f>
        <v>750</v>
      </c>
      <c r="I51" s="63"/>
      <c r="J51" s="65">
        <f>SUM(H51:I51)</f>
        <v>750</v>
      </c>
      <c r="K51" s="40"/>
      <c r="L51" s="41">
        <f>((0.7*220)+(50*4)+(60*1)+(150*1))</f>
        <v>564</v>
      </c>
      <c r="M51" s="55">
        <f t="shared" si="56"/>
        <v>752</v>
      </c>
      <c r="O51" s="43"/>
      <c r="P51" s="59">
        <f t="shared" si="5"/>
        <v>564</v>
      </c>
      <c r="Q51" s="44"/>
      <c r="R51" s="57" t="s">
        <v>49</v>
      </c>
    </row>
    <row r="52" spans="1:19" s="42" customFormat="1" ht="30" customHeight="1" thickBot="1">
      <c r="A52" s="60">
        <v>1</v>
      </c>
      <c r="B52" s="60"/>
      <c r="C52" s="60"/>
      <c r="D52" s="60"/>
      <c r="E52" s="61" t="s">
        <v>37</v>
      </c>
      <c r="F52" s="61"/>
      <c r="G52" s="86">
        <v>604.76</v>
      </c>
      <c r="H52" s="76">
        <f>G52*A52</f>
        <v>604.76</v>
      </c>
      <c r="I52" s="63"/>
      <c r="J52" s="52">
        <f>SUM(H52:I52)</f>
        <v>604.76</v>
      </c>
      <c r="K52" s="40"/>
      <c r="L52" s="41">
        <v>450</v>
      </c>
      <c r="M52" s="55">
        <f t="shared" si="56"/>
        <v>600</v>
      </c>
      <c r="O52" s="43"/>
      <c r="P52" s="59">
        <f t="shared" si="5"/>
        <v>450</v>
      </c>
      <c r="Q52" s="44"/>
      <c r="R52" s="57" t="s">
        <v>49</v>
      </c>
    </row>
    <row r="53" spans="1:19" ht="40.15" customHeight="1" thickTop="1">
      <c r="A53" s="45"/>
      <c r="B53" s="46"/>
      <c r="C53" s="46"/>
      <c r="D53" s="46"/>
      <c r="E53" s="46"/>
      <c r="F53" s="46"/>
      <c r="G53" s="84"/>
      <c r="H53" s="127">
        <f>SUM(H12:H52)</f>
        <v>10990</v>
      </c>
      <c r="I53" s="128">
        <f>SUM(I12:I52)</f>
        <v>0</v>
      </c>
      <c r="J53" s="129">
        <f>SUM(J12:J52)</f>
        <v>10990</v>
      </c>
      <c r="K53" s="10"/>
      <c r="L53" s="42"/>
      <c r="M53" s="42"/>
      <c r="N53" s="42"/>
      <c r="O53" s="43"/>
      <c r="P53" s="42"/>
      <c r="Q53" s="42"/>
      <c r="R53" s="42"/>
      <c r="S53" s="42"/>
    </row>
    <row r="54" spans="1:19" s="42" customFormat="1" ht="24.95" customHeight="1">
      <c r="A54" s="23"/>
      <c r="B54" s="23"/>
      <c r="C54" s="23"/>
      <c r="D54" s="23"/>
      <c r="E54" s="23"/>
      <c r="F54" s="23"/>
      <c r="G54" s="23"/>
      <c r="H54" s="23"/>
      <c r="I54" s="25"/>
      <c r="J54" s="40"/>
      <c r="K54" s="23"/>
    </row>
    <row r="55" spans="1:19" s="42" customFormat="1" ht="24.95" customHeight="1">
      <c r="A55" s="31"/>
      <c r="B55"/>
      <c r="C55"/>
      <c r="D55"/>
      <c r="E55" s="23"/>
      <c r="F55"/>
      <c r="G55"/>
      <c r="H55"/>
      <c r="I55" s="25"/>
      <c r="J55" s="40"/>
      <c r="K55" s="23"/>
    </row>
    <row r="56" spans="1:19" s="42" customFormat="1" ht="24.95" customHeight="1">
      <c r="A56" s="87" t="s">
        <v>53</v>
      </c>
      <c r="E56" s="23"/>
      <c r="I56" s="25"/>
      <c r="J56" s="40"/>
      <c r="K56" s="23"/>
    </row>
    <row r="57" spans="1:19" s="42" customFormat="1" ht="24.95" customHeight="1">
      <c r="A57" s="87" t="s">
        <v>54</v>
      </c>
      <c r="E57" s="23"/>
      <c r="I57" s="25"/>
      <c r="J57" s="40"/>
      <c r="K57" s="47"/>
    </row>
    <row r="58" spans="1:19" ht="24.95" customHeight="1">
      <c r="A58" s="92" t="s">
        <v>55</v>
      </c>
      <c r="B58" s="93"/>
      <c r="C58" s="93"/>
      <c r="D58" s="93"/>
      <c r="E58" s="94"/>
      <c r="F58" s="93"/>
      <c r="G58" s="42"/>
      <c r="H58" s="42"/>
      <c r="I58" s="25"/>
      <c r="J58" s="40"/>
      <c r="K58" s="10"/>
    </row>
    <row r="59" spans="1:19" ht="24.95" customHeight="1">
      <c r="A59" s="23"/>
      <c r="B59" s="42"/>
      <c r="C59" s="42"/>
      <c r="D59" s="42"/>
      <c r="E59" s="23"/>
      <c r="F59" s="42"/>
      <c r="G59" s="42"/>
      <c r="H59" s="42"/>
      <c r="I59" s="25"/>
      <c r="J59" s="40"/>
      <c r="K59" s="10"/>
    </row>
    <row r="60" spans="1:19" ht="24.95" customHeight="1">
      <c r="A60" s="23"/>
      <c r="B60" s="23"/>
      <c r="C60" s="23"/>
      <c r="D60" s="23"/>
      <c r="E60" s="23"/>
      <c r="F60"/>
      <c r="G60"/>
      <c r="H60"/>
      <c r="I60" s="25"/>
      <c r="J60" s="40"/>
      <c r="K60" s="10"/>
    </row>
    <row r="61" spans="1:19" s="42" customFormat="1" ht="24.95" customHeight="1">
      <c r="A61" s="23"/>
      <c r="B61" s="23"/>
      <c r="C61" s="23"/>
      <c r="D61" s="23"/>
      <c r="E61" s="23"/>
      <c r="F61" s="23"/>
      <c r="G61" s="23"/>
      <c r="H61" s="23"/>
      <c r="I61" s="25"/>
      <c r="J61" s="40"/>
      <c r="K61" s="23"/>
    </row>
    <row r="62" spans="1:19" s="42" customFormat="1" ht="24.95" customHeight="1">
      <c r="A62" s="23"/>
      <c r="B62" s="23"/>
      <c r="C62" s="23"/>
      <c r="D62" s="23"/>
      <c r="E62" s="23"/>
      <c r="F62" s="23"/>
      <c r="G62" s="23"/>
      <c r="H62" s="23"/>
      <c r="I62" s="25"/>
      <c r="J62" s="40"/>
      <c r="K62" s="23"/>
    </row>
    <row r="63" spans="1:19" ht="24.95" customHeight="1">
      <c r="A63" s="23"/>
      <c r="B63" s="23"/>
      <c r="C63" s="23"/>
      <c r="D63" s="23"/>
      <c r="E63" s="23"/>
      <c r="F63" s="23"/>
      <c r="G63" s="23"/>
      <c r="H63" s="23"/>
      <c r="I63" s="25"/>
      <c r="J63" s="40"/>
      <c r="K63" s="10"/>
    </row>
    <row r="64" spans="1:19" ht="24.95" customHeight="1">
      <c r="A64" s="23"/>
      <c r="B64" s="23"/>
      <c r="C64" s="23"/>
      <c r="D64" s="23"/>
      <c r="E64" s="23"/>
      <c r="F64" s="23"/>
      <c r="G64" s="23"/>
      <c r="H64" s="23"/>
      <c r="I64" s="25"/>
      <c r="J64" s="40"/>
      <c r="K64" s="10"/>
    </row>
    <row r="65" spans="1:11" s="42" customFormat="1" ht="24.95" customHeight="1">
      <c r="A65" s="32"/>
      <c r="B65" s="32"/>
      <c r="C65" s="32"/>
      <c r="D65" s="23"/>
      <c r="E65" s="23"/>
      <c r="F65" s="23"/>
      <c r="G65" s="23"/>
      <c r="H65" s="23"/>
      <c r="I65" s="25"/>
      <c r="J65" s="40"/>
      <c r="K65" s="47"/>
    </row>
    <row r="66" spans="1:11" ht="24.95" customHeight="1">
      <c r="A66" s="23"/>
      <c r="B66" s="23"/>
      <c r="C66" s="23"/>
      <c r="D66" s="23"/>
      <c r="E66" s="23"/>
      <c r="F66" s="23"/>
      <c r="G66" s="23"/>
      <c r="H66" s="23"/>
      <c r="I66" s="25"/>
      <c r="J66" s="40"/>
      <c r="K66" s="10"/>
    </row>
    <row r="67" spans="1:11" ht="24.95" customHeight="1">
      <c r="A67" s="23"/>
      <c r="B67" s="23"/>
      <c r="C67" s="23"/>
      <c r="D67" s="23"/>
      <c r="E67" s="23"/>
      <c r="F67" s="23"/>
      <c r="G67" s="23"/>
      <c r="H67" s="23"/>
      <c r="I67" s="25"/>
      <c r="J67" s="40"/>
      <c r="K67" s="10"/>
    </row>
    <row r="68" spans="1:11" ht="24.95" customHeight="1">
      <c r="A68" s="23"/>
      <c r="B68" s="23"/>
      <c r="C68" s="23"/>
      <c r="D68" s="23"/>
      <c r="E68" s="23"/>
      <c r="F68" s="23"/>
      <c r="G68" s="23"/>
      <c r="H68" s="23"/>
      <c r="I68" s="25"/>
      <c r="J68" s="40"/>
      <c r="K68" s="10"/>
    </row>
    <row r="69" spans="1:11" s="42" customFormat="1" ht="24.95" customHeight="1">
      <c r="A69" s="23"/>
      <c r="B69" s="23"/>
      <c r="C69" s="23"/>
      <c r="D69" s="23"/>
      <c r="E69" s="23"/>
      <c r="F69" s="23"/>
      <c r="G69" s="23"/>
      <c r="H69" s="23"/>
      <c r="I69" s="25"/>
      <c r="J69" s="40"/>
      <c r="K69" s="23"/>
    </row>
    <row r="70" spans="1:11" s="42" customFormat="1" ht="24.95" customHeight="1">
      <c r="A70" s="23"/>
      <c r="B70" s="23"/>
      <c r="C70" s="23"/>
      <c r="D70" s="23"/>
      <c r="E70" s="23"/>
      <c r="F70" s="23"/>
      <c r="G70" s="23"/>
      <c r="H70" s="23"/>
      <c r="I70" s="25"/>
      <c r="J70" s="40"/>
      <c r="K70" s="23"/>
    </row>
    <row r="71" spans="1:11" s="42" customFormat="1" ht="24.95" customHeight="1">
      <c r="A71" s="23"/>
      <c r="B71" s="23"/>
      <c r="C71" s="23"/>
      <c r="D71" s="23"/>
      <c r="E71" s="23"/>
      <c r="F71" s="23"/>
      <c r="G71" s="23"/>
      <c r="H71" s="23"/>
      <c r="I71" s="25"/>
      <c r="J71" s="40"/>
      <c r="K71" s="47"/>
    </row>
    <row r="72" spans="1:11" ht="24.95" customHeight="1">
      <c r="A72" s="23"/>
      <c r="B72" s="23"/>
      <c r="C72" s="23"/>
      <c r="D72" s="23"/>
      <c r="E72" s="23"/>
      <c r="F72" s="23"/>
      <c r="G72" s="23"/>
      <c r="H72" s="23"/>
      <c r="I72" s="25"/>
      <c r="J72" s="40"/>
      <c r="K72" s="10"/>
    </row>
    <row r="73" spans="1:11" ht="24.95" customHeight="1">
      <c r="A73" s="23"/>
      <c r="B73" s="23"/>
      <c r="C73" s="23"/>
      <c r="D73" s="23"/>
      <c r="E73" s="23"/>
      <c r="F73" s="23"/>
      <c r="G73" s="23"/>
      <c r="H73" s="23"/>
      <c r="I73" s="25"/>
      <c r="J73" s="40"/>
      <c r="K73" s="10"/>
    </row>
    <row r="74" spans="1:11" ht="24.95" customHeight="1">
      <c r="A74" s="23"/>
      <c r="B74" s="23"/>
      <c r="C74" s="23"/>
      <c r="D74" s="23"/>
      <c r="E74" s="23"/>
      <c r="F74" s="23"/>
      <c r="G74" s="23"/>
      <c r="H74" s="23"/>
      <c r="I74" s="25"/>
      <c r="J74" s="40"/>
      <c r="K74" s="10"/>
    </row>
    <row r="75" spans="1:11" s="42" customFormat="1" ht="24.95" customHeight="1">
      <c r="A75" s="23"/>
      <c r="B75" s="23"/>
      <c r="C75" s="23"/>
      <c r="D75" s="23"/>
      <c r="E75" s="23"/>
      <c r="F75" s="23"/>
      <c r="G75" s="23"/>
      <c r="H75" s="23"/>
      <c r="I75" s="25"/>
      <c r="J75" s="40"/>
      <c r="K75" s="23"/>
    </row>
    <row r="76" spans="1:11" s="42" customFormat="1" ht="24.95" customHeight="1">
      <c r="A76" s="23"/>
      <c r="B76" s="23"/>
      <c r="C76" s="23"/>
      <c r="D76" s="23"/>
      <c r="E76" s="23"/>
      <c r="F76" s="23"/>
      <c r="G76" s="23"/>
      <c r="H76" s="23"/>
      <c r="I76" s="25"/>
      <c r="J76" s="40"/>
      <c r="K76" s="23"/>
    </row>
    <row r="77" spans="1:11" ht="24.95" customHeight="1">
      <c r="A77" s="23"/>
      <c r="B77" s="23"/>
      <c r="C77" s="23"/>
      <c r="D77" s="23"/>
      <c r="E77" s="23"/>
      <c r="F77" s="23"/>
      <c r="G77" s="23"/>
      <c r="H77" s="23"/>
      <c r="I77" s="25"/>
      <c r="J77" s="40"/>
      <c r="K77" s="10"/>
    </row>
    <row r="78" spans="1:11" ht="24.95" customHeight="1">
      <c r="A78" s="23"/>
      <c r="B78" s="23"/>
      <c r="C78" s="23"/>
      <c r="D78" s="23"/>
      <c r="E78" s="23"/>
      <c r="F78" s="23"/>
      <c r="G78" s="23"/>
      <c r="H78" s="23"/>
      <c r="I78" s="25"/>
      <c r="J78" s="40"/>
      <c r="K78" s="10"/>
    </row>
    <row r="79" spans="1:11" ht="24.95" customHeight="1">
      <c r="A79" s="32"/>
      <c r="B79" s="32"/>
      <c r="C79" s="32"/>
      <c r="D79" s="23"/>
      <c r="E79" s="23"/>
      <c r="F79" s="23"/>
      <c r="G79" s="23"/>
      <c r="H79" s="23"/>
      <c r="I79" s="25"/>
      <c r="J79" s="40"/>
      <c r="K79" s="10"/>
    </row>
    <row r="80" spans="1:11" ht="24.95" customHeight="1">
      <c r="A80" s="23"/>
      <c r="B80" s="23"/>
      <c r="C80" s="23"/>
      <c r="D80" s="23"/>
      <c r="E80" s="23"/>
      <c r="F80" s="23"/>
      <c r="G80" s="23"/>
      <c r="H80" s="23"/>
      <c r="I80" s="48"/>
      <c r="J80" s="49"/>
      <c r="K80" s="1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10"/>
      <c r="K81" s="1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10"/>
      <c r="K82" s="1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10"/>
      <c r="K83" s="1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10"/>
      <c r="K84" s="1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10"/>
      <c r="K85" s="1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10"/>
      <c r="K86" s="10"/>
    </row>
    <row r="87" spans="1:11" ht="20.100000000000001" customHeight="1">
      <c r="A87" s="23"/>
      <c r="B87" s="23"/>
      <c r="C87" s="23"/>
      <c r="D87" s="23"/>
      <c r="E87" s="23"/>
      <c r="F87" s="23"/>
      <c r="G87" s="23"/>
      <c r="H87" s="23"/>
      <c r="I87" s="23"/>
      <c r="J87" s="10"/>
      <c r="K87" s="10"/>
    </row>
    <row r="88" spans="1:11" ht="20.100000000000001" customHeight="1">
      <c r="A88" s="23"/>
      <c r="B88" s="23"/>
      <c r="C88" s="23"/>
      <c r="D88" s="23"/>
      <c r="E88" s="23"/>
      <c r="F88" s="23"/>
      <c r="G88" s="23"/>
      <c r="H88" s="23"/>
      <c r="I88" s="23"/>
      <c r="J88" s="10"/>
      <c r="K88" s="10"/>
    </row>
    <row r="89" spans="1:11" ht="20.100000000000001" customHeight="1">
      <c r="A89" s="23"/>
      <c r="B89" s="23"/>
      <c r="C89" s="23"/>
      <c r="D89" s="23"/>
      <c r="E89" s="23"/>
      <c r="F89" s="23"/>
      <c r="G89" s="23"/>
      <c r="H89" s="23"/>
      <c r="I89" s="23"/>
      <c r="J89" s="10"/>
      <c r="K89" s="10"/>
    </row>
    <row r="90" spans="1:11" ht="20.100000000000001" customHeight="1">
      <c r="A90" s="23"/>
      <c r="B90" s="23"/>
      <c r="C90" s="23"/>
      <c r="D90" s="23"/>
      <c r="E90" s="23"/>
      <c r="F90" s="23"/>
      <c r="G90" s="23"/>
      <c r="H90" s="23"/>
      <c r="I90" s="23"/>
      <c r="J90" s="10"/>
      <c r="K90" s="10"/>
    </row>
    <row r="91" spans="1:11" ht="20.100000000000001" customHeight="1">
      <c r="A91" s="23"/>
      <c r="B91" s="23"/>
      <c r="C91" s="23"/>
      <c r="D91" s="23"/>
      <c r="E91" s="23"/>
      <c r="F91" s="23"/>
      <c r="G91" s="23"/>
      <c r="H91" s="23"/>
      <c r="I91" s="23"/>
      <c r="J91" s="10"/>
      <c r="K91" s="10"/>
    </row>
    <row r="92" spans="1:11" ht="20.100000000000001" customHeight="1">
      <c r="A92" s="23"/>
      <c r="B92" s="23"/>
      <c r="C92" s="23"/>
      <c r="D92" s="23"/>
      <c r="E92" s="23"/>
      <c r="F92" s="23"/>
      <c r="G92" s="23"/>
      <c r="H92" s="23"/>
      <c r="I92" s="23"/>
      <c r="J92" s="10"/>
      <c r="K92" s="10"/>
    </row>
    <row r="93" spans="1:11" ht="20.100000000000001" customHeight="1">
      <c r="A93" s="23"/>
      <c r="B93" s="23"/>
      <c r="C93" s="23"/>
      <c r="D93" s="23"/>
      <c r="E93" s="23"/>
      <c r="F93" s="23"/>
      <c r="G93" s="23"/>
      <c r="H93" s="23"/>
      <c r="I93" s="23"/>
      <c r="J93" s="10"/>
      <c r="K93" s="10"/>
    </row>
    <row r="94" spans="1:11" ht="20.100000000000001" customHeight="1">
      <c r="A94" s="23"/>
      <c r="B94" s="23"/>
      <c r="C94" s="23"/>
      <c r="D94" s="23"/>
      <c r="E94" s="23"/>
      <c r="F94" s="23"/>
      <c r="G94" s="23"/>
      <c r="H94" s="23"/>
      <c r="I94" s="23"/>
      <c r="J94" s="10"/>
      <c r="K94" s="10"/>
    </row>
    <row r="95" spans="1:11" ht="20.100000000000001" customHeight="1">
      <c r="A95" s="23"/>
      <c r="B95" s="23"/>
      <c r="C95" s="23"/>
      <c r="D95" s="23"/>
      <c r="E95" s="23"/>
      <c r="F95" s="23"/>
      <c r="G95" s="23"/>
      <c r="H95" s="23"/>
      <c r="I95" s="23"/>
      <c r="J95" s="10"/>
      <c r="K95" s="10"/>
    </row>
    <row r="96" spans="1:11" ht="20.100000000000001" customHeight="1">
      <c r="A96" s="23"/>
      <c r="B96" s="23"/>
      <c r="C96" s="23"/>
      <c r="D96" s="23"/>
      <c r="E96" s="23"/>
      <c r="F96" s="23"/>
      <c r="G96" s="23"/>
      <c r="H96" s="23"/>
      <c r="I96" s="23"/>
      <c r="J96" s="10"/>
      <c r="K96" s="10"/>
    </row>
    <row r="97" spans="1:11" ht="20.100000000000001" customHeight="1">
      <c r="A97" s="23"/>
      <c r="B97" s="23"/>
      <c r="C97" s="23"/>
      <c r="D97" s="23"/>
      <c r="E97" s="23"/>
      <c r="F97" s="23"/>
      <c r="G97" s="23"/>
      <c r="H97" s="23"/>
      <c r="I97" s="23"/>
      <c r="J97" s="10"/>
      <c r="K97" s="10"/>
    </row>
    <row r="98" spans="1:11" ht="20.100000000000001" customHeight="1">
      <c r="A98" s="23"/>
      <c r="B98" s="23"/>
      <c r="C98" s="23"/>
      <c r="D98" s="23"/>
      <c r="E98" s="23"/>
      <c r="F98" s="23"/>
      <c r="G98" s="23"/>
      <c r="H98" s="23"/>
      <c r="I98" s="23"/>
      <c r="J98" s="10"/>
      <c r="K98" s="10"/>
    </row>
    <row r="99" spans="1:11" ht="20.100000000000001" customHeight="1">
      <c r="A99" s="23"/>
      <c r="B99" s="23"/>
      <c r="C99" s="23"/>
      <c r="D99" s="23"/>
      <c r="E99" s="23"/>
      <c r="F99" s="23"/>
      <c r="G99" s="23"/>
      <c r="H99" s="23"/>
      <c r="I99" s="23"/>
      <c r="J99" s="10"/>
      <c r="K99" s="10"/>
    </row>
    <row r="100" spans="1:11" ht="20.100000000000001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10"/>
      <c r="K100" s="10"/>
    </row>
    <row r="101" spans="1:11" ht="20.100000000000001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10"/>
      <c r="K101" s="10"/>
    </row>
    <row r="102" spans="1:11" ht="20.100000000000001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10"/>
      <c r="K102" s="10"/>
    </row>
    <row r="103" spans="1:11" ht="20.100000000000001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10"/>
      <c r="K103" s="10"/>
    </row>
    <row r="104" spans="1:11" ht="20.100000000000001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10"/>
      <c r="K104" s="10"/>
    </row>
    <row r="105" spans="1:11" ht="20.100000000000001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10"/>
      <c r="K105" s="10"/>
    </row>
    <row r="106" spans="1:11" ht="20.100000000000001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10"/>
      <c r="K106" s="10"/>
    </row>
    <row r="107" spans="1:11" ht="20.100000000000001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10"/>
      <c r="K107" s="10"/>
    </row>
    <row r="108" spans="1:11" ht="20.100000000000001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10"/>
      <c r="K108" s="10"/>
    </row>
    <row r="109" spans="1:11" ht="20.100000000000001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10"/>
      <c r="K109" s="10"/>
    </row>
    <row r="110" spans="1:11" ht="20.100000000000001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10"/>
      <c r="K110" s="10"/>
    </row>
    <row r="111" spans="1:11" ht="20.100000000000001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10"/>
      <c r="K111" s="10"/>
    </row>
    <row r="112" spans="1:11" ht="20.100000000000001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10"/>
      <c r="K112" s="10"/>
    </row>
    <row r="113" spans="1:11" ht="20.100000000000001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10"/>
      <c r="K113" s="10"/>
    </row>
    <row r="114" spans="1:11" ht="20.100000000000001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10"/>
      <c r="K114" s="10"/>
    </row>
    <row r="115" spans="1:11" ht="20.100000000000001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10"/>
      <c r="K115" s="10"/>
    </row>
    <row r="116" spans="1:11" ht="20.100000000000001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10"/>
      <c r="K116" s="10"/>
    </row>
    <row r="117" spans="1:11" ht="20.100000000000001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10"/>
      <c r="K117" s="10"/>
    </row>
    <row r="118" spans="1:11" ht="20.100000000000001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10"/>
      <c r="K118" s="10"/>
    </row>
    <row r="119" spans="1:11" ht="20.100000000000001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10"/>
      <c r="K119" s="1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10"/>
      <c r="K120" s="1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10"/>
      <c r="K121" s="1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10"/>
      <c r="K122" s="1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10"/>
      <c r="K123" s="1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10"/>
      <c r="K124" s="1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10"/>
      <c r="K125" s="1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10"/>
      <c r="K126" s="1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10"/>
      <c r="K127" s="1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10"/>
      <c r="K128" s="1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10"/>
      <c r="K129" s="1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10"/>
      <c r="K130" s="1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10"/>
      <c r="K131" s="1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10"/>
      <c r="K132" s="1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10"/>
      <c r="K133" s="1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10"/>
      <c r="K134" s="1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10"/>
      <c r="K135" s="1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10"/>
      <c r="K136" s="1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10"/>
      <c r="K137" s="1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10"/>
      <c r="K138" s="1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10"/>
      <c r="K139" s="1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10"/>
      <c r="K140" s="1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10"/>
      <c r="K141" s="1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10"/>
      <c r="K142" s="1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10"/>
      <c r="K143" s="1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10"/>
      <c r="K144" s="1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10"/>
      <c r="K145" s="1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10"/>
      <c r="K146" s="1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10"/>
      <c r="K147" s="1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10"/>
      <c r="K148" s="1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10"/>
      <c r="K149" s="1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10"/>
      <c r="K150" s="1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10"/>
      <c r="K151" s="1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10"/>
      <c r="K152" s="1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10"/>
      <c r="K153" s="1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10"/>
      <c r="K154" s="1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10"/>
      <c r="K155" s="1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10"/>
      <c r="K156" s="1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10"/>
      <c r="K157" s="1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10"/>
      <c r="K158" s="1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10"/>
      <c r="K159" s="1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10"/>
      <c r="K160" s="1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10"/>
      <c r="K161" s="1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10"/>
      <c r="K162" s="1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10"/>
      <c r="K163" s="1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10"/>
      <c r="K164" s="1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10"/>
      <c r="K165" s="1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10"/>
      <c r="K166" s="1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10"/>
      <c r="K167" s="1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10"/>
      <c r="K168" s="1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10"/>
      <c r="K169" s="1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10"/>
      <c r="K170" s="1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10"/>
      <c r="K171" s="1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10"/>
      <c r="K172" s="1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10"/>
      <c r="K173" s="1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10"/>
      <c r="K174" s="1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10"/>
      <c r="K175" s="1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10"/>
      <c r="K176" s="1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10"/>
      <c r="K177" s="1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10"/>
      <c r="K178" s="1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10"/>
      <c r="K179" s="1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10"/>
      <c r="K180" s="1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10"/>
      <c r="K181" s="1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10"/>
      <c r="K182" s="1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10"/>
      <c r="K183" s="1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10"/>
      <c r="K184" s="1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10"/>
      <c r="K185" s="1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10"/>
      <c r="K186" s="10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10"/>
      <c r="K187" s="10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10"/>
      <c r="K188" s="10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10"/>
      <c r="K189" s="10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10"/>
      <c r="K190" s="10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10"/>
      <c r="K191" s="10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10"/>
      <c r="K192" s="10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10"/>
      <c r="K193" s="10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10"/>
      <c r="K194" s="10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10"/>
      <c r="K195" s="10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10"/>
      <c r="K196" s="10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10"/>
      <c r="K197" s="10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10"/>
      <c r="K198" s="10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10"/>
      <c r="K199" s="10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10"/>
      <c r="K200" s="10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10"/>
      <c r="K201" s="10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10"/>
      <c r="K202" s="10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10"/>
      <c r="K203" s="10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10"/>
      <c r="K204" s="10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10"/>
      <c r="K205" s="10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10"/>
      <c r="K206" s="10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10"/>
      <c r="K207" s="10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10"/>
      <c r="K208" s="10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10"/>
      <c r="K209" s="10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10"/>
      <c r="K210" s="10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10"/>
      <c r="K211" s="10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10"/>
      <c r="K212" s="10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10"/>
      <c r="K213" s="10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10"/>
      <c r="K214" s="10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10"/>
      <c r="K215" s="10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10"/>
      <c r="K216" s="10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10"/>
      <c r="K217" s="10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10"/>
      <c r="K218" s="10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10"/>
      <c r="K219" s="10"/>
    </row>
    <row r="220" spans="1:11">
      <c r="A220" s="23"/>
      <c r="B220" s="23"/>
      <c r="C220" s="23"/>
      <c r="D220" s="23"/>
      <c r="E220" s="23"/>
      <c r="I220" s="23"/>
      <c r="J220" s="10"/>
      <c r="K220" s="10"/>
    </row>
    <row r="221" spans="1:11">
      <c r="A221" s="23"/>
      <c r="B221" s="23"/>
      <c r="C221" s="23"/>
      <c r="D221" s="23"/>
      <c r="E221" s="23"/>
      <c r="I221" s="23"/>
      <c r="J221" s="10"/>
      <c r="K221" s="10"/>
    </row>
    <row r="222" spans="1:11">
      <c r="A222" s="23"/>
      <c r="B222" s="23"/>
      <c r="C222" s="23"/>
      <c r="D222" s="23"/>
      <c r="E222" s="23"/>
      <c r="I222" s="23"/>
      <c r="J222" s="10"/>
      <c r="K222" s="10"/>
    </row>
    <row r="223" spans="1:11">
      <c r="A223" s="23"/>
      <c r="B223" s="23"/>
      <c r="C223" s="23"/>
      <c r="D223" s="23"/>
      <c r="E223" s="23"/>
      <c r="I223" s="23"/>
      <c r="J223" s="10"/>
      <c r="K223" s="10"/>
    </row>
    <row r="224" spans="1:11">
      <c r="A224" s="23"/>
      <c r="B224" s="23"/>
      <c r="C224" s="23"/>
      <c r="D224" s="23"/>
      <c r="E224" s="23"/>
      <c r="I224" s="23"/>
      <c r="J224" s="10"/>
      <c r="K224" s="10"/>
    </row>
    <row r="225" spans="1:10">
      <c r="A225" s="23"/>
      <c r="B225" s="23"/>
      <c r="C225" s="23"/>
      <c r="D225" s="23"/>
      <c r="E225" s="23"/>
      <c r="I225" s="23"/>
      <c r="J225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6" t="s">
        <v>56</v>
      </c>
      <c r="B1" s="81" t="s">
        <v>57</v>
      </c>
      <c r="D1" s="97" t="s">
        <v>58</v>
      </c>
      <c r="H1" s="97" t="s">
        <v>59</v>
      </c>
    </row>
    <row r="2" spans="1:11">
      <c r="A2" s="81" t="s">
        <v>60</v>
      </c>
      <c r="B2" s="81">
        <v>50</v>
      </c>
      <c r="D2" s="98">
        <v>20</v>
      </c>
    </row>
    <row r="3" spans="1:11">
      <c r="A3" s="81" t="s">
        <v>61</v>
      </c>
      <c r="B3">
        <v>40</v>
      </c>
      <c r="D3" s="99">
        <v>25</v>
      </c>
      <c r="I3" s="100" t="s">
        <v>62</v>
      </c>
      <c r="J3" s="100"/>
      <c r="K3" s="100" t="s">
        <v>23</v>
      </c>
    </row>
    <row r="4" spans="1:11">
      <c r="A4" s="81" t="s">
        <v>63</v>
      </c>
      <c r="B4">
        <v>25</v>
      </c>
      <c r="D4" s="99">
        <v>40</v>
      </c>
      <c r="I4" s="81" t="s">
        <v>64</v>
      </c>
      <c r="K4" s="101" t="s">
        <v>65</v>
      </c>
    </row>
    <row r="5" spans="1:11">
      <c r="A5" s="81" t="s">
        <v>66</v>
      </c>
      <c r="B5">
        <v>20</v>
      </c>
      <c r="D5" s="98" t="s">
        <v>67</v>
      </c>
      <c r="I5" s="81" t="s">
        <v>68</v>
      </c>
      <c r="K5" s="37">
        <v>0.4</v>
      </c>
    </row>
    <row r="6" spans="1:11">
      <c r="A6" s="81" t="s">
        <v>69</v>
      </c>
      <c r="B6">
        <v>10</v>
      </c>
      <c r="D6" s="99">
        <v>50</v>
      </c>
      <c r="I6" s="81" t="s">
        <v>70</v>
      </c>
      <c r="K6" s="37">
        <v>0.3</v>
      </c>
    </row>
    <row r="7" spans="1:11">
      <c r="A7" s="81" t="s">
        <v>71</v>
      </c>
      <c r="B7" s="81" t="s">
        <v>72</v>
      </c>
      <c r="D7" s="99">
        <v>80</v>
      </c>
      <c r="I7" s="81" t="s">
        <v>73</v>
      </c>
      <c r="K7" s="37">
        <v>0.25</v>
      </c>
    </row>
    <row r="8" spans="1:11">
      <c r="A8" s="81" t="s">
        <v>74</v>
      </c>
      <c r="B8" s="81">
        <v>20</v>
      </c>
      <c r="D8" s="98" t="s">
        <v>67</v>
      </c>
      <c r="I8" s="81" t="s">
        <v>75</v>
      </c>
      <c r="K8" s="101" t="s">
        <v>76</v>
      </c>
    </row>
    <row r="9" spans="1:11">
      <c r="A9" s="81" t="s">
        <v>77</v>
      </c>
      <c r="B9" s="81"/>
      <c r="D9" s="98">
        <v>75</v>
      </c>
      <c r="I9" s="81"/>
      <c r="K9" s="101"/>
    </row>
    <row r="10" spans="1:11">
      <c r="D10" s="99"/>
      <c r="I10" s="81" t="s">
        <v>78</v>
      </c>
      <c r="K10" s="37"/>
    </row>
    <row r="11" spans="1:11">
      <c r="A11" s="96" t="s">
        <v>79</v>
      </c>
      <c r="D11" s="99"/>
      <c r="K11" s="37"/>
    </row>
    <row r="12" spans="1:11">
      <c r="A12" s="81" t="s">
        <v>80</v>
      </c>
      <c r="D12" s="99"/>
      <c r="K12" s="37"/>
    </row>
    <row r="13" spans="1:11">
      <c r="A13" s="81" t="s">
        <v>81</v>
      </c>
      <c r="D13" s="99"/>
      <c r="K13" s="37"/>
    </row>
    <row r="14" spans="1:11">
      <c r="A14" s="81" t="s">
        <v>82</v>
      </c>
      <c r="D14" s="99"/>
      <c r="K14" s="37"/>
    </row>
    <row r="15" spans="1:11">
      <c r="A15" s="81" t="s">
        <v>83</v>
      </c>
      <c r="D15" s="99"/>
      <c r="K15" s="37"/>
    </row>
    <row r="16" spans="1:11">
      <c r="A16" s="81" t="s">
        <v>84</v>
      </c>
      <c r="D16" s="99"/>
    </row>
    <row r="17" spans="1:8">
      <c r="A17" s="81" t="s">
        <v>85</v>
      </c>
      <c r="D17" s="99"/>
    </row>
    <row r="18" spans="1:8">
      <c r="A18" s="81" t="s">
        <v>86</v>
      </c>
      <c r="D18" s="99"/>
    </row>
    <row r="19" spans="1:8">
      <c r="A19" s="81" t="s">
        <v>87</v>
      </c>
      <c r="D19" s="99"/>
    </row>
    <row r="20" spans="1:8">
      <c r="A20" s="81"/>
      <c r="D20" s="99"/>
    </row>
    <row r="21" spans="1:8">
      <c r="A21" s="81" t="s">
        <v>60</v>
      </c>
      <c r="D21" s="99"/>
    </row>
    <row r="22" spans="1:8">
      <c r="D22" s="99"/>
    </row>
    <row r="23" spans="1:8">
      <c r="A23" s="81" t="s">
        <v>88</v>
      </c>
      <c r="D23" s="99"/>
    </row>
    <row r="24" spans="1:8">
      <c r="D24" s="99"/>
    </row>
    <row r="25" spans="1:8">
      <c r="A25" s="96" t="s">
        <v>89</v>
      </c>
      <c r="D25" s="99"/>
    </row>
    <row r="26" spans="1:8">
      <c r="A26" s="102" t="s">
        <v>90</v>
      </c>
      <c r="B26" s="103"/>
      <c r="C26" s="103"/>
      <c r="D26" s="104"/>
      <c r="E26" s="103"/>
      <c r="F26" s="103"/>
      <c r="G26" s="103"/>
      <c r="H26" s="103"/>
    </row>
    <row r="27" spans="1:8">
      <c r="A27" s="102" t="s">
        <v>91</v>
      </c>
      <c r="B27" s="103"/>
      <c r="C27" s="103"/>
      <c r="D27" s="104"/>
      <c r="E27" s="103"/>
      <c r="F27" s="103"/>
      <c r="G27" s="103"/>
      <c r="H27" s="103"/>
    </row>
    <row r="28" spans="1:8">
      <c r="A28" s="102" t="s">
        <v>92</v>
      </c>
      <c r="B28" s="103"/>
      <c r="C28" s="103"/>
      <c r="D28" s="104"/>
      <c r="E28" s="103"/>
      <c r="F28" s="103"/>
      <c r="G28" s="103"/>
      <c r="H28" s="103"/>
    </row>
    <row r="29" spans="1:8">
      <c r="A29" s="102" t="s">
        <v>93</v>
      </c>
      <c r="B29" s="103"/>
      <c r="C29" s="103"/>
      <c r="D29" s="104"/>
      <c r="E29" s="103"/>
      <c r="F29" s="103"/>
      <c r="G29" s="103"/>
      <c r="H29" s="103"/>
    </row>
    <row r="30" spans="1:8">
      <c r="A30" s="102" t="s">
        <v>94</v>
      </c>
      <c r="B30" s="103"/>
      <c r="C30" s="103"/>
      <c r="D30" s="104"/>
      <c r="E30" s="103"/>
      <c r="F30" s="103"/>
      <c r="G30" s="103"/>
      <c r="H30" s="103"/>
    </row>
    <row r="31" spans="1:8">
      <c r="A31" s="146" t="s">
        <v>95</v>
      </c>
      <c r="B31" s="147"/>
      <c r="C31" s="147"/>
      <c r="D31" s="147"/>
      <c r="E31" s="147"/>
      <c r="F31" s="147"/>
      <c r="G31" s="147"/>
      <c r="H31" s="147"/>
    </row>
    <row r="32" spans="1:8">
      <c r="A32" s="146"/>
      <c r="B32" s="147"/>
      <c r="C32" s="147"/>
      <c r="D32" s="147"/>
      <c r="E32" s="147"/>
      <c r="F32" s="147"/>
      <c r="G32" s="147"/>
      <c r="H32" s="147"/>
    </row>
    <row r="33" spans="1:8">
      <c r="A33" s="146"/>
      <c r="B33" s="147"/>
      <c r="C33" s="147"/>
      <c r="D33" s="147"/>
      <c r="E33" s="147"/>
      <c r="F33" s="147"/>
      <c r="G33" s="147"/>
      <c r="H33" s="147"/>
    </row>
    <row r="34" spans="1:8">
      <c r="A34" s="146"/>
      <c r="B34" s="147"/>
      <c r="C34" s="147"/>
      <c r="D34" s="147"/>
      <c r="E34" s="147"/>
      <c r="F34" s="147"/>
      <c r="G34" s="147"/>
      <c r="H34" s="147"/>
    </row>
    <row r="35" spans="1:8">
      <c r="A35" s="147"/>
      <c r="B35" s="147"/>
      <c r="C35" s="147"/>
      <c r="D35" s="147"/>
      <c r="E35" s="147"/>
      <c r="F35" s="147"/>
      <c r="G35" s="147"/>
      <c r="H35" s="147"/>
    </row>
    <row r="36" spans="1:8">
      <c r="A36" s="147" t="s">
        <v>96</v>
      </c>
      <c r="B36" s="147"/>
      <c r="C36" s="147"/>
      <c r="D36" s="147"/>
      <c r="E36" s="147"/>
      <c r="F36" s="147"/>
      <c r="G36" s="147"/>
      <c r="H36" s="147"/>
    </row>
    <row r="37" spans="1:8">
      <c r="A37" s="147"/>
      <c r="B37" s="147"/>
      <c r="C37" s="147"/>
      <c r="D37" s="147"/>
      <c r="E37" s="147"/>
      <c r="F37" s="147"/>
      <c r="G37" s="147"/>
      <c r="H37" s="147"/>
    </row>
    <row r="38" spans="1:8">
      <c r="A38" s="147" t="s">
        <v>97</v>
      </c>
      <c r="B38" s="147"/>
      <c r="C38" s="147"/>
      <c r="D38" s="147"/>
      <c r="E38" s="147"/>
      <c r="F38" s="147"/>
      <c r="G38" s="147"/>
      <c r="H38" s="147"/>
    </row>
    <row r="39" spans="1:8">
      <c r="A39" s="147"/>
      <c r="B39" s="147"/>
      <c r="C39" s="147"/>
      <c r="D39" s="147"/>
      <c r="E39" s="147"/>
      <c r="F39" s="147"/>
      <c r="G39" s="147"/>
      <c r="H39" s="147"/>
    </row>
    <row r="40" spans="1:8">
      <c r="A40" s="147"/>
      <c r="B40" s="147"/>
      <c r="C40" s="147"/>
      <c r="D40" s="147"/>
      <c r="E40" s="147"/>
      <c r="F40" s="147"/>
      <c r="G40" s="147"/>
      <c r="H40" s="147"/>
    </row>
    <row r="41" spans="1:8">
      <c r="A41" s="147" t="s">
        <v>98</v>
      </c>
      <c r="B41" s="147"/>
      <c r="C41" s="147"/>
      <c r="D41" s="147"/>
      <c r="E41" s="147"/>
      <c r="F41" s="147"/>
      <c r="G41" s="147"/>
      <c r="H41" s="147"/>
    </row>
    <row r="42" spans="1:8">
      <c r="A42" s="147"/>
      <c r="B42" s="147"/>
      <c r="C42" s="147"/>
      <c r="D42" s="147"/>
      <c r="E42" s="147"/>
      <c r="F42" s="147"/>
      <c r="G42" s="147"/>
      <c r="H42" s="147"/>
    </row>
    <row r="43" spans="1:8">
      <c r="A43" s="147"/>
      <c r="B43" s="147"/>
      <c r="C43" s="147"/>
      <c r="D43" s="147"/>
      <c r="E43" s="147"/>
      <c r="F43" s="147"/>
      <c r="G43" s="147"/>
      <c r="H43" s="147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5" t="s">
        <v>99</v>
      </c>
      <c r="C1" s="105" t="s">
        <v>100</v>
      </c>
      <c r="E1" s="105" t="s">
        <v>77</v>
      </c>
    </row>
    <row r="2" spans="1:5" ht="30">
      <c r="A2" s="88" t="s">
        <v>101</v>
      </c>
      <c r="C2" t="s">
        <v>102</v>
      </c>
      <c r="E2" s="88" t="s">
        <v>103</v>
      </c>
    </row>
    <row r="3" spans="1:5">
      <c r="A3" s="88"/>
    </row>
    <row r="4" spans="1:5" ht="30">
      <c r="A4" s="88" t="s">
        <v>104</v>
      </c>
      <c r="C4" s="88" t="s">
        <v>105</v>
      </c>
    </row>
    <row r="5" spans="1:5">
      <c r="A5" s="88"/>
    </row>
    <row r="6" spans="1:5" ht="30">
      <c r="A6" s="88" t="s">
        <v>106</v>
      </c>
    </row>
    <row r="7" spans="1:5" ht="45">
      <c r="A7" s="88"/>
      <c r="C7" s="88" t="s">
        <v>107</v>
      </c>
    </row>
    <row r="8" spans="1:5" ht="30">
      <c r="A8" s="88" t="s">
        <v>106</v>
      </c>
    </row>
    <row r="9" spans="1:5" ht="45">
      <c r="A9" s="88"/>
      <c r="C9" s="88" t="s">
        <v>108</v>
      </c>
    </row>
    <row r="10" spans="1:5" ht="30">
      <c r="A10" s="88" t="s">
        <v>104</v>
      </c>
    </row>
    <row r="11" spans="1:5" ht="30">
      <c r="A11" s="88"/>
      <c r="C11" s="88" t="s">
        <v>109</v>
      </c>
    </row>
    <row r="12" spans="1:5" ht="30">
      <c r="A12" s="88" t="s">
        <v>101</v>
      </c>
    </row>
    <row r="13" spans="1:5">
      <c r="A13" s="88"/>
    </row>
    <row r="14" spans="1:5" ht="30">
      <c r="A14" s="89" t="s">
        <v>110</v>
      </c>
      <c r="C14" s="88" t="s">
        <v>111</v>
      </c>
    </row>
    <row r="15" spans="1:5">
      <c r="A15" s="88"/>
    </row>
    <row r="16" spans="1:5" ht="30">
      <c r="A16" s="88"/>
      <c r="C16" s="88" t="s">
        <v>112</v>
      </c>
    </row>
    <row r="17" spans="1:3">
      <c r="A17" s="88"/>
    </row>
    <row r="18" spans="1:3" ht="30">
      <c r="A18" s="88"/>
      <c r="C18" s="88" t="s">
        <v>113</v>
      </c>
    </row>
    <row r="19" spans="1:3">
      <c r="A19" s="88"/>
    </row>
    <row r="20" spans="1:3" ht="60">
      <c r="A20" s="88"/>
      <c r="C20" s="88" t="s">
        <v>114</v>
      </c>
    </row>
    <row r="21" spans="1:3">
      <c r="A21" s="88"/>
    </row>
    <row r="22" spans="1:3" ht="45">
      <c r="A22" s="88"/>
      <c r="C22" s="88" t="s">
        <v>115</v>
      </c>
    </row>
    <row r="23" spans="1:3">
      <c r="A23" s="88"/>
    </row>
    <row r="24" spans="1:3" ht="30">
      <c r="A24" s="88"/>
      <c r="C24" s="88" t="s">
        <v>116</v>
      </c>
    </row>
    <row r="25" spans="1:3">
      <c r="A25" s="88"/>
    </row>
    <row r="26" spans="1:3">
      <c r="A26" s="88"/>
      <c r="C26" s="83" t="s">
        <v>117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118</v>
      </c>
      <c r="B1" s="107" t="s">
        <v>119</v>
      </c>
      <c r="C1" s="108" t="s">
        <v>120</v>
      </c>
      <c r="D1" s="109" t="s">
        <v>121</v>
      </c>
      <c r="E1" s="109" t="s">
        <v>122</v>
      </c>
      <c r="F1" s="109" t="s">
        <v>123</v>
      </c>
      <c r="G1" s="109" t="s">
        <v>124</v>
      </c>
      <c r="H1" s="109" t="s">
        <v>125</v>
      </c>
      <c r="I1" s="110" t="s">
        <v>126</v>
      </c>
    </row>
    <row r="2" spans="1:9" ht="19.5" thickBot="1">
      <c r="A2" s="106" t="s">
        <v>127</v>
      </c>
      <c r="C2" s="81" t="s">
        <v>128</v>
      </c>
      <c r="D2" s="81" t="s">
        <v>129</v>
      </c>
      <c r="E2" s="81" t="s">
        <v>130</v>
      </c>
      <c r="F2" s="81" t="s">
        <v>131</v>
      </c>
      <c r="G2" s="81" t="s">
        <v>132</v>
      </c>
      <c r="H2" s="81" t="s">
        <v>133</v>
      </c>
    </row>
    <row r="3" spans="1:9" ht="19.5" thickBot="1">
      <c r="A3" s="106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1"/>
      <c r="B4" s="3" t="s">
        <v>142</v>
      </c>
      <c r="C4" s="3" t="s">
        <v>143</v>
      </c>
      <c r="D4" s="3" t="s">
        <v>144</v>
      </c>
      <c r="E4" s="81" t="s">
        <v>145</v>
      </c>
      <c r="F4" s="81" t="s">
        <v>146</v>
      </c>
      <c r="G4" s="3" t="s">
        <v>147</v>
      </c>
      <c r="H4" s="3" t="s">
        <v>148</v>
      </c>
    </row>
    <row r="5" spans="1:9" ht="18.75">
      <c r="A5" s="111"/>
      <c r="B5" s="3" t="s">
        <v>149</v>
      </c>
      <c r="C5" s="3"/>
      <c r="E5" s="112" t="s">
        <v>150</v>
      </c>
      <c r="F5" s="112" t="s">
        <v>151</v>
      </c>
      <c r="G5" s="3" t="s">
        <v>152</v>
      </c>
    </row>
    <row r="6" spans="1:9" ht="19.5" thickBot="1">
      <c r="A6" s="111"/>
    </row>
    <row r="7" spans="1:9" ht="19.5" thickBot="1">
      <c r="A7" s="106" t="s">
        <v>153</v>
      </c>
      <c r="E7" s="21">
        <v>159778</v>
      </c>
      <c r="F7" s="81" t="s">
        <v>154</v>
      </c>
      <c r="H7" s="21">
        <v>75143</v>
      </c>
    </row>
    <row r="8" spans="1:9" ht="19.5" thickBot="1">
      <c r="A8" s="106" t="s">
        <v>155</v>
      </c>
      <c r="C8" s="81" t="s">
        <v>156</v>
      </c>
      <c r="E8" s="81" t="s">
        <v>156</v>
      </c>
      <c r="F8" s="81" t="s">
        <v>156</v>
      </c>
      <c r="G8" s="81" t="s">
        <v>77</v>
      </c>
      <c r="H8" t="s">
        <v>157</v>
      </c>
      <c r="I8" t="s">
        <v>156</v>
      </c>
    </row>
    <row r="9" spans="1:9">
      <c r="C9" s="81" t="s">
        <v>158</v>
      </c>
      <c r="E9" s="81" t="s">
        <v>158</v>
      </c>
      <c r="F9" s="81" t="s">
        <v>158</v>
      </c>
      <c r="G9" s="81" t="s">
        <v>99</v>
      </c>
      <c r="H9" t="s">
        <v>159</v>
      </c>
      <c r="I9" t="s">
        <v>158</v>
      </c>
    </row>
    <row r="10" spans="1:9">
      <c r="C10" s="81" t="s">
        <v>160</v>
      </c>
      <c r="E10" s="81" t="s">
        <v>160</v>
      </c>
      <c r="F10" s="81" t="s">
        <v>160</v>
      </c>
      <c r="G10" s="81" t="s">
        <v>161</v>
      </c>
      <c r="H10" s="81" t="s">
        <v>166</v>
      </c>
      <c r="I10" t="s">
        <v>160</v>
      </c>
    </row>
    <row r="11" spans="1:9">
      <c r="C11" s="81" t="s">
        <v>162</v>
      </c>
      <c r="E11" s="81" t="s">
        <v>162</v>
      </c>
      <c r="F11" s="81" t="s">
        <v>162</v>
      </c>
      <c r="H11" s="81" t="s">
        <v>167</v>
      </c>
      <c r="I11" t="s">
        <v>162</v>
      </c>
    </row>
    <row r="12" spans="1:9">
      <c r="H12" s="81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2025-08-12T13:20:27Z</cp:lastPrinted>
  <dcterms:created xsi:type="dcterms:W3CDTF">2000-08-02T17:16:16Z</dcterms:created>
  <dcterms:modified xsi:type="dcterms:W3CDTF">2025-08-15T17:29:09Z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