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46 PRD West Hotel/06. Project Management/Orders/"/>
    </mc:Choice>
  </mc:AlternateContent>
  <xr:revisionPtr revIDLastSave="48" documentId="8_{59A38088-DA29-4BEF-A931-250612BE40C6}" xr6:coauthVersionLast="47" xr6:coauthVersionMax="47" xr10:uidLastSave="{3EAC77A5-081B-42B6-8B76-B8815D2681AC}"/>
  <bookViews>
    <workbookView xWindow="-28920" yWindow="-1125" windowWidth="29040" windowHeight="1572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Drapery!$A$1:$W$94</definedName>
    <definedName name="_xlnm.Print_Titles" localSheetId="0">Drapery!$1:$14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7" i="1" l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AE15" i="1" l="1"/>
  <c r="V19" i="1"/>
  <c r="V20" i="1"/>
  <c r="V21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P16" i="1"/>
  <c r="M16" i="1" s="1"/>
  <c r="AC16" i="1" s="1"/>
  <c r="T16" i="1"/>
  <c r="AB16" i="1"/>
  <c r="K17" i="1"/>
  <c r="M17" i="1"/>
  <c r="P17" i="1"/>
  <c r="T17" i="1"/>
  <c r="U17" i="1"/>
  <c r="V17" i="1"/>
  <c r="W17" i="1"/>
  <c r="Z17" i="1"/>
  <c r="AA17" i="1"/>
  <c r="AB17" i="1"/>
  <c r="AC17" i="1"/>
  <c r="AD17" i="1"/>
  <c r="K18" i="1"/>
  <c r="M18" i="1"/>
  <c r="P18" i="1"/>
  <c r="T18" i="1"/>
  <c r="U18" i="1"/>
  <c r="V18" i="1"/>
  <c r="W18" i="1"/>
  <c r="Z18" i="1"/>
  <c r="AA18" i="1"/>
  <c r="AB18" i="1"/>
  <c r="AC18" i="1"/>
  <c r="AD18" i="1"/>
  <c r="K19" i="1"/>
  <c r="M19" i="1"/>
  <c r="P19" i="1"/>
  <c r="T19" i="1"/>
  <c r="U19" i="1"/>
  <c r="W19" i="1"/>
  <c r="Z19" i="1"/>
  <c r="AA19" i="1"/>
  <c r="AB19" i="1"/>
  <c r="AC19" i="1"/>
  <c r="AD19" i="1"/>
  <c r="K20" i="1"/>
  <c r="M20" i="1"/>
  <c r="P20" i="1"/>
  <c r="T20" i="1"/>
  <c r="U20" i="1"/>
  <c r="W20" i="1"/>
  <c r="Z20" i="1"/>
  <c r="AA20" i="1"/>
  <c r="AB20" i="1"/>
  <c r="AC20" i="1"/>
  <c r="AD20" i="1"/>
  <c r="K21" i="1"/>
  <c r="M21" i="1"/>
  <c r="P21" i="1"/>
  <c r="T21" i="1"/>
  <c r="U21" i="1"/>
  <c r="W21" i="1"/>
  <c r="Z21" i="1"/>
  <c r="AA21" i="1"/>
  <c r="AB21" i="1"/>
  <c r="AC21" i="1"/>
  <c r="AD21" i="1"/>
  <c r="K22" i="1"/>
  <c r="M22" i="1"/>
  <c r="P22" i="1"/>
  <c r="T22" i="1"/>
  <c r="U22" i="1"/>
  <c r="V22" i="1"/>
  <c r="W22" i="1"/>
  <c r="Z22" i="1"/>
  <c r="AA22" i="1"/>
  <c r="AB22" i="1"/>
  <c r="AC22" i="1"/>
  <c r="AD22" i="1"/>
  <c r="K23" i="1"/>
  <c r="M23" i="1"/>
  <c r="P23" i="1"/>
  <c r="T23" i="1"/>
  <c r="U23" i="1"/>
  <c r="V23" i="1"/>
  <c r="W23" i="1"/>
  <c r="Z23" i="1"/>
  <c r="AA23" i="1"/>
  <c r="AB23" i="1"/>
  <c r="AC23" i="1"/>
  <c r="AD23" i="1"/>
  <c r="K24" i="1"/>
  <c r="M24" i="1"/>
  <c r="P24" i="1"/>
  <c r="T24" i="1"/>
  <c r="U24" i="1"/>
  <c r="V24" i="1"/>
  <c r="W24" i="1"/>
  <c r="Z24" i="1"/>
  <c r="AA24" i="1"/>
  <c r="AB24" i="1"/>
  <c r="AC24" i="1"/>
  <c r="AD24" i="1"/>
  <c r="K25" i="1"/>
  <c r="M25" i="1"/>
  <c r="P25" i="1"/>
  <c r="T25" i="1"/>
  <c r="U25" i="1"/>
  <c r="V25" i="1"/>
  <c r="W25" i="1"/>
  <c r="Z25" i="1"/>
  <c r="AA25" i="1"/>
  <c r="AB25" i="1"/>
  <c r="AC25" i="1"/>
  <c r="AD25" i="1"/>
  <c r="K26" i="1"/>
  <c r="M26" i="1"/>
  <c r="P26" i="1"/>
  <c r="T26" i="1"/>
  <c r="U26" i="1"/>
  <c r="V26" i="1"/>
  <c r="W26" i="1"/>
  <c r="Z26" i="1"/>
  <c r="AA26" i="1"/>
  <c r="AB26" i="1"/>
  <c r="AC26" i="1"/>
  <c r="AD26" i="1"/>
  <c r="K27" i="1"/>
  <c r="M27" i="1"/>
  <c r="P27" i="1"/>
  <c r="T27" i="1"/>
  <c r="U27" i="1"/>
  <c r="V27" i="1"/>
  <c r="W27" i="1"/>
  <c r="Z27" i="1"/>
  <c r="AA27" i="1"/>
  <c r="AB27" i="1"/>
  <c r="AC27" i="1"/>
  <c r="AD27" i="1"/>
  <c r="K28" i="1"/>
  <c r="M28" i="1"/>
  <c r="P28" i="1"/>
  <c r="T28" i="1"/>
  <c r="U28" i="1"/>
  <c r="V28" i="1"/>
  <c r="W28" i="1"/>
  <c r="Z28" i="1"/>
  <c r="AA28" i="1"/>
  <c r="AB28" i="1"/>
  <c r="AC28" i="1"/>
  <c r="AD28" i="1"/>
  <c r="K29" i="1"/>
  <c r="M29" i="1"/>
  <c r="P29" i="1"/>
  <c r="T29" i="1"/>
  <c r="U29" i="1"/>
  <c r="V29" i="1"/>
  <c r="W29" i="1"/>
  <c r="Z29" i="1"/>
  <c r="AA29" i="1"/>
  <c r="AB29" i="1"/>
  <c r="AC29" i="1"/>
  <c r="AD29" i="1"/>
  <c r="K30" i="1"/>
  <c r="M30" i="1"/>
  <c r="P30" i="1"/>
  <c r="T30" i="1"/>
  <c r="U30" i="1"/>
  <c r="V30" i="1"/>
  <c r="W30" i="1"/>
  <c r="Z30" i="1"/>
  <c r="AA30" i="1"/>
  <c r="AB30" i="1"/>
  <c r="AC30" i="1"/>
  <c r="AD30" i="1"/>
  <c r="K31" i="1"/>
  <c r="M31" i="1"/>
  <c r="P31" i="1"/>
  <c r="T31" i="1"/>
  <c r="U31" i="1"/>
  <c r="V31" i="1"/>
  <c r="W31" i="1"/>
  <c r="Z31" i="1"/>
  <c r="AA31" i="1"/>
  <c r="AB31" i="1"/>
  <c r="AC31" i="1"/>
  <c r="AD31" i="1"/>
  <c r="K32" i="1"/>
  <c r="M32" i="1"/>
  <c r="P32" i="1"/>
  <c r="T32" i="1"/>
  <c r="U32" i="1"/>
  <c r="V32" i="1"/>
  <c r="W32" i="1"/>
  <c r="Z32" i="1"/>
  <c r="AA32" i="1"/>
  <c r="AB32" i="1"/>
  <c r="AC32" i="1"/>
  <c r="AD32" i="1"/>
  <c r="K33" i="1"/>
  <c r="M33" i="1"/>
  <c r="P33" i="1"/>
  <c r="T33" i="1"/>
  <c r="U33" i="1"/>
  <c r="V33" i="1"/>
  <c r="W33" i="1"/>
  <c r="Z33" i="1"/>
  <c r="AA33" i="1"/>
  <c r="AB33" i="1"/>
  <c r="AC33" i="1"/>
  <c r="AD33" i="1"/>
  <c r="K34" i="1"/>
  <c r="M34" i="1"/>
  <c r="P34" i="1"/>
  <c r="T34" i="1"/>
  <c r="U34" i="1"/>
  <c r="V34" i="1"/>
  <c r="W34" i="1"/>
  <c r="Z34" i="1"/>
  <c r="AA34" i="1"/>
  <c r="AB34" i="1"/>
  <c r="AC34" i="1"/>
  <c r="AD34" i="1"/>
  <c r="K35" i="1"/>
  <c r="M35" i="1"/>
  <c r="P35" i="1"/>
  <c r="T35" i="1"/>
  <c r="U35" i="1"/>
  <c r="V35" i="1"/>
  <c r="W35" i="1"/>
  <c r="Z35" i="1"/>
  <c r="AA35" i="1"/>
  <c r="AB35" i="1"/>
  <c r="AC35" i="1"/>
  <c r="AD35" i="1"/>
  <c r="K36" i="1"/>
  <c r="M36" i="1"/>
  <c r="P36" i="1"/>
  <c r="T36" i="1"/>
  <c r="U36" i="1"/>
  <c r="V36" i="1"/>
  <c r="W36" i="1"/>
  <c r="Z36" i="1"/>
  <c r="AA36" i="1"/>
  <c r="AB36" i="1"/>
  <c r="AC36" i="1"/>
  <c r="AD36" i="1"/>
  <c r="K37" i="1"/>
  <c r="M37" i="1"/>
  <c r="P37" i="1"/>
  <c r="T37" i="1"/>
  <c r="U37" i="1"/>
  <c r="V37" i="1"/>
  <c r="W37" i="1"/>
  <c r="Z37" i="1"/>
  <c r="AA37" i="1"/>
  <c r="AB37" i="1"/>
  <c r="AC37" i="1"/>
  <c r="AD37" i="1"/>
  <c r="K38" i="1"/>
  <c r="M38" i="1"/>
  <c r="P38" i="1"/>
  <c r="T38" i="1"/>
  <c r="U38" i="1"/>
  <c r="V38" i="1"/>
  <c r="W38" i="1"/>
  <c r="Z38" i="1"/>
  <c r="AA38" i="1"/>
  <c r="AB38" i="1"/>
  <c r="AC38" i="1"/>
  <c r="AD38" i="1"/>
  <c r="K39" i="1"/>
  <c r="M39" i="1"/>
  <c r="P39" i="1"/>
  <c r="T39" i="1"/>
  <c r="U39" i="1"/>
  <c r="V39" i="1"/>
  <c r="W39" i="1"/>
  <c r="Z39" i="1"/>
  <c r="AA39" i="1"/>
  <c r="AB39" i="1"/>
  <c r="AC39" i="1"/>
  <c r="AD39" i="1"/>
  <c r="K40" i="1"/>
  <c r="M40" i="1"/>
  <c r="P40" i="1"/>
  <c r="T40" i="1"/>
  <c r="U40" i="1"/>
  <c r="V40" i="1"/>
  <c r="W40" i="1"/>
  <c r="Z40" i="1"/>
  <c r="AA40" i="1"/>
  <c r="AB40" i="1"/>
  <c r="AC40" i="1"/>
  <c r="AD40" i="1"/>
  <c r="K41" i="1"/>
  <c r="M41" i="1"/>
  <c r="P41" i="1"/>
  <c r="T41" i="1"/>
  <c r="U41" i="1"/>
  <c r="V41" i="1"/>
  <c r="W41" i="1"/>
  <c r="Z41" i="1"/>
  <c r="AA41" i="1"/>
  <c r="AB41" i="1"/>
  <c r="AC41" i="1"/>
  <c r="AD41" i="1"/>
  <c r="K42" i="1"/>
  <c r="M42" i="1"/>
  <c r="P42" i="1"/>
  <c r="T42" i="1"/>
  <c r="U42" i="1"/>
  <c r="V42" i="1"/>
  <c r="W42" i="1"/>
  <c r="Z42" i="1"/>
  <c r="AA42" i="1"/>
  <c r="AB42" i="1"/>
  <c r="AC42" i="1"/>
  <c r="AD42" i="1"/>
  <c r="K43" i="1"/>
  <c r="M43" i="1"/>
  <c r="P43" i="1"/>
  <c r="T43" i="1"/>
  <c r="U43" i="1"/>
  <c r="V43" i="1"/>
  <c r="W43" i="1"/>
  <c r="Z43" i="1"/>
  <c r="AA43" i="1"/>
  <c r="AB43" i="1"/>
  <c r="AC43" i="1"/>
  <c r="AD43" i="1"/>
  <c r="K44" i="1"/>
  <c r="M44" i="1"/>
  <c r="P44" i="1"/>
  <c r="T44" i="1"/>
  <c r="U44" i="1"/>
  <c r="V44" i="1"/>
  <c r="W44" i="1"/>
  <c r="Z44" i="1"/>
  <c r="AA44" i="1"/>
  <c r="AB44" i="1"/>
  <c r="AC44" i="1"/>
  <c r="AD44" i="1"/>
  <c r="K45" i="1"/>
  <c r="M45" i="1"/>
  <c r="P45" i="1"/>
  <c r="T45" i="1"/>
  <c r="U45" i="1"/>
  <c r="V45" i="1"/>
  <c r="W45" i="1"/>
  <c r="Z45" i="1"/>
  <c r="AA45" i="1"/>
  <c r="AB45" i="1"/>
  <c r="AC45" i="1"/>
  <c r="AD45" i="1"/>
  <c r="K46" i="1"/>
  <c r="M46" i="1"/>
  <c r="P46" i="1"/>
  <c r="T46" i="1"/>
  <c r="U46" i="1"/>
  <c r="V46" i="1"/>
  <c r="W46" i="1"/>
  <c r="Z46" i="1"/>
  <c r="AA46" i="1"/>
  <c r="AB46" i="1"/>
  <c r="AC46" i="1"/>
  <c r="AD46" i="1"/>
  <c r="K47" i="1"/>
  <c r="M47" i="1"/>
  <c r="P47" i="1"/>
  <c r="T47" i="1"/>
  <c r="U47" i="1"/>
  <c r="V47" i="1"/>
  <c r="W47" i="1"/>
  <c r="Z47" i="1"/>
  <c r="AA47" i="1"/>
  <c r="AB47" i="1"/>
  <c r="AC47" i="1"/>
  <c r="AD47" i="1"/>
  <c r="K48" i="1"/>
  <c r="M48" i="1"/>
  <c r="P48" i="1"/>
  <c r="T48" i="1"/>
  <c r="U48" i="1"/>
  <c r="V48" i="1"/>
  <c r="W48" i="1"/>
  <c r="Z48" i="1"/>
  <c r="AA48" i="1"/>
  <c r="AB48" i="1"/>
  <c r="AC48" i="1"/>
  <c r="AD48" i="1"/>
  <c r="K49" i="1"/>
  <c r="M49" i="1"/>
  <c r="P49" i="1"/>
  <c r="T49" i="1"/>
  <c r="U49" i="1"/>
  <c r="V49" i="1"/>
  <c r="W49" i="1"/>
  <c r="Z49" i="1"/>
  <c r="AA49" i="1"/>
  <c r="AB49" i="1"/>
  <c r="AC49" i="1"/>
  <c r="AD49" i="1"/>
  <c r="K50" i="1"/>
  <c r="M50" i="1"/>
  <c r="P50" i="1"/>
  <c r="T50" i="1"/>
  <c r="U50" i="1"/>
  <c r="V50" i="1"/>
  <c r="W50" i="1"/>
  <c r="Z50" i="1"/>
  <c r="AA50" i="1"/>
  <c r="AB50" i="1"/>
  <c r="AC50" i="1"/>
  <c r="AD50" i="1"/>
  <c r="K51" i="1"/>
  <c r="M51" i="1"/>
  <c r="P51" i="1"/>
  <c r="T51" i="1"/>
  <c r="U51" i="1"/>
  <c r="V51" i="1"/>
  <c r="W51" i="1"/>
  <c r="Z51" i="1"/>
  <c r="AA51" i="1"/>
  <c r="AB51" i="1"/>
  <c r="AC51" i="1"/>
  <c r="AD51" i="1"/>
  <c r="K52" i="1"/>
  <c r="M52" i="1"/>
  <c r="P52" i="1"/>
  <c r="T52" i="1"/>
  <c r="U52" i="1"/>
  <c r="V52" i="1"/>
  <c r="W52" i="1"/>
  <c r="Z52" i="1"/>
  <c r="AA52" i="1"/>
  <c r="AB52" i="1"/>
  <c r="AC52" i="1"/>
  <c r="AD52" i="1"/>
  <c r="K53" i="1"/>
  <c r="M53" i="1"/>
  <c r="P53" i="1"/>
  <c r="T53" i="1"/>
  <c r="U53" i="1"/>
  <c r="V53" i="1"/>
  <c r="W53" i="1"/>
  <c r="Z53" i="1"/>
  <c r="AA53" i="1"/>
  <c r="AB53" i="1"/>
  <c r="AC53" i="1"/>
  <c r="AD53" i="1"/>
  <c r="K54" i="1"/>
  <c r="M54" i="1"/>
  <c r="P54" i="1"/>
  <c r="T54" i="1"/>
  <c r="U54" i="1"/>
  <c r="V54" i="1"/>
  <c r="W54" i="1"/>
  <c r="Z54" i="1"/>
  <c r="AA54" i="1"/>
  <c r="AB54" i="1"/>
  <c r="AC54" i="1"/>
  <c r="AD54" i="1"/>
  <c r="K55" i="1"/>
  <c r="M55" i="1"/>
  <c r="P55" i="1"/>
  <c r="T55" i="1"/>
  <c r="U55" i="1"/>
  <c r="V55" i="1"/>
  <c r="W55" i="1"/>
  <c r="Z55" i="1"/>
  <c r="AA55" i="1"/>
  <c r="AB55" i="1"/>
  <c r="AC55" i="1"/>
  <c r="AD55" i="1"/>
  <c r="K56" i="1"/>
  <c r="M56" i="1"/>
  <c r="P56" i="1"/>
  <c r="T56" i="1"/>
  <c r="U56" i="1"/>
  <c r="V56" i="1"/>
  <c r="W56" i="1"/>
  <c r="Z56" i="1"/>
  <c r="AA56" i="1"/>
  <c r="AB56" i="1"/>
  <c r="AC56" i="1"/>
  <c r="AD56" i="1"/>
  <c r="K57" i="1"/>
  <c r="M57" i="1"/>
  <c r="P57" i="1"/>
  <c r="T57" i="1"/>
  <c r="U57" i="1"/>
  <c r="V57" i="1"/>
  <c r="W57" i="1"/>
  <c r="Z57" i="1"/>
  <c r="AA57" i="1"/>
  <c r="AB57" i="1"/>
  <c r="AC57" i="1"/>
  <c r="AD57" i="1"/>
  <c r="K58" i="1"/>
  <c r="M58" i="1"/>
  <c r="P58" i="1"/>
  <c r="T58" i="1"/>
  <c r="U58" i="1"/>
  <c r="V58" i="1"/>
  <c r="W58" i="1"/>
  <c r="Z58" i="1"/>
  <c r="AA58" i="1"/>
  <c r="AB58" i="1"/>
  <c r="AC58" i="1"/>
  <c r="AD58" i="1"/>
  <c r="K59" i="1"/>
  <c r="M59" i="1"/>
  <c r="P59" i="1"/>
  <c r="T59" i="1"/>
  <c r="U59" i="1"/>
  <c r="V59" i="1"/>
  <c r="W59" i="1"/>
  <c r="Z59" i="1"/>
  <c r="AA59" i="1"/>
  <c r="AB59" i="1"/>
  <c r="AC59" i="1"/>
  <c r="AD59" i="1"/>
  <c r="K60" i="1"/>
  <c r="M60" i="1"/>
  <c r="P60" i="1"/>
  <c r="T60" i="1"/>
  <c r="U60" i="1"/>
  <c r="V60" i="1"/>
  <c r="W60" i="1"/>
  <c r="Z60" i="1"/>
  <c r="AA60" i="1"/>
  <c r="AB60" i="1"/>
  <c r="AC60" i="1"/>
  <c r="AD60" i="1"/>
  <c r="K61" i="1"/>
  <c r="M61" i="1"/>
  <c r="P61" i="1"/>
  <c r="T61" i="1"/>
  <c r="U61" i="1"/>
  <c r="V61" i="1"/>
  <c r="W61" i="1"/>
  <c r="Z61" i="1"/>
  <c r="AA61" i="1"/>
  <c r="AB61" i="1"/>
  <c r="AC61" i="1"/>
  <c r="AD61" i="1"/>
  <c r="K62" i="1"/>
  <c r="M62" i="1"/>
  <c r="P62" i="1"/>
  <c r="T62" i="1"/>
  <c r="U62" i="1"/>
  <c r="V62" i="1"/>
  <c r="W62" i="1"/>
  <c r="Z62" i="1"/>
  <c r="AA62" i="1"/>
  <c r="AB62" i="1"/>
  <c r="AC62" i="1"/>
  <c r="AD62" i="1"/>
  <c r="K63" i="1"/>
  <c r="M63" i="1"/>
  <c r="P63" i="1"/>
  <c r="T63" i="1"/>
  <c r="U63" i="1"/>
  <c r="V63" i="1"/>
  <c r="W63" i="1"/>
  <c r="Z63" i="1"/>
  <c r="AA63" i="1"/>
  <c r="AB63" i="1"/>
  <c r="AC63" i="1"/>
  <c r="AD63" i="1"/>
  <c r="K64" i="1"/>
  <c r="M64" i="1"/>
  <c r="P64" i="1"/>
  <c r="T64" i="1"/>
  <c r="U64" i="1"/>
  <c r="V64" i="1"/>
  <c r="W64" i="1"/>
  <c r="Z64" i="1"/>
  <c r="AA64" i="1"/>
  <c r="AB64" i="1"/>
  <c r="AC64" i="1"/>
  <c r="AD64" i="1"/>
  <c r="K65" i="1"/>
  <c r="M65" i="1"/>
  <c r="P65" i="1"/>
  <c r="T65" i="1"/>
  <c r="U65" i="1"/>
  <c r="V65" i="1"/>
  <c r="W65" i="1"/>
  <c r="Z65" i="1"/>
  <c r="AA65" i="1"/>
  <c r="AB65" i="1"/>
  <c r="AC65" i="1"/>
  <c r="AD65" i="1"/>
  <c r="K66" i="1"/>
  <c r="M66" i="1"/>
  <c r="P66" i="1"/>
  <c r="T66" i="1"/>
  <c r="U66" i="1"/>
  <c r="V66" i="1"/>
  <c r="W66" i="1"/>
  <c r="Z66" i="1"/>
  <c r="AA66" i="1"/>
  <c r="AB66" i="1"/>
  <c r="AC66" i="1"/>
  <c r="AD66" i="1"/>
  <c r="K67" i="1"/>
  <c r="M67" i="1"/>
  <c r="P67" i="1"/>
  <c r="T67" i="1"/>
  <c r="U67" i="1"/>
  <c r="V67" i="1"/>
  <c r="W67" i="1"/>
  <c r="Z67" i="1"/>
  <c r="AA67" i="1"/>
  <c r="AB67" i="1"/>
  <c r="AC67" i="1"/>
  <c r="AD67" i="1"/>
  <c r="K68" i="1"/>
  <c r="M68" i="1"/>
  <c r="P68" i="1"/>
  <c r="T68" i="1"/>
  <c r="U68" i="1"/>
  <c r="V68" i="1"/>
  <c r="W68" i="1"/>
  <c r="Z68" i="1"/>
  <c r="AA68" i="1"/>
  <c r="AB68" i="1"/>
  <c r="AC68" i="1"/>
  <c r="AD68" i="1"/>
  <c r="K69" i="1"/>
  <c r="M69" i="1"/>
  <c r="P69" i="1"/>
  <c r="T69" i="1"/>
  <c r="U69" i="1"/>
  <c r="V69" i="1"/>
  <c r="W69" i="1"/>
  <c r="Z69" i="1"/>
  <c r="AA69" i="1"/>
  <c r="AB69" i="1"/>
  <c r="AC69" i="1"/>
  <c r="AD69" i="1"/>
  <c r="K70" i="1"/>
  <c r="M70" i="1"/>
  <c r="P70" i="1"/>
  <c r="T70" i="1"/>
  <c r="U70" i="1"/>
  <c r="V70" i="1"/>
  <c r="W70" i="1"/>
  <c r="Z70" i="1"/>
  <c r="AA70" i="1"/>
  <c r="AB70" i="1"/>
  <c r="AC70" i="1"/>
  <c r="AD70" i="1"/>
  <c r="K71" i="1"/>
  <c r="M71" i="1"/>
  <c r="P71" i="1"/>
  <c r="T71" i="1"/>
  <c r="U71" i="1"/>
  <c r="V71" i="1"/>
  <c r="W71" i="1"/>
  <c r="Z71" i="1"/>
  <c r="AA71" i="1"/>
  <c r="AB71" i="1"/>
  <c r="AC71" i="1"/>
  <c r="AD71" i="1"/>
  <c r="K72" i="1"/>
  <c r="M72" i="1"/>
  <c r="P72" i="1"/>
  <c r="T72" i="1"/>
  <c r="U72" i="1"/>
  <c r="V72" i="1"/>
  <c r="W72" i="1"/>
  <c r="Z72" i="1"/>
  <c r="AA72" i="1"/>
  <c r="AB72" i="1"/>
  <c r="AC72" i="1"/>
  <c r="AD72" i="1"/>
  <c r="K73" i="1"/>
  <c r="M73" i="1"/>
  <c r="P73" i="1"/>
  <c r="T73" i="1"/>
  <c r="U73" i="1"/>
  <c r="V73" i="1"/>
  <c r="W73" i="1"/>
  <c r="Z73" i="1"/>
  <c r="AA73" i="1"/>
  <c r="AB73" i="1"/>
  <c r="AC73" i="1"/>
  <c r="AD73" i="1"/>
  <c r="K74" i="1"/>
  <c r="M74" i="1"/>
  <c r="P74" i="1"/>
  <c r="T74" i="1"/>
  <c r="U74" i="1"/>
  <c r="V74" i="1"/>
  <c r="W74" i="1"/>
  <c r="Z74" i="1"/>
  <c r="AA74" i="1"/>
  <c r="AB74" i="1"/>
  <c r="AC74" i="1"/>
  <c r="AD74" i="1"/>
  <c r="K75" i="1"/>
  <c r="M75" i="1"/>
  <c r="P75" i="1"/>
  <c r="T75" i="1"/>
  <c r="U75" i="1"/>
  <c r="V75" i="1"/>
  <c r="W75" i="1"/>
  <c r="Z75" i="1"/>
  <c r="AA75" i="1"/>
  <c r="AB75" i="1"/>
  <c r="AC75" i="1"/>
  <c r="AD75" i="1"/>
  <c r="K76" i="1"/>
  <c r="M76" i="1"/>
  <c r="P76" i="1"/>
  <c r="T76" i="1"/>
  <c r="U76" i="1"/>
  <c r="V76" i="1"/>
  <c r="W76" i="1"/>
  <c r="Z76" i="1"/>
  <c r="AA76" i="1"/>
  <c r="AB76" i="1"/>
  <c r="AC76" i="1"/>
  <c r="AD76" i="1"/>
  <c r="K77" i="1"/>
  <c r="M77" i="1"/>
  <c r="P77" i="1"/>
  <c r="T77" i="1"/>
  <c r="U77" i="1"/>
  <c r="V77" i="1"/>
  <c r="W77" i="1"/>
  <c r="Z77" i="1"/>
  <c r="AA77" i="1"/>
  <c r="AB77" i="1"/>
  <c r="AC77" i="1"/>
  <c r="AD77" i="1"/>
  <c r="K78" i="1"/>
  <c r="M78" i="1"/>
  <c r="P78" i="1"/>
  <c r="T78" i="1"/>
  <c r="U78" i="1"/>
  <c r="V78" i="1"/>
  <c r="W78" i="1"/>
  <c r="Z78" i="1"/>
  <c r="AA78" i="1"/>
  <c r="AB78" i="1"/>
  <c r="AC78" i="1"/>
  <c r="AD78" i="1"/>
  <c r="K79" i="1"/>
  <c r="M79" i="1"/>
  <c r="P79" i="1"/>
  <c r="T79" i="1"/>
  <c r="U79" i="1"/>
  <c r="V79" i="1"/>
  <c r="W79" i="1"/>
  <c r="Z79" i="1"/>
  <c r="AA79" i="1"/>
  <c r="AB79" i="1"/>
  <c r="AC79" i="1"/>
  <c r="AD79" i="1"/>
  <c r="K80" i="1"/>
  <c r="M80" i="1"/>
  <c r="P80" i="1"/>
  <c r="T80" i="1"/>
  <c r="U80" i="1"/>
  <c r="V80" i="1"/>
  <c r="W80" i="1"/>
  <c r="Z80" i="1"/>
  <c r="AA80" i="1"/>
  <c r="AB80" i="1"/>
  <c r="AC80" i="1"/>
  <c r="AD80" i="1"/>
  <c r="K81" i="1"/>
  <c r="M81" i="1"/>
  <c r="P81" i="1"/>
  <c r="T81" i="1"/>
  <c r="U81" i="1"/>
  <c r="V81" i="1"/>
  <c r="W81" i="1"/>
  <c r="Z81" i="1"/>
  <c r="AA81" i="1"/>
  <c r="AB81" i="1"/>
  <c r="AC81" i="1"/>
  <c r="AD81" i="1"/>
  <c r="K82" i="1"/>
  <c r="M82" i="1"/>
  <c r="P82" i="1"/>
  <c r="T82" i="1"/>
  <c r="U82" i="1"/>
  <c r="V82" i="1"/>
  <c r="W82" i="1"/>
  <c r="Z82" i="1"/>
  <c r="AA82" i="1"/>
  <c r="AB82" i="1"/>
  <c r="AC82" i="1"/>
  <c r="AD82" i="1"/>
  <c r="K83" i="1"/>
  <c r="M83" i="1"/>
  <c r="P83" i="1"/>
  <c r="T83" i="1"/>
  <c r="U83" i="1"/>
  <c r="V83" i="1"/>
  <c r="W83" i="1"/>
  <c r="Z83" i="1"/>
  <c r="AA83" i="1"/>
  <c r="AB83" i="1"/>
  <c r="AC83" i="1"/>
  <c r="AD83" i="1"/>
  <c r="K84" i="1"/>
  <c r="M84" i="1"/>
  <c r="P84" i="1"/>
  <c r="T84" i="1"/>
  <c r="U84" i="1"/>
  <c r="V84" i="1"/>
  <c r="W84" i="1"/>
  <c r="Z84" i="1"/>
  <c r="AA84" i="1"/>
  <c r="AB84" i="1"/>
  <c r="AC84" i="1"/>
  <c r="AD84" i="1"/>
  <c r="K85" i="1"/>
  <c r="M85" i="1"/>
  <c r="P85" i="1"/>
  <c r="T85" i="1"/>
  <c r="U85" i="1"/>
  <c r="V85" i="1"/>
  <c r="W85" i="1"/>
  <c r="Z85" i="1"/>
  <c r="AA85" i="1"/>
  <c r="AB85" i="1"/>
  <c r="AC85" i="1"/>
  <c r="AD85" i="1"/>
  <c r="K86" i="1"/>
  <c r="M86" i="1"/>
  <c r="P86" i="1"/>
  <c r="T86" i="1"/>
  <c r="U86" i="1"/>
  <c r="V86" i="1"/>
  <c r="W86" i="1"/>
  <c r="Z86" i="1"/>
  <c r="AA86" i="1"/>
  <c r="AB86" i="1"/>
  <c r="AC86" i="1"/>
  <c r="AD86" i="1"/>
  <c r="K87" i="1"/>
  <c r="M87" i="1"/>
  <c r="P87" i="1"/>
  <c r="T87" i="1"/>
  <c r="U87" i="1"/>
  <c r="V87" i="1"/>
  <c r="W87" i="1"/>
  <c r="Z87" i="1"/>
  <c r="AA87" i="1"/>
  <c r="AB87" i="1"/>
  <c r="AC87" i="1"/>
  <c r="AD87" i="1"/>
  <c r="K88" i="1"/>
  <c r="M88" i="1"/>
  <c r="P88" i="1"/>
  <c r="T88" i="1"/>
  <c r="U88" i="1"/>
  <c r="V88" i="1"/>
  <c r="W88" i="1"/>
  <c r="Z88" i="1"/>
  <c r="AA88" i="1"/>
  <c r="AB88" i="1"/>
  <c r="AC88" i="1"/>
  <c r="AD88" i="1"/>
  <c r="K89" i="1"/>
  <c r="M89" i="1"/>
  <c r="P89" i="1"/>
  <c r="T89" i="1"/>
  <c r="U89" i="1"/>
  <c r="V89" i="1"/>
  <c r="W89" i="1"/>
  <c r="Z89" i="1"/>
  <c r="AA89" i="1"/>
  <c r="AB89" i="1"/>
  <c r="AC89" i="1"/>
  <c r="AD89" i="1"/>
  <c r="K90" i="1"/>
  <c r="M90" i="1"/>
  <c r="P90" i="1"/>
  <c r="T90" i="1"/>
  <c r="U90" i="1"/>
  <c r="V90" i="1"/>
  <c r="W90" i="1"/>
  <c r="Z90" i="1"/>
  <c r="AA90" i="1"/>
  <c r="AB90" i="1"/>
  <c r="AC90" i="1"/>
  <c r="AD90" i="1"/>
  <c r="K91" i="1"/>
  <c r="M91" i="1"/>
  <c r="P91" i="1"/>
  <c r="T91" i="1"/>
  <c r="U91" i="1"/>
  <c r="V91" i="1"/>
  <c r="W91" i="1"/>
  <c r="Z91" i="1"/>
  <c r="AA91" i="1"/>
  <c r="AB91" i="1"/>
  <c r="AC91" i="1"/>
  <c r="AD91" i="1"/>
  <c r="K92" i="1"/>
  <c r="M92" i="1"/>
  <c r="P92" i="1"/>
  <c r="T92" i="1"/>
  <c r="U92" i="1"/>
  <c r="V92" i="1"/>
  <c r="W92" i="1"/>
  <c r="Z92" i="1"/>
  <c r="AA92" i="1"/>
  <c r="AB92" i="1"/>
  <c r="AC92" i="1"/>
  <c r="AD92" i="1"/>
  <c r="K93" i="1"/>
  <c r="M93" i="1"/>
  <c r="P93" i="1"/>
  <c r="T93" i="1"/>
  <c r="U93" i="1"/>
  <c r="V93" i="1"/>
  <c r="W93" i="1"/>
  <c r="Z93" i="1"/>
  <c r="AA93" i="1"/>
  <c r="AB93" i="1"/>
  <c r="AC93" i="1"/>
  <c r="AD93" i="1"/>
  <c r="T15" i="1"/>
  <c r="P15" i="1"/>
  <c r="M15" i="1" s="1"/>
  <c r="Y15" i="1" s="1"/>
  <c r="AD15" i="1" s="1"/>
  <c r="AA5" i="1"/>
  <c r="Y16" i="1" l="1"/>
  <c r="K16" i="1"/>
  <c r="Z15" i="1"/>
  <c r="AA15" i="1" s="1"/>
  <c r="K15" i="1"/>
  <c r="U16" i="1" l="1"/>
  <c r="V16" i="1"/>
  <c r="W16" i="1" s="1"/>
  <c r="AD16" i="1"/>
  <c r="Z16" i="1"/>
  <c r="AA16" i="1" s="1"/>
  <c r="V15" i="1"/>
  <c r="U15" i="1"/>
  <c r="V94" i="1" l="1"/>
  <c r="U94" i="1"/>
  <c r="W15" i="1"/>
  <c r="W94" i="1" s="1"/>
  <c r="AC15" i="1"/>
  <c r="AB15" i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AB94" i="1" l="1"/>
  <c r="AC94" i="1"/>
  <c r="AA94" i="1" l="1"/>
  <c r="AA3" i="1" s="1"/>
  <c r="Z94" i="1" l="1"/>
  <c r="Y94" i="1" l="1"/>
  <c r="AA1" i="1" s="1"/>
  <c r="AD94" i="1"/>
  <c r="C11" i="1" s="1"/>
  <c r="X94" i="1"/>
  <c r="AA2" i="1" s="1"/>
</calcChain>
</file>

<file path=xl/sharedStrings.xml><?xml version="1.0" encoding="utf-8"?>
<sst xmlns="http://schemas.openxmlformats.org/spreadsheetml/2006/main" count="98" uniqueCount="83">
  <si>
    <t>Workroom:</t>
  </si>
  <si>
    <t>Customer Name:</t>
  </si>
  <si>
    <t>Date of Order:</t>
  </si>
  <si>
    <t>Projected Completion: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</si>
  <si>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</si>
  <si>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</si>
  <si>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</si>
  <si>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</si>
  <si>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</si>
  <si>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</si>
  <si>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</si>
  <si>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</si>
  <si>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</si>
  <si>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</si>
  <si>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</si>
  <si>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</si>
  <si>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</si>
  <si>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</si>
  <si>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</si>
  <si>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</si>
  <si>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</si>
  <si>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</si>
  <si>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</si>
  <si>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</si>
  <si>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</si>
  <si>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</si>
  <si>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</si>
  <si>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</si>
  <si>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</si>
  <si>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</si>
  <si>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</si>
  <si>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</si>
  <si>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</si>
  <si>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</si>
  <si>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</si>
  <si>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</si>
  <si>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</si>
  <si>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</si>
  <si>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Job Number:</t>
  </si>
  <si>
    <t>Purchase Order:</t>
  </si>
  <si>
    <t>Ripplefold Drapery Order</t>
  </si>
  <si>
    <t>Production Phase:</t>
  </si>
  <si>
    <t>Lining Yardage:</t>
  </si>
  <si>
    <t>Lining</t>
  </si>
  <si>
    <t>Railroaded</t>
  </si>
  <si>
    <t>Master</t>
  </si>
  <si>
    <t>Hems</t>
  </si>
  <si>
    <t>Stiffener</t>
  </si>
  <si>
    <t>(blank)</t>
  </si>
  <si>
    <t>Grand Total</t>
  </si>
  <si>
    <t>Sum of Qty</t>
  </si>
  <si>
    <t>#N/A</t>
  </si>
  <si>
    <t>Sum of Total Price</t>
  </si>
  <si>
    <t>Average of Price per unit</t>
  </si>
  <si>
    <t>Sum of Total Yards</t>
  </si>
  <si>
    <t>Unit Qty:</t>
  </si>
  <si>
    <t>Billable Widths</t>
  </si>
  <si>
    <t>Total Job Cost</t>
  </si>
  <si>
    <t>AVG Cost per Width</t>
  </si>
  <si>
    <t>Lining Required:</t>
  </si>
  <si>
    <t>Lining Detail:</t>
  </si>
  <si>
    <t>BMX Job#:</t>
  </si>
  <si>
    <t>PRINT</t>
  </si>
  <si>
    <t>Price 
per unit</t>
  </si>
  <si>
    <t>Snap#</t>
  </si>
  <si>
    <t>RWP</t>
  </si>
  <si>
    <t>Kessler</t>
  </si>
  <si>
    <t>25-046</t>
  </si>
  <si>
    <t>RWP1582</t>
  </si>
  <si>
    <t>Yes</t>
  </si>
  <si>
    <t>Worth White</t>
  </si>
  <si>
    <t>No</t>
  </si>
  <si>
    <t>Standard Baton Draw</t>
  </si>
  <si>
    <t>1.5" Side / 4" Bottom</t>
  </si>
  <si>
    <t>Small</t>
  </si>
  <si>
    <t>Home Stream Secrets Textile Stream</t>
  </si>
  <si>
    <t>Indigo</t>
  </si>
  <si>
    <t>4th Floor</t>
  </si>
  <si>
    <t>PR</t>
  </si>
  <si>
    <t>SPLIT</t>
  </si>
  <si>
    <t>YES</t>
  </si>
  <si>
    <t>5th Floor</t>
  </si>
  <si>
    <t>JW Marriott Savannah Plant Riverside District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</si>
</sst>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164" fontId="10" fillId="4" borderId="14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14" fontId="0" fillId="0" borderId="0" xfId="0" quotePrefix="1" applyNumberFormat="1"/>
    <xf numFmtId="0" fontId="2" fillId="0" borderId="0" xfId="0" applyFont="1"/>
    <xf numFmtId="0" fontId="3" fillId="0" borderId="0" xfId="0" quotePrefix="1" applyFont="1"/>
    <xf numFmtId="0" fontId="3" fillId="0" borderId="0" xfId="0" applyFont="1"/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44" fontId="0" fillId="0" borderId="0" xfId="0" applyNumberFormat="1"/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2" applyNumberFormat="1" applyFont="1" applyBorder="1" applyAlignment="1" applyProtection="1">
      <alignment horizontal="center" vertical="center" wrapText="1"/>
      <protection locked="0"/>
    </xf>
    <xf numFmtId="165" fontId="13" fillId="0" borderId="2" xfId="0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NumberFormat="1" applyFont="1" applyBorder="1" applyAlignment="1" applyProtection="1">
      <alignment horizontal="center" vertical="center" wrapText="1"/>
    </xf>
    <xf numFmtId="164" fontId="13" fillId="0" borderId="4" xfId="1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3" borderId="4" xfId="0" applyFill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left" vertical="center" indent="1"/>
      <protection locked="0"/>
    </xf>
    <xf numFmtId="0" fontId="0" fillId="3" borderId="19" xfId="0" applyFill="1" applyBorder="1" applyAlignment="1" applyProtection="1">
      <alignment horizontal="left" vertical="center" indent="1"/>
      <protection locked="0"/>
    </xf>
    <xf numFmtId="0" fontId="0" fillId="3" borderId="28" xfId="0" applyFill="1" applyBorder="1" applyAlignment="1" applyProtection="1">
      <alignment horizontal="left" vertical="center" indent="1"/>
      <protection locked="0"/>
    </xf>
    <xf numFmtId="0" fontId="0" fillId="3" borderId="29" xfId="0" applyFill="1" applyBorder="1" applyAlignment="1" applyProtection="1">
      <alignment horizontal="left" vertical="center" indent="1"/>
      <protection locked="0"/>
    </xf>
    <xf numFmtId="0" fontId="0" fillId="3" borderId="17" xfId="0" applyFill="1" applyBorder="1" applyAlignment="1" applyProtection="1">
      <alignment horizontal="left" vertical="center" indent="1"/>
      <protection locked="0"/>
    </xf>
    <xf numFmtId="0" fontId="0" fillId="3" borderId="18" xfId="0" applyFill="1" applyBorder="1" applyAlignment="1" applyProtection="1">
      <alignment horizontal="left" vertical="center" indent="1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4" fontId="0" fillId="3" borderId="4" xfId="0" applyNumberFormat="1" applyFill="1" applyBorder="1" applyAlignment="1" applyProtection="1">
      <alignment horizontal="left" vertical="center" wrapText="1" indent="1"/>
      <protection locked="0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83"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106856</xdr:colOff>
      <xdr:row>0</xdr:row>
      <xdr:rowOff>19210</xdr:rowOff>
    </xdr:from>
    <xdr:to>
      <xdr:col>13</xdr:col>
      <xdr:colOff>226359</xdr:colOff>
      <xdr:row>1</xdr:row>
      <xdr:rowOff>205064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4320" y="19210"/>
          <a:ext cx="2840130" cy="48521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827.614598263892" createdVersion="8" refreshedVersion="8" minRefreshableVersion="3" recordCount="79" xr:uid="{B07FAA11-ABF6-426A-9140-F034D606B3B5}">
  <cacheSource type="worksheet">
    <worksheetSource ref="A14:AD93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NonDate="0" containsString="0" containsBlank="1" count="1">
        <m/>
      </sharedItems>
    </cacheField>
    <cacheField name="Color" numFmtId="0">
      <sharedItems containsNonDate="0" containsString="0" containsBlank="1" count="1">
        <m/>
      </sharedItems>
    </cacheField>
    <cacheField name="Unit" numFmtId="0">
      <sharedItems containsNonDate="0" containsString="0" containsBlank="1"/>
    </cacheField>
    <cacheField name="Tag" numFmtId="0">
      <sharedItems containsNonDate="0" containsString="0"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NonDate="0" containsString="0" containsBlank="1"/>
    </cacheField>
    <cacheField name="Pr/Pn" numFmtId="0">
      <sharedItems containsNonDate="0" containsString="0" containsBlank="1" count="1">
        <m/>
      </sharedItems>
    </cacheField>
    <cacheField name="Stack" numFmtId="0">
      <sharedItems containsNonDate="0" containsString="0" containsBlank="1"/>
    </cacheField>
    <cacheField name="Lnd" numFmtId="0">
      <sharedItems containsNonDate="0" containsString="0" containsBlank="1"/>
    </cacheField>
    <cacheField name="No. of Widths" numFmtId="0">
      <sharedItems count="1">
        <e v="#N/A"/>
      </sharedItems>
    </cacheField>
    <cacheField name="Rod Width" numFmtId="0">
      <sharedItems containsNonDate="0" containsString="0" containsBlank="1"/>
    </cacheField>
    <cacheField name="Hem'd Pnl Wth" numFmtId="0">
      <sharedItems/>
    </cacheField>
    <cacheField name="Fin Lth" numFmtId="0">
      <sharedItems containsNonDate="0" containsString="0" containsBlank="1"/>
    </cacheField>
    <cacheField name="Rtns" numFmtId="0">
      <sharedItems containsNonDate="0" containsString="0" containsBlank="1"/>
    </cacheField>
    <cacheField name="# Snaps" numFmtId="0">
      <sharedItems/>
    </cacheField>
    <cacheField name="%  Flns" numFmtId="0">
      <sharedItems containsNonDate="0" containsString="0" containsBlank="1"/>
    </cacheField>
    <cacheField name="Fabric Width" numFmtId="0">
      <sharedItems containsNonDate="0" containsString="0" containsBlank="1"/>
    </cacheField>
    <cacheField name="Fabric Rpt" numFmtId="0">
      <sharedItems containsNonDate="0" containsString="0" containsBlank="1"/>
    </cacheField>
    <cacheField name="Fabric Cut Lth" numFmtId="0">
      <sharedItems/>
    </cacheField>
    <cacheField name="Total Widths" numFmtId="0">
      <sharedItems/>
    </cacheField>
    <cacheField name="Yards Per" numFmtId="165">
      <sharedItems/>
    </cacheField>
    <cacheField name="Total Yards" numFmtId="165">
      <sharedItems count="1">
        <e v="#DIV/0!"/>
      </sharedItems>
    </cacheField>
    <cacheField name="Price per Wth" numFmtId="164">
      <sharedItems containsNonDate="0" containsString="0" containsBlank="1"/>
    </cacheField>
    <cacheField name="BillableWidths" numFmtId="0">
      <sharedItems/>
    </cacheField>
    <cacheField name="Price per unit" numFmtId="164">
      <sharedItems/>
    </cacheField>
    <cacheField name="Total Price" numFmtId="164">
      <sharedItems/>
    </cacheField>
    <cacheField name="# of Stiffeners" numFmtId="0">
      <sharedItems/>
    </cacheField>
    <cacheField name="Snap Tape Yardage" numFmtId="0">
      <sharedItems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7:J99" firstHeaderRow="0" firstDataRow="1" firstDataCol="5"/>
  <pivotFields count="30"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/>
      <x/>
      <x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Yards" fld="22" baseField="5" baseItem="0"/>
    <dataField name="Sum of Qty" fld="6" baseField="5" baseItem="0"/>
    <dataField name="Average of Price per unit" fld="25" subtotal="average" baseField="5" baseItem="0" numFmtId="44"/>
    <dataField name="Sum of Total Price" fld="26" baseField="5" baseItem="0" numFmtId="44"/>
  </dataFields>
  <formats count="15">
    <format dxfId="82">
      <pivotArea field="1" type="button" dataOnly="0" labelOnly="1" outline="0" axis="axisRow" fieldPosition="1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5" type="button" dataOnly="0" labelOnly="1" outline="0" axis="axisRow" fieldPosition="0"/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7" type="button" dataOnly="0" labelOnly="1" outline="0" axis="axisRow" fieldPosition="3"/>
    </format>
    <format dxfId="75">
      <pivotArea field="10" type="button" dataOnly="0" labelOnly="1" outline="0" axis="axisRow" fieldPosition="4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71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70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69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6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4:AE94" totalsRowCount="1" headerRowDxfId="67" dataDxfId="66" totalsRowDxfId="64" tableBorderDxfId="65">
  <autoFilter ref="A14:AE93" xr:uid="{E98D4961-83A5-4065-9504-242F808439AD}"/>
  <tableColumns count="31">
    <tableColumn id="1" xr3:uid="{08E123CB-D6FB-4551-A114-8608A198416A}" name="Line No." dataDxfId="63" totalsRowDxfId="62"/>
    <tableColumn id="2" xr3:uid="{D46E1544-C708-446E-9313-2B528884B4D4}" name="Fabric Name" totalsRowLabel="Total" dataDxfId="61" totalsRowDxfId="60"/>
    <tableColumn id="3" xr3:uid="{A5D628C0-F28F-4D5D-B71E-8C97E3FB020B}" name="Color" dataDxfId="59" totalsRowDxfId="58"/>
    <tableColumn id="4" xr3:uid="{B5ADF83A-C95B-442F-BAB8-54406CE8333E}" name="Unit" dataDxfId="57" totalsRowDxfId="56"/>
    <tableColumn id="5" xr3:uid="{24BD5C7A-A1B7-462F-BD46-DAE81A3C6A42}" name="Tag" dataDxfId="55" totalsRowDxfId="54"/>
    <tableColumn id="6" xr3:uid="{5A1B7DB5-8236-4321-BFBB-E8FD35154ED5}" name="Spec #" dataDxfId="53" totalsRowDxfId="52"/>
    <tableColumn id="7" xr3:uid="{016E0B6F-0CDD-43DA-94E9-D549BEA5F32F}" name="Qty" dataDxfId="51" totalsRowDxfId="50"/>
    <tableColumn id="8" xr3:uid="{8B1478AD-5403-4ED8-BE3E-84BB6995C3FD}" name="Pr/Pn" dataDxfId="49" totalsRowDxfId="48"/>
    <tableColumn id="9" xr3:uid="{0DF91F99-5E65-4670-BEC5-6A86DEB22A2C}" name="Stack" dataDxfId="47" totalsRowDxfId="46"/>
    <tableColumn id="10" xr3:uid="{EA949B50-968E-4665-B1D0-1738E89033C4}" name="Lnd" dataDxfId="45" totalsRowDxfId="44"/>
    <tableColumn id="11" xr3:uid="{5EBCAA02-B847-4F1E-93CC-B407181807F4}" name="No. of Widths" dataDxfId="43" totalsRowDxfId="42">
      <calculatedColumnFormula>IFERROR(IF(Table1[[#This Row],[Qty]]&gt;0,IF(I15="Split",CEILING(IF(I15="Split",(((M15+6)*2)/R15),(M15+6)/R15),1),CEILING(IF(I15="Split",(((M15+6)*2)/R15),(M15+6)/R15),0.5)),""),"ERROR")</calculatedColumnFormula>
    </tableColumn>
    <tableColumn id="12" xr3:uid="{FAD1FB02-A8BA-4B57-AA3C-E6AB024F07C2}" name="Rod Width" dataDxfId="41" totalsRowDxfId="40"/>
    <tableColumn id="13" xr3:uid="{B355BEFD-C159-4A23-8FED-E39FF21A1D83}" name="Hem'd Pnl Wth" dataDxfId="39" totalsRowDxfId="38">
      <calculatedColumnFormula>IFERROR(IF(Table1[[#This Row],[Qty]]&gt;0,VLOOKUP(P15,'Ripplefold Chart'!$G$1:$H$149,2,FALSE),""),"ERROR")</calculatedColumnFormula>
    </tableColumn>
    <tableColumn id="14" xr3:uid="{76E85E87-4A91-4476-B067-0C3233385F96}" name="Fin Lth" dataDxfId="37" totalsRowDxfId="36"/>
    <tableColumn id="15" xr3:uid="{B6FC80B0-C93E-4CC2-ABB4-4920620BFE9C}" name="Rtns" dataDxfId="35" totalsRowDxfId="34"/>
    <tableColumn id="16" xr3:uid="{724D547A-0D80-4C23-A567-1F351E2F902C}" name="Snap#" dataDxfId="33" totalsRowDxfId="32">
      <calculatedColumnFormula>IFERROR(IF(Table1[[#This Row],[Qty]]&gt;0,IF(I15="Split",VLOOKUP((L15/2),'Ripplefold Chart'!$A$1:$E$353,(HLOOKUP(Q15,'Ripplefold Chart'!$A$1:$E$353,2,FALSE)),TRUE),VLOOKUP(L15,'Ripplefold Chart'!$A$1:$E$353,(HLOOKUP(Q15,'Ripplefold Chart'!$A$1:$E$353,2,FALSE)),TRUE)),""),"ERROR")</calculatedColumnFormula>
    </tableColumn>
    <tableColumn id="17" xr3:uid="{D9B54471-5C1D-4A94-B11C-8098658FAA3A}" name="%  Flns" dataDxfId="31" totalsRowDxfId="30" dataCellStyle="Percent"/>
    <tableColumn id="18" xr3:uid="{9EFE03DC-D9A7-49DC-83C2-0B8ECE777DC0}" name="Fabric Width" dataDxfId="29" totalsRowDxfId="28"/>
    <tableColumn id="19" xr3:uid="{454FF700-C8E1-41B2-8426-8E36A0A3C179}" name="Fabric Rpt" dataDxfId="27" totalsRowDxfId="26"/>
    <tableColumn id="20" xr3:uid="{43E32368-EE4C-4E78-906C-9F60BA364EA0}" name="Fabric Cut Lth" dataDxfId="25" totalsRowDxfId="24">
      <calculatedColumnFormula>IF(AND(Table1[[#This Row],[Qty]]&gt;0,$J$6="Yes"),IF(H15="PR",(M15+14)*2,M15+14),IFERROR(IF(Table1[[#This Row],[Qty]]&gt;0,IF(((ROUND((N15+14)/S15,0))*S15)-N15&lt;14,((ROUND((N15+14)/S15,0))*S15)+S15,(ROUND((N15+14)/S15,0))*S15),""),"ERROR"))</calculatedColumnFormula>
    </tableColumn>
    <tableColumn id="21" xr3:uid="{7EE87F7A-F9FC-4AA6-BE94-EBA4CBEB5D68}" name="Total Widths" totalsRowFunction="sum" dataDxfId="23" totalsRowDxfId="22">
      <calculatedColumnFormula>IFERROR(IF(Table1[[#This Row],[Qty]]&gt;0,(ROUNDUP(K15,0))*G15,""),"ERROR")</calculatedColumnFormula>
    </tableColumn>
    <tableColumn id="22" xr3:uid="{52DDD7D1-6AFD-4281-A529-086FB366AE66}" name="Yards Per" totalsRowFunction="sum" dataDxfId="21" totalsRowDxfId="20">
      <calculatedColumnFormula>IF(AND(J6="Yes",Table1[[#This Row],[Qty]]&gt;0),T15/36,IFERROR(IF(Table1[[#This Row],[Qty]]&gt;0,(T15*K15)/36,""),"ERROR"))</calculatedColumnFormula>
    </tableColumn>
    <tableColumn id="23" xr3:uid="{90C9FFC5-C935-4ECB-8105-0F0F4A63A69F}" name="Total Yards" totalsRowFunction="sum" dataDxfId="19" totalsRowDxfId="18">
      <calculatedColumnFormula>IFERROR(IF(Table1[[#This Row],[Qty]]&gt;0,V15*G15*1.06,""),"ERROR")</calculatedColumnFormula>
    </tableColumn>
    <tableColumn id="24" xr3:uid="{02E0F727-CA82-4B2D-82B8-A4415CFCAA54}" name="Price per Wth" totalsRowFunction="average" dataDxfId="17" totalsRowDxfId="16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15" totalsRowDxfId="14" dataCellStyle="Currency">
      <calculatedColumnFormula>IFERROR(IF(Table1[[#This Row],[Qty]]&gt;0,IF(I15="Split",CEILING(IF(I15="Split",(((M15+6)*2)/54),(M15+6)/54),2),CEILING(IF(I15="Split",(((M15+6)*2)/54),(M15+6)/54),1)),""),"ERROR")</calculatedColumnFormula>
    </tableColumn>
    <tableColumn id="26" xr3:uid="{D90271EB-2F3F-4BA7-8D8F-2D4046289F94}" name="Price _x000a_per unit" totalsRowFunction="custom" dataDxfId="13" totalsRowDxfId="12" dataCellStyle="Currency">
      <calculatedColumnFormula>IFERROR(IF(Table1[[#This Row],[Qty]]&gt;0,Y15*X15,""),"ERROR")</calculatedColumnFormula>
      <totalsRowFormula>IFERROR(SUBTOTAL(101,Table1[Price 
per unit]),0)</totalsRowFormula>
    </tableColumn>
    <tableColumn id="27" xr3:uid="{31127B00-50FE-4B6B-8389-60330B3D4EF2}" name="Total Price" totalsRowFunction="sum" dataDxfId="11" totalsRowDxfId="10" dataCellStyle="Currency">
      <calculatedColumnFormula>IFERROR(IF(Table1[[#This Row],[Qty]]&gt;0,Z15*G15,""),"ERROR")</calculatedColumnFormula>
    </tableColumn>
    <tableColumn id="28" xr3:uid="{949B7FD9-0EA7-41A8-9921-0847885844EB}" name="# of Stiffeners" totalsRowFunction="sum" dataDxfId="9" totalsRowDxfId="8">
      <calculatedColumnFormula>IF(G15&gt;0,IF(H15="PN",1,(IF(H15="PR",2,0))),"")</calculatedColumnFormula>
    </tableColumn>
    <tableColumn id="29" xr3:uid="{C39AB7F6-6705-47C9-A756-94C2D877F098}" name="Snap Tape Yardage" totalsRowFunction="sum" dataDxfId="7" totalsRowDxfId="6">
      <calculatedColumnFormula>IF(G15&gt;0,IF(H15="PN",M15/36,(IF(H15="PR",(M15/36)*2,0))),"")</calculatedColumnFormula>
    </tableColumn>
    <tableColumn id="30" xr3:uid="{71396E84-0AC0-4C20-B929-876AC92AC025}" name="Lining" totalsRowFunction="sum" dataDxfId="5" totalsRowDxfId="4">
      <calculatedColumnFormula>IFERROR(IF(AND(G15&gt;0,$C$9="Yes"),CEILING((((N15+4)*Y15)/36),0.25),""),"ERROR")</calculatedColumnFormula>
    </tableColumn>
    <tableColumn id="31" xr3:uid="{24BDE39C-8A00-4ABF-8433-AC452DF440BA}" name="PRINT" dataDxfId="3" totalsRowDxfId="2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1"/>
  <sheetViews>
    <sheetView tabSelected="1" zoomScaleNormal="100" zoomScaleSheetLayoutView="85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C12" sqref="C12:E12"/>
    </sheetView>
  </sheetViews>
  <sheetFormatPr defaultRowHeight="15" x14ac:dyDescent="0.25"/>
  <cols>
    <col min="1" max="1" width="5" style="7" customWidth="1"/>
    <col min="2" max="2" width="15.5703125" style="8" customWidth="1"/>
    <col min="3" max="3" width="12" style="7" customWidth="1"/>
    <col min="4" max="4" width="7.85546875" style="8" customWidth="1"/>
    <col min="5" max="5" width="9.140625" style="8" bestFit="1" customWidth="1"/>
    <col min="6" max="6" width="7" style="8" customWidth="1"/>
    <col min="7" max="7" width="7.5703125" style="8" customWidth="1"/>
    <col min="8" max="8" width="5.5703125" style="8" customWidth="1"/>
    <col min="9" max="9" width="7.7109375" style="8" customWidth="1"/>
    <col min="10" max="10" width="6.7109375" style="8" customWidth="1"/>
    <col min="11" max="11" width="9" style="8" customWidth="1"/>
    <col min="12" max="12" width="8.85546875" style="8" customWidth="1"/>
    <col min="13" max="13" width="8.28515625" style="7" customWidth="1"/>
    <col min="14" max="14" width="8.85546875" style="8" customWidth="1"/>
    <col min="15" max="15" width="7.140625" style="8" customWidth="1"/>
    <col min="16" max="16" width="6.85546875" style="8" customWidth="1"/>
    <col min="17" max="17" width="7.42578125" style="8" customWidth="1"/>
    <col min="18" max="18" width="8.85546875" style="8" customWidth="1"/>
    <col min="19" max="19" width="9" style="8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8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8"/>
  </cols>
  <sheetData>
    <row r="1" spans="1:31" s="6" customFormat="1" ht="24" customHeight="1" thickBot="1" x14ac:dyDescent="0.3">
      <c r="A1" s="1"/>
      <c r="B1" s="19" t="s">
        <v>0</v>
      </c>
      <c r="C1" s="72" t="s">
        <v>65</v>
      </c>
      <c r="D1" s="72"/>
      <c r="E1" s="72"/>
      <c r="F1" s="20"/>
      <c r="G1" s="20"/>
      <c r="H1" s="20"/>
      <c r="N1" s="20"/>
      <c r="O1" s="20"/>
      <c r="P1" s="21"/>
      <c r="Q1" s="20"/>
      <c r="R1" s="20"/>
      <c r="S1" s="20"/>
      <c r="T1" s="20"/>
      <c r="U1" s="1"/>
      <c r="V1" s="1"/>
      <c r="W1" s="1"/>
      <c r="X1" s="20"/>
      <c r="Y1" s="20"/>
      <c r="Z1" s="23" t="s">
        <v>56</v>
      </c>
      <c r="AA1" s="62">
        <f>+Table1[[#Totals],[Billable Widths]]</f>
        <v>28</v>
      </c>
      <c r="AB1" s="1"/>
      <c r="AC1" s="20"/>
      <c r="AD1" s="20"/>
      <c r="AE1" s="20"/>
    </row>
    <row r="2" spans="1:31" s="6" customFormat="1" ht="18.75" customHeight="1" thickBot="1" x14ac:dyDescent="0.3">
      <c r="A2" s="1"/>
      <c r="B2" s="19" t="s">
        <v>1</v>
      </c>
      <c r="C2" s="72" t="s">
        <v>66</v>
      </c>
      <c r="D2" s="72"/>
      <c r="E2" s="72"/>
      <c r="F2" s="22"/>
      <c r="G2" s="22"/>
      <c r="H2" s="20"/>
      <c r="N2" s="20"/>
      <c r="O2" s="1"/>
      <c r="P2" s="1"/>
      <c r="Q2" s="1"/>
      <c r="R2" s="20"/>
      <c r="S2" s="20"/>
      <c r="T2" s="20"/>
      <c r="U2" s="20"/>
      <c r="V2" s="1"/>
      <c r="W2" s="20"/>
      <c r="X2" s="20"/>
      <c r="Y2" s="20"/>
      <c r="Z2" s="23" t="s">
        <v>58</v>
      </c>
      <c r="AA2" s="63">
        <f>IFERROR(+Table1[[#Totals],[Price per Wth]],0)</f>
        <v>30</v>
      </c>
      <c r="AB2" s="20"/>
      <c r="AC2" s="20"/>
      <c r="AD2" s="20"/>
      <c r="AE2" s="20"/>
    </row>
    <row r="3" spans="1:31" s="6" customFormat="1" ht="18.75" customHeight="1" x14ac:dyDescent="0.25">
      <c r="A3" s="1"/>
      <c r="B3" s="19" t="s">
        <v>37</v>
      </c>
      <c r="C3" s="72" t="s">
        <v>82</v>
      </c>
      <c r="D3" s="72"/>
      <c r="E3" s="72"/>
      <c r="F3" s="22"/>
      <c r="G3" s="20"/>
      <c r="H3" s="20"/>
      <c r="N3" s="20"/>
      <c r="O3" s="1"/>
      <c r="P3" s="20"/>
      <c r="Q3" s="20"/>
      <c r="R3" s="20"/>
      <c r="S3" s="20"/>
      <c r="T3" s="20"/>
      <c r="U3" s="20"/>
      <c r="V3" s="1"/>
      <c r="W3" s="20"/>
      <c r="X3" s="20"/>
      <c r="Y3" s="20"/>
      <c r="Z3" s="23" t="s">
        <v>57</v>
      </c>
      <c r="AA3" s="64">
        <f>+Table1[[#Totals],[Total Price]]</f>
        <v>840</v>
      </c>
      <c r="AB3" s="20"/>
      <c r="AC3" s="20"/>
      <c r="AD3" s="20"/>
      <c r="AE3" s="20"/>
    </row>
    <row r="4" spans="1:31" s="6" customFormat="1" ht="18.75" customHeight="1" thickBot="1" x14ac:dyDescent="0.3">
      <c r="A4" s="1"/>
      <c r="B4" s="19" t="s">
        <v>38</v>
      </c>
      <c r="C4" s="72" t="s">
        <v>67</v>
      </c>
      <c r="D4" s="72"/>
      <c r="E4" s="72"/>
      <c r="F4" s="20"/>
      <c r="G4" s="20"/>
      <c r="H4" s="20"/>
      <c r="N4" s="20"/>
      <c r="O4" s="1"/>
      <c r="P4" s="20"/>
      <c r="Q4" s="20"/>
      <c r="R4" s="20"/>
      <c r="S4" s="20"/>
      <c r="T4" s="20"/>
      <c r="U4" s="20"/>
      <c r="V4" s="1"/>
      <c r="W4" s="20"/>
      <c r="X4" s="20"/>
      <c r="Y4" s="20"/>
      <c r="Z4" s="65"/>
      <c r="AA4" s="62"/>
      <c r="AB4" s="20"/>
      <c r="AC4" s="20"/>
      <c r="AD4" s="20"/>
      <c r="AE4" s="20"/>
    </row>
    <row r="5" spans="1:31" s="6" customFormat="1" ht="18.75" customHeight="1" thickBot="1" x14ac:dyDescent="0.3">
      <c r="A5" s="1"/>
      <c r="B5" s="23" t="s">
        <v>61</v>
      </c>
      <c r="C5" s="72" t="s">
        <v>68</v>
      </c>
      <c r="D5" s="72"/>
      <c r="E5" s="72"/>
      <c r="F5" s="20"/>
      <c r="G5" s="20"/>
      <c r="H5" s="20"/>
      <c r="I5" s="74" t="s">
        <v>40</v>
      </c>
      <c r="J5" s="75"/>
      <c r="K5" s="75"/>
      <c r="L5" s="75"/>
      <c r="M5" s="76"/>
      <c r="N5" s="20"/>
      <c r="O5" s="1"/>
      <c r="P5" s="1"/>
      <c r="Q5" s="1"/>
      <c r="R5" s="20"/>
      <c r="S5" s="20"/>
      <c r="T5" s="20"/>
      <c r="U5" s="20"/>
      <c r="V5" s="1"/>
      <c r="W5" s="20"/>
      <c r="X5" s="20"/>
      <c r="Y5" s="24"/>
      <c r="Z5" s="23" t="s">
        <v>55</v>
      </c>
      <c r="AA5" s="62">
        <f>+Table1[[#Totals],[Qty]]</f>
        <v>0</v>
      </c>
      <c r="AB5" s="20"/>
      <c r="AC5" s="20"/>
      <c r="AD5" s="20"/>
      <c r="AE5" s="20"/>
    </row>
    <row r="6" spans="1:31" s="6" customFormat="1" ht="18" customHeight="1" x14ac:dyDescent="0.25">
      <c r="A6" s="1"/>
      <c r="B6" s="19" t="s">
        <v>41</v>
      </c>
      <c r="C6" s="72">
        <v>1</v>
      </c>
      <c r="D6" s="72"/>
      <c r="E6" s="72"/>
      <c r="F6" s="20"/>
      <c r="G6" s="20"/>
      <c r="H6" s="20"/>
      <c r="I6" s="77" t="s">
        <v>44</v>
      </c>
      <c r="J6" s="78"/>
      <c r="K6" s="81" t="s">
        <v>71</v>
      </c>
      <c r="L6" s="82"/>
      <c r="M6" s="83"/>
      <c r="N6" s="20"/>
      <c r="O6" s="20"/>
      <c r="P6" s="20"/>
      <c r="Q6" s="20"/>
      <c r="R6" s="1"/>
      <c r="S6" s="1"/>
      <c r="T6" s="1"/>
      <c r="U6" s="20"/>
      <c r="V6" s="20"/>
      <c r="W6" s="20"/>
      <c r="X6" s="20"/>
      <c r="Y6" s="1"/>
      <c r="Z6" s="62"/>
      <c r="AA6" s="65"/>
      <c r="AB6" s="20"/>
      <c r="AC6" s="20"/>
      <c r="AD6" s="20"/>
    </row>
    <row r="7" spans="1:31" s="6" customFormat="1" ht="19.5" customHeight="1" x14ac:dyDescent="0.25">
      <c r="A7" s="1"/>
      <c r="B7" s="19" t="s">
        <v>2</v>
      </c>
      <c r="C7" s="92">
        <v>45870</v>
      </c>
      <c r="D7" s="72"/>
      <c r="E7" s="72"/>
      <c r="F7" s="20"/>
      <c r="G7" s="20"/>
      <c r="H7" s="20"/>
      <c r="I7" s="79" t="s">
        <v>45</v>
      </c>
      <c r="J7" s="80"/>
      <c r="K7" s="84" t="s">
        <v>72</v>
      </c>
      <c r="L7" s="85"/>
      <c r="M7" s="86"/>
      <c r="N7" s="20"/>
      <c r="O7" s="20"/>
      <c r="P7" s="20"/>
      <c r="Q7" s="20"/>
      <c r="R7" s="1"/>
      <c r="S7" s="1"/>
      <c r="T7" s="1"/>
      <c r="U7" s="20"/>
      <c r="V7" s="20"/>
      <c r="W7" s="1"/>
      <c r="X7" s="1"/>
      <c r="Y7" s="1"/>
      <c r="Z7" s="20"/>
      <c r="AA7" s="20"/>
      <c r="AB7" s="20"/>
      <c r="AC7" s="20"/>
      <c r="AD7" s="20"/>
    </row>
    <row r="8" spans="1:31" s="6" customFormat="1" ht="19.5" customHeight="1" x14ac:dyDescent="0.25">
      <c r="A8" s="1"/>
      <c r="B8" s="19" t="s">
        <v>3</v>
      </c>
      <c r="C8" s="72"/>
      <c r="D8" s="72"/>
      <c r="E8" s="72"/>
      <c r="F8" s="25"/>
      <c r="G8" s="20"/>
      <c r="H8" s="20"/>
      <c r="I8" s="79" t="s">
        <v>46</v>
      </c>
      <c r="J8" s="80"/>
      <c r="K8" s="84" t="s">
        <v>73</v>
      </c>
      <c r="L8" s="85"/>
      <c r="M8" s="86"/>
      <c r="N8" s="20"/>
      <c r="O8" s="20"/>
      <c r="P8" s="20"/>
      <c r="Q8" s="20"/>
      <c r="R8" s="1"/>
      <c r="S8" s="1"/>
      <c r="T8" s="1"/>
      <c r="U8" s="20"/>
      <c r="V8" s="20"/>
      <c r="W8" s="1"/>
      <c r="X8" s="1"/>
      <c r="Y8" s="1"/>
      <c r="Z8" s="20"/>
      <c r="AA8" s="20"/>
      <c r="AB8" s="20"/>
      <c r="AC8" s="20"/>
      <c r="AD8" s="20"/>
    </row>
    <row r="9" spans="1:31" s="6" customFormat="1" ht="19.5" customHeight="1" thickBot="1" x14ac:dyDescent="0.3">
      <c r="A9" s="1"/>
      <c r="B9" s="19" t="s">
        <v>59</v>
      </c>
      <c r="C9" s="72" t="s">
        <v>69</v>
      </c>
      <c r="D9" s="72"/>
      <c r="E9" s="72"/>
      <c r="F9" s="25"/>
      <c r="G9" s="20"/>
      <c r="H9" s="20"/>
      <c r="I9" s="90" t="s">
        <v>47</v>
      </c>
      <c r="J9" s="91"/>
      <c r="K9" s="87" t="s">
        <v>74</v>
      </c>
      <c r="L9" s="88"/>
      <c r="M9" s="89"/>
      <c r="N9" s="20"/>
      <c r="O9" s="20"/>
      <c r="P9" s="20"/>
      <c r="Q9" s="20"/>
      <c r="R9" s="20"/>
      <c r="S9" s="20"/>
      <c r="T9" s="1"/>
      <c r="U9" s="1"/>
      <c r="V9" s="1"/>
      <c r="W9" s="20"/>
      <c r="X9" s="20"/>
      <c r="Y9" s="1"/>
      <c r="Z9" s="1"/>
      <c r="AA9" s="1"/>
      <c r="AB9" s="20"/>
      <c r="AC9" s="20"/>
      <c r="AD9" s="20"/>
    </row>
    <row r="10" spans="1:31" x14ac:dyDescent="0.25">
      <c r="A10" s="4"/>
      <c r="B10" s="19" t="s">
        <v>60</v>
      </c>
      <c r="C10" s="72" t="s">
        <v>70</v>
      </c>
      <c r="D10" s="72"/>
      <c r="E10" s="72"/>
      <c r="F10" s="26"/>
      <c r="G10"/>
      <c r="H10"/>
      <c r="I10"/>
      <c r="J10"/>
      <c r="K10" s="27"/>
      <c r="L10"/>
      <c r="M10" s="4"/>
      <c r="N10"/>
      <c r="O10"/>
      <c r="P10"/>
      <c r="Q10"/>
      <c r="R10"/>
      <c r="S10"/>
      <c r="U10" s="4"/>
      <c r="V10" s="4"/>
      <c r="W10" s="4"/>
      <c r="X10"/>
    </row>
    <row r="11" spans="1:31" x14ac:dyDescent="0.25">
      <c r="A11" s="4"/>
      <c r="B11" s="5" t="s">
        <v>42</v>
      </c>
      <c r="C11" s="73">
        <f>+Table1[[#Totals],[Lining]]</f>
        <v>99.5</v>
      </c>
      <c r="D11" s="73"/>
      <c r="E11" s="73"/>
      <c r="F11" s="28"/>
      <c r="G11"/>
      <c r="H11"/>
      <c r="I11"/>
      <c r="J11"/>
      <c r="K11" s="27"/>
      <c r="L11"/>
      <c r="M11" s="4"/>
      <c r="N11"/>
      <c r="O11"/>
      <c r="P11"/>
      <c r="Q11"/>
      <c r="R11"/>
      <c r="S11"/>
      <c r="U11" s="4"/>
      <c r="V11" s="4"/>
      <c r="W11" s="4"/>
      <c r="X11"/>
    </row>
    <row r="12" spans="1:31" ht="21.75" customHeight="1" x14ac:dyDescent="0.25">
      <c r="A12" s="4"/>
      <c r="B12" s="5" t="s">
        <v>39</v>
      </c>
      <c r="C12" s="72">
        <v>20700</v>
      </c>
      <c r="D12" s="72"/>
      <c r="E12" s="72"/>
      <c r="F12"/>
      <c r="G12"/>
      <c r="H12"/>
      <c r="I12"/>
      <c r="J12"/>
      <c r="K12"/>
      <c r="L12"/>
      <c r="M12" s="4"/>
      <c r="N12"/>
      <c r="O12"/>
      <c r="P12" s="29"/>
      <c r="Q12"/>
      <c r="R12"/>
      <c r="S12"/>
      <c r="U12" s="4"/>
      <c r="V12" s="4"/>
      <c r="W12" s="4"/>
      <c r="X12"/>
    </row>
    <row r="13" spans="1:31" x14ac:dyDescent="0.25">
      <c r="A13" s="4"/>
      <c r="B13" s="5"/>
      <c r="C13" s="70"/>
      <c r="D13" s="71"/>
      <c r="E13" s="27"/>
      <c r="F13" s="27"/>
      <c r="G13" s="27"/>
      <c r="H13" s="27"/>
      <c r="I13" s="27"/>
      <c r="J13" s="27"/>
      <c r="K13" s="27"/>
      <c r="L13" s="27"/>
      <c r="M13" s="4"/>
      <c r="N13"/>
      <c r="O13"/>
      <c r="P13" s="29"/>
      <c r="Q13"/>
      <c r="R13"/>
      <c r="S13"/>
      <c r="U13" s="4"/>
      <c r="V13" s="4"/>
      <c r="W13" s="4"/>
      <c r="X13"/>
    </row>
    <row r="14" spans="1:31" s="58" customFormat="1" ht="34.5" customHeight="1" thickBot="1" x14ac:dyDescent="0.3">
      <c r="A14" s="55" t="s">
        <v>4</v>
      </c>
      <c r="B14" s="59" t="s">
        <v>5</v>
      </c>
      <c r="C14" s="60" t="s">
        <v>6</v>
      </c>
      <c r="D14" s="60" t="s">
        <v>7</v>
      </c>
      <c r="E14" s="60" t="s">
        <v>8</v>
      </c>
      <c r="F14" s="60" t="s">
        <v>9</v>
      </c>
      <c r="G14" s="60" t="s">
        <v>10</v>
      </c>
      <c r="H14" s="60" t="s">
        <v>11</v>
      </c>
      <c r="I14" s="60" t="s">
        <v>12</v>
      </c>
      <c r="J14" s="60" t="s">
        <v>13</v>
      </c>
      <c r="K14" s="56" t="s">
        <v>14</v>
      </c>
      <c r="L14" s="60" t="s">
        <v>15</v>
      </c>
      <c r="M14" s="56" t="s">
        <v>16</v>
      </c>
      <c r="N14" s="60" t="s">
        <v>17</v>
      </c>
      <c r="O14" s="60" t="s">
        <v>18</v>
      </c>
      <c r="P14" s="56" t="s">
        <v>64</v>
      </c>
      <c r="Q14" s="60" t="s">
        <v>19</v>
      </c>
      <c r="R14" s="60" t="s">
        <v>20</v>
      </c>
      <c r="S14" s="60" t="s">
        <v>21</v>
      </c>
      <c r="T14" s="56" t="s">
        <v>22</v>
      </c>
      <c r="U14" s="56" t="s">
        <v>23</v>
      </c>
      <c r="V14" s="56" t="s">
        <v>24</v>
      </c>
      <c r="W14" s="56" t="s">
        <v>25</v>
      </c>
      <c r="X14" s="61" t="s">
        <v>26</v>
      </c>
      <c r="Y14" s="57" t="s">
        <v>56</v>
      </c>
      <c r="Z14" s="57" t="s">
        <v>63</v>
      </c>
      <c r="AA14" s="57" t="s">
        <v>27</v>
      </c>
      <c r="AB14" s="57" t="s">
        <v>28</v>
      </c>
      <c r="AC14" s="57" t="s">
        <v>29</v>
      </c>
      <c r="AD14" s="57" t="s">
        <v>43</v>
      </c>
      <c r="AE14" s="57" t="s">
        <v>62</v>
      </c>
    </row>
    <row r="15" spans="1:31" s="13" customFormat="1" ht="27" customHeight="1" thickTop="1" x14ac:dyDescent="0.25">
      <c r="A15" s="38">
        <v>1</v>
      </c>
      <c r="B15" s="41" t="s">
        <v>75</v>
      </c>
      <c r="C15" s="42" t="s">
        <v>76</v>
      </c>
      <c r="D15" s="66" t="s">
        <v>77</v>
      </c>
      <c r="E15" s="66"/>
      <c r="F15" s="41"/>
      <c r="G15" s="42">
        <v>1</v>
      </c>
      <c r="H15" s="42" t="s">
        <v>78</v>
      </c>
      <c r="I15" s="43" t="s">
        <v>79</v>
      </c>
      <c r="J15" s="42" t="s">
        <v>80</v>
      </c>
      <c r="K15" s="44">
        <f>IFERROR(IF(Table1[[#This Row],[Qty]]&gt;0,IF(I15="Split",CEILING(IF(I15="Split",(((M15+6)*2)/R15),(M15+6)/R15),1),CEILING(IF(I15="Split",(((M15+6)*2)/R15),(M15+6)/R15),0.5)),""),"ERROR")</f>
        <v>13</v>
      </c>
      <c r="L15" s="43">
        <v>333.5</v>
      </c>
      <c r="M15" s="44">
        <f>IFERROR(IF(Table1[[#This Row],[Qty]]&gt;0,VLOOKUP(P15,'Ripplefold Chart'!$G$1:$H$149,2,FALSE),""),"ERROR")</f>
        <v>342.5</v>
      </c>
      <c r="N15" s="68">
        <v>125</v>
      </c>
      <c r="O15" s="42">
        <v>6</v>
      </c>
      <c r="P15" s="44">
        <f>IFERROR(IF(Table1[[#This Row],[Qty]]&gt;0,IF(I15="Split",VLOOKUP((L15/2),'Ripplefold Chart'!$A$1:$E$353,(HLOOKUP(Q15,'Ripplefold Chart'!$A$1:$E$353,2,FALSE)),TRUE),VLOOKUP(L15,'Ripplefold Chart'!$A$1:$E$353,(HLOOKUP(Q15,'Ripplefold Chart'!$A$1:$E$353,2,FALSE)),TRUE)),""),"ERROR")</f>
        <v>79</v>
      </c>
      <c r="Q15" s="45">
        <v>100</v>
      </c>
      <c r="R15" s="43">
        <v>58</v>
      </c>
      <c r="S15" s="43">
        <v>1</v>
      </c>
      <c r="T15" s="44">
        <f>IF(AND(Table1[[#This Row],[Qty]]&gt;0,$J$6="Yes"),IF(H15="PR",(M15+14)*2,M15+14),IFERROR(IF(Table1[[#This Row],[Qty]]&gt;0,IF(((ROUND((N15+14)/S15,0))*S15)-N15&lt;14,((ROUND((N15+14)/S15,0))*S15)+S15,(ROUND((N15+14)/S15,0))*S15),""),"ERROR"))</f>
        <v>139</v>
      </c>
      <c r="U15" s="44">
        <f>IFERROR(IF(Table1[[#This Row],[Qty]]&gt;0,(ROUNDUP(K15,0))*G15,""),"ERROR")</f>
        <v>13</v>
      </c>
      <c r="V15" s="46">
        <f>IF(AND(J6="Yes",Table1[[#This Row],[Qty]]&gt;0),T15/36,IFERROR(IF(Table1[[#This Row],[Qty]]&gt;0,(T15*K15)/36,""),"ERROR"))</f>
        <v>50.194444444444443</v>
      </c>
      <c r="W15" s="46">
        <f>IFERROR(IF(Table1[[#This Row],[Qty]]&gt;0,V15*G15*1.06,""),"ERROR")</f>
        <v>53.206111111111113</v>
      </c>
      <c r="X15" s="47">
        <v>30</v>
      </c>
      <c r="Y15" s="48">
        <f>IFERROR(IF(Table1[[#This Row],[Qty]]&gt;0,IF(I15="Split",CEILING(IF(I15="Split",(((M15+6)*2)/54),(M15+6)/54),2),CEILING(IF(I15="Split",(((M15+6)*2)/54),(M15+6)/54),1)),""),"ERROR")</f>
        <v>14</v>
      </c>
      <c r="Z15" s="49">
        <f>IFERROR(IF(Table1[[#This Row],[Qty]]&gt;0,Y15*X15,""),"ERROR")</f>
        <v>420</v>
      </c>
      <c r="AA15" s="49">
        <f>IFERROR(IF(Table1[[#This Row],[Qty]]&gt;0,Z15*G15,""),"ERROR")</f>
        <v>420</v>
      </c>
      <c r="AB15" s="50">
        <f t="shared" ref="AB15:AB46" si="0">IF(G15&gt;0,IF(H15="PN",1,(IF(H15="PR",2,0))),"")</f>
        <v>2</v>
      </c>
      <c r="AC15" s="50">
        <f t="shared" ref="AC15:AC46" si="1">IF(G15&gt;0,IF(H15="PN",M15/36,(IF(H15="PR",(M15/36)*2,0))),"")</f>
        <v>19.027777777777779</v>
      </c>
      <c r="AD15" s="51">
        <f t="shared" ref="AD15:AD46" si="2">IFERROR(IF(AND(G15&gt;0,$C$9="Yes"),CEILING((((N15+4)*Y15)/36),0.25),""),"ERROR")</f>
        <v>50.25</v>
      </c>
      <c r="AE15" s="30" t="str">
        <f>IF(Table1[[#This Row],[Fabric Name]]="","NO","YES")</f>
        <v>YES</v>
      </c>
    </row>
    <row r="16" spans="1:31" s="13" customFormat="1" ht="27" customHeight="1" x14ac:dyDescent="0.25">
      <c r="A16" s="10">
        <v>2</v>
      </c>
      <c r="B16" s="41" t="s">
        <v>75</v>
      </c>
      <c r="C16" s="42" t="s">
        <v>76</v>
      </c>
      <c r="D16" s="66" t="s">
        <v>81</v>
      </c>
      <c r="E16" s="66"/>
      <c r="F16" s="41"/>
      <c r="G16" s="42">
        <v>1</v>
      </c>
      <c r="H16" s="42" t="s">
        <v>78</v>
      </c>
      <c r="I16" s="43" t="s">
        <v>79</v>
      </c>
      <c r="J16" s="42" t="s">
        <v>80</v>
      </c>
      <c r="K16" s="44">
        <f>IFERROR(IF(Table1[[#This Row],[Qty]]&gt;0,IF(I16="Split",CEILING(IF(I16="Split",(((M16+6)*2)/R16),(M16+6)/R16),1),CEILING(IF(I16="Split",(((M16+6)*2)/R16),(M16+6)/R16),0.5)),""),"ERROR")</f>
        <v>13</v>
      </c>
      <c r="L16" s="43">
        <v>333.5</v>
      </c>
      <c r="M16" s="44">
        <f>IFERROR(IF(Table1[[#This Row],[Qty]]&gt;0,VLOOKUP(P16,'Ripplefold Chart'!$G$1:$H$149,2,FALSE),""),"ERROR")</f>
        <v>342.5</v>
      </c>
      <c r="N16" s="68">
        <v>122.125</v>
      </c>
      <c r="O16" s="42">
        <v>6</v>
      </c>
      <c r="P16" s="44">
        <f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f>
        <v>79</v>
      </c>
      <c r="Q16" s="45">
        <v>100</v>
      </c>
      <c r="R16" s="43">
        <v>58</v>
      </c>
      <c r="S16" s="43">
        <v>1</v>
      </c>
      <c r="T16" s="44">
        <f>IF(AND(Table1[[#This Row],[Qty]]&gt;0,$J$6="Yes"),IF(H16="PR",(M16+14)*2,M16+14),IFERROR(IF(Table1[[#This Row],[Qty]]&gt;0,IF(((ROUND((N16+14)/S16,0))*S16)-N16&lt;14,((ROUND((N16+14)/S16,0))*S16)+S16,(ROUND((N16+14)/S16,0))*S16),""),"ERROR"))</f>
        <v>137</v>
      </c>
      <c r="U16" s="44">
        <f>IFERROR(IF(Table1[[#This Row],[Qty]]&gt;0,(ROUNDUP(K16,0))*G16,""),"ERROR")</f>
        <v>13</v>
      </c>
      <c r="V16" s="46">
        <f>IF(AND(J7="Yes",Table1[[#This Row],[Qty]]&gt;0),T16/36,IFERROR(IF(Table1[[#This Row],[Qty]]&gt;0,(T16*K16)/36,""),"ERROR"))</f>
        <v>49.472222222222221</v>
      </c>
      <c r="W16" s="46">
        <f>IFERROR(IF(Table1[[#This Row],[Qty]]&gt;0,V16*G16*1.06,""),"ERROR")</f>
        <v>52.440555555555555</v>
      </c>
      <c r="X16" s="47">
        <v>30</v>
      </c>
      <c r="Y16" s="48">
        <f>IFERROR(IF(Table1[[#This Row],[Qty]]&gt;0,IF(I16="Split",CEILING(IF(I16="Split",(((M16+6)*2)/54),(M16+6)/54),2),CEILING(IF(I16="Split",(((M16+6)*2)/54),(M16+6)/54),1)),""),"ERROR")</f>
        <v>14</v>
      </c>
      <c r="Z16" s="49">
        <f>IFERROR(IF(Table1[[#This Row],[Qty]]&gt;0,Y16*X16,""),"ERROR")</f>
        <v>420</v>
      </c>
      <c r="AA16" s="49">
        <f>IFERROR(IF(Table1[[#This Row],[Qty]]&gt;0,Z16*G16,""),"ERROR")</f>
        <v>420</v>
      </c>
      <c r="AB16" s="50">
        <f t="shared" si="0"/>
        <v>2</v>
      </c>
      <c r="AC16" s="50">
        <f t="shared" si="1"/>
        <v>19.027777777777779</v>
      </c>
      <c r="AD16" s="51">
        <f t="shared" si="2"/>
        <v>49.25</v>
      </c>
      <c r="AE16" s="30" t="str">
        <f>IF(Table1[[#This Row],[Fabric Name]]="","NO","YES")</f>
        <v>YES</v>
      </c>
    </row>
    <row r="17" spans="1:31" s="13" customFormat="1" ht="27" customHeight="1" x14ac:dyDescent="0.25">
      <c r="A17" s="10">
        <v>3</v>
      </c>
      <c r="B17" s="41"/>
      <c r="C17" s="42"/>
      <c r="D17" s="66"/>
      <c r="E17" s="66"/>
      <c r="F17" s="41"/>
      <c r="G17" s="42"/>
      <c r="H17" s="42"/>
      <c r="I17" s="43"/>
      <c r="J17" s="42"/>
      <c r="K17" s="44" t="str">
        <f>IFERROR(IF(Table1[[#This Row],[Qty]]&gt;0,IF(I17="Split",CEILING(IF(I17="Split",(((M17+6)*2)/R17),(M17+6)/R17),1),CEILING(IF(I17="Split",(((M17+6)*2)/R17),(M17+6)/R17),0.5)),""),"ERROR")</f>
        <v/>
      </c>
      <c r="L17" s="43"/>
      <c r="M17" s="44" t="str">
        <f>IFERROR(IF(Table1[[#This Row],[Qty]]&gt;0,VLOOKUP(P17,'Ripplefold Chart'!$G$1:$H$149,2,FALSE),""),"ERROR")</f>
        <v/>
      </c>
      <c r="N17" s="68"/>
      <c r="O17" s="42"/>
      <c r="P17" s="44" t="str">
        <f>IFERROR(IF(Table1[[#This Row],[Qty]]&gt;0,IF(I17="Split",VLOOKUP((L17/2),'Ripplefold Chart'!$A$1:$E$353,(HLOOKUP(Q17,'Ripplefold Chart'!$A$1:$E$353,2,FALSE)),TRUE),VLOOKUP(L17,'Ripplefold Chart'!$A$1:$E$353,(HLOOKUP(Q17,'Ripplefold Chart'!$A$1:$E$353,2,FALSE)),TRUE)),""),"ERROR")</f>
        <v/>
      </c>
      <c r="Q17" s="45"/>
      <c r="R17" s="43"/>
      <c r="S17" s="43"/>
      <c r="T17" s="44" t="str">
        <f>IF(AND(Table1[[#This Row],[Qty]]&gt;0,$J$6="Yes"),IF(H17="PR",(M17+14)*2,M17+14),IFERROR(IF(Table1[[#This Row],[Qty]]&gt;0,IF(((ROUND((N17+14)/S17,0))*S17)-N17&lt;14,((ROUND((N17+14)/S17,0))*S17)+S17,(ROUND((N17+14)/S17,0))*S17),""),"ERROR"))</f>
        <v/>
      </c>
      <c r="U17" s="44" t="str">
        <f>IFERROR(IF(Table1[[#This Row],[Qty]]&gt;0,(ROUNDUP(K17,0))*G17,""),"ERROR")</f>
        <v/>
      </c>
      <c r="V17" s="46" t="str">
        <f>IF(AND(J8="Yes",Table1[[#This Row],[Qty]]&gt;0),T17/36,IFERROR(IF(Table1[[#This Row],[Qty]]&gt;0,(T17*K17)/36,""),"ERROR"))</f>
        <v/>
      </c>
      <c r="W17" s="46" t="str">
        <f>IFERROR(IF(Table1[[#This Row],[Qty]]&gt;0,V17*G17*1.06,""),"ERROR")</f>
        <v/>
      </c>
      <c r="X17" s="47"/>
      <c r="Y17" s="48" t="str">
        <f>IFERROR(IF(Table1[[#This Row],[Qty]]&gt;0,IF(I17="Split",CEILING(IF(I17="Split",(((M17+6)*2)/54),(M17+6)/54),2),CEILING(IF(I17="Split",(((M17+6)*2)/54),(M17+6)/54),1)),""),"ERROR")</f>
        <v/>
      </c>
      <c r="Z17" s="49" t="str">
        <f>IFERROR(IF(Table1[[#This Row],[Qty]]&gt;0,Y17*X17,""),"ERROR")</f>
        <v/>
      </c>
      <c r="AA17" s="49" t="str">
        <f>IFERROR(IF(Table1[[#This Row],[Qty]]&gt;0,Z17*G17,""),"ERROR")</f>
        <v/>
      </c>
      <c r="AB17" s="50" t="str">
        <f t="shared" si="0"/>
        <v/>
      </c>
      <c r="AC17" s="50" t="str">
        <f t="shared" si="1"/>
        <v/>
      </c>
      <c r="AD17" s="51" t="str">
        <f t="shared" si="2"/>
        <v/>
      </c>
      <c r="AE17" s="30" t="str">
        <f>IF(Table1[[#This Row],[Fabric Name]]="","NO","YES")</f>
        <v>NO</v>
      </c>
    </row>
    <row r="18" spans="1:31" s="13" customFormat="1" ht="27" customHeight="1" x14ac:dyDescent="0.25">
      <c r="A18" s="10">
        <v>4</v>
      </c>
      <c r="B18" s="41"/>
      <c r="C18" s="42"/>
      <c r="D18" s="66"/>
      <c r="E18" s="66"/>
      <c r="F18" s="41"/>
      <c r="G18" s="42"/>
      <c r="H18" s="42"/>
      <c r="I18" s="43"/>
      <c r="J18" s="42"/>
      <c r="K18" s="44" t="str">
        <f>IFERROR(IF(Table1[[#This Row],[Qty]]&gt;0,IF(I18="Split",CEILING(IF(I18="Split",(((M18+6)*2)/R18),(M18+6)/R18),1),CEILING(IF(I18="Split",(((M18+6)*2)/R18),(M18+6)/R18),0.5)),""),"ERROR")</f>
        <v/>
      </c>
      <c r="L18" s="43"/>
      <c r="M18" s="44" t="str">
        <f>IFERROR(IF(Table1[[#This Row],[Qty]]&gt;0,VLOOKUP(P18,'Ripplefold Chart'!$G$1:$H$149,2,FALSE),""),"ERROR")</f>
        <v/>
      </c>
      <c r="N18" s="68"/>
      <c r="O18" s="42"/>
      <c r="P18" s="44" t="str">
        <f>IFERROR(IF(Table1[[#This Row],[Qty]]&gt;0,IF(I18="Split",VLOOKUP((L18/2),'Ripplefold Chart'!$A$1:$E$353,(HLOOKUP(Q18,'Ripplefold Chart'!$A$1:$E$353,2,FALSE)),TRUE),VLOOKUP(L18,'Ripplefold Chart'!$A$1:$E$353,(HLOOKUP(Q18,'Ripplefold Chart'!$A$1:$E$353,2,FALSE)),TRUE)),""),"ERROR")</f>
        <v/>
      </c>
      <c r="Q18" s="45"/>
      <c r="R18" s="43"/>
      <c r="S18" s="43"/>
      <c r="T18" s="44" t="str">
        <f>IF(AND(Table1[[#This Row],[Qty]]&gt;0,$J$6="Yes"),IF(H18="PR",(M18+14)*2,M18+14),IFERROR(IF(Table1[[#This Row],[Qty]]&gt;0,IF(((ROUND((N18+14)/S18,0))*S18)-N18&lt;14,((ROUND((N18+14)/S18,0))*S18)+S18,(ROUND((N18+14)/S18,0))*S18),""),"ERROR"))</f>
        <v/>
      </c>
      <c r="U18" s="44" t="str">
        <f>IFERROR(IF(Table1[[#This Row],[Qty]]&gt;0,(ROUNDUP(K18,0))*G18,""),"ERROR")</f>
        <v/>
      </c>
      <c r="V18" s="46" t="str">
        <f>IF(AND(J9="Yes",Table1[[#This Row],[Qty]]&gt;0),T18/36,IFERROR(IF(Table1[[#This Row],[Qty]]&gt;0,(T18*K18)/36,""),"ERROR"))</f>
        <v/>
      </c>
      <c r="W18" s="46" t="str">
        <f>IFERROR(IF(Table1[[#This Row],[Qty]]&gt;0,V18*G18*1.06,""),"ERROR")</f>
        <v/>
      </c>
      <c r="X18" s="47"/>
      <c r="Y18" s="48" t="str">
        <f>IFERROR(IF(Table1[[#This Row],[Qty]]&gt;0,IF(I18="Split",CEILING(IF(I18="Split",(((M18+6)*2)/54),(M18+6)/54),2),CEILING(IF(I18="Split",(((M18+6)*2)/54),(M18+6)/54),1)),""),"ERROR")</f>
        <v/>
      </c>
      <c r="Z18" s="49" t="str">
        <f>IFERROR(IF(Table1[[#This Row],[Qty]]&gt;0,Y18*X18,""),"ERROR")</f>
        <v/>
      </c>
      <c r="AA18" s="49" t="str">
        <f>IFERROR(IF(Table1[[#This Row],[Qty]]&gt;0,Z18*G18,""),"ERROR")</f>
        <v/>
      </c>
      <c r="AB18" s="50" t="str">
        <f t="shared" si="0"/>
        <v/>
      </c>
      <c r="AC18" s="50" t="str">
        <f t="shared" si="1"/>
        <v/>
      </c>
      <c r="AD18" s="51" t="str">
        <f t="shared" si="2"/>
        <v/>
      </c>
      <c r="AE18" s="30" t="str">
        <f>IF(Table1[[#This Row],[Fabric Name]]="","NO","YES")</f>
        <v>NO</v>
      </c>
    </row>
    <row r="19" spans="1:31" s="13" customFormat="1" ht="27" customHeight="1" x14ac:dyDescent="0.25">
      <c r="A19" s="10">
        <v>5</v>
      </c>
      <c r="B19" s="41"/>
      <c r="C19" s="42"/>
      <c r="D19" s="66"/>
      <c r="E19" s="66"/>
      <c r="F19" s="41"/>
      <c r="G19" s="42"/>
      <c r="H19" s="42"/>
      <c r="I19" s="43"/>
      <c r="J19" s="42"/>
      <c r="K19" s="44" t="str">
        <f>IFERROR(IF(Table1[[#This Row],[Qty]]&gt;0,IF(I19="Split",CEILING(IF(I19="Split",(((M19+6)*2)/R19),(M19+6)/R19),1),CEILING(IF(I19="Split",(((M19+6)*2)/R19),(M19+6)/R19),0.5)),""),"ERROR")</f>
        <v/>
      </c>
      <c r="L19" s="43"/>
      <c r="M19" s="44" t="str">
        <f>IFERROR(IF(Table1[[#This Row],[Qty]]&gt;0,VLOOKUP(P19,'Ripplefold Chart'!$G$1:$H$149,2,FALSE),""),"ERROR")</f>
        <v/>
      </c>
      <c r="N19" s="68"/>
      <c r="O19" s="42"/>
      <c r="P19" s="44" t="str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/>
      </c>
      <c r="Q19" s="45"/>
      <c r="R19" s="43"/>
      <c r="S19" s="43"/>
      <c r="T19" s="44" t="str">
        <f>IF(AND(Table1[[#This Row],[Qty]]&gt;0,$J$6="Yes"),IF(H19="PR",(M19+14)*2,M19+14),IFERROR(IF(Table1[[#This Row],[Qty]]&gt;0,IF(((ROUND((N19+14)/S19,0))*S19)-N19&lt;14,((ROUND((N19+14)/S19,0))*S19)+S19,(ROUND((N19+14)/S19,0))*S19),""),"ERROR"))</f>
        <v/>
      </c>
      <c r="U19" s="44" t="str">
        <f>IFERROR(IF(Table1[[#This Row],[Qty]]&gt;0,(ROUNDUP(K19,0))*G19,""),"ERROR")</f>
        <v/>
      </c>
      <c r="V19" s="46" t="str">
        <f>IF(AND(J10="Yes",Table1[[#This Row],[Qty]]&gt;0),T19/36,IFERROR(IF(Table1[[#This Row],[Qty]]&gt;0,(T19*K19)/36,""),"ERROR"))</f>
        <v/>
      </c>
      <c r="W19" s="46" t="str">
        <f>IFERROR(IF(Table1[[#This Row],[Qty]]&gt;0,V19*G19*1.06,""),"ERROR")</f>
        <v/>
      </c>
      <c r="X19" s="47"/>
      <c r="Y19" s="48" t="str">
        <f>IFERROR(IF(Table1[[#This Row],[Qty]]&gt;0,IF(I19="Split",CEILING(IF(I19="Split",(((M19+6)*2)/54),(M19+6)/54),2),CEILING(IF(I19="Split",(((M19+6)*2)/54),(M19+6)/54),1)),""),"ERROR")</f>
        <v/>
      </c>
      <c r="Z19" s="49" t="str">
        <f>IFERROR(IF(Table1[[#This Row],[Qty]]&gt;0,Y19*X19,""),"ERROR")</f>
        <v/>
      </c>
      <c r="AA19" s="49" t="str">
        <f>IFERROR(IF(Table1[[#This Row],[Qty]]&gt;0,Z19*G19,""),"ERROR")</f>
        <v/>
      </c>
      <c r="AB19" s="50" t="str">
        <f t="shared" si="0"/>
        <v/>
      </c>
      <c r="AC19" s="50" t="str">
        <f t="shared" si="1"/>
        <v/>
      </c>
      <c r="AD19" s="51" t="str">
        <f t="shared" si="2"/>
        <v/>
      </c>
      <c r="AE19" s="30" t="str">
        <f>IF(Table1[[#This Row],[Fabric Name]]="","NO","YES")</f>
        <v>NO</v>
      </c>
    </row>
    <row r="20" spans="1:31" s="13" customFormat="1" ht="27" customHeight="1" x14ac:dyDescent="0.25">
      <c r="A20" s="10">
        <v>6</v>
      </c>
      <c r="B20" s="41"/>
      <c r="C20" s="42"/>
      <c r="D20" s="66"/>
      <c r="E20" s="66"/>
      <c r="F20" s="41"/>
      <c r="G20" s="42"/>
      <c r="H20" s="42"/>
      <c r="I20" s="43"/>
      <c r="J20" s="42"/>
      <c r="K20" s="44" t="str">
        <f>IFERROR(IF(Table1[[#This Row],[Qty]]&gt;0,IF(I20="Split",CEILING(IF(I20="Split",(((M20+6)*2)/R20),(M20+6)/R20),1),CEILING(IF(I20="Split",(((M20+6)*2)/R20),(M20+6)/R20),0.5)),""),"ERROR")</f>
        <v/>
      </c>
      <c r="L20" s="43"/>
      <c r="M20" s="44" t="str">
        <f>IFERROR(IF(Table1[[#This Row],[Qty]]&gt;0,VLOOKUP(P20,'Ripplefold Chart'!$G$1:$H$149,2,FALSE),""),"ERROR")</f>
        <v/>
      </c>
      <c r="N20" s="68"/>
      <c r="O20" s="42"/>
      <c r="P20" s="44" t="str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/>
      </c>
      <c r="Q20" s="45"/>
      <c r="R20" s="43"/>
      <c r="S20" s="43"/>
      <c r="T20" s="44" t="str">
        <f>IF(AND(Table1[[#This Row],[Qty]]&gt;0,$J$6="Yes"),IF(H20="PR",(M20+14)*2,M20+14),IFERROR(IF(Table1[[#This Row],[Qty]]&gt;0,IF(((ROUND((N20+14)/S20,0))*S20)-N20&lt;14,((ROUND((N20+14)/S20,0))*S20)+S20,(ROUND((N20+14)/S20,0))*S20),""),"ERROR"))</f>
        <v/>
      </c>
      <c r="U20" s="44" t="str">
        <f>IFERROR(IF(Table1[[#This Row],[Qty]]&gt;0,(ROUNDUP(K20,0))*G20,""),"ERROR")</f>
        <v/>
      </c>
      <c r="V20" s="46" t="str">
        <f>IF(AND(J11="Yes",Table1[[#This Row],[Qty]]&gt;0),T20/36,IFERROR(IF(Table1[[#This Row],[Qty]]&gt;0,(T20*K20)/36,""),"ERROR"))</f>
        <v/>
      </c>
      <c r="W20" s="46" t="str">
        <f>IFERROR(IF(Table1[[#This Row],[Qty]]&gt;0,V20*G20*1.06,""),"ERROR")</f>
        <v/>
      </c>
      <c r="X20" s="47"/>
      <c r="Y20" s="48" t="str">
        <f>IFERROR(IF(Table1[[#This Row],[Qty]]&gt;0,IF(I20="Split",CEILING(IF(I20="Split",(((M20+6)*2)/54),(M20+6)/54),2),CEILING(IF(I20="Split",(((M20+6)*2)/54),(M20+6)/54),1)),""),"ERROR")</f>
        <v/>
      </c>
      <c r="Z20" s="49" t="str">
        <f>IFERROR(IF(Table1[[#This Row],[Qty]]&gt;0,Y20*X20,""),"ERROR")</f>
        <v/>
      </c>
      <c r="AA20" s="49" t="str">
        <f>IFERROR(IF(Table1[[#This Row],[Qty]]&gt;0,Z20*G20,""),"ERROR")</f>
        <v/>
      </c>
      <c r="AB20" s="50" t="str">
        <f t="shared" si="0"/>
        <v/>
      </c>
      <c r="AC20" s="50" t="str">
        <f t="shared" si="1"/>
        <v/>
      </c>
      <c r="AD20" s="51" t="str">
        <f t="shared" si="2"/>
        <v/>
      </c>
      <c r="AE20" s="30" t="str">
        <f>IF(Table1[[#This Row],[Fabric Name]]="","NO","YES")</f>
        <v>NO</v>
      </c>
    </row>
    <row r="21" spans="1:31" s="13" customFormat="1" ht="27" customHeight="1" x14ac:dyDescent="0.25">
      <c r="A21" s="10">
        <v>7</v>
      </c>
      <c r="B21" s="41"/>
      <c r="C21" s="42"/>
      <c r="D21" s="66"/>
      <c r="E21" s="66"/>
      <c r="F21" s="41"/>
      <c r="G21" s="42"/>
      <c r="H21" s="42"/>
      <c r="I21" s="43"/>
      <c r="J21" s="42"/>
      <c r="K21" s="44" t="str">
        <f>IFERROR(IF(Table1[[#This Row],[Qty]]&gt;0,IF(I21="Split",CEILING(IF(I21="Split",(((M21+6)*2)/R21),(M21+6)/R21),1),CEILING(IF(I21="Split",(((M21+6)*2)/R21),(M21+6)/R21),0.5)),""),"ERROR")</f>
        <v/>
      </c>
      <c r="L21" s="43"/>
      <c r="M21" s="44" t="str">
        <f>IFERROR(IF(Table1[[#This Row],[Qty]]&gt;0,VLOOKUP(P21,'Ripplefold Chart'!$G$1:$H$149,2,FALSE),""),"ERROR")</f>
        <v/>
      </c>
      <c r="N21" s="68"/>
      <c r="O21" s="42"/>
      <c r="P21" s="44" t="str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/>
      </c>
      <c r="Q21" s="45"/>
      <c r="R21" s="43"/>
      <c r="S21" s="43"/>
      <c r="T21" s="44" t="str">
        <f>IF(AND(Table1[[#This Row],[Qty]]&gt;0,$J$6="Yes"),IF(H21="PR",(M21+14)*2,M21+14),IFERROR(IF(Table1[[#This Row],[Qty]]&gt;0,IF(((ROUND((N21+14)/S21,0))*S21)-N21&lt;14,((ROUND((N21+14)/S21,0))*S21)+S21,(ROUND((N21+14)/S21,0))*S21),""),"ERROR"))</f>
        <v/>
      </c>
      <c r="U21" s="44" t="str">
        <f>IFERROR(IF(Table1[[#This Row],[Qty]]&gt;0,(ROUNDUP(K21,0))*G21,""),"ERROR")</f>
        <v/>
      </c>
      <c r="V21" s="46" t="str">
        <f>IF(AND(J12="Yes",Table1[[#This Row],[Qty]]&gt;0),T21/36,IFERROR(IF(Table1[[#This Row],[Qty]]&gt;0,(T21*K21)/36,""),"ERROR"))</f>
        <v/>
      </c>
      <c r="W21" s="46" t="str">
        <f>IFERROR(IF(Table1[[#This Row],[Qty]]&gt;0,V21*G21*1.06,""),"ERROR")</f>
        <v/>
      </c>
      <c r="X21" s="47"/>
      <c r="Y21" s="48" t="str">
        <f>IFERROR(IF(Table1[[#This Row],[Qty]]&gt;0,IF(I21="Split",CEILING(IF(I21="Split",(((M21+6)*2)/54),(M21+6)/54),2),CEILING(IF(I21="Split",(((M21+6)*2)/54),(M21+6)/54),1)),""),"ERROR")</f>
        <v/>
      </c>
      <c r="Z21" s="49" t="str">
        <f>IFERROR(IF(Table1[[#This Row],[Qty]]&gt;0,Y21*X21,""),"ERROR")</f>
        <v/>
      </c>
      <c r="AA21" s="49" t="str">
        <f>IFERROR(IF(Table1[[#This Row],[Qty]]&gt;0,Z21*G21,""),"ERROR")</f>
        <v/>
      </c>
      <c r="AB21" s="50" t="str">
        <f t="shared" si="0"/>
        <v/>
      </c>
      <c r="AC21" s="50" t="str">
        <f t="shared" si="1"/>
        <v/>
      </c>
      <c r="AD21" s="51" t="str">
        <f t="shared" si="2"/>
        <v/>
      </c>
      <c r="AE21" s="30" t="str">
        <f>IF(Table1[[#This Row],[Fabric Name]]="","NO","YES")</f>
        <v>NO</v>
      </c>
    </row>
    <row r="22" spans="1:31" s="13" customFormat="1" ht="27" customHeight="1" x14ac:dyDescent="0.25">
      <c r="A22" s="10">
        <v>8</v>
      </c>
      <c r="B22" s="41"/>
      <c r="C22" s="42"/>
      <c r="D22" s="66"/>
      <c r="E22" s="66"/>
      <c r="F22" s="41"/>
      <c r="G22" s="42"/>
      <c r="H22" s="42"/>
      <c r="I22" s="43"/>
      <c r="J22" s="42"/>
      <c r="K22" s="44" t="str">
        <f>IFERROR(IF(Table1[[#This Row],[Qty]]&gt;0,IF(I22="Split",CEILING(IF(I22="Split",(((M22+6)*2)/R22),(M22+6)/R22),1),CEILING(IF(I22="Split",(((M22+6)*2)/R22),(M22+6)/R22),0.5)),""),"ERROR")</f>
        <v/>
      </c>
      <c r="L22" s="43"/>
      <c r="M22" s="44" t="str">
        <f>IFERROR(IF(Table1[[#This Row],[Qty]]&gt;0,VLOOKUP(P22,'Ripplefold Chart'!$G$1:$H$149,2,FALSE),""),"ERROR")</f>
        <v/>
      </c>
      <c r="N22" s="68"/>
      <c r="O22" s="42"/>
      <c r="P22" s="44" t="str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/>
      </c>
      <c r="Q22" s="45"/>
      <c r="R22" s="43"/>
      <c r="S22" s="43"/>
      <c r="T22" s="44" t="str">
        <f>IF(AND(Table1[[#This Row],[Qty]]&gt;0,$J$6="Yes"),IF(H22="PR",(M22+14)*2,M22+14),IFERROR(IF(Table1[[#This Row],[Qty]]&gt;0,IF(((ROUND((N22+14)/S22,0))*S22)-N22&lt;14,((ROUND((N22+14)/S22,0))*S22)+S22,(ROUND((N22+14)/S22,0))*S22),""),"ERROR"))</f>
        <v/>
      </c>
      <c r="U22" s="44" t="str">
        <f>IFERROR(IF(Table1[[#This Row],[Qty]]&gt;0,(ROUNDUP(K22,0))*G22,""),"ERROR")</f>
        <v/>
      </c>
      <c r="V22" s="46" t="str">
        <f>IF(AND(J10="Yes",Table1[[#This Row],[Qty]]&gt;0),T22/36,IFERROR(IF(Table1[[#This Row],[Qty]]&gt;0,(T22*K22)/36,""),"ERROR"))</f>
        <v/>
      </c>
      <c r="W22" s="46" t="str">
        <f>IFERROR(IF(Table1[[#This Row],[Qty]]&gt;0,V22*G22*1.06,""),"ERROR")</f>
        <v/>
      </c>
      <c r="X22" s="47"/>
      <c r="Y22" s="48" t="str">
        <f>IFERROR(IF(Table1[[#This Row],[Qty]]&gt;0,IF(I22="Split",CEILING(IF(I22="Split",(((M22+6)*2)/54),(M22+6)/54),2),CEILING(IF(I22="Split",(((M22+6)*2)/54),(M22+6)/54),1)),""),"ERROR")</f>
        <v/>
      </c>
      <c r="Z22" s="49" t="str">
        <f>IFERROR(IF(Table1[[#This Row],[Qty]]&gt;0,Y22*X22,""),"ERROR")</f>
        <v/>
      </c>
      <c r="AA22" s="49" t="str">
        <f>IFERROR(IF(Table1[[#This Row],[Qty]]&gt;0,Z22*G22,""),"ERROR")</f>
        <v/>
      </c>
      <c r="AB22" s="50" t="str">
        <f t="shared" si="0"/>
        <v/>
      </c>
      <c r="AC22" s="50" t="str">
        <f t="shared" si="1"/>
        <v/>
      </c>
      <c r="AD22" s="51" t="str">
        <f t="shared" si="2"/>
        <v/>
      </c>
      <c r="AE22" s="30" t="str">
        <f>IF(Table1[[#This Row],[Fabric Name]]="","NO","YES")</f>
        <v>NO</v>
      </c>
    </row>
    <row r="23" spans="1:31" s="13" customFormat="1" ht="27" customHeight="1" x14ac:dyDescent="0.25">
      <c r="A23" s="10">
        <v>9</v>
      </c>
      <c r="B23" s="41"/>
      <c r="C23" s="42"/>
      <c r="D23" s="66"/>
      <c r="E23" s="66"/>
      <c r="F23" s="41"/>
      <c r="G23" s="42"/>
      <c r="H23" s="42"/>
      <c r="I23" s="43"/>
      <c r="J23" s="42"/>
      <c r="K23" s="44" t="str">
        <f>IFERROR(IF(Table1[[#This Row],[Qty]]&gt;0,IF(I23="Split",CEILING(IF(I23="Split",(((M23+6)*2)/R23),(M23+6)/R23),1),CEILING(IF(I23="Split",(((M23+6)*2)/R23),(M23+6)/R23),0.5)),""),"ERROR")</f>
        <v/>
      </c>
      <c r="L23" s="43"/>
      <c r="M23" s="44" t="str">
        <f>IFERROR(IF(Table1[[#This Row],[Qty]]&gt;0,VLOOKUP(P23,'Ripplefold Chart'!$G$1:$H$149,2,FALSE),""),"ERROR")</f>
        <v/>
      </c>
      <c r="N23" s="68"/>
      <c r="O23" s="42"/>
      <c r="P23" s="44" t="str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/>
      </c>
      <c r="Q23" s="45"/>
      <c r="R23" s="43"/>
      <c r="S23" s="43"/>
      <c r="T23" s="44" t="str">
        <f>IF(AND(Table1[[#This Row],[Qty]]&gt;0,$J$6="Yes"),IF(H23="PR",(M23+14)*2,M23+14),IFERROR(IF(Table1[[#This Row],[Qty]]&gt;0,IF(((ROUND((N23+14)/S23,0))*S23)-N23&lt;14,((ROUND((N23+14)/S23,0))*S23)+S23,(ROUND((N23+14)/S23,0))*S23),""),"ERROR"))</f>
        <v/>
      </c>
      <c r="U23" s="44" t="str">
        <f>IFERROR(IF(Table1[[#This Row],[Qty]]&gt;0,(ROUNDUP(K23,0))*G23,""),"ERROR")</f>
        <v/>
      </c>
      <c r="V23" s="46" t="str">
        <f>IF(AND(J11="Yes",Table1[[#This Row],[Qty]]&gt;0),T23/36,IFERROR(IF(Table1[[#This Row],[Qty]]&gt;0,(T23*K23)/36,""),"ERROR"))</f>
        <v/>
      </c>
      <c r="W23" s="46" t="str">
        <f>IFERROR(IF(Table1[[#This Row],[Qty]]&gt;0,V23*G23*1.06,""),"ERROR")</f>
        <v/>
      </c>
      <c r="X23" s="47"/>
      <c r="Y23" s="48" t="str">
        <f>IFERROR(IF(Table1[[#This Row],[Qty]]&gt;0,IF(I23="Split",CEILING(IF(I23="Split",(((M23+6)*2)/54),(M23+6)/54),2),CEILING(IF(I23="Split",(((M23+6)*2)/54),(M23+6)/54),1)),""),"ERROR")</f>
        <v/>
      </c>
      <c r="Z23" s="49" t="str">
        <f>IFERROR(IF(Table1[[#This Row],[Qty]]&gt;0,Y23*X23,""),"ERROR")</f>
        <v/>
      </c>
      <c r="AA23" s="49" t="str">
        <f>IFERROR(IF(Table1[[#This Row],[Qty]]&gt;0,Z23*G23,""),"ERROR")</f>
        <v/>
      </c>
      <c r="AB23" s="50" t="str">
        <f t="shared" si="0"/>
        <v/>
      </c>
      <c r="AC23" s="50" t="str">
        <f t="shared" si="1"/>
        <v/>
      </c>
      <c r="AD23" s="51" t="str">
        <f t="shared" si="2"/>
        <v/>
      </c>
      <c r="AE23" s="30" t="str">
        <f>IF(Table1[[#This Row],[Fabric Name]]="","NO","YES")</f>
        <v>NO</v>
      </c>
    </row>
    <row r="24" spans="1:31" s="13" customFormat="1" ht="27" customHeight="1" x14ac:dyDescent="0.25">
      <c r="A24" s="10">
        <v>10</v>
      </c>
      <c r="B24" s="41"/>
      <c r="C24" s="42"/>
      <c r="D24" s="66"/>
      <c r="E24" s="66"/>
      <c r="F24" s="41"/>
      <c r="G24" s="42"/>
      <c r="H24" s="42"/>
      <c r="I24" s="43"/>
      <c r="J24" s="42"/>
      <c r="K24" s="44" t="str">
        <f>IFERROR(IF(Table1[[#This Row],[Qty]]&gt;0,IF(I24="Split",CEILING(IF(I24="Split",(((M24+6)*2)/R24),(M24+6)/R24),1),CEILING(IF(I24="Split",(((M24+6)*2)/R24),(M24+6)/R24),0.5)),""),"ERROR")</f>
        <v/>
      </c>
      <c r="L24" s="43"/>
      <c r="M24" s="44" t="str">
        <f>IFERROR(IF(Table1[[#This Row],[Qty]]&gt;0,VLOOKUP(P24,'Ripplefold Chart'!$G$1:$H$149,2,FALSE),""),"ERROR")</f>
        <v/>
      </c>
      <c r="N24" s="68"/>
      <c r="O24" s="42"/>
      <c r="P24" s="44" t="str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/>
      </c>
      <c r="Q24" s="45"/>
      <c r="R24" s="43"/>
      <c r="S24" s="43"/>
      <c r="T24" s="44" t="str">
        <f>IF(AND(Table1[[#This Row],[Qty]]&gt;0,$J$6="Yes"),IF(H24="PR",(M24+14)*2,M24+14),IFERROR(IF(Table1[[#This Row],[Qty]]&gt;0,IF(((ROUND((N24+14)/S24,0))*S24)-N24&lt;14,((ROUND((N24+14)/S24,0))*S24)+S24,(ROUND((N24+14)/S24,0))*S24),""),"ERROR"))</f>
        <v/>
      </c>
      <c r="U24" s="44" t="str">
        <f>IFERROR(IF(Table1[[#This Row],[Qty]]&gt;0,(ROUNDUP(K24,0))*G24,""),"ERROR")</f>
        <v/>
      </c>
      <c r="V24" s="46" t="str">
        <f>IF(AND(J12="Yes",Table1[[#This Row],[Qty]]&gt;0),T24/36,IFERROR(IF(Table1[[#This Row],[Qty]]&gt;0,(T24*K24)/36,""),"ERROR"))</f>
        <v/>
      </c>
      <c r="W24" s="46" t="str">
        <f>IFERROR(IF(Table1[[#This Row],[Qty]]&gt;0,V24*G24*1.06,""),"ERROR")</f>
        <v/>
      </c>
      <c r="X24" s="47"/>
      <c r="Y24" s="48" t="str">
        <f>IFERROR(IF(Table1[[#This Row],[Qty]]&gt;0,IF(I24="Split",CEILING(IF(I24="Split",(((M24+6)*2)/54),(M24+6)/54),2),CEILING(IF(I24="Split",(((M24+6)*2)/54),(M24+6)/54),1)),""),"ERROR")</f>
        <v/>
      </c>
      <c r="Z24" s="49" t="str">
        <f>IFERROR(IF(Table1[[#This Row],[Qty]]&gt;0,Y24*X24,""),"ERROR")</f>
        <v/>
      </c>
      <c r="AA24" s="49" t="str">
        <f>IFERROR(IF(Table1[[#This Row],[Qty]]&gt;0,Z24*G24,""),"ERROR")</f>
        <v/>
      </c>
      <c r="AB24" s="50" t="str">
        <f t="shared" si="0"/>
        <v/>
      </c>
      <c r="AC24" s="50" t="str">
        <f t="shared" si="1"/>
        <v/>
      </c>
      <c r="AD24" s="51" t="str">
        <f t="shared" si="2"/>
        <v/>
      </c>
      <c r="AE24" s="30" t="str">
        <f>IF(Table1[[#This Row],[Fabric Name]]="","NO","YES")</f>
        <v>NO</v>
      </c>
    </row>
    <row r="25" spans="1:31" s="13" customFormat="1" ht="27" customHeight="1" x14ac:dyDescent="0.25">
      <c r="A25" s="10">
        <v>11</v>
      </c>
      <c r="B25" s="41"/>
      <c r="C25" s="42"/>
      <c r="D25" s="66"/>
      <c r="E25" s="66"/>
      <c r="F25" s="41"/>
      <c r="G25" s="42"/>
      <c r="H25" s="42"/>
      <c r="I25" s="43"/>
      <c r="J25" s="42"/>
      <c r="K25" s="44" t="str">
        <f>IFERROR(IF(Table1[[#This Row],[Qty]]&gt;0,IF(I25="Split",CEILING(IF(I25="Split",(((M25+6)*2)/R25),(M25+6)/R25),1),CEILING(IF(I25="Split",(((M25+6)*2)/R25),(M25+6)/R25),0.5)),""),"ERROR")</f>
        <v/>
      </c>
      <c r="L25" s="43"/>
      <c r="M25" s="44" t="str">
        <f>IFERROR(IF(Table1[[#This Row],[Qty]]&gt;0,VLOOKUP(P25,'Ripplefold Chart'!$G$1:$H$149,2,FALSE),""),"ERROR")</f>
        <v/>
      </c>
      <c r="N25" s="68"/>
      <c r="O25" s="42"/>
      <c r="P25" s="44" t="str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/>
      </c>
      <c r="Q25" s="45"/>
      <c r="R25" s="43"/>
      <c r="S25" s="43"/>
      <c r="T25" s="44" t="str">
        <f>IF(AND(Table1[[#This Row],[Qty]]&gt;0,$J$6="Yes"),IF(H25="PR",(M25+14)*2,M25+14),IFERROR(IF(Table1[[#This Row],[Qty]]&gt;0,IF(((ROUND((N25+14)/S25,0))*S25)-N25&lt;14,((ROUND((N25+14)/S25,0))*S25)+S25,(ROUND((N25+14)/S25,0))*S25),""),"ERROR"))</f>
        <v/>
      </c>
      <c r="U25" s="44" t="str">
        <f>IFERROR(IF(Table1[[#This Row],[Qty]]&gt;0,(ROUNDUP(K25,0))*G25,""),"ERROR")</f>
        <v/>
      </c>
      <c r="V25" s="46" t="str">
        <f>IF(AND(J14="Yes",Table1[[#This Row],[Qty]]&gt;0),T25/36,IFERROR(IF(Table1[[#This Row],[Qty]]&gt;0,(T25*K25)/36,""),"ERROR"))</f>
        <v/>
      </c>
      <c r="W25" s="46" t="str">
        <f>IFERROR(IF(Table1[[#This Row],[Qty]]&gt;0,V25*G25*1.06,""),"ERROR")</f>
        <v/>
      </c>
      <c r="X25" s="47"/>
      <c r="Y25" s="48" t="str">
        <f>IFERROR(IF(Table1[[#This Row],[Qty]]&gt;0,IF(I25="Split",CEILING(IF(I25="Split",(((M25+6)*2)/54),(M25+6)/54),2),CEILING(IF(I25="Split",(((M25+6)*2)/54),(M25+6)/54),1)),""),"ERROR")</f>
        <v/>
      </c>
      <c r="Z25" s="49" t="str">
        <f>IFERROR(IF(Table1[[#This Row],[Qty]]&gt;0,Y25*X25,""),"ERROR")</f>
        <v/>
      </c>
      <c r="AA25" s="49" t="str">
        <f>IFERROR(IF(Table1[[#This Row],[Qty]]&gt;0,Z25*G25,""),"ERROR")</f>
        <v/>
      </c>
      <c r="AB25" s="50" t="str">
        <f t="shared" si="0"/>
        <v/>
      </c>
      <c r="AC25" s="50" t="str">
        <f t="shared" si="1"/>
        <v/>
      </c>
      <c r="AD25" s="51" t="str">
        <f t="shared" si="2"/>
        <v/>
      </c>
      <c r="AE25" s="30" t="str">
        <f>IF(Table1[[#This Row],[Fabric Name]]="","NO","YES")</f>
        <v>NO</v>
      </c>
    </row>
    <row r="26" spans="1:31" s="13" customFormat="1" ht="27" customHeight="1" x14ac:dyDescent="0.25">
      <c r="A26" s="10">
        <v>12</v>
      </c>
      <c r="B26" s="41"/>
      <c r="C26" s="42"/>
      <c r="D26" s="66"/>
      <c r="E26" s="66"/>
      <c r="F26" s="41"/>
      <c r="G26" s="42"/>
      <c r="H26" s="42"/>
      <c r="I26" s="43"/>
      <c r="J26" s="42"/>
      <c r="K26" s="44" t="str">
        <f>IFERROR(IF(Table1[[#This Row],[Qty]]&gt;0,IF(I26="Split",CEILING(IF(I26="Split",(((M26+6)*2)/R26),(M26+6)/R26),1),CEILING(IF(I26="Split",(((M26+6)*2)/R26),(M26+6)/R26),0.5)),""),"ERROR")</f>
        <v/>
      </c>
      <c r="L26" s="43"/>
      <c r="M26" s="44" t="str">
        <f>IFERROR(IF(Table1[[#This Row],[Qty]]&gt;0,VLOOKUP(P26,'Ripplefold Chart'!$G$1:$H$149,2,FALSE),""),"ERROR")</f>
        <v/>
      </c>
      <c r="N26" s="68"/>
      <c r="O26" s="42"/>
      <c r="P26" s="44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45"/>
      <c r="R26" s="43"/>
      <c r="S26" s="43"/>
      <c r="T26" s="44" t="str">
        <f>IF(AND(Table1[[#This Row],[Qty]]&gt;0,$J$6="Yes"),IF(H26="PR",(M26+14)*2,M26+14),IFERROR(IF(Table1[[#This Row],[Qty]]&gt;0,IF(((ROUND((N26+14)/S26,0))*S26)-N26&lt;14,((ROUND((N26+14)/S26,0))*S26)+S26,(ROUND((N26+14)/S26,0))*S26),""),"ERROR"))</f>
        <v/>
      </c>
      <c r="U26" s="44" t="str">
        <f>IFERROR(IF(Table1[[#This Row],[Qty]]&gt;0,(ROUNDUP(K26,0))*G26,""),"ERROR")</f>
        <v/>
      </c>
      <c r="V26" s="46" t="str">
        <f>IF(AND(J15="Yes",Table1[[#This Row],[Qty]]&gt;0),T26/36,IFERROR(IF(Table1[[#This Row],[Qty]]&gt;0,(T26*K26)/36,""),"ERROR"))</f>
        <v/>
      </c>
      <c r="W26" s="46" t="str">
        <f>IFERROR(IF(Table1[[#This Row],[Qty]]&gt;0,V26*G26*1.06,""),"ERROR")</f>
        <v/>
      </c>
      <c r="X26" s="47"/>
      <c r="Y26" s="48" t="str">
        <f>IFERROR(IF(Table1[[#This Row],[Qty]]&gt;0,IF(I26="Split",CEILING(IF(I26="Split",(((M26+6)*2)/54),(M26+6)/54),2),CEILING(IF(I26="Split",(((M26+6)*2)/54),(M26+6)/54),1)),""),"ERROR")</f>
        <v/>
      </c>
      <c r="Z26" s="49" t="str">
        <f>IFERROR(IF(Table1[[#This Row],[Qty]]&gt;0,Y26*X26,""),"ERROR")</f>
        <v/>
      </c>
      <c r="AA26" s="49" t="str">
        <f>IFERROR(IF(Table1[[#This Row],[Qty]]&gt;0,Z26*G26,""),"ERROR")</f>
        <v/>
      </c>
      <c r="AB26" s="50" t="str">
        <f t="shared" si="0"/>
        <v/>
      </c>
      <c r="AC26" s="50" t="str">
        <f t="shared" si="1"/>
        <v/>
      </c>
      <c r="AD26" s="51" t="str">
        <f t="shared" si="2"/>
        <v/>
      </c>
      <c r="AE26" s="30" t="str">
        <f>IF(Table1[[#This Row],[Fabric Name]]="","NO","YES")</f>
        <v>NO</v>
      </c>
    </row>
    <row r="27" spans="1:31" s="13" customFormat="1" ht="27" customHeight="1" x14ac:dyDescent="0.25">
      <c r="A27" s="10">
        <v>13</v>
      </c>
      <c r="B27" s="41"/>
      <c r="C27" s="42"/>
      <c r="D27" s="66"/>
      <c r="E27" s="66"/>
      <c r="F27" s="41"/>
      <c r="G27" s="42"/>
      <c r="H27" s="42"/>
      <c r="I27" s="43"/>
      <c r="J27" s="42"/>
      <c r="K27" s="44" t="str">
        <f>IFERROR(IF(Table1[[#This Row],[Qty]]&gt;0,IF(I27="Split",CEILING(IF(I27="Split",(((M27+6)*2)/R27),(M27+6)/R27),1),CEILING(IF(I27="Split",(((M27+6)*2)/R27),(M27+6)/R27),0.5)),""),"ERROR")</f>
        <v/>
      </c>
      <c r="L27" s="43"/>
      <c r="M27" s="44" t="str">
        <f>IFERROR(IF(Table1[[#This Row],[Qty]]&gt;0,VLOOKUP(P27,'Ripplefold Chart'!$G$1:$H$149,2,FALSE),""),"ERROR")</f>
        <v/>
      </c>
      <c r="N27" s="68"/>
      <c r="O27" s="42"/>
      <c r="P27" s="44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45"/>
      <c r="R27" s="43"/>
      <c r="S27" s="43"/>
      <c r="T27" s="44" t="str">
        <f>IF(AND(Table1[[#This Row],[Qty]]&gt;0,$J$6="Yes"),IF(H27="PR",(M27+14)*2,M27+14),IFERROR(IF(Table1[[#This Row],[Qty]]&gt;0,IF(((ROUND((N27+14)/S27,0))*S27)-N27&lt;14,((ROUND((N27+14)/S27,0))*S27)+S27,(ROUND((N27+14)/S27,0))*S27),""),"ERROR"))</f>
        <v/>
      </c>
      <c r="U27" s="44" t="str">
        <f>IFERROR(IF(Table1[[#This Row],[Qty]]&gt;0,(ROUNDUP(K27,0))*G27,""),"ERROR")</f>
        <v/>
      </c>
      <c r="V27" s="46" t="str">
        <f>IF(AND(J16="Yes",Table1[[#This Row],[Qty]]&gt;0),T27/36,IFERROR(IF(Table1[[#This Row],[Qty]]&gt;0,(T27*K27)/36,""),"ERROR"))</f>
        <v/>
      </c>
      <c r="W27" s="46" t="str">
        <f>IFERROR(IF(Table1[[#This Row],[Qty]]&gt;0,V27*G27*1.06,""),"ERROR")</f>
        <v/>
      </c>
      <c r="X27" s="47"/>
      <c r="Y27" s="48" t="str">
        <f>IFERROR(IF(Table1[[#This Row],[Qty]]&gt;0,IF(I27="Split",CEILING(IF(I27="Split",(((M27+6)*2)/54),(M27+6)/54),2),CEILING(IF(I27="Split",(((M27+6)*2)/54),(M27+6)/54),1)),""),"ERROR")</f>
        <v/>
      </c>
      <c r="Z27" s="49" t="str">
        <f>IFERROR(IF(Table1[[#This Row],[Qty]]&gt;0,Y27*X27,""),"ERROR")</f>
        <v/>
      </c>
      <c r="AA27" s="49" t="str">
        <f>IFERROR(IF(Table1[[#This Row],[Qty]]&gt;0,Z27*G27,""),"ERROR")</f>
        <v/>
      </c>
      <c r="AB27" s="50" t="str">
        <f t="shared" si="0"/>
        <v/>
      </c>
      <c r="AC27" s="50" t="str">
        <f t="shared" si="1"/>
        <v/>
      </c>
      <c r="AD27" s="51" t="str">
        <f t="shared" si="2"/>
        <v/>
      </c>
      <c r="AE27" s="30" t="str">
        <f>IF(Table1[[#This Row],[Fabric Name]]="","NO","YES")</f>
        <v>NO</v>
      </c>
    </row>
    <row r="28" spans="1:31" s="13" customFormat="1" ht="27" customHeight="1" x14ac:dyDescent="0.25">
      <c r="A28" s="10">
        <v>14</v>
      </c>
      <c r="B28" s="41"/>
      <c r="C28" s="42"/>
      <c r="D28" s="66"/>
      <c r="E28" s="66"/>
      <c r="F28" s="41"/>
      <c r="G28" s="42"/>
      <c r="H28" s="42"/>
      <c r="I28" s="43"/>
      <c r="J28" s="42"/>
      <c r="K28" s="44" t="str">
        <f>IFERROR(IF(Table1[[#This Row],[Qty]]&gt;0,IF(I28="Split",CEILING(IF(I28="Split",(((M28+6)*2)/R28),(M28+6)/R28),1),CEILING(IF(I28="Split",(((M28+6)*2)/R28),(M28+6)/R28),0.5)),""),"ERROR")</f>
        <v/>
      </c>
      <c r="L28" s="43"/>
      <c r="M28" s="44" t="str">
        <f>IFERROR(IF(Table1[[#This Row],[Qty]]&gt;0,VLOOKUP(P28,'Ripplefold Chart'!$G$1:$H$149,2,FALSE),""),"ERROR")</f>
        <v/>
      </c>
      <c r="N28" s="68"/>
      <c r="O28" s="42"/>
      <c r="P28" s="44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45"/>
      <c r="R28" s="43"/>
      <c r="S28" s="43"/>
      <c r="T28" s="44" t="str">
        <f>IF(AND(Table1[[#This Row],[Qty]]&gt;0,$J$6="Yes"),IF(H28="PR",(M28+14)*2,M28+14),IFERROR(IF(Table1[[#This Row],[Qty]]&gt;0,IF(((ROUND((N28+14)/S28,0))*S28)-N28&lt;14,((ROUND((N28+14)/S28,0))*S28)+S28,(ROUND((N28+14)/S28,0))*S28),""),"ERROR"))</f>
        <v/>
      </c>
      <c r="U28" s="44" t="str">
        <f>IFERROR(IF(Table1[[#This Row],[Qty]]&gt;0,(ROUNDUP(K28,0))*G28,""),"ERROR")</f>
        <v/>
      </c>
      <c r="V28" s="46" t="str">
        <f>IF(AND(J17="Yes",Table1[[#This Row],[Qty]]&gt;0),T28/36,IFERROR(IF(Table1[[#This Row],[Qty]]&gt;0,(T28*K28)/36,""),"ERROR"))</f>
        <v/>
      </c>
      <c r="W28" s="46" t="str">
        <f>IFERROR(IF(Table1[[#This Row],[Qty]]&gt;0,V28*G28*1.06,""),"ERROR")</f>
        <v/>
      </c>
      <c r="X28" s="47"/>
      <c r="Y28" s="48" t="str">
        <f>IFERROR(IF(Table1[[#This Row],[Qty]]&gt;0,IF(I28="Split",CEILING(IF(I28="Split",(((M28+6)*2)/54),(M28+6)/54),2),CEILING(IF(I28="Split",(((M28+6)*2)/54),(M28+6)/54),1)),""),"ERROR")</f>
        <v/>
      </c>
      <c r="Z28" s="49" t="str">
        <f>IFERROR(IF(Table1[[#This Row],[Qty]]&gt;0,Y28*X28,""),"ERROR")</f>
        <v/>
      </c>
      <c r="AA28" s="49" t="str">
        <f>IFERROR(IF(Table1[[#This Row],[Qty]]&gt;0,Z28*G28,""),"ERROR")</f>
        <v/>
      </c>
      <c r="AB28" s="50" t="str">
        <f t="shared" si="0"/>
        <v/>
      </c>
      <c r="AC28" s="50" t="str">
        <f t="shared" si="1"/>
        <v/>
      </c>
      <c r="AD28" s="51" t="str">
        <f t="shared" si="2"/>
        <v/>
      </c>
      <c r="AE28" s="30" t="str">
        <f>IF(Table1[[#This Row],[Fabric Name]]="","NO","YES")</f>
        <v>NO</v>
      </c>
    </row>
    <row r="29" spans="1:31" s="13" customFormat="1" ht="27" customHeight="1" x14ac:dyDescent="0.25">
      <c r="A29" s="10">
        <v>15</v>
      </c>
      <c r="B29" s="41"/>
      <c r="C29" s="42"/>
      <c r="D29" s="66"/>
      <c r="E29" s="66"/>
      <c r="F29" s="41"/>
      <c r="G29" s="42"/>
      <c r="H29" s="42"/>
      <c r="I29" s="43"/>
      <c r="J29" s="42"/>
      <c r="K29" s="44" t="str">
        <f>IFERROR(IF(Table1[[#This Row],[Qty]]&gt;0,IF(I29="Split",CEILING(IF(I29="Split",(((M29+6)*2)/R29),(M29+6)/R29),1),CEILING(IF(I29="Split",(((M29+6)*2)/R29),(M29+6)/R29),0.5)),""),"ERROR")</f>
        <v/>
      </c>
      <c r="L29" s="43"/>
      <c r="M29" s="44" t="str">
        <f>IFERROR(IF(Table1[[#This Row],[Qty]]&gt;0,VLOOKUP(P29,'Ripplefold Chart'!$G$1:$H$149,2,FALSE),""),"ERROR")</f>
        <v/>
      </c>
      <c r="N29" s="68"/>
      <c r="O29" s="42"/>
      <c r="P29" s="44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45"/>
      <c r="R29" s="43"/>
      <c r="S29" s="43"/>
      <c r="T29" s="44" t="str">
        <f>IF(AND(Table1[[#This Row],[Qty]]&gt;0,$J$6="Yes"),IF(H29="PR",(M29+14)*2,M29+14),IFERROR(IF(Table1[[#This Row],[Qty]]&gt;0,IF(((ROUND((N29+14)/S29,0))*S29)-N29&lt;14,((ROUND((N29+14)/S29,0))*S29)+S29,(ROUND((N29+14)/S29,0))*S29),""),"ERROR"))</f>
        <v/>
      </c>
      <c r="U29" s="44" t="str">
        <f>IFERROR(IF(Table1[[#This Row],[Qty]]&gt;0,(ROUNDUP(K29,0))*G29,""),"ERROR")</f>
        <v/>
      </c>
      <c r="V29" s="46" t="str">
        <f>IF(AND(J18="Yes",Table1[[#This Row],[Qty]]&gt;0),T29/36,IFERROR(IF(Table1[[#This Row],[Qty]]&gt;0,(T29*K29)/36,""),"ERROR"))</f>
        <v/>
      </c>
      <c r="W29" s="46" t="str">
        <f>IFERROR(IF(Table1[[#This Row],[Qty]]&gt;0,V29*G29*1.06,""),"ERROR")</f>
        <v/>
      </c>
      <c r="X29" s="47"/>
      <c r="Y29" s="48" t="str">
        <f>IFERROR(IF(Table1[[#This Row],[Qty]]&gt;0,IF(I29="Split",CEILING(IF(I29="Split",(((M29+6)*2)/54),(M29+6)/54),2),CEILING(IF(I29="Split",(((M29+6)*2)/54),(M29+6)/54),1)),""),"ERROR")</f>
        <v/>
      </c>
      <c r="Z29" s="49" t="str">
        <f>IFERROR(IF(Table1[[#This Row],[Qty]]&gt;0,Y29*X29,""),"ERROR")</f>
        <v/>
      </c>
      <c r="AA29" s="49" t="str">
        <f>IFERROR(IF(Table1[[#This Row],[Qty]]&gt;0,Z29*G29,""),"ERROR")</f>
        <v/>
      </c>
      <c r="AB29" s="50" t="str">
        <f t="shared" si="0"/>
        <v/>
      </c>
      <c r="AC29" s="50" t="str">
        <f t="shared" si="1"/>
        <v/>
      </c>
      <c r="AD29" s="51" t="str">
        <f t="shared" si="2"/>
        <v/>
      </c>
      <c r="AE29" s="30" t="str">
        <f>IF(Table1[[#This Row],[Fabric Name]]="","NO","YES")</f>
        <v>NO</v>
      </c>
    </row>
    <row r="30" spans="1:31" s="13" customFormat="1" ht="27" customHeight="1" x14ac:dyDescent="0.25">
      <c r="A30" s="10">
        <v>16</v>
      </c>
      <c r="B30" s="41"/>
      <c r="C30" s="42"/>
      <c r="D30" s="66"/>
      <c r="E30" s="66"/>
      <c r="F30" s="41"/>
      <c r="G30" s="42"/>
      <c r="H30" s="42"/>
      <c r="I30" s="43"/>
      <c r="J30" s="42"/>
      <c r="K30" s="44" t="str">
        <f>IFERROR(IF(Table1[[#This Row],[Qty]]&gt;0,IF(I30="Split",CEILING(IF(I30="Split",(((M30+6)*2)/R30),(M30+6)/R30),1),CEILING(IF(I30="Split",(((M30+6)*2)/R30),(M30+6)/R30),0.5)),""),"ERROR")</f>
        <v/>
      </c>
      <c r="L30" s="43"/>
      <c r="M30" s="44" t="str">
        <f>IFERROR(IF(Table1[[#This Row],[Qty]]&gt;0,VLOOKUP(P30,'Ripplefold Chart'!$G$1:$H$149,2,FALSE),""),"ERROR")</f>
        <v/>
      </c>
      <c r="N30" s="68"/>
      <c r="O30" s="42"/>
      <c r="P30" s="44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45"/>
      <c r="R30" s="43"/>
      <c r="S30" s="43"/>
      <c r="T30" s="44" t="str">
        <f>IF(AND(Table1[[#This Row],[Qty]]&gt;0,$J$6="Yes"),IF(H30="PR",(M30+14)*2,M30+14),IFERROR(IF(Table1[[#This Row],[Qty]]&gt;0,IF(((ROUND((N30+14)/S30,0))*S30)-N30&lt;14,((ROUND((N30+14)/S30,0))*S30)+S30,(ROUND((N30+14)/S30,0))*S30),""),"ERROR"))</f>
        <v/>
      </c>
      <c r="U30" s="44" t="str">
        <f>IFERROR(IF(Table1[[#This Row],[Qty]]&gt;0,(ROUNDUP(K30,0))*G30,""),"ERROR")</f>
        <v/>
      </c>
      <c r="V30" s="46" t="str">
        <f>IF(AND(J19="Yes",Table1[[#This Row],[Qty]]&gt;0),T30/36,IFERROR(IF(Table1[[#This Row],[Qty]]&gt;0,(T30*K30)/36,""),"ERROR"))</f>
        <v/>
      </c>
      <c r="W30" s="46" t="str">
        <f>IFERROR(IF(Table1[[#This Row],[Qty]]&gt;0,V30*G30*1.06,""),"ERROR")</f>
        <v/>
      </c>
      <c r="X30" s="47"/>
      <c r="Y30" s="48" t="str">
        <f>IFERROR(IF(Table1[[#This Row],[Qty]]&gt;0,IF(I30="Split",CEILING(IF(I30="Split",(((M30+6)*2)/54),(M30+6)/54),2),CEILING(IF(I30="Split",(((M30+6)*2)/54),(M30+6)/54),1)),""),"ERROR")</f>
        <v/>
      </c>
      <c r="Z30" s="49" t="str">
        <f>IFERROR(IF(Table1[[#This Row],[Qty]]&gt;0,Y30*X30,""),"ERROR")</f>
        <v/>
      </c>
      <c r="AA30" s="49" t="str">
        <f>IFERROR(IF(Table1[[#This Row],[Qty]]&gt;0,Z30*G30,""),"ERROR")</f>
        <v/>
      </c>
      <c r="AB30" s="50" t="str">
        <f t="shared" si="0"/>
        <v/>
      </c>
      <c r="AC30" s="50" t="str">
        <f t="shared" si="1"/>
        <v/>
      </c>
      <c r="AD30" s="51" t="str">
        <f t="shared" si="2"/>
        <v/>
      </c>
      <c r="AE30" s="30" t="str">
        <f>IF(Table1[[#This Row],[Fabric Name]]="","NO","YES")</f>
        <v>NO</v>
      </c>
    </row>
    <row r="31" spans="1:31" s="13" customFormat="1" ht="27" customHeight="1" x14ac:dyDescent="0.25">
      <c r="A31" s="10">
        <v>17</v>
      </c>
      <c r="B31" s="41"/>
      <c r="C31" s="42"/>
      <c r="D31" s="66"/>
      <c r="E31" s="66"/>
      <c r="F31" s="41"/>
      <c r="G31" s="42"/>
      <c r="H31" s="42"/>
      <c r="I31" s="43"/>
      <c r="J31" s="42"/>
      <c r="K31" s="44" t="str">
        <f>IFERROR(IF(Table1[[#This Row],[Qty]]&gt;0,IF(I31="Split",CEILING(IF(I31="Split",(((M31+6)*2)/R31),(M31+6)/R31),1),CEILING(IF(I31="Split",(((M31+6)*2)/R31),(M31+6)/R31),0.5)),""),"ERROR")</f>
        <v/>
      </c>
      <c r="L31" s="43"/>
      <c r="M31" s="44" t="str">
        <f>IFERROR(IF(Table1[[#This Row],[Qty]]&gt;0,VLOOKUP(P31,'Ripplefold Chart'!$G$1:$H$149,2,FALSE),""),"ERROR")</f>
        <v/>
      </c>
      <c r="N31" s="68"/>
      <c r="O31" s="42"/>
      <c r="P31" s="44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45"/>
      <c r="R31" s="43"/>
      <c r="S31" s="43"/>
      <c r="T31" s="44" t="str">
        <f>IF(AND(Table1[[#This Row],[Qty]]&gt;0,$J$6="Yes"),IF(H31="PR",(M31+14)*2,M31+14),IFERROR(IF(Table1[[#This Row],[Qty]]&gt;0,IF(((ROUND((N31+14)/S31,0))*S31)-N31&lt;14,((ROUND((N31+14)/S31,0))*S31)+S31,(ROUND((N31+14)/S31,0))*S31),""),"ERROR"))</f>
        <v/>
      </c>
      <c r="U31" s="44" t="str">
        <f>IFERROR(IF(Table1[[#This Row],[Qty]]&gt;0,(ROUNDUP(K31,0))*G31,""),"ERROR")</f>
        <v/>
      </c>
      <c r="V31" s="46" t="str">
        <f>IF(AND(J20="Yes",Table1[[#This Row],[Qty]]&gt;0),T31/36,IFERROR(IF(Table1[[#This Row],[Qty]]&gt;0,(T31*K31)/36,""),"ERROR"))</f>
        <v/>
      </c>
      <c r="W31" s="46" t="str">
        <f>IFERROR(IF(Table1[[#This Row],[Qty]]&gt;0,V31*G31*1.06,""),"ERROR")</f>
        <v/>
      </c>
      <c r="X31" s="47"/>
      <c r="Y31" s="48" t="str">
        <f>IFERROR(IF(Table1[[#This Row],[Qty]]&gt;0,IF(I31="Split",CEILING(IF(I31="Split",(((M31+6)*2)/54),(M31+6)/54),2),CEILING(IF(I31="Split",(((M31+6)*2)/54),(M31+6)/54),1)),""),"ERROR")</f>
        <v/>
      </c>
      <c r="Z31" s="49" t="str">
        <f>IFERROR(IF(Table1[[#This Row],[Qty]]&gt;0,Y31*X31,""),"ERROR")</f>
        <v/>
      </c>
      <c r="AA31" s="49" t="str">
        <f>IFERROR(IF(Table1[[#This Row],[Qty]]&gt;0,Z31*G31,""),"ERROR")</f>
        <v/>
      </c>
      <c r="AB31" s="50" t="str">
        <f t="shared" si="0"/>
        <v/>
      </c>
      <c r="AC31" s="50" t="str">
        <f t="shared" si="1"/>
        <v/>
      </c>
      <c r="AD31" s="51" t="str">
        <f t="shared" si="2"/>
        <v/>
      </c>
      <c r="AE31" s="30" t="str">
        <f>IF(Table1[[#This Row],[Fabric Name]]="","NO","YES")</f>
        <v>NO</v>
      </c>
    </row>
    <row r="32" spans="1:31" s="13" customFormat="1" ht="27" customHeight="1" x14ac:dyDescent="0.25">
      <c r="A32" s="10">
        <v>18</v>
      </c>
      <c r="B32" s="41"/>
      <c r="C32" s="42"/>
      <c r="D32" s="66"/>
      <c r="E32" s="66"/>
      <c r="F32" s="41"/>
      <c r="G32" s="42"/>
      <c r="H32" s="42"/>
      <c r="I32" s="43"/>
      <c r="J32" s="42"/>
      <c r="K32" s="44" t="str">
        <f>IFERROR(IF(Table1[[#This Row],[Qty]]&gt;0,IF(I32="Split",CEILING(IF(I32="Split",(((M32+6)*2)/R32),(M32+6)/R32),1),CEILING(IF(I32="Split",(((M32+6)*2)/R32),(M32+6)/R32),0.5)),""),"ERROR")</f>
        <v/>
      </c>
      <c r="L32" s="43"/>
      <c r="M32" s="44" t="str">
        <f>IFERROR(IF(Table1[[#This Row],[Qty]]&gt;0,VLOOKUP(P32,'Ripplefold Chart'!$G$1:$H$149,2,FALSE),""),"ERROR")</f>
        <v/>
      </c>
      <c r="N32" s="68"/>
      <c r="O32" s="42"/>
      <c r="P32" s="44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45"/>
      <c r="R32" s="43"/>
      <c r="S32" s="43"/>
      <c r="T32" s="44" t="str">
        <f>IF(AND(Table1[[#This Row],[Qty]]&gt;0,$J$6="Yes"),IF(H32="PR",(M32+14)*2,M32+14),IFERROR(IF(Table1[[#This Row],[Qty]]&gt;0,IF(((ROUND((N32+14)/S32,0))*S32)-N32&lt;14,((ROUND((N32+14)/S32,0))*S32)+S32,(ROUND((N32+14)/S32,0))*S32),""),"ERROR"))</f>
        <v/>
      </c>
      <c r="U32" s="44" t="str">
        <f>IFERROR(IF(Table1[[#This Row],[Qty]]&gt;0,(ROUNDUP(K32,0))*G32,""),"ERROR")</f>
        <v/>
      </c>
      <c r="V32" s="46" t="str">
        <f>IF(AND(J21="Yes",Table1[[#This Row],[Qty]]&gt;0),T32/36,IFERROR(IF(Table1[[#This Row],[Qty]]&gt;0,(T32*K32)/36,""),"ERROR"))</f>
        <v/>
      </c>
      <c r="W32" s="46" t="str">
        <f>IFERROR(IF(Table1[[#This Row],[Qty]]&gt;0,V32*G32*1.06,""),"ERROR")</f>
        <v/>
      </c>
      <c r="X32" s="47"/>
      <c r="Y32" s="48" t="str">
        <f>IFERROR(IF(Table1[[#This Row],[Qty]]&gt;0,IF(I32="Split",CEILING(IF(I32="Split",(((M32+6)*2)/54),(M32+6)/54),2),CEILING(IF(I32="Split",(((M32+6)*2)/54),(M32+6)/54),1)),""),"ERROR")</f>
        <v/>
      </c>
      <c r="Z32" s="49" t="str">
        <f>IFERROR(IF(Table1[[#This Row],[Qty]]&gt;0,Y32*X32,""),"ERROR")</f>
        <v/>
      </c>
      <c r="AA32" s="49" t="str">
        <f>IFERROR(IF(Table1[[#This Row],[Qty]]&gt;0,Z32*G32,""),"ERROR")</f>
        <v/>
      </c>
      <c r="AB32" s="50" t="str">
        <f t="shared" si="0"/>
        <v/>
      </c>
      <c r="AC32" s="50" t="str">
        <f t="shared" si="1"/>
        <v/>
      </c>
      <c r="AD32" s="51" t="str">
        <f t="shared" si="2"/>
        <v/>
      </c>
      <c r="AE32" s="30" t="str">
        <f>IF(Table1[[#This Row],[Fabric Name]]="","NO","YES")</f>
        <v>NO</v>
      </c>
    </row>
    <row r="33" spans="1:31" s="13" customFormat="1" ht="27" customHeight="1" x14ac:dyDescent="0.25">
      <c r="A33" s="10">
        <v>19</v>
      </c>
      <c r="B33" s="41"/>
      <c r="C33" s="42"/>
      <c r="D33" s="66"/>
      <c r="E33" s="66"/>
      <c r="F33" s="41"/>
      <c r="G33" s="42"/>
      <c r="H33" s="42"/>
      <c r="I33" s="43"/>
      <c r="J33" s="42"/>
      <c r="K33" s="44" t="str">
        <f>IFERROR(IF(Table1[[#This Row],[Qty]]&gt;0,IF(I33="Split",CEILING(IF(I33="Split",(((M33+6)*2)/R33),(M33+6)/R33),1),CEILING(IF(I33="Split",(((M33+6)*2)/R33),(M33+6)/R33),0.5)),""),"ERROR")</f>
        <v/>
      </c>
      <c r="L33" s="43"/>
      <c r="M33" s="44" t="str">
        <f>IFERROR(IF(Table1[[#This Row],[Qty]]&gt;0,VLOOKUP(P33,'Ripplefold Chart'!$G$1:$H$149,2,FALSE),""),"ERROR")</f>
        <v/>
      </c>
      <c r="N33" s="68"/>
      <c r="O33" s="42"/>
      <c r="P33" s="44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45"/>
      <c r="R33" s="43"/>
      <c r="S33" s="43"/>
      <c r="T33" s="44" t="str">
        <f>IF(AND(Table1[[#This Row],[Qty]]&gt;0,$J$6="Yes"),IF(H33="PR",(M33+14)*2,M33+14),IFERROR(IF(Table1[[#This Row],[Qty]]&gt;0,IF(((ROUND((N33+14)/S33,0))*S33)-N33&lt;14,((ROUND((N33+14)/S33,0))*S33)+S33,(ROUND((N33+14)/S33,0))*S33),""),"ERROR"))</f>
        <v/>
      </c>
      <c r="U33" s="44" t="str">
        <f>IFERROR(IF(Table1[[#This Row],[Qty]]&gt;0,(ROUNDUP(K33,0))*G33,""),"ERROR")</f>
        <v/>
      </c>
      <c r="V33" s="46" t="str">
        <f>IF(AND(J22="Yes",Table1[[#This Row],[Qty]]&gt;0),T33/36,IFERROR(IF(Table1[[#This Row],[Qty]]&gt;0,(T33*K33)/36,""),"ERROR"))</f>
        <v/>
      </c>
      <c r="W33" s="46" t="str">
        <f>IFERROR(IF(Table1[[#This Row],[Qty]]&gt;0,V33*G33*1.06,""),"ERROR")</f>
        <v/>
      </c>
      <c r="X33" s="47"/>
      <c r="Y33" s="48" t="str">
        <f>IFERROR(IF(Table1[[#This Row],[Qty]]&gt;0,IF(I33="Split",CEILING(IF(I33="Split",(((M33+6)*2)/54),(M33+6)/54),2),CEILING(IF(I33="Split",(((M33+6)*2)/54),(M33+6)/54),1)),""),"ERROR")</f>
        <v/>
      </c>
      <c r="Z33" s="49" t="str">
        <f>IFERROR(IF(Table1[[#This Row],[Qty]]&gt;0,Y33*X33,""),"ERROR")</f>
        <v/>
      </c>
      <c r="AA33" s="49" t="str">
        <f>IFERROR(IF(Table1[[#This Row],[Qty]]&gt;0,Z33*G33,""),"ERROR")</f>
        <v/>
      </c>
      <c r="AB33" s="50" t="str">
        <f t="shared" si="0"/>
        <v/>
      </c>
      <c r="AC33" s="50" t="str">
        <f t="shared" si="1"/>
        <v/>
      </c>
      <c r="AD33" s="51" t="str">
        <f t="shared" si="2"/>
        <v/>
      </c>
      <c r="AE33" s="30" t="str">
        <f>IF(Table1[[#This Row],[Fabric Name]]="","NO","YES")</f>
        <v>NO</v>
      </c>
    </row>
    <row r="34" spans="1:31" s="13" customFormat="1" ht="27" customHeight="1" x14ac:dyDescent="0.25">
      <c r="A34" s="10">
        <v>20</v>
      </c>
      <c r="B34" s="41"/>
      <c r="C34" s="42"/>
      <c r="D34" s="66"/>
      <c r="E34" s="66"/>
      <c r="F34" s="41"/>
      <c r="G34" s="42"/>
      <c r="H34" s="42"/>
      <c r="I34" s="43"/>
      <c r="J34" s="42"/>
      <c r="K34" s="44" t="str">
        <f>IFERROR(IF(Table1[[#This Row],[Qty]]&gt;0,IF(I34="Split",CEILING(IF(I34="Split",(((M34+6)*2)/R34),(M34+6)/R34),1),CEILING(IF(I34="Split",(((M34+6)*2)/R34),(M34+6)/R34),0.5)),""),"ERROR")</f>
        <v/>
      </c>
      <c r="L34" s="43"/>
      <c r="M34" s="44" t="str">
        <f>IFERROR(IF(Table1[[#This Row],[Qty]]&gt;0,VLOOKUP(P34,'Ripplefold Chart'!$G$1:$H$149,2,FALSE),""),"ERROR")</f>
        <v/>
      </c>
      <c r="N34" s="68"/>
      <c r="O34" s="42"/>
      <c r="P34" s="44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45"/>
      <c r="R34" s="43"/>
      <c r="S34" s="43"/>
      <c r="T34" s="44" t="str">
        <f>IF(AND(Table1[[#This Row],[Qty]]&gt;0,$J$6="Yes"),IF(H34="PR",(M34+14)*2,M34+14),IFERROR(IF(Table1[[#This Row],[Qty]]&gt;0,IF(((ROUND((N34+14)/S34,0))*S34)-N34&lt;14,((ROUND((N34+14)/S34,0))*S34)+S34,(ROUND((N34+14)/S34,0))*S34),""),"ERROR"))</f>
        <v/>
      </c>
      <c r="U34" s="44" t="str">
        <f>IFERROR(IF(Table1[[#This Row],[Qty]]&gt;0,(ROUNDUP(K34,0))*G34,""),"ERROR")</f>
        <v/>
      </c>
      <c r="V34" s="46" t="str">
        <f>IF(AND(J23="Yes",Table1[[#This Row],[Qty]]&gt;0),T34/36,IFERROR(IF(Table1[[#This Row],[Qty]]&gt;0,(T34*K34)/36,""),"ERROR"))</f>
        <v/>
      </c>
      <c r="W34" s="46" t="str">
        <f>IFERROR(IF(Table1[[#This Row],[Qty]]&gt;0,V34*G34*1.06,""),"ERROR")</f>
        <v/>
      </c>
      <c r="X34" s="47"/>
      <c r="Y34" s="48" t="str">
        <f>IFERROR(IF(Table1[[#This Row],[Qty]]&gt;0,IF(I34="Split",CEILING(IF(I34="Split",(((M34+6)*2)/54),(M34+6)/54),2),CEILING(IF(I34="Split",(((M34+6)*2)/54),(M34+6)/54),1)),""),"ERROR")</f>
        <v/>
      </c>
      <c r="Z34" s="49" t="str">
        <f>IFERROR(IF(Table1[[#This Row],[Qty]]&gt;0,Y34*X34,""),"ERROR")</f>
        <v/>
      </c>
      <c r="AA34" s="49" t="str">
        <f>IFERROR(IF(Table1[[#This Row],[Qty]]&gt;0,Z34*G34,""),"ERROR")</f>
        <v/>
      </c>
      <c r="AB34" s="50" t="str">
        <f t="shared" si="0"/>
        <v/>
      </c>
      <c r="AC34" s="50" t="str">
        <f t="shared" si="1"/>
        <v/>
      </c>
      <c r="AD34" s="51" t="str">
        <f t="shared" si="2"/>
        <v/>
      </c>
      <c r="AE34" s="30" t="str">
        <f>IF(Table1[[#This Row],[Fabric Name]]="","NO","YES")</f>
        <v>NO</v>
      </c>
    </row>
    <row r="35" spans="1:31" s="13" customFormat="1" ht="27" customHeight="1" x14ac:dyDescent="0.25">
      <c r="A35" s="10">
        <v>21</v>
      </c>
      <c r="B35" s="41"/>
      <c r="C35" s="42"/>
      <c r="D35" s="66"/>
      <c r="E35" s="66"/>
      <c r="F35" s="41"/>
      <c r="G35" s="42"/>
      <c r="H35" s="42"/>
      <c r="I35" s="43"/>
      <c r="J35" s="42"/>
      <c r="K35" s="44" t="str">
        <f>IFERROR(IF(Table1[[#This Row],[Qty]]&gt;0,IF(I35="Split",CEILING(IF(I35="Split",(((M35+6)*2)/R35),(M35+6)/R35),1),CEILING(IF(I35="Split",(((M35+6)*2)/R35),(M35+6)/R35),0.5)),""),"ERROR")</f>
        <v/>
      </c>
      <c r="L35" s="43"/>
      <c r="M35" s="44" t="str">
        <f>IFERROR(IF(Table1[[#This Row],[Qty]]&gt;0,VLOOKUP(P35,'Ripplefold Chart'!$G$1:$H$149,2,FALSE),""),"ERROR")</f>
        <v/>
      </c>
      <c r="N35" s="68"/>
      <c r="O35" s="42"/>
      <c r="P35" s="44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45"/>
      <c r="R35" s="43"/>
      <c r="S35" s="43"/>
      <c r="T35" s="44" t="str">
        <f>IF(AND(Table1[[#This Row],[Qty]]&gt;0,$J$6="Yes"),IF(H35="PR",(M35+14)*2,M35+14),IFERROR(IF(Table1[[#This Row],[Qty]]&gt;0,IF(((ROUND((N35+14)/S35,0))*S35)-N35&lt;14,((ROUND((N35+14)/S35,0))*S35)+S35,(ROUND((N35+14)/S35,0))*S35),""),"ERROR"))</f>
        <v/>
      </c>
      <c r="U35" s="44" t="str">
        <f>IFERROR(IF(Table1[[#This Row],[Qty]]&gt;0,(ROUNDUP(K35,0))*G35,""),"ERROR")</f>
        <v/>
      </c>
      <c r="V35" s="46" t="str">
        <f>IF(AND(J24="Yes",Table1[[#This Row],[Qty]]&gt;0),T35/36,IFERROR(IF(Table1[[#This Row],[Qty]]&gt;0,(T35*K35)/36,""),"ERROR"))</f>
        <v/>
      </c>
      <c r="W35" s="46" t="str">
        <f>IFERROR(IF(Table1[[#This Row],[Qty]]&gt;0,V35*G35*1.06,""),"ERROR")</f>
        <v/>
      </c>
      <c r="X35" s="47"/>
      <c r="Y35" s="48" t="str">
        <f>IFERROR(IF(Table1[[#This Row],[Qty]]&gt;0,IF(I35="Split",CEILING(IF(I35="Split",(((M35+6)*2)/54),(M35+6)/54),2),CEILING(IF(I35="Split",(((M35+6)*2)/54),(M35+6)/54),1)),""),"ERROR")</f>
        <v/>
      </c>
      <c r="Z35" s="49" t="str">
        <f>IFERROR(IF(Table1[[#This Row],[Qty]]&gt;0,Y35*X35,""),"ERROR")</f>
        <v/>
      </c>
      <c r="AA35" s="49" t="str">
        <f>IFERROR(IF(Table1[[#This Row],[Qty]]&gt;0,Z35*G35,""),"ERROR")</f>
        <v/>
      </c>
      <c r="AB35" s="50" t="str">
        <f t="shared" si="0"/>
        <v/>
      </c>
      <c r="AC35" s="50" t="str">
        <f t="shared" si="1"/>
        <v/>
      </c>
      <c r="AD35" s="51" t="str">
        <f t="shared" si="2"/>
        <v/>
      </c>
      <c r="AE35" s="30" t="str">
        <f>IF(Table1[[#This Row],[Fabric Name]]="","NO","YES")</f>
        <v>NO</v>
      </c>
    </row>
    <row r="36" spans="1:31" s="13" customFormat="1" ht="27" customHeight="1" x14ac:dyDescent="0.25">
      <c r="A36" s="10">
        <v>22</v>
      </c>
      <c r="B36" s="41"/>
      <c r="C36" s="42"/>
      <c r="D36" s="66"/>
      <c r="E36" s="66"/>
      <c r="F36" s="41"/>
      <c r="G36" s="42"/>
      <c r="H36" s="42"/>
      <c r="I36" s="43"/>
      <c r="J36" s="42"/>
      <c r="K36" s="44" t="str">
        <f>IFERROR(IF(Table1[[#This Row],[Qty]]&gt;0,IF(I36="Split",CEILING(IF(I36="Split",(((M36+6)*2)/R36),(M36+6)/R36),1),CEILING(IF(I36="Split",(((M36+6)*2)/R36),(M36+6)/R36),0.5)),""),"ERROR")</f>
        <v/>
      </c>
      <c r="L36" s="43"/>
      <c r="M36" s="44" t="str">
        <f>IFERROR(IF(Table1[[#This Row],[Qty]]&gt;0,VLOOKUP(P36,'Ripplefold Chart'!$G$1:$H$149,2,FALSE),""),"ERROR")</f>
        <v/>
      </c>
      <c r="N36" s="68"/>
      <c r="O36" s="42"/>
      <c r="P36" s="44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45"/>
      <c r="R36" s="43"/>
      <c r="S36" s="43"/>
      <c r="T36" s="44" t="str">
        <f>IF(AND(Table1[[#This Row],[Qty]]&gt;0,$J$6="Yes"),IF(H36="PR",(M36+14)*2,M36+14),IFERROR(IF(Table1[[#This Row],[Qty]]&gt;0,IF(((ROUND((N36+14)/S36,0))*S36)-N36&lt;14,((ROUND((N36+14)/S36,0))*S36)+S36,(ROUND((N36+14)/S36,0))*S36),""),"ERROR"))</f>
        <v/>
      </c>
      <c r="U36" s="44" t="str">
        <f>IFERROR(IF(Table1[[#This Row],[Qty]]&gt;0,(ROUNDUP(K36,0))*G36,""),"ERROR")</f>
        <v/>
      </c>
      <c r="V36" s="46" t="str">
        <f>IF(AND(J25="Yes",Table1[[#This Row],[Qty]]&gt;0),T36/36,IFERROR(IF(Table1[[#This Row],[Qty]]&gt;0,(T36*K36)/36,""),"ERROR"))</f>
        <v/>
      </c>
      <c r="W36" s="46" t="str">
        <f>IFERROR(IF(Table1[[#This Row],[Qty]]&gt;0,V36*G36*1.06,""),"ERROR")</f>
        <v/>
      </c>
      <c r="X36" s="47"/>
      <c r="Y36" s="48" t="str">
        <f>IFERROR(IF(Table1[[#This Row],[Qty]]&gt;0,IF(I36="Split",CEILING(IF(I36="Split",(((M36+6)*2)/54),(M36+6)/54),2),CEILING(IF(I36="Split",(((M36+6)*2)/54),(M36+6)/54),1)),""),"ERROR")</f>
        <v/>
      </c>
      <c r="Z36" s="49" t="str">
        <f>IFERROR(IF(Table1[[#This Row],[Qty]]&gt;0,Y36*X36,""),"ERROR")</f>
        <v/>
      </c>
      <c r="AA36" s="49" t="str">
        <f>IFERROR(IF(Table1[[#This Row],[Qty]]&gt;0,Z36*G36,""),"ERROR")</f>
        <v/>
      </c>
      <c r="AB36" s="50" t="str">
        <f t="shared" si="0"/>
        <v/>
      </c>
      <c r="AC36" s="50" t="str">
        <f t="shared" si="1"/>
        <v/>
      </c>
      <c r="AD36" s="51" t="str">
        <f t="shared" si="2"/>
        <v/>
      </c>
      <c r="AE36" s="30" t="str">
        <f>IF(Table1[[#This Row],[Fabric Name]]="","NO","YES")</f>
        <v>NO</v>
      </c>
    </row>
    <row r="37" spans="1:31" s="13" customFormat="1" ht="27" customHeight="1" x14ac:dyDescent="0.25">
      <c r="A37" s="10">
        <v>23</v>
      </c>
      <c r="B37" s="41"/>
      <c r="C37" s="42"/>
      <c r="D37" s="66"/>
      <c r="E37" s="66"/>
      <c r="F37" s="41"/>
      <c r="G37" s="42"/>
      <c r="H37" s="42"/>
      <c r="I37" s="43"/>
      <c r="J37" s="42"/>
      <c r="K37" s="44" t="str">
        <f>IFERROR(IF(Table1[[#This Row],[Qty]]&gt;0,IF(I37="Split",CEILING(IF(I37="Split",(((M37+6)*2)/R37),(M37+6)/R37),1),CEILING(IF(I37="Split",(((M37+6)*2)/R37),(M37+6)/R37),0.5)),""),"ERROR")</f>
        <v/>
      </c>
      <c r="L37" s="43"/>
      <c r="M37" s="44" t="str">
        <f>IFERROR(IF(Table1[[#This Row],[Qty]]&gt;0,VLOOKUP(P37,'Ripplefold Chart'!$G$1:$H$149,2,FALSE),""),"ERROR")</f>
        <v/>
      </c>
      <c r="N37" s="68"/>
      <c r="O37" s="42"/>
      <c r="P37" s="44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45"/>
      <c r="R37" s="43"/>
      <c r="S37" s="43"/>
      <c r="T37" s="44" t="str">
        <f>IF(AND(Table1[[#This Row],[Qty]]&gt;0,$J$6="Yes"),IF(H37="PR",(M37+14)*2,M37+14),IFERROR(IF(Table1[[#This Row],[Qty]]&gt;0,IF(((ROUND((N37+14)/S37,0))*S37)-N37&lt;14,((ROUND((N37+14)/S37,0))*S37)+S37,(ROUND((N37+14)/S37,0))*S37),""),"ERROR"))</f>
        <v/>
      </c>
      <c r="U37" s="44" t="str">
        <f>IFERROR(IF(Table1[[#This Row],[Qty]]&gt;0,(ROUNDUP(K37,0))*G37,""),"ERROR")</f>
        <v/>
      </c>
      <c r="V37" s="46" t="str">
        <f>IF(AND(J26="Yes",Table1[[#This Row],[Qty]]&gt;0),T37/36,IFERROR(IF(Table1[[#This Row],[Qty]]&gt;0,(T37*K37)/36,""),"ERROR"))</f>
        <v/>
      </c>
      <c r="W37" s="46" t="str">
        <f>IFERROR(IF(Table1[[#This Row],[Qty]]&gt;0,V37*G37*1.06,""),"ERROR")</f>
        <v/>
      </c>
      <c r="X37" s="47"/>
      <c r="Y37" s="48" t="str">
        <f>IFERROR(IF(Table1[[#This Row],[Qty]]&gt;0,IF(I37="Split",CEILING(IF(I37="Split",(((M37+6)*2)/54),(M37+6)/54),2),CEILING(IF(I37="Split",(((M37+6)*2)/54),(M37+6)/54),1)),""),"ERROR")</f>
        <v/>
      </c>
      <c r="Z37" s="49" t="str">
        <f>IFERROR(IF(Table1[[#This Row],[Qty]]&gt;0,Y37*X37,""),"ERROR")</f>
        <v/>
      </c>
      <c r="AA37" s="49" t="str">
        <f>IFERROR(IF(Table1[[#This Row],[Qty]]&gt;0,Z37*G37,""),"ERROR")</f>
        <v/>
      </c>
      <c r="AB37" s="50" t="str">
        <f t="shared" si="0"/>
        <v/>
      </c>
      <c r="AC37" s="50" t="str">
        <f t="shared" si="1"/>
        <v/>
      </c>
      <c r="AD37" s="51" t="str">
        <f t="shared" si="2"/>
        <v/>
      </c>
      <c r="AE37" s="30" t="str">
        <f>IF(Table1[[#This Row],[Fabric Name]]="","NO","YES")</f>
        <v>NO</v>
      </c>
    </row>
    <row r="38" spans="1:31" s="13" customFormat="1" ht="27" customHeight="1" x14ac:dyDescent="0.25">
      <c r="A38" s="10">
        <v>24</v>
      </c>
      <c r="B38" s="41"/>
      <c r="C38" s="42"/>
      <c r="D38" s="66"/>
      <c r="E38" s="66"/>
      <c r="F38" s="41"/>
      <c r="G38" s="42"/>
      <c r="H38" s="42"/>
      <c r="I38" s="43"/>
      <c r="J38" s="42"/>
      <c r="K38" s="44" t="str">
        <f>IFERROR(IF(Table1[[#This Row],[Qty]]&gt;0,IF(I38="Split",CEILING(IF(I38="Split",(((M38+6)*2)/R38),(M38+6)/R38),1),CEILING(IF(I38="Split",(((M38+6)*2)/R38),(M38+6)/R38),0.5)),""),"ERROR")</f>
        <v/>
      </c>
      <c r="L38" s="43"/>
      <c r="M38" s="44" t="str">
        <f>IFERROR(IF(Table1[[#This Row],[Qty]]&gt;0,VLOOKUP(P38,'Ripplefold Chart'!$G$1:$H$149,2,FALSE),""),"ERROR")</f>
        <v/>
      </c>
      <c r="N38" s="68"/>
      <c r="O38" s="42"/>
      <c r="P38" s="44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45"/>
      <c r="R38" s="43"/>
      <c r="S38" s="43"/>
      <c r="T38" s="44" t="str">
        <f>IF(AND(Table1[[#This Row],[Qty]]&gt;0,$J$6="Yes"),IF(H38="PR",(M38+14)*2,M38+14),IFERROR(IF(Table1[[#This Row],[Qty]]&gt;0,IF(((ROUND((N38+14)/S38,0))*S38)-N38&lt;14,((ROUND((N38+14)/S38,0))*S38)+S38,(ROUND((N38+14)/S38,0))*S38),""),"ERROR"))</f>
        <v/>
      </c>
      <c r="U38" s="44" t="str">
        <f>IFERROR(IF(Table1[[#This Row],[Qty]]&gt;0,(ROUNDUP(K38,0))*G38,""),"ERROR")</f>
        <v/>
      </c>
      <c r="V38" s="46" t="str">
        <f>IF(AND(J27="Yes",Table1[[#This Row],[Qty]]&gt;0),T38/36,IFERROR(IF(Table1[[#This Row],[Qty]]&gt;0,(T38*K38)/36,""),"ERROR"))</f>
        <v/>
      </c>
      <c r="W38" s="46" t="str">
        <f>IFERROR(IF(Table1[[#This Row],[Qty]]&gt;0,V38*G38*1.06,""),"ERROR")</f>
        <v/>
      </c>
      <c r="X38" s="47"/>
      <c r="Y38" s="48" t="str">
        <f>IFERROR(IF(Table1[[#This Row],[Qty]]&gt;0,IF(I38="Split",CEILING(IF(I38="Split",(((M38+6)*2)/54),(M38+6)/54),2),CEILING(IF(I38="Split",(((M38+6)*2)/54),(M38+6)/54),1)),""),"ERROR")</f>
        <v/>
      </c>
      <c r="Z38" s="49" t="str">
        <f>IFERROR(IF(Table1[[#This Row],[Qty]]&gt;0,Y38*X38,""),"ERROR")</f>
        <v/>
      </c>
      <c r="AA38" s="49" t="str">
        <f>IFERROR(IF(Table1[[#This Row],[Qty]]&gt;0,Z38*G38,""),"ERROR")</f>
        <v/>
      </c>
      <c r="AB38" s="50" t="str">
        <f t="shared" si="0"/>
        <v/>
      </c>
      <c r="AC38" s="50" t="str">
        <f t="shared" si="1"/>
        <v/>
      </c>
      <c r="AD38" s="51" t="str">
        <f t="shared" si="2"/>
        <v/>
      </c>
      <c r="AE38" s="30" t="str">
        <f>IF(Table1[[#This Row],[Fabric Name]]="","NO","YES")</f>
        <v>NO</v>
      </c>
    </row>
    <row r="39" spans="1:31" s="13" customFormat="1" ht="27" customHeight="1" x14ac:dyDescent="0.25">
      <c r="A39" s="10">
        <v>25</v>
      </c>
      <c r="B39" s="41"/>
      <c r="C39" s="42"/>
      <c r="D39" s="66"/>
      <c r="E39" s="66"/>
      <c r="F39" s="41"/>
      <c r="G39" s="42"/>
      <c r="H39" s="42"/>
      <c r="I39" s="43"/>
      <c r="J39" s="42"/>
      <c r="K39" s="44" t="str">
        <f>IFERROR(IF(Table1[[#This Row],[Qty]]&gt;0,IF(I39="Split",CEILING(IF(I39="Split",(((M39+6)*2)/R39),(M39+6)/R39),1),CEILING(IF(I39="Split",(((M39+6)*2)/R39),(M39+6)/R39),0.5)),""),"ERROR")</f>
        <v/>
      </c>
      <c r="L39" s="43"/>
      <c r="M39" s="44" t="str">
        <f>IFERROR(IF(Table1[[#This Row],[Qty]]&gt;0,VLOOKUP(P39,'Ripplefold Chart'!$G$1:$H$149,2,FALSE),""),"ERROR")</f>
        <v/>
      </c>
      <c r="N39" s="68"/>
      <c r="O39" s="42"/>
      <c r="P39" s="44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45"/>
      <c r="R39" s="43"/>
      <c r="S39" s="43"/>
      <c r="T39" s="44" t="str">
        <f>IF(AND(Table1[[#This Row],[Qty]]&gt;0,$J$6="Yes"),IF(H39="PR",(M39+14)*2,M39+14),IFERROR(IF(Table1[[#This Row],[Qty]]&gt;0,IF(((ROUND((N39+14)/S39,0))*S39)-N39&lt;14,((ROUND((N39+14)/S39,0))*S39)+S39,(ROUND((N39+14)/S39,0))*S39),""),"ERROR"))</f>
        <v/>
      </c>
      <c r="U39" s="44" t="str">
        <f>IFERROR(IF(Table1[[#This Row],[Qty]]&gt;0,(ROUNDUP(K39,0))*G39,""),"ERROR")</f>
        <v/>
      </c>
      <c r="V39" s="46" t="str">
        <f>IF(AND(J28="Yes",Table1[[#This Row],[Qty]]&gt;0),T39/36,IFERROR(IF(Table1[[#This Row],[Qty]]&gt;0,(T39*K39)/36,""),"ERROR"))</f>
        <v/>
      </c>
      <c r="W39" s="46" t="str">
        <f>IFERROR(IF(Table1[[#This Row],[Qty]]&gt;0,V39*G39*1.06,""),"ERROR")</f>
        <v/>
      </c>
      <c r="X39" s="47"/>
      <c r="Y39" s="48" t="str">
        <f>IFERROR(IF(Table1[[#This Row],[Qty]]&gt;0,IF(I39="Split",CEILING(IF(I39="Split",(((M39+6)*2)/54),(M39+6)/54),2),CEILING(IF(I39="Split",(((M39+6)*2)/54),(M39+6)/54),1)),""),"ERROR")</f>
        <v/>
      </c>
      <c r="Z39" s="49" t="str">
        <f>IFERROR(IF(Table1[[#This Row],[Qty]]&gt;0,Y39*X39,""),"ERROR")</f>
        <v/>
      </c>
      <c r="AA39" s="49" t="str">
        <f>IFERROR(IF(Table1[[#This Row],[Qty]]&gt;0,Z39*G39,""),"ERROR")</f>
        <v/>
      </c>
      <c r="AB39" s="50" t="str">
        <f t="shared" si="0"/>
        <v/>
      </c>
      <c r="AC39" s="50" t="str">
        <f t="shared" si="1"/>
        <v/>
      </c>
      <c r="AD39" s="51" t="str">
        <f t="shared" si="2"/>
        <v/>
      </c>
      <c r="AE39" s="30" t="str">
        <f>IF(Table1[[#This Row],[Fabric Name]]="","NO","YES")</f>
        <v>NO</v>
      </c>
    </row>
    <row r="40" spans="1:31" s="13" customFormat="1" ht="27" customHeight="1" x14ac:dyDescent="0.25">
      <c r="A40" s="10">
        <v>26</v>
      </c>
      <c r="B40" s="41"/>
      <c r="C40" s="42"/>
      <c r="D40" s="66"/>
      <c r="E40" s="66"/>
      <c r="F40" s="41"/>
      <c r="G40" s="42"/>
      <c r="H40" s="42"/>
      <c r="I40" s="43"/>
      <c r="J40" s="42"/>
      <c r="K40" s="44" t="str">
        <f>IFERROR(IF(Table1[[#This Row],[Qty]]&gt;0,IF(I40="Split",CEILING(IF(I40="Split",(((M40+6)*2)/R40),(M40+6)/R40),1),CEILING(IF(I40="Split",(((M40+6)*2)/R40),(M40+6)/R40),0.5)),""),"ERROR")</f>
        <v/>
      </c>
      <c r="L40" s="43"/>
      <c r="M40" s="44" t="str">
        <f>IFERROR(IF(Table1[[#This Row],[Qty]]&gt;0,VLOOKUP(P40,'Ripplefold Chart'!$G$1:$H$149,2,FALSE),""),"ERROR")</f>
        <v/>
      </c>
      <c r="N40" s="68"/>
      <c r="O40" s="42"/>
      <c r="P40" s="44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45"/>
      <c r="R40" s="43"/>
      <c r="S40" s="43"/>
      <c r="T40" s="44" t="str">
        <f>IF(AND(Table1[[#This Row],[Qty]]&gt;0,$J$6="Yes"),IF(H40="PR",(M40+14)*2,M40+14),IFERROR(IF(Table1[[#This Row],[Qty]]&gt;0,IF(((ROUND((N40+14)/S40,0))*S40)-N40&lt;14,((ROUND((N40+14)/S40,0))*S40)+S40,(ROUND((N40+14)/S40,0))*S40),""),"ERROR"))</f>
        <v/>
      </c>
      <c r="U40" s="44" t="str">
        <f>IFERROR(IF(Table1[[#This Row],[Qty]]&gt;0,(ROUNDUP(K40,0))*G40,""),"ERROR")</f>
        <v/>
      </c>
      <c r="V40" s="46" t="str">
        <f>IF(AND(J29="Yes",Table1[[#This Row],[Qty]]&gt;0),T40/36,IFERROR(IF(Table1[[#This Row],[Qty]]&gt;0,(T40*K40)/36,""),"ERROR"))</f>
        <v/>
      </c>
      <c r="W40" s="46" t="str">
        <f>IFERROR(IF(Table1[[#This Row],[Qty]]&gt;0,V40*G40*1.06,""),"ERROR")</f>
        <v/>
      </c>
      <c r="X40" s="47"/>
      <c r="Y40" s="48" t="str">
        <f>IFERROR(IF(Table1[[#This Row],[Qty]]&gt;0,IF(I40="Split",CEILING(IF(I40="Split",(((M40+6)*2)/54),(M40+6)/54),2),CEILING(IF(I40="Split",(((M40+6)*2)/54),(M40+6)/54),1)),""),"ERROR")</f>
        <v/>
      </c>
      <c r="Z40" s="49" t="str">
        <f>IFERROR(IF(Table1[[#This Row],[Qty]]&gt;0,Y40*X40,""),"ERROR")</f>
        <v/>
      </c>
      <c r="AA40" s="49" t="str">
        <f>IFERROR(IF(Table1[[#This Row],[Qty]]&gt;0,Z40*G40,""),"ERROR")</f>
        <v/>
      </c>
      <c r="AB40" s="50" t="str">
        <f t="shared" si="0"/>
        <v/>
      </c>
      <c r="AC40" s="50" t="str">
        <f t="shared" si="1"/>
        <v/>
      </c>
      <c r="AD40" s="51" t="str">
        <f t="shared" si="2"/>
        <v/>
      </c>
      <c r="AE40" s="30" t="str">
        <f>IF(Table1[[#This Row],[Fabric Name]]="","NO","YES")</f>
        <v>NO</v>
      </c>
    </row>
    <row r="41" spans="1:31" s="13" customFormat="1" ht="27" customHeight="1" x14ac:dyDescent="0.25">
      <c r="A41" s="10">
        <v>27</v>
      </c>
      <c r="B41" s="41"/>
      <c r="C41" s="42"/>
      <c r="D41" s="66"/>
      <c r="E41" s="66"/>
      <c r="F41" s="41"/>
      <c r="G41" s="42"/>
      <c r="H41" s="42"/>
      <c r="I41" s="43"/>
      <c r="J41" s="42"/>
      <c r="K41" s="44" t="str">
        <f>IFERROR(IF(Table1[[#This Row],[Qty]]&gt;0,IF(I41="Split",CEILING(IF(I41="Split",(((M41+6)*2)/R41),(M41+6)/R41),1),CEILING(IF(I41="Split",(((M41+6)*2)/R41),(M41+6)/R41),0.5)),""),"ERROR")</f>
        <v/>
      </c>
      <c r="L41" s="43"/>
      <c r="M41" s="44" t="str">
        <f>IFERROR(IF(Table1[[#This Row],[Qty]]&gt;0,VLOOKUP(P41,'Ripplefold Chart'!$G$1:$H$149,2,FALSE),""),"ERROR")</f>
        <v/>
      </c>
      <c r="N41" s="68"/>
      <c r="O41" s="42"/>
      <c r="P41" s="44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45"/>
      <c r="R41" s="43"/>
      <c r="S41" s="43"/>
      <c r="T41" s="44" t="str">
        <f>IF(AND(Table1[[#This Row],[Qty]]&gt;0,$J$6="Yes"),IF(H41="PR",(M41+14)*2,M41+14),IFERROR(IF(Table1[[#This Row],[Qty]]&gt;0,IF(((ROUND((N41+14)/S41,0))*S41)-N41&lt;14,((ROUND((N41+14)/S41,0))*S41)+S41,(ROUND((N41+14)/S41,0))*S41),""),"ERROR"))</f>
        <v/>
      </c>
      <c r="U41" s="44" t="str">
        <f>IFERROR(IF(Table1[[#This Row],[Qty]]&gt;0,(ROUNDUP(K41,0))*G41,""),"ERROR")</f>
        <v/>
      </c>
      <c r="V41" s="46" t="str">
        <f>IF(AND(J30="Yes",Table1[[#This Row],[Qty]]&gt;0),T41/36,IFERROR(IF(Table1[[#This Row],[Qty]]&gt;0,(T41*K41)/36,""),"ERROR"))</f>
        <v/>
      </c>
      <c r="W41" s="46" t="str">
        <f>IFERROR(IF(Table1[[#This Row],[Qty]]&gt;0,V41*G41*1.06,""),"ERROR")</f>
        <v/>
      </c>
      <c r="X41" s="47"/>
      <c r="Y41" s="48" t="str">
        <f>IFERROR(IF(Table1[[#This Row],[Qty]]&gt;0,IF(I41="Split",CEILING(IF(I41="Split",(((M41+6)*2)/54),(M41+6)/54),2),CEILING(IF(I41="Split",(((M41+6)*2)/54),(M41+6)/54),1)),""),"ERROR")</f>
        <v/>
      </c>
      <c r="Z41" s="49" t="str">
        <f>IFERROR(IF(Table1[[#This Row],[Qty]]&gt;0,Y41*X41,""),"ERROR")</f>
        <v/>
      </c>
      <c r="AA41" s="49" t="str">
        <f>IFERROR(IF(Table1[[#This Row],[Qty]]&gt;0,Z41*G41,""),"ERROR")</f>
        <v/>
      </c>
      <c r="AB41" s="50" t="str">
        <f t="shared" si="0"/>
        <v/>
      </c>
      <c r="AC41" s="50" t="str">
        <f t="shared" si="1"/>
        <v/>
      </c>
      <c r="AD41" s="51" t="str">
        <f t="shared" si="2"/>
        <v/>
      </c>
      <c r="AE41" s="30" t="str">
        <f>IF(Table1[[#This Row],[Fabric Name]]="","NO","YES")</f>
        <v>NO</v>
      </c>
    </row>
    <row r="42" spans="1:31" s="13" customFormat="1" ht="27" customHeight="1" x14ac:dyDescent="0.25">
      <c r="A42" s="10">
        <v>28</v>
      </c>
      <c r="B42" s="41"/>
      <c r="C42" s="42"/>
      <c r="D42" s="66"/>
      <c r="E42" s="66"/>
      <c r="F42" s="41"/>
      <c r="G42" s="42"/>
      <c r="H42" s="42"/>
      <c r="I42" s="43"/>
      <c r="J42" s="42"/>
      <c r="K42" s="44" t="str">
        <f>IFERROR(IF(Table1[[#This Row],[Qty]]&gt;0,IF(I42="Split",CEILING(IF(I42="Split",(((M42+6)*2)/R42),(M42+6)/R42),1),CEILING(IF(I42="Split",(((M42+6)*2)/R42),(M42+6)/R42),0.5)),""),"ERROR")</f>
        <v/>
      </c>
      <c r="L42" s="43"/>
      <c r="M42" s="44" t="str">
        <f>IFERROR(IF(Table1[[#This Row],[Qty]]&gt;0,VLOOKUP(P42,'Ripplefold Chart'!$G$1:$H$149,2,FALSE),""),"ERROR")</f>
        <v/>
      </c>
      <c r="N42" s="68"/>
      <c r="O42" s="42"/>
      <c r="P42" s="44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45"/>
      <c r="R42" s="43"/>
      <c r="S42" s="43"/>
      <c r="T42" s="44" t="str">
        <f>IF(AND(Table1[[#This Row],[Qty]]&gt;0,$J$6="Yes"),IF(H42="PR",(M42+14)*2,M42+14),IFERROR(IF(Table1[[#This Row],[Qty]]&gt;0,IF(((ROUND((N42+14)/S42,0))*S42)-N42&lt;14,((ROUND((N42+14)/S42,0))*S42)+S42,(ROUND((N42+14)/S42,0))*S42),""),"ERROR"))</f>
        <v/>
      </c>
      <c r="U42" s="44" t="str">
        <f>IFERROR(IF(Table1[[#This Row],[Qty]]&gt;0,(ROUNDUP(K42,0))*G42,""),"ERROR")</f>
        <v/>
      </c>
      <c r="V42" s="46" t="str">
        <f>IF(AND(J31="Yes",Table1[[#This Row],[Qty]]&gt;0),T42/36,IFERROR(IF(Table1[[#This Row],[Qty]]&gt;0,(T42*K42)/36,""),"ERROR"))</f>
        <v/>
      </c>
      <c r="W42" s="46" t="str">
        <f>IFERROR(IF(Table1[[#This Row],[Qty]]&gt;0,V42*G42*1.06,""),"ERROR")</f>
        <v/>
      </c>
      <c r="X42" s="47"/>
      <c r="Y42" s="48" t="str">
        <f>IFERROR(IF(Table1[[#This Row],[Qty]]&gt;0,IF(I42="Split",CEILING(IF(I42="Split",(((M42+6)*2)/54),(M42+6)/54),2),CEILING(IF(I42="Split",(((M42+6)*2)/54),(M42+6)/54),1)),""),"ERROR")</f>
        <v/>
      </c>
      <c r="Z42" s="49" t="str">
        <f>IFERROR(IF(Table1[[#This Row],[Qty]]&gt;0,Y42*X42,""),"ERROR")</f>
        <v/>
      </c>
      <c r="AA42" s="49" t="str">
        <f>IFERROR(IF(Table1[[#This Row],[Qty]]&gt;0,Z42*G42,""),"ERROR")</f>
        <v/>
      </c>
      <c r="AB42" s="50" t="str">
        <f t="shared" si="0"/>
        <v/>
      </c>
      <c r="AC42" s="50" t="str">
        <f t="shared" si="1"/>
        <v/>
      </c>
      <c r="AD42" s="51" t="str">
        <f t="shared" si="2"/>
        <v/>
      </c>
      <c r="AE42" s="30" t="str">
        <f>IF(Table1[[#This Row],[Fabric Name]]="","NO","YES")</f>
        <v>NO</v>
      </c>
    </row>
    <row r="43" spans="1:31" s="13" customFormat="1" ht="27" customHeight="1" x14ac:dyDescent="0.25">
      <c r="A43" s="10">
        <v>29</v>
      </c>
      <c r="B43" s="41"/>
      <c r="C43" s="42"/>
      <c r="D43" s="66"/>
      <c r="E43" s="66"/>
      <c r="F43" s="41"/>
      <c r="G43" s="42"/>
      <c r="H43" s="42"/>
      <c r="I43" s="43"/>
      <c r="J43" s="42"/>
      <c r="K43" s="44" t="str">
        <f>IFERROR(IF(Table1[[#This Row],[Qty]]&gt;0,IF(I43="Split",CEILING(IF(I43="Split",(((M43+6)*2)/R43),(M43+6)/R43),1),CEILING(IF(I43="Split",(((M43+6)*2)/R43),(M43+6)/R43),0.5)),""),"ERROR")</f>
        <v/>
      </c>
      <c r="L43" s="43"/>
      <c r="M43" s="44" t="str">
        <f>IFERROR(IF(Table1[[#This Row],[Qty]]&gt;0,VLOOKUP(P43,'Ripplefold Chart'!$G$1:$H$149,2,FALSE),""),"ERROR")</f>
        <v/>
      </c>
      <c r="N43" s="68"/>
      <c r="O43" s="42"/>
      <c r="P43" s="44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45"/>
      <c r="R43" s="43"/>
      <c r="S43" s="43"/>
      <c r="T43" s="44" t="str">
        <f>IF(AND(Table1[[#This Row],[Qty]]&gt;0,$J$6="Yes"),IF(H43="PR",(M43+14)*2,M43+14),IFERROR(IF(Table1[[#This Row],[Qty]]&gt;0,IF(((ROUND((N43+14)/S43,0))*S43)-N43&lt;14,((ROUND((N43+14)/S43,0))*S43)+S43,(ROUND((N43+14)/S43,0))*S43),""),"ERROR"))</f>
        <v/>
      </c>
      <c r="U43" s="44" t="str">
        <f>IFERROR(IF(Table1[[#This Row],[Qty]]&gt;0,(ROUNDUP(K43,0))*G43,""),"ERROR")</f>
        <v/>
      </c>
      <c r="V43" s="46" t="str">
        <f>IF(AND(J32="Yes",Table1[[#This Row],[Qty]]&gt;0),T43/36,IFERROR(IF(Table1[[#This Row],[Qty]]&gt;0,(T43*K43)/36,""),"ERROR"))</f>
        <v/>
      </c>
      <c r="W43" s="46" t="str">
        <f>IFERROR(IF(Table1[[#This Row],[Qty]]&gt;0,V43*G43*1.06,""),"ERROR")</f>
        <v/>
      </c>
      <c r="X43" s="47"/>
      <c r="Y43" s="48" t="str">
        <f>IFERROR(IF(Table1[[#This Row],[Qty]]&gt;0,IF(I43="Split",CEILING(IF(I43="Split",(((M43+6)*2)/54),(M43+6)/54),2),CEILING(IF(I43="Split",(((M43+6)*2)/54),(M43+6)/54),1)),""),"ERROR")</f>
        <v/>
      </c>
      <c r="Z43" s="49" t="str">
        <f>IFERROR(IF(Table1[[#This Row],[Qty]]&gt;0,Y43*X43,""),"ERROR")</f>
        <v/>
      </c>
      <c r="AA43" s="49" t="str">
        <f>IFERROR(IF(Table1[[#This Row],[Qty]]&gt;0,Z43*G43,""),"ERROR")</f>
        <v/>
      </c>
      <c r="AB43" s="50" t="str">
        <f t="shared" si="0"/>
        <v/>
      </c>
      <c r="AC43" s="50" t="str">
        <f t="shared" si="1"/>
        <v/>
      </c>
      <c r="AD43" s="51" t="str">
        <f t="shared" si="2"/>
        <v/>
      </c>
      <c r="AE43" s="30" t="str">
        <f>IF(Table1[[#This Row],[Fabric Name]]="","NO","YES")</f>
        <v>NO</v>
      </c>
    </row>
    <row r="44" spans="1:31" s="13" customFormat="1" ht="27" customHeight="1" x14ac:dyDescent="0.25">
      <c r="A44" s="10">
        <v>30</v>
      </c>
      <c r="B44" s="41"/>
      <c r="C44" s="42"/>
      <c r="D44" s="66"/>
      <c r="E44" s="66"/>
      <c r="F44" s="41"/>
      <c r="G44" s="42"/>
      <c r="H44" s="42"/>
      <c r="I44" s="43"/>
      <c r="J44" s="42"/>
      <c r="K44" s="44" t="str">
        <f>IFERROR(IF(Table1[[#This Row],[Qty]]&gt;0,IF(I44="Split",CEILING(IF(I44="Split",(((M44+6)*2)/R44),(M44+6)/R44),1),CEILING(IF(I44="Split",(((M44+6)*2)/R44),(M44+6)/R44),0.5)),""),"ERROR")</f>
        <v/>
      </c>
      <c r="L44" s="43"/>
      <c r="M44" s="44" t="str">
        <f>IFERROR(IF(Table1[[#This Row],[Qty]]&gt;0,VLOOKUP(P44,'Ripplefold Chart'!$G$1:$H$149,2,FALSE),""),"ERROR")</f>
        <v/>
      </c>
      <c r="N44" s="68"/>
      <c r="O44" s="42"/>
      <c r="P44" s="44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45"/>
      <c r="R44" s="43"/>
      <c r="S44" s="43"/>
      <c r="T44" s="44" t="str">
        <f>IF(AND(Table1[[#This Row],[Qty]]&gt;0,$J$6="Yes"),IF(H44="PR",(M44+14)*2,M44+14),IFERROR(IF(Table1[[#This Row],[Qty]]&gt;0,IF(((ROUND((N44+14)/S44,0))*S44)-N44&lt;14,((ROUND((N44+14)/S44,0))*S44)+S44,(ROUND((N44+14)/S44,0))*S44),""),"ERROR"))</f>
        <v/>
      </c>
      <c r="U44" s="44" t="str">
        <f>IFERROR(IF(Table1[[#This Row],[Qty]]&gt;0,(ROUNDUP(K44,0))*G44,""),"ERROR")</f>
        <v/>
      </c>
      <c r="V44" s="46" t="str">
        <f>IF(AND(J33="Yes",Table1[[#This Row],[Qty]]&gt;0),T44/36,IFERROR(IF(Table1[[#This Row],[Qty]]&gt;0,(T44*K44)/36,""),"ERROR"))</f>
        <v/>
      </c>
      <c r="W44" s="46" t="str">
        <f>IFERROR(IF(Table1[[#This Row],[Qty]]&gt;0,V44*G44*1.06,""),"ERROR")</f>
        <v/>
      </c>
      <c r="X44" s="47"/>
      <c r="Y44" s="48" t="str">
        <f>IFERROR(IF(Table1[[#This Row],[Qty]]&gt;0,IF(I44="Split",CEILING(IF(I44="Split",(((M44+6)*2)/54),(M44+6)/54),2),CEILING(IF(I44="Split",(((M44+6)*2)/54),(M44+6)/54),1)),""),"ERROR")</f>
        <v/>
      </c>
      <c r="Z44" s="49" t="str">
        <f>IFERROR(IF(Table1[[#This Row],[Qty]]&gt;0,Y44*X44,""),"ERROR")</f>
        <v/>
      </c>
      <c r="AA44" s="49" t="str">
        <f>IFERROR(IF(Table1[[#This Row],[Qty]]&gt;0,Z44*G44,""),"ERROR")</f>
        <v/>
      </c>
      <c r="AB44" s="50" t="str">
        <f t="shared" si="0"/>
        <v/>
      </c>
      <c r="AC44" s="50" t="str">
        <f t="shared" si="1"/>
        <v/>
      </c>
      <c r="AD44" s="51" t="str">
        <f t="shared" si="2"/>
        <v/>
      </c>
      <c r="AE44" s="30" t="str">
        <f>IF(Table1[[#This Row],[Fabric Name]]="","NO","YES")</f>
        <v>NO</v>
      </c>
    </row>
    <row r="45" spans="1:31" s="13" customFormat="1" ht="27" customHeight="1" x14ac:dyDescent="0.25">
      <c r="A45" s="10">
        <v>31</v>
      </c>
      <c r="B45" s="41"/>
      <c r="C45" s="42"/>
      <c r="D45" s="66"/>
      <c r="E45" s="66"/>
      <c r="F45" s="41"/>
      <c r="G45" s="42"/>
      <c r="H45" s="42"/>
      <c r="I45" s="43"/>
      <c r="J45" s="42"/>
      <c r="K45" s="44" t="str">
        <f>IFERROR(IF(Table1[[#This Row],[Qty]]&gt;0,IF(I45="Split",CEILING(IF(I45="Split",(((M45+6)*2)/R45),(M45+6)/R45),1),CEILING(IF(I45="Split",(((M45+6)*2)/R45),(M45+6)/R45),0.5)),""),"ERROR")</f>
        <v/>
      </c>
      <c r="L45" s="43"/>
      <c r="M45" s="44" t="str">
        <f>IFERROR(IF(Table1[[#This Row],[Qty]]&gt;0,VLOOKUP(P45,'Ripplefold Chart'!$G$1:$H$149,2,FALSE),""),"ERROR")</f>
        <v/>
      </c>
      <c r="N45" s="68"/>
      <c r="O45" s="42"/>
      <c r="P45" s="44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45"/>
      <c r="R45" s="43"/>
      <c r="S45" s="43"/>
      <c r="T45" s="44" t="str">
        <f>IF(AND(Table1[[#This Row],[Qty]]&gt;0,$J$6="Yes"),IF(H45="PR",(M45+14)*2,M45+14),IFERROR(IF(Table1[[#This Row],[Qty]]&gt;0,IF(((ROUND((N45+14)/S45,0))*S45)-N45&lt;14,((ROUND((N45+14)/S45,0))*S45)+S45,(ROUND((N45+14)/S45,0))*S45),""),"ERROR"))</f>
        <v/>
      </c>
      <c r="U45" s="44" t="str">
        <f>IFERROR(IF(Table1[[#This Row],[Qty]]&gt;0,(ROUNDUP(K45,0))*G45,""),"ERROR")</f>
        <v/>
      </c>
      <c r="V45" s="46" t="str">
        <f>IF(AND(J34="Yes",Table1[[#This Row],[Qty]]&gt;0),T45/36,IFERROR(IF(Table1[[#This Row],[Qty]]&gt;0,(T45*K45)/36,""),"ERROR"))</f>
        <v/>
      </c>
      <c r="W45" s="46" t="str">
        <f>IFERROR(IF(Table1[[#This Row],[Qty]]&gt;0,V45*G45*1.06,""),"ERROR")</f>
        <v/>
      </c>
      <c r="X45" s="47"/>
      <c r="Y45" s="48" t="str">
        <f>IFERROR(IF(Table1[[#This Row],[Qty]]&gt;0,IF(I45="Split",CEILING(IF(I45="Split",(((M45+6)*2)/54),(M45+6)/54),2),CEILING(IF(I45="Split",(((M45+6)*2)/54),(M45+6)/54),1)),""),"ERROR")</f>
        <v/>
      </c>
      <c r="Z45" s="49" t="str">
        <f>IFERROR(IF(Table1[[#This Row],[Qty]]&gt;0,Y45*X45,""),"ERROR")</f>
        <v/>
      </c>
      <c r="AA45" s="49" t="str">
        <f>IFERROR(IF(Table1[[#This Row],[Qty]]&gt;0,Z45*G45,""),"ERROR")</f>
        <v/>
      </c>
      <c r="AB45" s="50" t="str">
        <f t="shared" si="0"/>
        <v/>
      </c>
      <c r="AC45" s="50" t="str">
        <f t="shared" si="1"/>
        <v/>
      </c>
      <c r="AD45" s="51" t="str">
        <f t="shared" si="2"/>
        <v/>
      </c>
      <c r="AE45" s="30" t="str">
        <f>IF(Table1[[#This Row],[Fabric Name]]="","NO","YES")</f>
        <v>NO</v>
      </c>
    </row>
    <row r="46" spans="1:31" s="13" customFormat="1" ht="27" customHeight="1" x14ac:dyDescent="0.25">
      <c r="A46" s="10">
        <v>32</v>
      </c>
      <c r="B46" s="41"/>
      <c r="C46" s="42"/>
      <c r="D46" s="66"/>
      <c r="E46" s="66"/>
      <c r="F46" s="41"/>
      <c r="G46" s="42"/>
      <c r="H46" s="42"/>
      <c r="I46" s="43"/>
      <c r="J46" s="42"/>
      <c r="K46" s="44" t="str">
        <f>IFERROR(IF(Table1[[#This Row],[Qty]]&gt;0,IF(I46="Split",CEILING(IF(I46="Split",(((M46+6)*2)/R46),(M46+6)/R46),1),CEILING(IF(I46="Split",(((M46+6)*2)/R46),(M46+6)/R46),0.5)),""),"ERROR")</f>
        <v/>
      </c>
      <c r="L46" s="43"/>
      <c r="M46" s="44" t="str">
        <f>IFERROR(IF(Table1[[#This Row],[Qty]]&gt;0,VLOOKUP(P46,'Ripplefold Chart'!$G$1:$H$149,2,FALSE),""),"ERROR")</f>
        <v/>
      </c>
      <c r="N46" s="68"/>
      <c r="O46" s="42"/>
      <c r="P46" s="44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45"/>
      <c r="R46" s="43"/>
      <c r="S46" s="43"/>
      <c r="T46" s="44" t="str">
        <f>IF(AND(Table1[[#This Row],[Qty]]&gt;0,$J$6="Yes"),IF(H46="PR",(M46+14)*2,M46+14),IFERROR(IF(Table1[[#This Row],[Qty]]&gt;0,IF(((ROUND((N46+14)/S46,0))*S46)-N46&lt;14,((ROUND((N46+14)/S46,0))*S46)+S46,(ROUND((N46+14)/S46,0))*S46),""),"ERROR"))</f>
        <v/>
      </c>
      <c r="U46" s="44" t="str">
        <f>IFERROR(IF(Table1[[#This Row],[Qty]]&gt;0,(ROUNDUP(K46,0))*G46,""),"ERROR")</f>
        <v/>
      </c>
      <c r="V46" s="46" t="str">
        <f>IF(AND(J35="Yes",Table1[[#This Row],[Qty]]&gt;0),T46/36,IFERROR(IF(Table1[[#This Row],[Qty]]&gt;0,(T46*K46)/36,""),"ERROR"))</f>
        <v/>
      </c>
      <c r="W46" s="46" t="str">
        <f>IFERROR(IF(Table1[[#This Row],[Qty]]&gt;0,V46*G46*1.06,""),"ERROR")</f>
        <v/>
      </c>
      <c r="X46" s="47"/>
      <c r="Y46" s="48" t="str">
        <f>IFERROR(IF(Table1[[#This Row],[Qty]]&gt;0,IF(I46="Split",CEILING(IF(I46="Split",(((M46+6)*2)/54),(M46+6)/54),2),CEILING(IF(I46="Split",(((M46+6)*2)/54),(M46+6)/54),1)),""),"ERROR")</f>
        <v/>
      </c>
      <c r="Z46" s="49" t="str">
        <f>IFERROR(IF(Table1[[#This Row],[Qty]]&gt;0,Y46*X46,""),"ERROR")</f>
        <v/>
      </c>
      <c r="AA46" s="49" t="str">
        <f>IFERROR(IF(Table1[[#This Row],[Qty]]&gt;0,Z46*G46,""),"ERROR")</f>
        <v/>
      </c>
      <c r="AB46" s="50" t="str">
        <f t="shared" si="0"/>
        <v/>
      </c>
      <c r="AC46" s="50" t="str">
        <f t="shared" si="1"/>
        <v/>
      </c>
      <c r="AD46" s="51" t="str">
        <f t="shared" si="2"/>
        <v/>
      </c>
      <c r="AE46" s="30" t="str">
        <f>IF(Table1[[#This Row],[Fabric Name]]="","NO","YES")</f>
        <v>NO</v>
      </c>
    </row>
    <row r="47" spans="1:31" s="13" customFormat="1" ht="27" customHeight="1" x14ac:dyDescent="0.25">
      <c r="A47" s="10">
        <v>33</v>
      </c>
      <c r="B47" s="41"/>
      <c r="C47" s="42"/>
      <c r="D47" s="66"/>
      <c r="E47" s="66"/>
      <c r="F47" s="41"/>
      <c r="G47" s="42"/>
      <c r="H47" s="42"/>
      <c r="I47" s="43"/>
      <c r="J47" s="42"/>
      <c r="K47" s="44" t="str">
        <f>IFERROR(IF(Table1[[#This Row],[Qty]]&gt;0,IF(I47="Split",CEILING(IF(I47="Split",(((M47+6)*2)/R47),(M47+6)/R47),1),CEILING(IF(I47="Split",(((M47+6)*2)/R47),(M47+6)/R47),0.5)),""),"ERROR")</f>
        <v/>
      </c>
      <c r="L47" s="43"/>
      <c r="M47" s="44" t="str">
        <f>IFERROR(IF(Table1[[#This Row],[Qty]]&gt;0,VLOOKUP(P47,'Ripplefold Chart'!$G$1:$H$149,2,FALSE),""),"ERROR")</f>
        <v/>
      </c>
      <c r="N47" s="68"/>
      <c r="O47" s="42"/>
      <c r="P47" s="44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45"/>
      <c r="R47" s="43"/>
      <c r="S47" s="43"/>
      <c r="T47" s="44" t="str">
        <f>IF(AND(Table1[[#This Row],[Qty]]&gt;0,$J$6="Yes"),IF(H47="PR",(M47+14)*2,M47+14),IFERROR(IF(Table1[[#This Row],[Qty]]&gt;0,IF(((ROUND((N47+14)/S47,0))*S47)-N47&lt;14,((ROUND((N47+14)/S47,0))*S47)+S47,(ROUND((N47+14)/S47,0))*S47),""),"ERROR"))</f>
        <v/>
      </c>
      <c r="U47" s="44" t="str">
        <f>IFERROR(IF(Table1[[#This Row],[Qty]]&gt;0,(ROUNDUP(K47,0))*G47,""),"ERROR")</f>
        <v/>
      </c>
      <c r="V47" s="46" t="str">
        <f>IF(AND(J36="Yes",Table1[[#This Row],[Qty]]&gt;0),T47/36,IFERROR(IF(Table1[[#This Row],[Qty]]&gt;0,(T47*K47)/36,""),"ERROR"))</f>
        <v/>
      </c>
      <c r="W47" s="46" t="str">
        <f>IFERROR(IF(Table1[[#This Row],[Qty]]&gt;0,V47*G47*1.06,""),"ERROR")</f>
        <v/>
      </c>
      <c r="X47" s="47"/>
      <c r="Y47" s="48" t="str">
        <f>IFERROR(IF(Table1[[#This Row],[Qty]]&gt;0,IF(I47="Split",CEILING(IF(I47="Split",(((M47+6)*2)/54),(M47+6)/54),2),CEILING(IF(I47="Split",(((M47+6)*2)/54),(M47+6)/54),1)),""),"ERROR")</f>
        <v/>
      </c>
      <c r="Z47" s="49" t="str">
        <f>IFERROR(IF(Table1[[#This Row],[Qty]]&gt;0,Y47*X47,""),"ERROR")</f>
        <v/>
      </c>
      <c r="AA47" s="49" t="str">
        <f>IFERROR(IF(Table1[[#This Row],[Qty]]&gt;0,Z47*G47,""),"ERROR")</f>
        <v/>
      </c>
      <c r="AB47" s="50" t="str">
        <f t="shared" ref="AB47:AB78" si="3">IF(G47&gt;0,IF(H47="PN",1,(IF(H47="PR",2,0))),"")</f>
        <v/>
      </c>
      <c r="AC47" s="50" t="str">
        <f t="shared" ref="AC47:AC78" si="4">IF(G47&gt;0,IF(H47="PN",M47/36,(IF(H47="PR",(M47/36)*2,0))),"")</f>
        <v/>
      </c>
      <c r="AD47" s="51" t="str">
        <f t="shared" ref="AD47:AD78" si="5">IFERROR(IF(AND(G47&gt;0,$C$9="Yes"),CEILING((((N47+4)*Y47)/36),0.25),""),"ERROR")</f>
        <v/>
      </c>
      <c r="AE47" s="30" t="str">
        <f>IF(Table1[[#This Row],[Fabric Name]]="","NO","YES")</f>
        <v>NO</v>
      </c>
    </row>
    <row r="48" spans="1:31" s="13" customFormat="1" ht="27" customHeight="1" x14ac:dyDescent="0.25">
      <c r="A48" s="10">
        <v>34</v>
      </c>
      <c r="B48" s="41"/>
      <c r="C48" s="42"/>
      <c r="D48" s="66"/>
      <c r="E48" s="66"/>
      <c r="F48" s="41"/>
      <c r="G48" s="42"/>
      <c r="H48" s="42"/>
      <c r="I48" s="43"/>
      <c r="J48" s="42"/>
      <c r="K48" s="44" t="str">
        <f>IFERROR(IF(Table1[[#This Row],[Qty]]&gt;0,IF(I48="Split",CEILING(IF(I48="Split",(((M48+6)*2)/R48),(M48+6)/R48),1),CEILING(IF(I48="Split",(((M48+6)*2)/R48),(M48+6)/R48),0.5)),""),"ERROR")</f>
        <v/>
      </c>
      <c r="L48" s="43"/>
      <c r="M48" s="44" t="str">
        <f>IFERROR(IF(Table1[[#This Row],[Qty]]&gt;0,VLOOKUP(P48,'Ripplefold Chart'!$G$1:$H$149,2,FALSE),""),"ERROR")</f>
        <v/>
      </c>
      <c r="N48" s="68"/>
      <c r="O48" s="42"/>
      <c r="P48" s="44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45"/>
      <c r="R48" s="43"/>
      <c r="S48" s="43"/>
      <c r="T48" s="44" t="str">
        <f>IF(AND(Table1[[#This Row],[Qty]]&gt;0,$J$6="Yes"),IF(H48="PR",(M48+14)*2,M48+14),IFERROR(IF(Table1[[#This Row],[Qty]]&gt;0,IF(((ROUND((N48+14)/S48,0))*S48)-N48&lt;14,((ROUND((N48+14)/S48,0))*S48)+S48,(ROUND((N48+14)/S48,0))*S48),""),"ERROR"))</f>
        <v/>
      </c>
      <c r="U48" s="44" t="str">
        <f>IFERROR(IF(Table1[[#This Row],[Qty]]&gt;0,(ROUNDUP(K48,0))*G48,""),"ERROR")</f>
        <v/>
      </c>
      <c r="V48" s="46" t="str">
        <f>IF(AND(J37="Yes",Table1[[#This Row],[Qty]]&gt;0),T48/36,IFERROR(IF(Table1[[#This Row],[Qty]]&gt;0,(T48*K48)/36,""),"ERROR"))</f>
        <v/>
      </c>
      <c r="W48" s="46" t="str">
        <f>IFERROR(IF(Table1[[#This Row],[Qty]]&gt;0,V48*G48*1.06,""),"ERROR")</f>
        <v/>
      </c>
      <c r="X48" s="47"/>
      <c r="Y48" s="48" t="str">
        <f>IFERROR(IF(Table1[[#This Row],[Qty]]&gt;0,IF(I48="Split",CEILING(IF(I48="Split",(((M48+6)*2)/54),(M48+6)/54),2),CEILING(IF(I48="Split",(((M48+6)*2)/54),(M48+6)/54),1)),""),"ERROR")</f>
        <v/>
      </c>
      <c r="Z48" s="49" t="str">
        <f>IFERROR(IF(Table1[[#This Row],[Qty]]&gt;0,Y48*X48,""),"ERROR")</f>
        <v/>
      </c>
      <c r="AA48" s="49" t="str">
        <f>IFERROR(IF(Table1[[#This Row],[Qty]]&gt;0,Z48*G48,""),"ERROR")</f>
        <v/>
      </c>
      <c r="AB48" s="50" t="str">
        <f t="shared" si="3"/>
        <v/>
      </c>
      <c r="AC48" s="50" t="str">
        <f t="shared" si="4"/>
        <v/>
      </c>
      <c r="AD48" s="51" t="str">
        <f t="shared" si="5"/>
        <v/>
      </c>
      <c r="AE48" s="30" t="str">
        <f>IF(Table1[[#This Row],[Fabric Name]]="","NO","YES")</f>
        <v>NO</v>
      </c>
    </row>
    <row r="49" spans="1:31" s="13" customFormat="1" ht="27" customHeight="1" x14ac:dyDescent="0.25">
      <c r="A49" s="10">
        <v>35</v>
      </c>
      <c r="B49" s="41"/>
      <c r="C49" s="42"/>
      <c r="D49" s="66"/>
      <c r="E49" s="66"/>
      <c r="F49" s="41"/>
      <c r="G49" s="42"/>
      <c r="H49" s="42"/>
      <c r="I49" s="43"/>
      <c r="J49" s="42"/>
      <c r="K49" s="44" t="str">
        <f>IFERROR(IF(Table1[[#This Row],[Qty]]&gt;0,IF(I49="Split",CEILING(IF(I49="Split",(((M49+6)*2)/R49),(M49+6)/R49),1),CEILING(IF(I49="Split",(((M49+6)*2)/R49),(M49+6)/R49),0.5)),""),"ERROR")</f>
        <v/>
      </c>
      <c r="L49" s="43"/>
      <c r="M49" s="44" t="str">
        <f>IFERROR(IF(Table1[[#This Row],[Qty]]&gt;0,VLOOKUP(P49,'Ripplefold Chart'!$G$1:$H$149,2,FALSE),""),"ERROR")</f>
        <v/>
      </c>
      <c r="N49" s="68"/>
      <c r="O49" s="42"/>
      <c r="P49" s="44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45"/>
      <c r="R49" s="43"/>
      <c r="S49" s="43"/>
      <c r="T49" s="44" t="str">
        <f>IF(AND(Table1[[#This Row],[Qty]]&gt;0,$J$6="Yes"),IF(H49="PR",(M49+14)*2,M49+14),IFERROR(IF(Table1[[#This Row],[Qty]]&gt;0,IF(((ROUND((N49+14)/S49,0))*S49)-N49&lt;14,((ROUND((N49+14)/S49,0))*S49)+S49,(ROUND((N49+14)/S49,0))*S49),""),"ERROR"))</f>
        <v/>
      </c>
      <c r="U49" s="44" t="str">
        <f>IFERROR(IF(Table1[[#This Row],[Qty]]&gt;0,(ROUNDUP(K49,0))*G49,""),"ERROR")</f>
        <v/>
      </c>
      <c r="V49" s="46" t="str">
        <f>IF(AND(J38="Yes",Table1[[#This Row],[Qty]]&gt;0),T49/36,IFERROR(IF(Table1[[#This Row],[Qty]]&gt;0,(T49*K49)/36,""),"ERROR"))</f>
        <v/>
      </c>
      <c r="W49" s="46" t="str">
        <f>IFERROR(IF(Table1[[#This Row],[Qty]]&gt;0,V49*G49*1.06,""),"ERROR")</f>
        <v/>
      </c>
      <c r="X49" s="47"/>
      <c r="Y49" s="48" t="str">
        <f>IFERROR(IF(Table1[[#This Row],[Qty]]&gt;0,IF(I49="Split",CEILING(IF(I49="Split",(((M49+6)*2)/54),(M49+6)/54),2),CEILING(IF(I49="Split",(((M49+6)*2)/54),(M49+6)/54),1)),""),"ERROR")</f>
        <v/>
      </c>
      <c r="Z49" s="49" t="str">
        <f>IFERROR(IF(Table1[[#This Row],[Qty]]&gt;0,Y49*X49,""),"ERROR")</f>
        <v/>
      </c>
      <c r="AA49" s="49" t="str">
        <f>IFERROR(IF(Table1[[#This Row],[Qty]]&gt;0,Z49*G49,""),"ERROR")</f>
        <v/>
      </c>
      <c r="AB49" s="50" t="str">
        <f t="shared" si="3"/>
        <v/>
      </c>
      <c r="AC49" s="50" t="str">
        <f t="shared" si="4"/>
        <v/>
      </c>
      <c r="AD49" s="51" t="str">
        <f t="shared" si="5"/>
        <v/>
      </c>
      <c r="AE49" s="30" t="str">
        <f>IF(Table1[[#This Row],[Fabric Name]]="","NO","YES")</f>
        <v>NO</v>
      </c>
    </row>
    <row r="50" spans="1:31" s="13" customFormat="1" ht="27" customHeight="1" x14ac:dyDescent="0.25">
      <c r="A50" s="10">
        <v>36</v>
      </c>
      <c r="B50" s="41"/>
      <c r="C50" s="42"/>
      <c r="D50" s="66"/>
      <c r="E50" s="66"/>
      <c r="F50" s="41"/>
      <c r="G50" s="42"/>
      <c r="H50" s="42"/>
      <c r="I50" s="43"/>
      <c r="J50" s="42"/>
      <c r="K50" s="44" t="str">
        <f>IFERROR(IF(Table1[[#This Row],[Qty]]&gt;0,IF(I50="Split",CEILING(IF(I50="Split",(((M50+6)*2)/R50),(M50+6)/R50),1),CEILING(IF(I50="Split",(((M50+6)*2)/R50),(M50+6)/R50),0.5)),""),"ERROR")</f>
        <v/>
      </c>
      <c r="L50" s="43"/>
      <c r="M50" s="44" t="str">
        <f>IFERROR(IF(Table1[[#This Row],[Qty]]&gt;0,VLOOKUP(P50,'Ripplefold Chart'!$G$1:$H$149,2,FALSE),""),"ERROR")</f>
        <v/>
      </c>
      <c r="N50" s="68"/>
      <c r="O50" s="42"/>
      <c r="P50" s="44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45"/>
      <c r="R50" s="43"/>
      <c r="S50" s="43"/>
      <c r="T50" s="44" t="str">
        <f>IF(AND(Table1[[#This Row],[Qty]]&gt;0,$J$6="Yes"),IF(H50="PR",(M50+14)*2,M50+14),IFERROR(IF(Table1[[#This Row],[Qty]]&gt;0,IF(((ROUND((N50+14)/S50,0))*S50)-N50&lt;14,((ROUND((N50+14)/S50,0))*S50)+S50,(ROUND((N50+14)/S50,0))*S50),""),"ERROR"))</f>
        <v/>
      </c>
      <c r="U50" s="44" t="str">
        <f>IFERROR(IF(Table1[[#This Row],[Qty]]&gt;0,(ROUNDUP(K50,0))*G50,""),"ERROR")</f>
        <v/>
      </c>
      <c r="V50" s="46" t="str">
        <f>IF(AND(J39="Yes",Table1[[#This Row],[Qty]]&gt;0),T50/36,IFERROR(IF(Table1[[#This Row],[Qty]]&gt;0,(T50*K50)/36,""),"ERROR"))</f>
        <v/>
      </c>
      <c r="W50" s="46" t="str">
        <f>IFERROR(IF(Table1[[#This Row],[Qty]]&gt;0,V50*G50*1.06,""),"ERROR")</f>
        <v/>
      </c>
      <c r="X50" s="47"/>
      <c r="Y50" s="48" t="str">
        <f>IFERROR(IF(Table1[[#This Row],[Qty]]&gt;0,IF(I50="Split",CEILING(IF(I50="Split",(((M50+6)*2)/54),(M50+6)/54),2),CEILING(IF(I50="Split",(((M50+6)*2)/54),(M50+6)/54),1)),""),"ERROR")</f>
        <v/>
      </c>
      <c r="Z50" s="49" t="str">
        <f>IFERROR(IF(Table1[[#This Row],[Qty]]&gt;0,Y50*X50,""),"ERROR")</f>
        <v/>
      </c>
      <c r="AA50" s="49" t="str">
        <f>IFERROR(IF(Table1[[#This Row],[Qty]]&gt;0,Z50*G50,""),"ERROR")</f>
        <v/>
      </c>
      <c r="AB50" s="50" t="str">
        <f t="shared" si="3"/>
        <v/>
      </c>
      <c r="AC50" s="50" t="str">
        <f t="shared" si="4"/>
        <v/>
      </c>
      <c r="AD50" s="51" t="str">
        <f t="shared" si="5"/>
        <v/>
      </c>
      <c r="AE50" s="30" t="str">
        <f>IF(Table1[[#This Row],[Fabric Name]]="","NO","YES")</f>
        <v>NO</v>
      </c>
    </row>
    <row r="51" spans="1:31" s="13" customFormat="1" ht="27" customHeight="1" x14ac:dyDescent="0.25">
      <c r="A51" s="10">
        <v>37</v>
      </c>
      <c r="B51" s="41"/>
      <c r="C51" s="42"/>
      <c r="D51" s="66"/>
      <c r="E51" s="66"/>
      <c r="F51" s="41"/>
      <c r="G51" s="42"/>
      <c r="H51" s="42"/>
      <c r="I51" s="43"/>
      <c r="J51" s="42"/>
      <c r="K51" s="44" t="str">
        <f>IFERROR(IF(Table1[[#This Row],[Qty]]&gt;0,IF(I51="Split",CEILING(IF(I51="Split",(((M51+6)*2)/R51),(M51+6)/R51),1),CEILING(IF(I51="Split",(((M51+6)*2)/R51),(M51+6)/R51),0.5)),""),"ERROR")</f>
        <v/>
      </c>
      <c r="L51" s="43"/>
      <c r="M51" s="44" t="str">
        <f>IFERROR(IF(Table1[[#This Row],[Qty]]&gt;0,VLOOKUP(P51,'Ripplefold Chart'!$G$1:$H$149,2,FALSE),""),"ERROR")</f>
        <v/>
      </c>
      <c r="N51" s="68"/>
      <c r="O51" s="42"/>
      <c r="P51" s="44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45"/>
      <c r="R51" s="43"/>
      <c r="S51" s="43"/>
      <c r="T51" s="44" t="str">
        <f>IF(AND(Table1[[#This Row],[Qty]]&gt;0,$J$6="Yes"),IF(H51="PR",(M51+14)*2,M51+14),IFERROR(IF(Table1[[#This Row],[Qty]]&gt;0,IF(((ROUND((N51+14)/S51,0))*S51)-N51&lt;14,((ROUND((N51+14)/S51,0))*S51)+S51,(ROUND((N51+14)/S51,0))*S51),""),"ERROR"))</f>
        <v/>
      </c>
      <c r="U51" s="44" t="str">
        <f>IFERROR(IF(Table1[[#This Row],[Qty]]&gt;0,(ROUNDUP(K51,0))*G51,""),"ERROR")</f>
        <v/>
      </c>
      <c r="V51" s="46" t="str">
        <f>IF(AND(J40="Yes",Table1[[#This Row],[Qty]]&gt;0),T51/36,IFERROR(IF(Table1[[#This Row],[Qty]]&gt;0,(T51*K51)/36,""),"ERROR"))</f>
        <v/>
      </c>
      <c r="W51" s="46" t="str">
        <f>IFERROR(IF(Table1[[#This Row],[Qty]]&gt;0,V51*G51*1.06,""),"ERROR")</f>
        <v/>
      </c>
      <c r="X51" s="47"/>
      <c r="Y51" s="48" t="str">
        <f>IFERROR(IF(Table1[[#This Row],[Qty]]&gt;0,IF(I51="Split",CEILING(IF(I51="Split",(((M51+6)*2)/54),(M51+6)/54),2),CEILING(IF(I51="Split",(((M51+6)*2)/54),(M51+6)/54),1)),""),"ERROR")</f>
        <v/>
      </c>
      <c r="Z51" s="49" t="str">
        <f>IFERROR(IF(Table1[[#This Row],[Qty]]&gt;0,Y51*X51,""),"ERROR")</f>
        <v/>
      </c>
      <c r="AA51" s="49" t="str">
        <f>IFERROR(IF(Table1[[#This Row],[Qty]]&gt;0,Z51*G51,""),"ERROR")</f>
        <v/>
      </c>
      <c r="AB51" s="50" t="str">
        <f t="shared" si="3"/>
        <v/>
      </c>
      <c r="AC51" s="50" t="str">
        <f t="shared" si="4"/>
        <v/>
      </c>
      <c r="AD51" s="51" t="str">
        <f t="shared" si="5"/>
        <v/>
      </c>
      <c r="AE51" s="30" t="str">
        <f>IF(Table1[[#This Row],[Fabric Name]]="","NO","YES")</f>
        <v>NO</v>
      </c>
    </row>
    <row r="52" spans="1:31" s="13" customFormat="1" ht="27" customHeight="1" x14ac:dyDescent="0.25">
      <c r="A52" s="10">
        <v>38</v>
      </c>
      <c r="B52" s="41"/>
      <c r="C52" s="42"/>
      <c r="D52" s="66"/>
      <c r="E52" s="66"/>
      <c r="F52" s="41"/>
      <c r="G52" s="42"/>
      <c r="H52" s="42"/>
      <c r="I52" s="43"/>
      <c r="J52" s="42"/>
      <c r="K52" s="44" t="str">
        <f>IFERROR(IF(Table1[[#This Row],[Qty]]&gt;0,IF(I52="Split",CEILING(IF(I52="Split",(((M52+6)*2)/R52),(M52+6)/R52),1),CEILING(IF(I52="Split",(((M52+6)*2)/R52),(M52+6)/R52),0.5)),""),"ERROR")</f>
        <v/>
      </c>
      <c r="L52" s="43"/>
      <c r="M52" s="44" t="str">
        <f>IFERROR(IF(Table1[[#This Row],[Qty]]&gt;0,VLOOKUP(P52,'Ripplefold Chart'!$G$1:$H$149,2,FALSE),""),"ERROR")</f>
        <v/>
      </c>
      <c r="N52" s="68"/>
      <c r="O52" s="42"/>
      <c r="P52" s="44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45"/>
      <c r="R52" s="43"/>
      <c r="S52" s="43"/>
      <c r="T52" s="44" t="str">
        <f>IF(AND(Table1[[#This Row],[Qty]]&gt;0,$J$6="Yes"),IF(H52="PR",(M52+14)*2,M52+14),IFERROR(IF(Table1[[#This Row],[Qty]]&gt;0,IF(((ROUND((N52+14)/S52,0))*S52)-N52&lt;14,((ROUND((N52+14)/S52,0))*S52)+S52,(ROUND((N52+14)/S52,0))*S52),""),"ERROR"))</f>
        <v/>
      </c>
      <c r="U52" s="44" t="str">
        <f>IFERROR(IF(Table1[[#This Row],[Qty]]&gt;0,(ROUNDUP(K52,0))*G52,""),"ERROR")</f>
        <v/>
      </c>
      <c r="V52" s="46" t="str">
        <f>IF(AND(J41="Yes",Table1[[#This Row],[Qty]]&gt;0),T52/36,IFERROR(IF(Table1[[#This Row],[Qty]]&gt;0,(T52*K52)/36,""),"ERROR"))</f>
        <v/>
      </c>
      <c r="W52" s="46" t="str">
        <f>IFERROR(IF(Table1[[#This Row],[Qty]]&gt;0,V52*G52*1.06,""),"ERROR")</f>
        <v/>
      </c>
      <c r="X52" s="47"/>
      <c r="Y52" s="48" t="str">
        <f>IFERROR(IF(Table1[[#This Row],[Qty]]&gt;0,IF(I52="Split",CEILING(IF(I52="Split",(((M52+6)*2)/54),(M52+6)/54),2),CEILING(IF(I52="Split",(((M52+6)*2)/54),(M52+6)/54),1)),""),"ERROR")</f>
        <v/>
      </c>
      <c r="Z52" s="49" t="str">
        <f>IFERROR(IF(Table1[[#This Row],[Qty]]&gt;0,Y52*X52,""),"ERROR")</f>
        <v/>
      </c>
      <c r="AA52" s="49" t="str">
        <f>IFERROR(IF(Table1[[#This Row],[Qty]]&gt;0,Z52*G52,""),"ERROR")</f>
        <v/>
      </c>
      <c r="AB52" s="50" t="str">
        <f t="shared" si="3"/>
        <v/>
      </c>
      <c r="AC52" s="50" t="str">
        <f t="shared" si="4"/>
        <v/>
      </c>
      <c r="AD52" s="51" t="str">
        <f t="shared" si="5"/>
        <v/>
      </c>
      <c r="AE52" s="30" t="str">
        <f>IF(Table1[[#This Row],[Fabric Name]]="","NO","YES")</f>
        <v>NO</v>
      </c>
    </row>
    <row r="53" spans="1:31" s="13" customFormat="1" ht="27" customHeight="1" x14ac:dyDescent="0.25">
      <c r="A53" s="10">
        <v>39</v>
      </c>
      <c r="B53" s="41"/>
      <c r="C53" s="42"/>
      <c r="D53" s="66"/>
      <c r="E53" s="66"/>
      <c r="F53" s="41"/>
      <c r="G53" s="42"/>
      <c r="H53" s="42"/>
      <c r="I53" s="43"/>
      <c r="J53" s="42"/>
      <c r="K53" s="44" t="str">
        <f>IFERROR(IF(Table1[[#This Row],[Qty]]&gt;0,IF(I53="Split",CEILING(IF(I53="Split",(((M53+6)*2)/R53),(M53+6)/R53),1),CEILING(IF(I53="Split",(((M53+6)*2)/R53),(M53+6)/R53),0.5)),""),"ERROR")</f>
        <v/>
      </c>
      <c r="L53" s="43"/>
      <c r="M53" s="44" t="str">
        <f>IFERROR(IF(Table1[[#This Row],[Qty]]&gt;0,VLOOKUP(P53,'Ripplefold Chart'!$G$1:$H$149,2,FALSE),""),"ERROR")</f>
        <v/>
      </c>
      <c r="N53" s="68"/>
      <c r="O53" s="42"/>
      <c r="P53" s="44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45"/>
      <c r="R53" s="43"/>
      <c r="S53" s="43"/>
      <c r="T53" s="44" t="str">
        <f>IF(AND(Table1[[#This Row],[Qty]]&gt;0,$J$6="Yes"),IF(H53="PR",(M53+14)*2,M53+14),IFERROR(IF(Table1[[#This Row],[Qty]]&gt;0,IF(((ROUND((N53+14)/S53,0))*S53)-N53&lt;14,((ROUND((N53+14)/S53,0))*S53)+S53,(ROUND((N53+14)/S53,0))*S53),""),"ERROR"))</f>
        <v/>
      </c>
      <c r="U53" s="44" t="str">
        <f>IFERROR(IF(Table1[[#This Row],[Qty]]&gt;0,(ROUNDUP(K53,0))*G53,""),"ERROR")</f>
        <v/>
      </c>
      <c r="V53" s="46" t="str">
        <f>IF(AND(J42="Yes",Table1[[#This Row],[Qty]]&gt;0),T53/36,IFERROR(IF(Table1[[#This Row],[Qty]]&gt;0,(T53*K53)/36,""),"ERROR"))</f>
        <v/>
      </c>
      <c r="W53" s="46" t="str">
        <f>IFERROR(IF(Table1[[#This Row],[Qty]]&gt;0,V53*G53*1.06,""),"ERROR")</f>
        <v/>
      </c>
      <c r="X53" s="47"/>
      <c r="Y53" s="48" t="str">
        <f>IFERROR(IF(Table1[[#This Row],[Qty]]&gt;0,IF(I53="Split",CEILING(IF(I53="Split",(((M53+6)*2)/54),(M53+6)/54),2),CEILING(IF(I53="Split",(((M53+6)*2)/54),(M53+6)/54),1)),""),"ERROR")</f>
        <v/>
      </c>
      <c r="Z53" s="49" t="str">
        <f>IFERROR(IF(Table1[[#This Row],[Qty]]&gt;0,Y53*X53,""),"ERROR")</f>
        <v/>
      </c>
      <c r="AA53" s="49" t="str">
        <f>IFERROR(IF(Table1[[#This Row],[Qty]]&gt;0,Z53*G53,""),"ERROR")</f>
        <v/>
      </c>
      <c r="AB53" s="50" t="str">
        <f t="shared" si="3"/>
        <v/>
      </c>
      <c r="AC53" s="50" t="str">
        <f t="shared" si="4"/>
        <v/>
      </c>
      <c r="AD53" s="51" t="str">
        <f t="shared" si="5"/>
        <v/>
      </c>
      <c r="AE53" s="30" t="str">
        <f>IF(Table1[[#This Row],[Fabric Name]]="","NO","YES")</f>
        <v>NO</v>
      </c>
    </row>
    <row r="54" spans="1:31" s="13" customFormat="1" ht="27" customHeight="1" x14ac:dyDescent="0.25">
      <c r="A54" s="10">
        <v>40</v>
      </c>
      <c r="B54" s="41"/>
      <c r="C54" s="42"/>
      <c r="D54" s="66"/>
      <c r="E54" s="66"/>
      <c r="F54" s="41"/>
      <c r="G54" s="42"/>
      <c r="H54" s="42"/>
      <c r="I54" s="43"/>
      <c r="J54" s="42"/>
      <c r="K54" s="44" t="str">
        <f>IFERROR(IF(Table1[[#This Row],[Qty]]&gt;0,IF(I54="Split",CEILING(IF(I54="Split",(((M54+6)*2)/R54),(M54+6)/R54),1),CEILING(IF(I54="Split",(((M54+6)*2)/R54),(M54+6)/R54),0.5)),""),"ERROR")</f>
        <v/>
      </c>
      <c r="L54" s="43"/>
      <c r="M54" s="44" t="str">
        <f>IFERROR(IF(Table1[[#This Row],[Qty]]&gt;0,VLOOKUP(P54,'Ripplefold Chart'!$G$1:$H$149,2,FALSE),""),"ERROR")</f>
        <v/>
      </c>
      <c r="N54" s="68"/>
      <c r="O54" s="42"/>
      <c r="P54" s="44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45"/>
      <c r="R54" s="43"/>
      <c r="S54" s="43"/>
      <c r="T54" s="44" t="str">
        <f>IF(AND(Table1[[#This Row],[Qty]]&gt;0,$J$6="Yes"),IF(H54="PR",(M54+14)*2,M54+14),IFERROR(IF(Table1[[#This Row],[Qty]]&gt;0,IF(((ROUND((N54+14)/S54,0))*S54)-N54&lt;14,((ROUND((N54+14)/S54,0))*S54)+S54,(ROUND((N54+14)/S54,0))*S54),""),"ERROR"))</f>
        <v/>
      </c>
      <c r="U54" s="44" t="str">
        <f>IFERROR(IF(Table1[[#This Row],[Qty]]&gt;0,(ROUNDUP(K54,0))*G54,""),"ERROR")</f>
        <v/>
      </c>
      <c r="V54" s="46" t="str">
        <f>IF(AND(J43="Yes",Table1[[#This Row],[Qty]]&gt;0),T54/36,IFERROR(IF(Table1[[#This Row],[Qty]]&gt;0,(T54*K54)/36,""),"ERROR"))</f>
        <v/>
      </c>
      <c r="W54" s="46" t="str">
        <f>IFERROR(IF(Table1[[#This Row],[Qty]]&gt;0,V54*G54*1.06,""),"ERROR")</f>
        <v/>
      </c>
      <c r="X54" s="47"/>
      <c r="Y54" s="48" t="str">
        <f>IFERROR(IF(Table1[[#This Row],[Qty]]&gt;0,IF(I54="Split",CEILING(IF(I54="Split",(((M54+6)*2)/54),(M54+6)/54),2),CEILING(IF(I54="Split",(((M54+6)*2)/54),(M54+6)/54),1)),""),"ERROR")</f>
        <v/>
      </c>
      <c r="Z54" s="49" t="str">
        <f>IFERROR(IF(Table1[[#This Row],[Qty]]&gt;0,Y54*X54,""),"ERROR")</f>
        <v/>
      </c>
      <c r="AA54" s="49" t="str">
        <f>IFERROR(IF(Table1[[#This Row],[Qty]]&gt;0,Z54*G54,""),"ERROR")</f>
        <v/>
      </c>
      <c r="AB54" s="50" t="str">
        <f t="shared" si="3"/>
        <v/>
      </c>
      <c r="AC54" s="50" t="str">
        <f t="shared" si="4"/>
        <v/>
      </c>
      <c r="AD54" s="51" t="str">
        <f t="shared" si="5"/>
        <v/>
      </c>
      <c r="AE54" s="30" t="str">
        <f>IF(Table1[[#This Row],[Fabric Name]]="","NO","YES")</f>
        <v>NO</v>
      </c>
    </row>
    <row r="55" spans="1:31" s="13" customFormat="1" ht="27" customHeight="1" x14ac:dyDescent="0.25">
      <c r="A55" s="10">
        <v>41</v>
      </c>
      <c r="B55" s="41"/>
      <c r="C55" s="42"/>
      <c r="D55" s="66"/>
      <c r="E55" s="66"/>
      <c r="F55" s="41"/>
      <c r="G55" s="42"/>
      <c r="H55" s="42"/>
      <c r="I55" s="43"/>
      <c r="J55" s="42"/>
      <c r="K55" s="44" t="str">
        <f>IFERROR(IF(Table1[[#This Row],[Qty]]&gt;0,IF(I55="Split",CEILING(IF(I55="Split",(((M55+6)*2)/R55),(M55+6)/R55),1),CEILING(IF(I55="Split",(((M55+6)*2)/R55),(M55+6)/R55),0.5)),""),"ERROR")</f>
        <v/>
      </c>
      <c r="L55" s="43"/>
      <c r="M55" s="44" t="str">
        <f>IFERROR(IF(Table1[[#This Row],[Qty]]&gt;0,VLOOKUP(P55,'Ripplefold Chart'!$G$1:$H$149,2,FALSE),""),"ERROR")</f>
        <v/>
      </c>
      <c r="N55" s="68"/>
      <c r="O55" s="42"/>
      <c r="P55" s="44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45"/>
      <c r="R55" s="43"/>
      <c r="S55" s="43"/>
      <c r="T55" s="44" t="str">
        <f>IF(AND(Table1[[#This Row],[Qty]]&gt;0,$J$6="Yes"),IF(H55="PR",(M55+14)*2,M55+14),IFERROR(IF(Table1[[#This Row],[Qty]]&gt;0,IF(((ROUND((N55+14)/S55,0))*S55)-N55&lt;14,((ROUND((N55+14)/S55,0))*S55)+S55,(ROUND((N55+14)/S55,0))*S55),""),"ERROR"))</f>
        <v/>
      </c>
      <c r="U55" s="44" t="str">
        <f>IFERROR(IF(Table1[[#This Row],[Qty]]&gt;0,(ROUNDUP(K55,0))*G55,""),"ERROR")</f>
        <v/>
      </c>
      <c r="V55" s="46" t="str">
        <f>IF(AND(J44="Yes",Table1[[#This Row],[Qty]]&gt;0),T55/36,IFERROR(IF(Table1[[#This Row],[Qty]]&gt;0,(T55*K55)/36,""),"ERROR"))</f>
        <v/>
      </c>
      <c r="W55" s="46" t="str">
        <f>IFERROR(IF(Table1[[#This Row],[Qty]]&gt;0,V55*G55*1.06,""),"ERROR")</f>
        <v/>
      </c>
      <c r="X55" s="47"/>
      <c r="Y55" s="48" t="str">
        <f>IFERROR(IF(Table1[[#This Row],[Qty]]&gt;0,IF(I55="Split",CEILING(IF(I55="Split",(((M55+6)*2)/54),(M55+6)/54),2),CEILING(IF(I55="Split",(((M55+6)*2)/54),(M55+6)/54),1)),""),"ERROR")</f>
        <v/>
      </c>
      <c r="Z55" s="49" t="str">
        <f>IFERROR(IF(Table1[[#This Row],[Qty]]&gt;0,Y55*X55,""),"ERROR")</f>
        <v/>
      </c>
      <c r="AA55" s="49" t="str">
        <f>IFERROR(IF(Table1[[#This Row],[Qty]]&gt;0,Z55*G55,""),"ERROR")</f>
        <v/>
      </c>
      <c r="AB55" s="50" t="str">
        <f t="shared" si="3"/>
        <v/>
      </c>
      <c r="AC55" s="50" t="str">
        <f t="shared" si="4"/>
        <v/>
      </c>
      <c r="AD55" s="51" t="str">
        <f t="shared" si="5"/>
        <v/>
      </c>
      <c r="AE55" s="30" t="str">
        <f>IF(Table1[[#This Row],[Fabric Name]]="","NO","YES")</f>
        <v>NO</v>
      </c>
    </row>
    <row r="56" spans="1:31" s="13" customFormat="1" ht="27" customHeight="1" x14ac:dyDescent="0.25">
      <c r="A56" s="10">
        <v>42</v>
      </c>
      <c r="B56" s="41"/>
      <c r="C56" s="42"/>
      <c r="D56" s="66"/>
      <c r="E56" s="66"/>
      <c r="F56" s="41"/>
      <c r="G56" s="42"/>
      <c r="H56" s="42"/>
      <c r="I56" s="43"/>
      <c r="J56" s="42"/>
      <c r="K56" s="44" t="str">
        <f>IFERROR(IF(Table1[[#This Row],[Qty]]&gt;0,IF(I56="Split",CEILING(IF(I56="Split",(((M56+6)*2)/R56),(M56+6)/R56),1),CEILING(IF(I56="Split",(((M56+6)*2)/R56),(M56+6)/R56),0.5)),""),"ERROR")</f>
        <v/>
      </c>
      <c r="L56" s="43"/>
      <c r="M56" s="44" t="str">
        <f>IFERROR(IF(Table1[[#This Row],[Qty]]&gt;0,VLOOKUP(P56,'Ripplefold Chart'!$G$1:$H$149,2,FALSE),""),"ERROR")</f>
        <v/>
      </c>
      <c r="N56" s="68"/>
      <c r="O56" s="42"/>
      <c r="P56" s="44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45"/>
      <c r="R56" s="43"/>
      <c r="S56" s="43"/>
      <c r="T56" s="44" t="str">
        <f>IF(AND(Table1[[#This Row],[Qty]]&gt;0,$J$6="Yes"),IF(H56="PR",(M56+14)*2,M56+14),IFERROR(IF(Table1[[#This Row],[Qty]]&gt;0,IF(((ROUND((N56+14)/S56,0))*S56)-N56&lt;14,((ROUND((N56+14)/S56,0))*S56)+S56,(ROUND((N56+14)/S56,0))*S56),""),"ERROR"))</f>
        <v/>
      </c>
      <c r="U56" s="44" t="str">
        <f>IFERROR(IF(Table1[[#This Row],[Qty]]&gt;0,(ROUNDUP(K56,0))*G56,""),"ERROR")</f>
        <v/>
      </c>
      <c r="V56" s="46" t="str">
        <f>IF(AND(J45="Yes",Table1[[#This Row],[Qty]]&gt;0),T56/36,IFERROR(IF(Table1[[#This Row],[Qty]]&gt;0,(T56*K56)/36,""),"ERROR"))</f>
        <v/>
      </c>
      <c r="W56" s="46" t="str">
        <f>IFERROR(IF(Table1[[#This Row],[Qty]]&gt;0,V56*G56*1.06,""),"ERROR")</f>
        <v/>
      </c>
      <c r="X56" s="47"/>
      <c r="Y56" s="48" t="str">
        <f>IFERROR(IF(Table1[[#This Row],[Qty]]&gt;0,IF(I56="Split",CEILING(IF(I56="Split",(((M56+6)*2)/54),(M56+6)/54),2),CEILING(IF(I56="Split",(((M56+6)*2)/54),(M56+6)/54),1)),""),"ERROR")</f>
        <v/>
      </c>
      <c r="Z56" s="49" t="str">
        <f>IFERROR(IF(Table1[[#This Row],[Qty]]&gt;0,Y56*X56,""),"ERROR")</f>
        <v/>
      </c>
      <c r="AA56" s="49" t="str">
        <f>IFERROR(IF(Table1[[#This Row],[Qty]]&gt;0,Z56*G56,""),"ERROR")</f>
        <v/>
      </c>
      <c r="AB56" s="50" t="str">
        <f t="shared" si="3"/>
        <v/>
      </c>
      <c r="AC56" s="50" t="str">
        <f t="shared" si="4"/>
        <v/>
      </c>
      <c r="AD56" s="51" t="str">
        <f t="shared" si="5"/>
        <v/>
      </c>
      <c r="AE56" s="30" t="str">
        <f>IF(Table1[[#This Row],[Fabric Name]]="","NO","YES")</f>
        <v>NO</v>
      </c>
    </row>
    <row r="57" spans="1:31" s="13" customFormat="1" ht="27" customHeight="1" x14ac:dyDescent="0.25">
      <c r="A57" s="10">
        <v>43</v>
      </c>
      <c r="B57" s="41"/>
      <c r="C57" s="42"/>
      <c r="D57" s="66"/>
      <c r="E57" s="66"/>
      <c r="F57" s="41"/>
      <c r="G57" s="42"/>
      <c r="H57" s="42"/>
      <c r="I57" s="43"/>
      <c r="J57" s="42"/>
      <c r="K57" s="44" t="str">
        <f>IFERROR(IF(Table1[[#This Row],[Qty]]&gt;0,IF(I57="Split",CEILING(IF(I57="Split",(((M57+6)*2)/R57),(M57+6)/R57),1),CEILING(IF(I57="Split",(((M57+6)*2)/R57),(M57+6)/R57),0.5)),""),"ERROR")</f>
        <v/>
      </c>
      <c r="L57" s="43"/>
      <c r="M57" s="44" t="str">
        <f>IFERROR(IF(Table1[[#This Row],[Qty]]&gt;0,VLOOKUP(P57,'Ripplefold Chart'!$G$1:$H$149,2,FALSE),""),"ERROR")</f>
        <v/>
      </c>
      <c r="N57" s="68"/>
      <c r="O57" s="42"/>
      <c r="P57" s="44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45"/>
      <c r="R57" s="43"/>
      <c r="S57" s="43"/>
      <c r="T57" s="44" t="str">
        <f>IF(AND(Table1[[#This Row],[Qty]]&gt;0,$J$6="Yes"),IF(H57="PR",(M57+14)*2,M57+14),IFERROR(IF(Table1[[#This Row],[Qty]]&gt;0,IF(((ROUND((N57+14)/S57,0))*S57)-N57&lt;14,((ROUND((N57+14)/S57,0))*S57)+S57,(ROUND((N57+14)/S57,0))*S57),""),"ERROR"))</f>
        <v/>
      </c>
      <c r="U57" s="44" t="str">
        <f>IFERROR(IF(Table1[[#This Row],[Qty]]&gt;0,(ROUNDUP(K57,0))*G57,""),"ERROR")</f>
        <v/>
      </c>
      <c r="V57" s="46" t="str">
        <f>IF(AND(J46="Yes",Table1[[#This Row],[Qty]]&gt;0),T57/36,IFERROR(IF(Table1[[#This Row],[Qty]]&gt;0,(T57*K57)/36,""),"ERROR"))</f>
        <v/>
      </c>
      <c r="W57" s="46" t="str">
        <f>IFERROR(IF(Table1[[#This Row],[Qty]]&gt;0,V57*G57*1.06,""),"ERROR")</f>
        <v/>
      </c>
      <c r="X57" s="47"/>
      <c r="Y57" s="48" t="str">
        <f>IFERROR(IF(Table1[[#This Row],[Qty]]&gt;0,IF(I57="Split",CEILING(IF(I57="Split",(((M57+6)*2)/54),(M57+6)/54),2),CEILING(IF(I57="Split",(((M57+6)*2)/54),(M57+6)/54),1)),""),"ERROR")</f>
        <v/>
      </c>
      <c r="Z57" s="49" t="str">
        <f>IFERROR(IF(Table1[[#This Row],[Qty]]&gt;0,Y57*X57,""),"ERROR")</f>
        <v/>
      </c>
      <c r="AA57" s="49" t="str">
        <f>IFERROR(IF(Table1[[#This Row],[Qty]]&gt;0,Z57*G57,""),"ERROR")</f>
        <v/>
      </c>
      <c r="AB57" s="50" t="str">
        <f t="shared" si="3"/>
        <v/>
      </c>
      <c r="AC57" s="50" t="str">
        <f t="shared" si="4"/>
        <v/>
      </c>
      <c r="AD57" s="51" t="str">
        <f t="shared" si="5"/>
        <v/>
      </c>
      <c r="AE57" s="30" t="str">
        <f>IF(Table1[[#This Row],[Fabric Name]]="","NO","YES")</f>
        <v>NO</v>
      </c>
    </row>
    <row r="58" spans="1:31" s="13" customFormat="1" ht="27" customHeight="1" x14ac:dyDescent="0.25">
      <c r="A58" s="10">
        <v>44</v>
      </c>
      <c r="B58" s="41"/>
      <c r="C58" s="42"/>
      <c r="D58" s="66"/>
      <c r="E58" s="66"/>
      <c r="F58" s="41"/>
      <c r="G58" s="42"/>
      <c r="H58" s="42"/>
      <c r="I58" s="43"/>
      <c r="J58" s="42"/>
      <c r="K58" s="44" t="str">
        <f>IFERROR(IF(Table1[[#This Row],[Qty]]&gt;0,IF(I58="Split",CEILING(IF(I58="Split",(((M58+6)*2)/R58),(M58+6)/R58),1),CEILING(IF(I58="Split",(((M58+6)*2)/R58),(M58+6)/R58),0.5)),""),"ERROR")</f>
        <v/>
      </c>
      <c r="L58" s="43"/>
      <c r="M58" s="44" t="str">
        <f>IFERROR(IF(Table1[[#This Row],[Qty]]&gt;0,VLOOKUP(P58,'Ripplefold Chart'!$G$1:$H$149,2,FALSE),""),"ERROR")</f>
        <v/>
      </c>
      <c r="N58" s="68"/>
      <c r="O58" s="42"/>
      <c r="P58" s="44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45"/>
      <c r="R58" s="43"/>
      <c r="S58" s="43"/>
      <c r="T58" s="44" t="str">
        <f>IF(AND(Table1[[#This Row],[Qty]]&gt;0,$J$6="Yes"),IF(H58="PR",(M58+14)*2,M58+14),IFERROR(IF(Table1[[#This Row],[Qty]]&gt;0,IF(((ROUND((N58+14)/S58,0))*S58)-N58&lt;14,((ROUND((N58+14)/S58,0))*S58)+S58,(ROUND((N58+14)/S58,0))*S58),""),"ERROR"))</f>
        <v/>
      </c>
      <c r="U58" s="44" t="str">
        <f>IFERROR(IF(Table1[[#This Row],[Qty]]&gt;0,(ROUNDUP(K58,0))*G58,""),"ERROR")</f>
        <v/>
      </c>
      <c r="V58" s="46" t="str">
        <f>IF(AND(J47="Yes",Table1[[#This Row],[Qty]]&gt;0),T58/36,IFERROR(IF(Table1[[#This Row],[Qty]]&gt;0,(T58*K58)/36,""),"ERROR"))</f>
        <v/>
      </c>
      <c r="W58" s="46" t="str">
        <f>IFERROR(IF(Table1[[#This Row],[Qty]]&gt;0,V58*G58*1.06,""),"ERROR")</f>
        <v/>
      </c>
      <c r="X58" s="47"/>
      <c r="Y58" s="48" t="str">
        <f>IFERROR(IF(Table1[[#This Row],[Qty]]&gt;0,IF(I58="Split",CEILING(IF(I58="Split",(((M58+6)*2)/54),(M58+6)/54),2),CEILING(IF(I58="Split",(((M58+6)*2)/54),(M58+6)/54),1)),""),"ERROR")</f>
        <v/>
      </c>
      <c r="Z58" s="49" t="str">
        <f>IFERROR(IF(Table1[[#This Row],[Qty]]&gt;0,Y58*X58,""),"ERROR")</f>
        <v/>
      </c>
      <c r="AA58" s="49" t="str">
        <f>IFERROR(IF(Table1[[#This Row],[Qty]]&gt;0,Z58*G58,""),"ERROR")</f>
        <v/>
      </c>
      <c r="AB58" s="50" t="str">
        <f t="shared" si="3"/>
        <v/>
      </c>
      <c r="AC58" s="50" t="str">
        <f t="shared" si="4"/>
        <v/>
      </c>
      <c r="AD58" s="51" t="str">
        <f t="shared" si="5"/>
        <v/>
      </c>
      <c r="AE58" s="30" t="str">
        <f>IF(Table1[[#This Row],[Fabric Name]]="","NO","YES")</f>
        <v>NO</v>
      </c>
    </row>
    <row r="59" spans="1:31" s="13" customFormat="1" ht="27" customHeight="1" x14ac:dyDescent="0.25">
      <c r="A59" s="10">
        <v>45</v>
      </c>
      <c r="B59" s="41"/>
      <c r="C59" s="42"/>
      <c r="D59" s="66"/>
      <c r="E59" s="66"/>
      <c r="F59" s="41"/>
      <c r="G59" s="42"/>
      <c r="H59" s="42"/>
      <c r="I59" s="43"/>
      <c r="J59" s="42"/>
      <c r="K59" s="44" t="str">
        <f>IFERROR(IF(Table1[[#This Row],[Qty]]&gt;0,IF(I59="Split",CEILING(IF(I59="Split",(((M59+6)*2)/R59),(M59+6)/R59),1),CEILING(IF(I59="Split",(((M59+6)*2)/R59),(M59+6)/R59),0.5)),""),"ERROR")</f>
        <v/>
      </c>
      <c r="L59" s="43"/>
      <c r="M59" s="44" t="str">
        <f>IFERROR(IF(Table1[[#This Row],[Qty]]&gt;0,VLOOKUP(P59,'Ripplefold Chart'!$G$1:$H$149,2,FALSE),""),"ERROR")</f>
        <v/>
      </c>
      <c r="N59" s="68"/>
      <c r="O59" s="42"/>
      <c r="P59" s="44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45"/>
      <c r="R59" s="43"/>
      <c r="S59" s="43"/>
      <c r="T59" s="44" t="str">
        <f>IF(AND(Table1[[#This Row],[Qty]]&gt;0,$J$6="Yes"),IF(H59="PR",(M59+14)*2,M59+14),IFERROR(IF(Table1[[#This Row],[Qty]]&gt;0,IF(((ROUND((N59+14)/S59,0))*S59)-N59&lt;14,((ROUND((N59+14)/S59,0))*S59)+S59,(ROUND((N59+14)/S59,0))*S59),""),"ERROR"))</f>
        <v/>
      </c>
      <c r="U59" s="44" t="str">
        <f>IFERROR(IF(Table1[[#This Row],[Qty]]&gt;0,(ROUNDUP(K59,0))*G59,""),"ERROR")</f>
        <v/>
      </c>
      <c r="V59" s="46" t="str">
        <f>IF(AND(J48="Yes",Table1[[#This Row],[Qty]]&gt;0),T59/36,IFERROR(IF(Table1[[#This Row],[Qty]]&gt;0,(T59*K59)/36,""),"ERROR"))</f>
        <v/>
      </c>
      <c r="W59" s="46" t="str">
        <f>IFERROR(IF(Table1[[#This Row],[Qty]]&gt;0,V59*G59*1.06,""),"ERROR")</f>
        <v/>
      </c>
      <c r="X59" s="47"/>
      <c r="Y59" s="48" t="str">
        <f>IFERROR(IF(Table1[[#This Row],[Qty]]&gt;0,IF(I59="Split",CEILING(IF(I59="Split",(((M59+6)*2)/54),(M59+6)/54),2),CEILING(IF(I59="Split",(((M59+6)*2)/54),(M59+6)/54),1)),""),"ERROR")</f>
        <v/>
      </c>
      <c r="Z59" s="49" t="str">
        <f>IFERROR(IF(Table1[[#This Row],[Qty]]&gt;0,Y59*X59,""),"ERROR")</f>
        <v/>
      </c>
      <c r="AA59" s="49" t="str">
        <f>IFERROR(IF(Table1[[#This Row],[Qty]]&gt;0,Z59*G59,""),"ERROR")</f>
        <v/>
      </c>
      <c r="AB59" s="50" t="str">
        <f t="shared" si="3"/>
        <v/>
      </c>
      <c r="AC59" s="50" t="str">
        <f t="shared" si="4"/>
        <v/>
      </c>
      <c r="AD59" s="51" t="str">
        <f t="shared" si="5"/>
        <v/>
      </c>
      <c r="AE59" s="30" t="str">
        <f>IF(Table1[[#This Row],[Fabric Name]]="","NO","YES")</f>
        <v>NO</v>
      </c>
    </row>
    <row r="60" spans="1:31" s="13" customFormat="1" ht="27" customHeight="1" x14ac:dyDescent="0.25">
      <c r="A60" s="10">
        <v>46</v>
      </c>
      <c r="B60" s="41"/>
      <c r="C60" s="42"/>
      <c r="D60" s="66"/>
      <c r="E60" s="66"/>
      <c r="F60" s="41"/>
      <c r="G60" s="42"/>
      <c r="H60" s="42"/>
      <c r="I60" s="43"/>
      <c r="J60" s="42"/>
      <c r="K60" s="44" t="str">
        <f>IFERROR(IF(Table1[[#This Row],[Qty]]&gt;0,IF(I60="Split",CEILING(IF(I60="Split",(((M60+6)*2)/R60),(M60+6)/R60),1),CEILING(IF(I60="Split",(((M60+6)*2)/R60),(M60+6)/R60),0.5)),""),"ERROR")</f>
        <v/>
      </c>
      <c r="L60" s="43"/>
      <c r="M60" s="44" t="str">
        <f>IFERROR(IF(Table1[[#This Row],[Qty]]&gt;0,VLOOKUP(P60,'Ripplefold Chart'!$G$1:$H$149,2,FALSE),""),"ERROR")</f>
        <v/>
      </c>
      <c r="N60" s="68"/>
      <c r="O60" s="42"/>
      <c r="P60" s="44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45"/>
      <c r="R60" s="43"/>
      <c r="S60" s="43"/>
      <c r="T60" s="44" t="str">
        <f>IF(AND(Table1[[#This Row],[Qty]]&gt;0,$J$6="Yes"),IF(H60="PR",(M60+14)*2,M60+14),IFERROR(IF(Table1[[#This Row],[Qty]]&gt;0,IF(((ROUND((N60+14)/S60,0))*S60)-N60&lt;14,((ROUND((N60+14)/S60,0))*S60)+S60,(ROUND((N60+14)/S60,0))*S60),""),"ERROR"))</f>
        <v/>
      </c>
      <c r="U60" s="44" t="str">
        <f>IFERROR(IF(Table1[[#This Row],[Qty]]&gt;0,(ROUNDUP(K60,0))*G60,""),"ERROR")</f>
        <v/>
      </c>
      <c r="V60" s="46" t="str">
        <f>IF(AND(J49="Yes",Table1[[#This Row],[Qty]]&gt;0),T60/36,IFERROR(IF(Table1[[#This Row],[Qty]]&gt;0,(T60*K60)/36,""),"ERROR"))</f>
        <v/>
      </c>
      <c r="W60" s="46" t="str">
        <f>IFERROR(IF(Table1[[#This Row],[Qty]]&gt;0,V60*G60*1.06,""),"ERROR")</f>
        <v/>
      </c>
      <c r="X60" s="47"/>
      <c r="Y60" s="48" t="str">
        <f>IFERROR(IF(Table1[[#This Row],[Qty]]&gt;0,IF(I60="Split",CEILING(IF(I60="Split",(((M60+6)*2)/54),(M60+6)/54),2),CEILING(IF(I60="Split",(((M60+6)*2)/54),(M60+6)/54),1)),""),"ERROR")</f>
        <v/>
      </c>
      <c r="Z60" s="49" t="str">
        <f>IFERROR(IF(Table1[[#This Row],[Qty]]&gt;0,Y60*X60,""),"ERROR")</f>
        <v/>
      </c>
      <c r="AA60" s="49" t="str">
        <f>IFERROR(IF(Table1[[#This Row],[Qty]]&gt;0,Z60*G60,""),"ERROR")</f>
        <v/>
      </c>
      <c r="AB60" s="50" t="str">
        <f t="shared" si="3"/>
        <v/>
      </c>
      <c r="AC60" s="50" t="str">
        <f t="shared" si="4"/>
        <v/>
      </c>
      <c r="AD60" s="51" t="str">
        <f t="shared" si="5"/>
        <v/>
      </c>
      <c r="AE60" s="30" t="str">
        <f>IF(Table1[[#This Row],[Fabric Name]]="","NO","YES")</f>
        <v>NO</v>
      </c>
    </row>
    <row r="61" spans="1:31" s="13" customFormat="1" ht="27" customHeight="1" x14ac:dyDescent="0.25">
      <c r="A61" s="10">
        <v>47</v>
      </c>
      <c r="B61" s="41"/>
      <c r="C61" s="42"/>
      <c r="D61" s="66"/>
      <c r="E61" s="66"/>
      <c r="F61" s="41"/>
      <c r="G61" s="42"/>
      <c r="H61" s="42"/>
      <c r="I61" s="43"/>
      <c r="J61" s="42"/>
      <c r="K61" s="44" t="str">
        <f>IFERROR(IF(Table1[[#This Row],[Qty]]&gt;0,IF(I61="Split",CEILING(IF(I61="Split",(((M61+6)*2)/R61),(M61+6)/R61),1),CEILING(IF(I61="Split",(((M61+6)*2)/R61),(M61+6)/R61),0.5)),""),"ERROR")</f>
        <v/>
      </c>
      <c r="L61" s="43"/>
      <c r="M61" s="44" t="str">
        <f>IFERROR(IF(Table1[[#This Row],[Qty]]&gt;0,VLOOKUP(P61,'Ripplefold Chart'!$G$1:$H$149,2,FALSE),""),"ERROR")</f>
        <v/>
      </c>
      <c r="N61" s="68"/>
      <c r="O61" s="42"/>
      <c r="P61" s="44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45"/>
      <c r="R61" s="43"/>
      <c r="S61" s="43"/>
      <c r="T61" s="44" t="str">
        <f>IF(AND(Table1[[#This Row],[Qty]]&gt;0,$J$6="Yes"),IF(H61="PR",(M61+14)*2,M61+14),IFERROR(IF(Table1[[#This Row],[Qty]]&gt;0,IF(((ROUND((N61+14)/S61,0))*S61)-N61&lt;14,((ROUND((N61+14)/S61,0))*S61)+S61,(ROUND((N61+14)/S61,0))*S61),""),"ERROR"))</f>
        <v/>
      </c>
      <c r="U61" s="44" t="str">
        <f>IFERROR(IF(Table1[[#This Row],[Qty]]&gt;0,(ROUNDUP(K61,0))*G61,""),"ERROR")</f>
        <v/>
      </c>
      <c r="V61" s="46" t="str">
        <f>IF(AND(J50="Yes",Table1[[#This Row],[Qty]]&gt;0),T61/36,IFERROR(IF(Table1[[#This Row],[Qty]]&gt;0,(T61*K61)/36,""),"ERROR"))</f>
        <v/>
      </c>
      <c r="W61" s="46" t="str">
        <f>IFERROR(IF(Table1[[#This Row],[Qty]]&gt;0,V61*G61*1.06,""),"ERROR")</f>
        <v/>
      </c>
      <c r="X61" s="47"/>
      <c r="Y61" s="48" t="str">
        <f>IFERROR(IF(Table1[[#This Row],[Qty]]&gt;0,IF(I61="Split",CEILING(IF(I61="Split",(((M61+6)*2)/54),(M61+6)/54),2),CEILING(IF(I61="Split",(((M61+6)*2)/54),(M61+6)/54),1)),""),"ERROR")</f>
        <v/>
      </c>
      <c r="Z61" s="49" t="str">
        <f>IFERROR(IF(Table1[[#This Row],[Qty]]&gt;0,Y61*X61,""),"ERROR")</f>
        <v/>
      </c>
      <c r="AA61" s="49" t="str">
        <f>IFERROR(IF(Table1[[#This Row],[Qty]]&gt;0,Z61*G61,""),"ERROR")</f>
        <v/>
      </c>
      <c r="AB61" s="50" t="str">
        <f t="shared" si="3"/>
        <v/>
      </c>
      <c r="AC61" s="50" t="str">
        <f t="shared" si="4"/>
        <v/>
      </c>
      <c r="AD61" s="51" t="str">
        <f t="shared" si="5"/>
        <v/>
      </c>
      <c r="AE61" s="30" t="str">
        <f>IF(Table1[[#This Row],[Fabric Name]]="","NO","YES")</f>
        <v>NO</v>
      </c>
    </row>
    <row r="62" spans="1:31" s="13" customFormat="1" ht="27" customHeight="1" x14ac:dyDescent="0.25">
      <c r="A62" s="10">
        <v>48</v>
      </c>
      <c r="B62" s="41"/>
      <c r="C62" s="42"/>
      <c r="D62" s="66"/>
      <c r="E62" s="66"/>
      <c r="F62" s="41"/>
      <c r="G62" s="42"/>
      <c r="H62" s="42"/>
      <c r="I62" s="43"/>
      <c r="J62" s="42"/>
      <c r="K62" s="44" t="str">
        <f>IFERROR(IF(Table1[[#This Row],[Qty]]&gt;0,IF(I62="Split",CEILING(IF(I62="Split",(((M62+6)*2)/R62),(M62+6)/R62),1),CEILING(IF(I62="Split",(((M62+6)*2)/R62),(M62+6)/R62),0.5)),""),"ERROR")</f>
        <v/>
      </c>
      <c r="L62" s="43"/>
      <c r="M62" s="44" t="str">
        <f>IFERROR(IF(Table1[[#This Row],[Qty]]&gt;0,VLOOKUP(P62,'Ripplefold Chart'!$G$1:$H$149,2,FALSE),""),"ERROR")</f>
        <v/>
      </c>
      <c r="N62" s="68"/>
      <c r="O62" s="42"/>
      <c r="P62" s="44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45"/>
      <c r="R62" s="43"/>
      <c r="S62" s="43"/>
      <c r="T62" s="44" t="str">
        <f>IF(AND(Table1[[#This Row],[Qty]]&gt;0,$J$6="Yes"),IF(H62="PR",(M62+14)*2,M62+14),IFERROR(IF(Table1[[#This Row],[Qty]]&gt;0,IF(((ROUND((N62+14)/S62,0))*S62)-N62&lt;14,((ROUND((N62+14)/S62,0))*S62)+S62,(ROUND((N62+14)/S62,0))*S62),""),"ERROR"))</f>
        <v/>
      </c>
      <c r="U62" s="44" t="str">
        <f>IFERROR(IF(Table1[[#This Row],[Qty]]&gt;0,(ROUNDUP(K62,0))*G62,""),"ERROR")</f>
        <v/>
      </c>
      <c r="V62" s="46" t="str">
        <f>IF(AND(J51="Yes",Table1[[#This Row],[Qty]]&gt;0),T62/36,IFERROR(IF(Table1[[#This Row],[Qty]]&gt;0,(T62*K62)/36,""),"ERROR"))</f>
        <v/>
      </c>
      <c r="W62" s="46" t="str">
        <f>IFERROR(IF(Table1[[#This Row],[Qty]]&gt;0,V62*G62*1.06,""),"ERROR")</f>
        <v/>
      </c>
      <c r="X62" s="47"/>
      <c r="Y62" s="48" t="str">
        <f>IFERROR(IF(Table1[[#This Row],[Qty]]&gt;0,IF(I62="Split",CEILING(IF(I62="Split",(((M62+6)*2)/54),(M62+6)/54),2),CEILING(IF(I62="Split",(((M62+6)*2)/54),(M62+6)/54),1)),""),"ERROR")</f>
        <v/>
      </c>
      <c r="Z62" s="49" t="str">
        <f>IFERROR(IF(Table1[[#This Row],[Qty]]&gt;0,Y62*X62,""),"ERROR")</f>
        <v/>
      </c>
      <c r="AA62" s="49" t="str">
        <f>IFERROR(IF(Table1[[#This Row],[Qty]]&gt;0,Z62*G62,""),"ERROR")</f>
        <v/>
      </c>
      <c r="AB62" s="50" t="str">
        <f t="shared" si="3"/>
        <v/>
      </c>
      <c r="AC62" s="50" t="str">
        <f t="shared" si="4"/>
        <v/>
      </c>
      <c r="AD62" s="51" t="str">
        <f t="shared" si="5"/>
        <v/>
      </c>
      <c r="AE62" s="30" t="str">
        <f>IF(Table1[[#This Row],[Fabric Name]]="","NO","YES")</f>
        <v>NO</v>
      </c>
    </row>
    <row r="63" spans="1:31" s="13" customFormat="1" ht="27" customHeight="1" x14ac:dyDescent="0.25">
      <c r="A63" s="10">
        <v>49</v>
      </c>
      <c r="B63" s="41"/>
      <c r="C63" s="42"/>
      <c r="D63" s="66"/>
      <c r="E63" s="66"/>
      <c r="F63" s="41"/>
      <c r="G63" s="42"/>
      <c r="H63" s="42"/>
      <c r="I63" s="43"/>
      <c r="J63" s="42"/>
      <c r="K63" s="44" t="str">
        <f>IFERROR(IF(Table1[[#This Row],[Qty]]&gt;0,IF(I63="Split",CEILING(IF(I63="Split",(((M63+6)*2)/R63),(M63+6)/R63),1),CEILING(IF(I63="Split",(((M63+6)*2)/R63),(M63+6)/R63),0.5)),""),"ERROR")</f>
        <v/>
      </c>
      <c r="L63" s="43"/>
      <c r="M63" s="44" t="str">
        <f>IFERROR(IF(Table1[[#This Row],[Qty]]&gt;0,VLOOKUP(P63,'Ripplefold Chart'!$G$1:$H$149,2,FALSE),""),"ERROR")</f>
        <v/>
      </c>
      <c r="N63" s="68"/>
      <c r="O63" s="42"/>
      <c r="P63" s="44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45"/>
      <c r="R63" s="43"/>
      <c r="S63" s="43"/>
      <c r="T63" s="44" t="str">
        <f>IF(AND(Table1[[#This Row],[Qty]]&gt;0,$J$6="Yes"),IF(H63="PR",(M63+14)*2,M63+14),IFERROR(IF(Table1[[#This Row],[Qty]]&gt;0,IF(((ROUND((N63+14)/S63,0))*S63)-N63&lt;14,((ROUND((N63+14)/S63,0))*S63)+S63,(ROUND((N63+14)/S63,0))*S63),""),"ERROR"))</f>
        <v/>
      </c>
      <c r="U63" s="44" t="str">
        <f>IFERROR(IF(Table1[[#This Row],[Qty]]&gt;0,(ROUNDUP(K63,0))*G63,""),"ERROR")</f>
        <v/>
      </c>
      <c r="V63" s="46" t="str">
        <f>IF(AND(J52="Yes",Table1[[#This Row],[Qty]]&gt;0),T63/36,IFERROR(IF(Table1[[#This Row],[Qty]]&gt;0,(T63*K63)/36,""),"ERROR"))</f>
        <v/>
      </c>
      <c r="W63" s="46" t="str">
        <f>IFERROR(IF(Table1[[#This Row],[Qty]]&gt;0,V63*G63*1.06,""),"ERROR")</f>
        <v/>
      </c>
      <c r="X63" s="47"/>
      <c r="Y63" s="48" t="str">
        <f>IFERROR(IF(Table1[[#This Row],[Qty]]&gt;0,IF(I63="Split",CEILING(IF(I63="Split",(((M63+6)*2)/54),(M63+6)/54),2),CEILING(IF(I63="Split",(((M63+6)*2)/54),(M63+6)/54),1)),""),"ERROR")</f>
        <v/>
      </c>
      <c r="Z63" s="49" t="str">
        <f>IFERROR(IF(Table1[[#This Row],[Qty]]&gt;0,Y63*X63,""),"ERROR")</f>
        <v/>
      </c>
      <c r="AA63" s="49" t="str">
        <f>IFERROR(IF(Table1[[#This Row],[Qty]]&gt;0,Z63*G63,""),"ERROR")</f>
        <v/>
      </c>
      <c r="AB63" s="50" t="str">
        <f t="shared" si="3"/>
        <v/>
      </c>
      <c r="AC63" s="50" t="str">
        <f t="shared" si="4"/>
        <v/>
      </c>
      <c r="AD63" s="51" t="str">
        <f t="shared" si="5"/>
        <v/>
      </c>
      <c r="AE63" s="30" t="str">
        <f>IF(Table1[[#This Row],[Fabric Name]]="","NO","YES")</f>
        <v>NO</v>
      </c>
    </row>
    <row r="64" spans="1:31" s="13" customFormat="1" ht="27" customHeight="1" x14ac:dyDescent="0.25">
      <c r="A64" s="10">
        <v>50</v>
      </c>
      <c r="B64" s="41"/>
      <c r="C64" s="42"/>
      <c r="D64" s="66"/>
      <c r="E64" s="66"/>
      <c r="F64" s="41"/>
      <c r="G64" s="42"/>
      <c r="H64" s="42"/>
      <c r="I64" s="43"/>
      <c r="J64" s="42"/>
      <c r="K64" s="44" t="str">
        <f>IFERROR(IF(Table1[[#This Row],[Qty]]&gt;0,IF(I64="Split",CEILING(IF(I64="Split",(((M64+6)*2)/R64),(M64+6)/R64),1),CEILING(IF(I64="Split",(((M64+6)*2)/R64),(M64+6)/R64),0.5)),""),"ERROR")</f>
        <v/>
      </c>
      <c r="L64" s="43"/>
      <c r="M64" s="44" t="str">
        <f>IFERROR(IF(Table1[[#This Row],[Qty]]&gt;0,VLOOKUP(P64,'Ripplefold Chart'!$G$1:$H$149,2,FALSE),""),"ERROR")</f>
        <v/>
      </c>
      <c r="N64" s="68"/>
      <c r="O64" s="42"/>
      <c r="P64" s="44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45"/>
      <c r="R64" s="43"/>
      <c r="S64" s="43"/>
      <c r="T64" s="44" t="str">
        <f>IF(AND(Table1[[#This Row],[Qty]]&gt;0,$J$6="Yes"),IF(H64="PR",(M64+14)*2,M64+14),IFERROR(IF(Table1[[#This Row],[Qty]]&gt;0,IF(((ROUND((N64+14)/S64,0))*S64)-N64&lt;14,((ROUND((N64+14)/S64,0))*S64)+S64,(ROUND((N64+14)/S64,0))*S64),""),"ERROR"))</f>
        <v/>
      </c>
      <c r="U64" s="44" t="str">
        <f>IFERROR(IF(Table1[[#This Row],[Qty]]&gt;0,(ROUNDUP(K64,0))*G64,""),"ERROR")</f>
        <v/>
      </c>
      <c r="V64" s="46" t="str">
        <f>IF(AND(J53="Yes",Table1[[#This Row],[Qty]]&gt;0),T64/36,IFERROR(IF(Table1[[#This Row],[Qty]]&gt;0,(T64*K64)/36,""),"ERROR"))</f>
        <v/>
      </c>
      <c r="W64" s="46" t="str">
        <f>IFERROR(IF(Table1[[#This Row],[Qty]]&gt;0,V64*G64*1.06,""),"ERROR")</f>
        <v/>
      </c>
      <c r="X64" s="47"/>
      <c r="Y64" s="48" t="str">
        <f>IFERROR(IF(Table1[[#This Row],[Qty]]&gt;0,IF(I64="Split",CEILING(IF(I64="Split",(((M64+6)*2)/54),(M64+6)/54),2),CEILING(IF(I64="Split",(((M64+6)*2)/54),(M64+6)/54),1)),""),"ERROR")</f>
        <v/>
      </c>
      <c r="Z64" s="49" t="str">
        <f>IFERROR(IF(Table1[[#This Row],[Qty]]&gt;0,Y64*X64,""),"ERROR")</f>
        <v/>
      </c>
      <c r="AA64" s="49" t="str">
        <f>IFERROR(IF(Table1[[#This Row],[Qty]]&gt;0,Z64*G64,""),"ERROR")</f>
        <v/>
      </c>
      <c r="AB64" s="50" t="str">
        <f t="shared" si="3"/>
        <v/>
      </c>
      <c r="AC64" s="50" t="str">
        <f t="shared" si="4"/>
        <v/>
      </c>
      <c r="AD64" s="51" t="str">
        <f t="shared" si="5"/>
        <v/>
      </c>
      <c r="AE64" s="30" t="str">
        <f>IF(Table1[[#This Row],[Fabric Name]]="","NO","YES")</f>
        <v>NO</v>
      </c>
    </row>
    <row r="65" spans="1:31" s="14" customFormat="1" ht="27" customHeight="1" x14ac:dyDescent="0.25">
      <c r="A65" s="11">
        <v>51</v>
      </c>
      <c r="B65" s="41"/>
      <c r="C65" s="42"/>
      <c r="D65" s="66"/>
      <c r="E65" s="66"/>
      <c r="F65" s="41"/>
      <c r="G65" s="42"/>
      <c r="H65" s="42"/>
      <c r="I65" s="43"/>
      <c r="J65" s="42"/>
      <c r="K65" s="44" t="str">
        <f>IFERROR(IF(Table1[[#This Row],[Qty]]&gt;0,IF(I65="Split",CEILING(IF(I65="Split",(((M65+6)*2)/R65),(M65+6)/R65),1),CEILING(IF(I65="Split",(((M65+6)*2)/R65),(M65+6)/R65),0.5)),""),"ERROR")</f>
        <v/>
      </c>
      <c r="L65" s="43"/>
      <c r="M65" s="44" t="str">
        <f>IFERROR(IF(Table1[[#This Row],[Qty]]&gt;0,VLOOKUP(P65,'Ripplefold Chart'!$G$1:$H$149,2,FALSE),""),"ERROR")</f>
        <v/>
      </c>
      <c r="N65" s="68"/>
      <c r="O65" s="42"/>
      <c r="P65" s="44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45"/>
      <c r="R65" s="43"/>
      <c r="S65" s="43"/>
      <c r="T65" s="44" t="str">
        <f>IF(AND(Table1[[#This Row],[Qty]]&gt;0,$J$6="Yes"),IF(H65="PR",(M65+14)*2,M65+14),IFERROR(IF(Table1[[#This Row],[Qty]]&gt;0,IF(((ROUND((N65+14)/S65,0))*S65)-N65&lt;14,((ROUND((N65+14)/S65,0))*S65)+S65,(ROUND((N65+14)/S65,0))*S65),""),"ERROR"))</f>
        <v/>
      </c>
      <c r="U65" s="44" t="str">
        <f>IFERROR(IF(Table1[[#This Row],[Qty]]&gt;0,(ROUNDUP(K65,0))*G65,""),"ERROR")</f>
        <v/>
      </c>
      <c r="V65" s="46" t="str">
        <f>IF(AND(J54="Yes",Table1[[#This Row],[Qty]]&gt;0),T65/36,IFERROR(IF(Table1[[#This Row],[Qty]]&gt;0,(T65*K65)/36,""),"ERROR"))</f>
        <v/>
      </c>
      <c r="W65" s="46" t="str">
        <f>IFERROR(IF(Table1[[#This Row],[Qty]]&gt;0,V65*G65*1.06,""),"ERROR")</f>
        <v/>
      </c>
      <c r="X65" s="47"/>
      <c r="Y65" s="48" t="str">
        <f>IFERROR(IF(Table1[[#This Row],[Qty]]&gt;0,IF(I65="Split",CEILING(IF(I65="Split",(((M65+6)*2)/54),(M65+6)/54),2),CEILING(IF(I65="Split",(((M65+6)*2)/54),(M65+6)/54),1)),""),"ERROR")</f>
        <v/>
      </c>
      <c r="Z65" s="49" t="str">
        <f>IFERROR(IF(Table1[[#This Row],[Qty]]&gt;0,Y65*X65,""),"ERROR")</f>
        <v/>
      </c>
      <c r="AA65" s="49" t="str">
        <f>IFERROR(IF(Table1[[#This Row],[Qty]]&gt;0,Z65*G65,""),"ERROR")</f>
        <v/>
      </c>
      <c r="AB65" s="50" t="str">
        <f t="shared" si="3"/>
        <v/>
      </c>
      <c r="AC65" s="50" t="str">
        <f t="shared" si="4"/>
        <v/>
      </c>
      <c r="AD65" s="51" t="str">
        <f t="shared" si="5"/>
        <v/>
      </c>
      <c r="AE65" s="31" t="str">
        <f>IF(Table1[[#This Row],[Fabric Name]]="","NO","YES")</f>
        <v>NO</v>
      </c>
    </row>
    <row r="66" spans="1:31" s="14" customFormat="1" ht="27" customHeight="1" x14ac:dyDescent="0.25">
      <c r="A66" s="11">
        <v>52</v>
      </c>
      <c r="B66" s="41"/>
      <c r="C66" s="42"/>
      <c r="D66" s="66"/>
      <c r="E66" s="66"/>
      <c r="F66" s="41"/>
      <c r="G66" s="42"/>
      <c r="H66" s="42"/>
      <c r="I66" s="43"/>
      <c r="J66" s="42"/>
      <c r="K66" s="44" t="str">
        <f>IFERROR(IF(Table1[[#This Row],[Qty]]&gt;0,IF(I66="Split",CEILING(IF(I66="Split",(((M66+6)*2)/R66),(M66+6)/R66),1),CEILING(IF(I66="Split",(((M66+6)*2)/R66),(M66+6)/R66),0.5)),""),"ERROR")</f>
        <v/>
      </c>
      <c r="L66" s="43"/>
      <c r="M66" s="44" t="str">
        <f>IFERROR(IF(Table1[[#This Row],[Qty]]&gt;0,VLOOKUP(P66,'Ripplefold Chart'!$G$1:$H$149,2,FALSE),""),"ERROR")</f>
        <v/>
      </c>
      <c r="N66" s="68"/>
      <c r="O66" s="42"/>
      <c r="P66" s="44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45"/>
      <c r="R66" s="43"/>
      <c r="S66" s="43"/>
      <c r="T66" s="44" t="str">
        <f>IF(AND(Table1[[#This Row],[Qty]]&gt;0,$J$6="Yes"),IF(H66="PR",(M66+14)*2,M66+14),IFERROR(IF(Table1[[#This Row],[Qty]]&gt;0,IF(((ROUND((N66+14)/S66,0))*S66)-N66&lt;14,((ROUND((N66+14)/S66,0))*S66)+S66,(ROUND((N66+14)/S66,0))*S66),""),"ERROR"))</f>
        <v/>
      </c>
      <c r="U66" s="44" t="str">
        <f>IFERROR(IF(Table1[[#This Row],[Qty]]&gt;0,(ROUNDUP(K66,0))*G66,""),"ERROR")</f>
        <v/>
      </c>
      <c r="V66" s="46" t="str">
        <f>IF(AND(J55="Yes",Table1[[#This Row],[Qty]]&gt;0),T66/36,IFERROR(IF(Table1[[#This Row],[Qty]]&gt;0,(T66*K66)/36,""),"ERROR"))</f>
        <v/>
      </c>
      <c r="W66" s="46" t="str">
        <f>IFERROR(IF(Table1[[#This Row],[Qty]]&gt;0,V66*G66*1.06,""),"ERROR")</f>
        <v/>
      </c>
      <c r="X66" s="47"/>
      <c r="Y66" s="48" t="str">
        <f>IFERROR(IF(Table1[[#This Row],[Qty]]&gt;0,IF(I66="Split",CEILING(IF(I66="Split",(((M66+6)*2)/54),(M66+6)/54),2),CEILING(IF(I66="Split",(((M66+6)*2)/54),(M66+6)/54),1)),""),"ERROR")</f>
        <v/>
      </c>
      <c r="Z66" s="49" t="str">
        <f>IFERROR(IF(Table1[[#This Row],[Qty]]&gt;0,Y66*X66,""),"ERROR")</f>
        <v/>
      </c>
      <c r="AA66" s="49" t="str">
        <f>IFERROR(IF(Table1[[#This Row],[Qty]]&gt;0,Z66*G66,""),"ERROR")</f>
        <v/>
      </c>
      <c r="AB66" s="50" t="str">
        <f t="shared" si="3"/>
        <v/>
      </c>
      <c r="AC66" s="50" t="str">
        <f t="shared" si="4"/>
        <v/>
      </c>
      <c r="AD66" s="51" t="str">
        <f t="shared" si="5"/>
        <v/>
      </c>
      <c r="AE66" s="31" t="str">
        <f>IF(Table1[[#This Row],[Fabric Name]]="","NO","YES")</f>
        <v>NO</v>
      </c>
    </row>
    <row r="67" spans="1:31" s="14" customFormat="1" ht="27" customHeight="1" x14ac:dyDescent="0.25">
      <c r="A67" s="11">
        <v>53</v>
      </c>
      <c r="B67" s="41"/>
      <c r="C67" s="42"/>
      <c r="D67" s="66"/>
      <c r="E67" s="66"/>
      <c r="F67" s="41"/>
      <c r="G67" s="42"/>
      <c r="H67" s="42"/>
      <c r="I67" s="43"/>
      <c r="J67" s="42"/>
      <c r="K67" s="44" t="str">
        <f>IFERROR(IF(Table1[[#This Row],[Qty]]&gt;0,IF(I67="Split",CEILING(IF(I67="Split",(((M67+6)*2)/R67),(M67+6)/R67),1),CEILING(IF(I67="Split",(((M67+6)*2)/R67),(M67+6)/R67),0.5)),""),"ERROR")</f>
        <v/>
      </c>
      <c r="L67" s="43"/>
      <c r="M67" s="44" t="str">
        <f>IFERROR(IF(Table1[[#This Row],[Qty]]&gt;0,VLOOKUP(P67,'Ripplefold Chart'!$G$1:$H$149,2,FALSE),""),"ERROR")</f>
        <v/>
      </c>
      <c r="N67" s="68"/>
      <c r="O67" s="42"/>
      <c r="P67" s="44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45"/>
      <c r="R67" s="43"/>
      <c r="S67" s="43"/>
      <c r="T67" s="44" t="str">
        <f>IF(AND(Table1[[#This Row],[Qty]]&gt;0,$J$6="Yes"),IF(H67="PR",(M67+14)*2,M67+14),IFERROR(IF(Table1[[#This Row],[Qty]]&gt;0,IF(((ROUND((N67+14)/S67,0))*S67)-N67&lt;14,((ROUND((N67+14)/S67,0))*S67)+S67,(ROUND((N67+14)/S67,0))*S67),""),"ERROR"))</f>
        <v/>
      </c>
      <c r="U67" s="44" t="str">
        <f>IFERROR(IF(Table1[[#This Row],[Qty]]&gt;0,(ROUNDUP(K67,0))*G67,""),"ERROR")</f>
        <v/>
      </c>
      <c r="V67" s="46" t="str">
        <f>IF(AND(J56="Yes",Table1[[#This Row],[Qty]]&gt;0),T67/36,IFERROR(IF(Table1[[#This Row],[Qty]]&gt;0,(T67*K67)/36,""),"ERROR"))</f>
        <v/>
      </c>
      <c r="W67" s="46" t="str">
        <f>IFERROR(IF(Table1[[#This Row],[Qty]]&gt;0,V67*G67*1.06,""),"ERROR")</f>
        <v/>
      </c>
      <c r="X67" s="47"/>
      <c r="Y67" s="48" t="str">
        <f>IFERROR(IF(Table1[[#This Row],[Qty]]&gt;0,IF(I67="Split",CEILING(IF(I67="Split",(((M67+6)*2)/54),(M67+6)/54),2),CEILING(IF(I67="Split",(((M67+6)*2)/54),(M67+6)/54),1)),""),"ERROR")</f>
        <v/>
      </c>
      <c r="Z67" s="49" t="str">
        <f>IFERROR(IF(Table1[[#This Row],[Qty]]&gt;0,Y67*X67,""),"ERROR")</f>
        <v/>
      </c>
      <c r="AA67" s="49" t="str">
        <f>IFERROR(IF(Table1[[#This Row],[Qty]]&gt;0,Z67*G67,""),"ERROR")</f>
        <v/>
      </c>
      <c r="AB67" s="50" t="str">
        <f t="shared" si="3"/>
        <v/>
      </c>
      <c r="AC67" s="50" t="str">
        <f t="shared" si="4"/>
        <v/>
      </c>
      <c r="AD67" s="51" t="str">
        <f t="shared" si="5"/>
        <v/>
      </c>
      <c r="AE67" s="31" t="str">
        <f>IF(Table1[[#This Row],[Fabric Name]]="","NO","YES")</f>
        <v>NO</v>
      </c>
    </row>
    <row r="68" spans="1:31" s="14" customFormat="1" ht="27" customHeight="1" x14ac:dyDescent="0.25">
      <c r="A68" s="11">
        <v>54</v>
      </c>
      <c r="B68" s="41"/>
      <c r="C68" s="42"/>
      <c r="D68" s="66"/>
      <c r="E68" s="66"/>
      <c r="F68" s="41"/>
      <c r="G68" s="42"/>
      <c r="H68" s="42"/>
      <c r="I68" s="43"/>
      <c r="J68" s="42"/>
      <c r="K68" s="44" t="str">
        <f>IFERROR(IF(Table1[[#This Row],[Qty]]&gt;0,IF(I68="Split",CEILING(IF(I68="Split",(((M68+6)*2)/R68),(M68+6)/R68),1),CEILING(IF(I68="Split",(((M68+6)*2)/R68),(M68+6)/R68),0.5)),""),"ERROR")</f>
        <v/>
      </c>
      <c r="L68" s="43"/>
      <c r="M68" s="44" t="str">
        <f>IFERROR(IF(Table1[[#This Row],[Qty]]&gt;0,VLOOKUP(P68,'Ripplefold Chart'!$G$1:$H$149,2,FALSE),""),"ERROR")</f>
        <v/>
      </c>
      <c r="N68" s="68"/>
      <c r="O68" s="42"/>
      <c r="P68" s="44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45"/>
      <c r="R68" s="43"/>
      <c r="S68" s="43"/>
      <c r="T68" s="44" t="str">
        <f>IF(AND(Table1[[#This Row],[Qty]]&gt;0,$J$6="Yes"),IF(H68="PR",(M68+14)*2,M68+14),IFERROR(IF(Table1[[#This Row],[Qty]]&gt;0,IF(((ROUND((N68+14)/S68,0))*S68)-N68&lt;14,((ROUND((N68+14)/S68,0))*S68)+S68,(ROUND((N68+14)/S68,0))*S68),""),"ERROR"))</f>
        <v/>
      </c>
      <c r="U68" s="44" t="str">
        <f>IFERROR(IF(Table1[[#This Row],[Qty]]&gt;0,(ROUNDUP(K68,0))*G68,""),"ERROR")</f>
        <v/>
      </c>
      <c r="V68" s="46" t="str">
        <f>IF(AND(J57="Yes",Table1[[#This Row],[Qty]]&gt;0),T68/36,IFERROR(IF(Table1[[#This Row],[Qty]]&gt;0,(T68*K68)/36,""),"ERROR"))</f>
        <v/>
      </c>
      <c r="W68" s="46" t="str">
        <f>IFERROR(IF(Table1[[#This Row],[Qty]]&gt;0,V68*G68*1.06,""),"ERROR")</f>
        <v/>
      </c>
      <c r="X68" s="47"/>
      <c r="Y68" s="48" t="str">
        <f>IFERROR(IF(Table1[[#This Row],[Qty]]&gt;0,IF(I68="Split",CEILING(IF(I68="Split",(((M68+6)*2)/54),(M68+6)/54),2),CEILING(IF(I68="Split",(((M68+6)*2)/54),(M68+6)/54),1)),""),"ERROR")</f>
        <v/>
      </c>
      <c r="Z68" s="49" t="str">
        <f>IFERROR(IF(Table1[[#This Row],[Qty]]&gt;0,Y68*X68,""),"ERROR")</f>
        <v/>
      </c>
      <c r="AA68" s="49" t="str">
        <f>IFERROR(IF(Table1[[#This Row],[Qty]]&gt;0,Z68*G68,""),"ERROR")</f>
        <v/>
      </c>
      <c r="AB68" s="50" t="str">
        <f t="shared" si="3"/>
        <v/>
      </c>
      <c r="AC68" s="50" t="str">
        <f t="shared" si="4"/>
        <v/>
      </c>
      <c r="AD68" s="51" t="str">
        <f t="shared" si="5"/>
        <v/>
      </c>
      <c r="AE68" s="31" t="str">
        <f>IF(Table1[[#This Row],[Fabric Name]]="","NO","YES")</f>
        <v>NO</v>
      </c>
    </row>
    <row r="69" spans="1:31" s="14" customFormat="1" ht="27" customHeight="1" x14ac:dyDescent="0.25">
      <c r="A69" s="11">
        <v>55</v>
      </c>
      <c r="B69" s="41"/>
      <c r="C69" s="42"/>
      <c r="D69" s="66"/>
      <c r="E69" s="66"/>
      <c r="F69" s="41"/>
      <c r="G69" s="42"/>
      <c r="H69" s="42"/>
      <c r="I69" s="43"/>
      <c r="J69" s="42"/>
      <c r="K69" s="44" t="str">
        <f>IFERROR(IF(Table1[[#This Row],[Qty]]&gt;0,IF(I69="Split",CEILING(IF(I69="Split",(((M69+6)*2)/R69),(M69+6)/R69),1),CEILING(IF(I69="Split",(((M69+6)*2)/R69),(M69+6)/R69),0.5)),""),"ERROR")</f>
        <v/>
      </c>
      <c r="L69" s="43"/>
      <c r="M69" s="44" t="str">
        <f>IFERROR(IF(Table1[[#This Row],[Qty]]&gt;0,VLOOKUP(P69,'Ripplefold Chart'!$G$1:$H$149,2,FALSE),""),"ERROR")</f>
        <v/>
      </c>
      <c r="N69" s="68"/>
      <c r="O69" s="42"/>
      <c r="P69" s="44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45"/>
      <c r="R69" s="43"/>
      <c r="S69" s="43"/>
      <c r="T69" s="44" t="str">
        <f>IF(AND(Table1[[#This Row],[Qty]]&gt;0,$J$6="Yes"),IF(H69="PR",(M69+14)*2,M69+14),IFERROR(IF(Table1[[#This Row],[Qty]]&gt;0,IF(((ROUND((N69+14)/S69,0))*S69)-N69&lt;14,((ROUND((N69+14)/S69,0))*S69)+S69,(ROUND((N69+14)/S69,0))*S69),""),"ERROR"))</f>
        <v/>
      </c>
      <c r="U69" s="44" t="str">
        <f>IFERROR(IF(Table1[[#This Row],[Qty]]&gt;0,(ROUNDUP(K69,0))*G69,""),"ERROR")</f>
        <v/>
      </c>
      <c r="V69" s="46" t="str">
        <f>IF(AND(J58="Yes",Table1[[#This Row],[Qty]]&gt;0),T69/36,IFERROR(IF(Table1[[#This Row],[Qty]]&gt;0,(T69*K69)/36,""),"ERROR"))</f>
        <v/>
      </c>
      <c r="W69" s="46" t="str">
        <f>IFERROR(IF(Table1[[#This Row],[Qty]]&gt;0,V69*G69*1.06,""),"ERROR")</f>
        <v/>
      </c>
      <c r="X69" s="47"/>
      <c r="Y69" s="48" t="str">
        <f>IFERROR(IF(Table1[[#This Row],[Qty]]&gt;0,IF(I69="Split",CEILING(IF(I69="Split",(((M69+6)*2)/54),(M69+6)/54),2),CEILING(IF(I69="Split",(((M69+6)*2)/54),(M69+6)/54),1)),""),"ERROR")</f>
        <v/>
      </c>
      <c r="Z69" s="49" t="str">
        <f>IFERROR(IF(Table1[[#This Row],[Qty]]&gt;0,Y69*X69,""),"ERROR")</f>
        <v/>
      </c>
      <c r="AA69" s="49" t="str">
        <f>IFERROR(IF(Table1[[#This Row],[Qty]]&gt;0,Z69*G69,""),"ERROR")</f>
        <v/>
      </c>
      <c r="AB69" s="50" t="str">
        <f t="shared" si="3"/>
        <v/>
      </c>
      <c r="AC69" s="50" t="str">
        <f t="shared" si="4"/>
        <v/>
      </c>
      <c r="AD69" s="51" t="str">
        <f t="shared" si="5"/>
        <v/>
      </c>
      <c r="AE69" s="31" t="str">
        <f>IF(Table1[[#This Row],[Fabric Name]]="","NO","YES")</f>
        <v>NO</v>
      </c>
    </row>
    <row r="70" spans="1:31" s="14" customFormat="1" ht="27" customHeight="1" x14ac:dyDescent="0.25">
      <c r="A70" s="11">
        <v>56</v>
      </c>
      <c r="B70" s="41"/>
      <c r="C70" s="42"/>
      <c r="D70" s="66"/>
      <c r="E70" s="66"/>
      <c r="F70" s="41"/>
      <c r="G70" s="42"/>
      <c r="H70" s="42"/>
      <c r="I70" s="43"/>
      <c r="J70" s="42"/>
      <c r="K70" s="44" t="str">
        <f>IFERROR(IF(Table1[[#This Row],[Qty]]&gt;0,IF(I70="Split",CEILING(IF(I70="Split",(((M70+6)*2)/R70),(M70+6)/R70),1),CEILING(IF(I70="Split",(((M70+6)*2)/R70),(M70+6)/R70),0.5)),""),"ERROR")</f>
        <v/>
      </c>
      <c r="L70" s="43"/>
      <c r="M70" s="44" t="str">
        <f>IFERROR(IF(Table1[[#This Row],[Qty]]&gt;0,VLOOKUP(P70,'Ripplefold Chart'!$G$1:$H$149,2,FALSE),""),"ERROR")</f>
        <v/>
      </c>
      <c r="N70" s="68"/>
      <c r="O70" s="42"/>
      <c r="P70" s="44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45"/>
      <c r="R70" s="43"/>
      <c r="S70" s="43"/>
      <c r="T70" s="44" t="str">
        <f>IF(AND(Table1[[#This Row],[Qty]]&gt;0,$J$6="Yes"),IF(H70="PR",(M70+14)*2,M70+14),IFERROR(IF(Table1[[#This Row],[Qty]]&gt;0,IF(((ROUND((N70+14)/S70,0))*S70)-N70&lt;14,((ROUND((N70+14)/S70,0))*S70)+S70,(ROUND((N70+14)/S70,0))*S70),""),"ERROR"))</f>
        <v/>
      </c>
      <c r="U70" s="44" t="str">
        <f>IFERROR(IF(Table1[[#This Row],[Qty]]&gt;0,(ROUNDUP(K70,0))*G70,""),"ERROR")</f>
        <v/>
      </c>
      <c r="V70" s="46" t="str">
        <f>IF(AND(J59="Yes",Table1[[#This Row],[Qty]]&gt;0),T70/36,IFERROR(IF(Table1[[#This Row],[Qty]]&gt;0,(T70*K70)/36,""),"ERROR"))</f>
        <v/>
      </c>
      <c r="W70" s="46" t="str">
        <f>IFERROR(IF(Table1[[#This Row],[Qty]]&gt;0,V70*G70*1.06,""),"ERROR")</f>
        <v/>
      </c>
      <c r="X70" s="47"/>
      <c r="Y70" s="48" t="str">
        <f>IFERROR(IF(Table1[[#This Row],[Qty]]&gt;0,IF(I70="Split",CEILING(IF(I70="Split",(((M70+6)*2)/54),(M70+6)/54),2),CEILING(IF(I70="Split",(((M70+6)*2)/54),(M70+6)/54),1)),""),"ERROR")</f>
        <v/>
      </c>
      <c r="Z70" s="49" t="str">
        <f>IFERROR(IF(Table1[[#This Row],[Qty]]&gt;0,Y70*X70,""),"ERROR")</f>
        <v/>
      </c>
      <c r="AA70" s="49" t="str">
        <f>IFERROR(IF(Table1[[#This Row],[Qty]]&gt;0,Z70*G70,""),"ERROR")</f>
        <v/>
      </c>
      <c r="AB70" s="50" t="str">
        <f t="shared" si="3"/>
        <v/>
      </c>
      <c r="AC70" s="50" t="str">
        <f t="shared" si="4"/>
        <v/>
      </c>
      <c r="AD70" s="51" t="str">
        <f t="shared" si="5"/>
        <v/>
      </c>
      <c r="AE70" s="31" t="str">
        <f>IF(Table1[[#This Row],[Fabric Name]]="","NO","YES")</f>
        <v>NO</v>
      </c>
    </row>
    <row r="71" spans="1:31" s="14" customFormat="1" ht="27" customHeight="1" x14ac:dyDescent="0.25">
      <c r="A71" s="11">
        <v>57</v>
      </c>
      <c r="B71" s="41"/>
      <c r="C71" s="42"/>
      <c r="D71" s="66"/>
      <c r="E71" s="66"/>
      <c r="F71" s="41"/>
      <c r="G71" s="42"/>
      <c r="H71" s="42"/>
      <c r="I71" s="43"/>
      <c r="J71" s="42"/>
      <c r="K71" s="44" t="str">
        <f>IFERROR(IF(Table1[[#This Row],[Qty]]&gt;0,IF(I71="Split",CEILING(IF(I71="Split",(((M71+6)*2)/R71),(M71+6)/R71),1),CEILING(IF(I71="Split",(((M71+6)*2)/R71),(M71+6)/R71),0.5)),""),"ERROR")</f>
        <v/>
      </c>
      <c r="L71" s="43"/>
      <c r="M71" s="44" t="str">
        <f>IFERROR(IF(Table1[[#This Row],[Qty]]&gt;0,VLOOKUP(P71,'Ripplefold Chart'!$G$1:$H$149,2,FALSE),""),"ERROR")</f>
        <v/>
      </c>
      <c r="N71" s="68"/>
      <c r="O71" s="42"/>
      <c r="P71" s="44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45"/>
      <c r="R71" s="43"/>
      <c r="S71" s="43"/>
      <c r="T71" s="44" t="str">
        <f>IF(AND(Table1[[#This Row],[Qty]]&gt;0,$J$6="Yes"),IF(H71="PR",(M71+14)*2,M71+14),IFERROR(IF(Table1[[#This Row],[Qty]]&gt;0,IF(((ROUND((N71+14)/S71,0))*S71)-N71&lt;14,((ROUND((N71+14)/S71,0))*S71)+S71,(ROUND((N71+14)/S71,0))*S71),""),"ERROR"))</f>
        <v/>
      </c>
      <c r="U71" s="44" t="str">
        <f>IFERROR(IF(Table1[[#This Row],[Qty]]&gt;0,(ROUNDUP(K71,0))*G71,""),"ERROR")</f>
        <v/>
      </c>
      <c r="V71" s="46" t="str">
        <f>IF(AND(J60="Yes",Table1[[#This Row],[Qty]]&gt;0),T71/36,IFERROR(IF(Table1[[#This Row],[Qty]]&gt;0,(T71*K71)/36,""),"ERROR"))</f>
        <v/>
      </c>
      <c r="W71" s="46" t="str">
        <f>IFERROR(IF(Table1[[#This Row],[Qty]]&gt;0,V71*G71*1.06,""),"ERROR")</f>
        <v/>
      </c>
      <c r="X71" s="47"/>
      <c r="Y71" s="48" t="str">
        <f>IFERROR(IF(Table1[[#This Row],[Qty]]&gt;0,IF(I71="Split",CEILING(IF(I71="Split",(((M71+6)*2)/54),(M71+6)/54),2),CEILING(IF(I71="Split",(((M71+6)*2)/54),(M71+6)/54),1)),""),"ERROR")</f>
        <v/>
      </c>
      <c r="Z71" s="49" t="str">
        <f>IFERROR(IF(Table1[[#This Row],[Qty]]&gt;0,Y71*X71,""),"ERROR")</f>
        <v/>
      </c>
      <c r="AA71" s="49" t="str">
        <f>IFERROR(IF(Table1[[#This Row],[Qty]]&gt;0,Z71*G71,""),"ERROR")</f>
        <v/>
      </c>
      <c r="AB71" s="50" t="str">
        <f t="shared" si="3"/>
        <v/>
      </c>
      <c r="AC71" s="50" t="str">
        <f t="shared" si="4"/>
        <v/>
      </c>
      <c r="AD71" s="51" t="str">
        <f t="shared" si="5"/>
        <v/>
      </c>
      <c r="AE71" s="31" t="str">
        <f>IF(Table1[[#This Row],[Fabric Name]]="","NO","YES")</f>
        <v>NO</v>
      </c>
    </row>
    <row r="72" spans="1:31" s="14" customFormat="1" ht="27" customHeight="1" x14ac:dyDescent="0.25">
      <c r="A72" s="11">
        <v>58</v>
      </c>
      <c r="B72" s="41"/>
      <c r="C72" s="42"/>
      <c r="D72" s="66"/>
      <c r="E72" s="66"/>
      <c r="F72" s="41"/>
      <c r="G72" s="42"/>
      <c r="H72" s="42"/>
      <c r="I72" s="43"/>
      <c r="J72" s="42"/>
      <c r="K72" s="44" t="str">
        <f>IFERROR(IF(Table1[[#This Row],[Qty]]&gt;0,IF(I72="Split",CEILING(IF(I72="Split",(((M72+6)*2)/R72),(M72+6)/R72),1),CEILING(IF(I72="Split",(((M72+6)*2)/R72),(M72+6)/R72),0.5)),""),"ERROR")</f>
        <v/>
      </c>
      <c r="L72" s="43"/>
      <c r="M72" s="44" t="str">
        <f>IFERROR(IF(Table1[[#This Row],[Qty]]&gt;0,VLOOKUP(P72,'Ripplefold Chart'!$G$1:$H$149,2,FALSE),""),"ERROR")</f>
        <v/>
      </c>
      <c r="N72" s="68"/>
      <c r="O72" s="42"/>
      <c r="P72" s="44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45"/>
      <c r="R72" s="43"/>
      <c r="S72" s="43"/>
      <c r="T72" s="44" t="str">
        <f>IF(AND(Table1[[#This Row],[Qty]]&gt;0,$J$6="Yes"),IF(H72="PR",(M72+14)*2,M72+14),IFERROR(IF(Table1[[#This Row],[Qty]]&gt;0,IF(((ROUND((N72+14)/S72,0))*S72)-N72&lt;14,((ROUND((N72+14)/S72,0))*S72)+S72,(ROUND((N72+14)/S72,0))*S72),""),"ERROR"))</f>
        <v/>
      </c>
      <c r="U72" s="44" t="str">
        <f>IFERROR(IF(Table1[[#This Row],[Qty]]&gt;0,(ROUNDUP(K72,0))*G72,""),"ERROR")</f>
        <v/>
      </c>
      <c r="V72" s="46" t="str">
        <f>IF(AND(J61="Yes",Table1[[#This Row],[Qty]]&gt;0),T72/36,IFERROR(IF(Table1[[#This Row],[Qty]]&gt;0,(T72*K72)/36,""),"ERROR"))</f>
        <v/>
      </c>
      <c r="W72" s="46" t="str">
        <f>IFERROR(IF(Table1[[#This Row],[Qty]]&gt;0,V72*G72*1.06,""),"ERROR")</f>
        <v/>
      </c>
      <c r="X72" s="47"/>
      <c r="Y72" s="48" t="str">
        <f>IFERROR(IF(Table1[[#This Row],[Qty]]&gt;0,IF(I72="Split",CEILING(IF(I72="Split",(((M72+6)*2)/54),(M72+6)/54),2),CEILING(IF(I72="Split",(((M72+6)*2)/54),(M72+6)/54),1)),""),"ERROR")</f>
        <v/>
      </c>
      <c r="Z72" s="49" t="str">
        <f>IFERROR(IF(Table1[[#This Row],[Qty]]&gt;0,Y72*X72,""),"ERROR")</f>
        <v/>
      </c>
      <c r="AA72" s="49" t="str">
        <f>IFERROR(IF(Table1[[#This Row],[Qty]]&gt;0,Z72*G72,""),"ERROR")</f>
        <v/>
      </c>
      <c r="AB72" s="50" t="str">
        <f t="shared" si="3"/>
        <v/>
      </c>
      <c r="AC72" s="50" t="str">
        <f t="shared" si="4"/>
        <v/>
      </c>
      <c r="AD72" s="51" t="str">
        <f t="shared" si="5"/>
        <v/>
      </c>
      <c r="AE72" s="31" t="str">
        <f>IF(Table1[[#This Row],[Fabric Name]]="","NO","YES")</f>
        <v>NO</v>
      </c>
    </row>
    <row r="73" spans="1:31" s="14" customFormat="1" ht="27" customHeight="1" x14ac:dyDescent="0.25">
      <c r="A73" s="11">
        <v>59</v>
      </c>
      <c r="B73" s="41"/>
      <c r="C73" s="42"/>
      <c r="D73" s="66"/>
      <c r="E73" s="66"/>
      <c r="F73" s="41"/>
      <c r="G73" s="42"/>
      <c r="H73" s="42"/>
      <c r="I73" s="43"/>
      <c r="J73" s="42"/>
      <c r="K73" s="44" t="str">
        <f>IFERROR(IF(Table1[[#This Row],[Qty]]&gt;0,IF(I73="Split",CEILING(IF(I73="Split",(((M73+6)*2)/R73),(M73+6)/R73),1),CEILING(IF(I73="Split",(((M73+6)*2)/R73),(M73+6)/R73),0.5)),""),"ERROR")</f>
        <v/>
      </c>
      <c r="L73" s="43"/>
      <c r="M73" s="44" t="str">
        <f>IFERROR(IF(Table1[[#This Row],[Qty]]&gt;0,VLOOKUP(P73,'Ripplefold Chart'!$G$1:$H$149,2,FALSE),""),"ERROR")</f>
        <v/>
      </c>
      <c r="N73" s="68"/>
      <c r="O73" s="42"/>
      <c r="P73" s="44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45"/>
      <c r="R73" s="43"/>
      <c r="S73" s="43"/>
      <c r="T73" s="44" t="str">
        <f>IF(AND(Table1[[#This Row],[Qty]]&gt;0,$J$6="Yes"),IF(H73="PR",(M73+14)*2,M73+14),IFERROR(IF(Table1[[#This Row],[Qty]]&gt;0,IF(((ROUND((N73+14)/S73,0))*S73)-N73&lt;14,((ROUND((N73+14)/S73,0))*S73)+S73,(ROUND((N73+14)/S73,0))*S73),""),"ERROR"))</f>
        <v/>
      </c>
      <c r="U73" s="44" t="str">
        <f>IFERROR(IF(Table1[[#This Row],[Qty]]&gt;0,(ROUNDUP(K73,0))*G73,""),"ERROR")</f>
        <v/>
      </c>
      <c r="V73" s="46" t="str">
        <f>IF(AND(J62="Yes",Table1[[#This Row],[Qty]]&gt;0),T73/36,IFERROR(IF(Table1[[#This Row],[Qty]]&gt;0,(T73*K73)/36,""),"ERROR"))</f>
        <v/>
      </c>
      <c r="W73" s="46" t="str">
        <f>IFERROR(IF(Table1[[#This Row],[Qty]]&gt;0,V73*G73*1.06,""),"ERROR")</f>
        <v/>
      </c>
      <c r="X73" s="47"/>
      <c r="Y73" s="48" t="str">
        <f>IFERROR(IF(Table1[[#This Row],[Qty]]&gt;0,IF(I73="Split",CEILING(IF(I73="Split",(((M73+6)*2)/54),(M73+6)/54),2),CEILING(IF(I73="Split",(((M73+6)*2)/54),(M73+6)/54),1)),""),"ERROR")</f>
        <v/>
      </c>
      <c r="Z73" s="49" t="str">
        <f>IFERROR(IF(Table1[[#This Row],[Qty]]&gt;0,Y73*X73,""),"ERROR")</f>
        <v/>
      </c>
      <c r="AA73" s="49" t="str">
        <f>IFERROR(IF(Table1[[#This Row],[Qty]]&gt;0,Z73*G73,""),"ERROR")</f>
        <v/>
      </c>
      <c r="AB73" s="50" t="str">
        <f t="shared" si="3"/>
        <v/>
      </c>
      <c r="AC73" s="50" t="str">
        <f t="shared" si="4"/>
        <v/>
      </c>
      <c r="AD73" s="51" t="str">
        <f t="shared" si="5"/>
        <v/>
      </c>
      <c r="AE73" s="31" t="str">
        <f>IF(Table1[[#This Row],[Fabric Name]]="","NO","YES")</f>
        <v>NO</v>
      </c>
    </row>
    <row r="74" spans="1:31" s="14" customFormat="1" ht="27" customHeight="1" x14ac:dyDescent="0.25">
      <c r="A74" s="11">
        <v>60</v>
      </c>
      <c r="B74" s="41"/>
      <c r="C74" s="42"/>
      <c r="D74" s="66"/>
      <c r="E74" s="66"/>
      <c r="F74" s="41"/>
      <c r="G74" s="42"/>
      <c r="H74" s="42"/>
      <c r="I74" s="43"/>
      <c r="J74" s="42"/>
      <c r="K74" s="44" t="str">
        <f>IFERROR(IF(Table1[[#This Row],[Qty]]&gt;0,IF(I74="Split",CEILING(IF(I74="Split",(((M74+6)*2)/R74),(M74+6)/R74),1),CEILING(IF(I74="Split",(((M74+6)*2)/R74),(M74+6)/R74),0.5)),""),"ERROR")</f>
        <v/>
      </c>
      <c r="L74" s="43"/>
      <c r="M74" s="44" t="str">
        <f>IFERROR(IF(Table1[[#This Row],[Qty]]&gt;0,VLOOKUP(P74,'Ripplefold Chart'!$G$1:$H$149,2,FALSE),""),"ERROR")</f>
        <v/>
      </c>
      <c r="N74" s="68"/>
      <c r="O74" s="42"/>
      <c r="P74" s="44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45"/>
      <c r="R74" s="43"/>
      <c r="S74" s="43"/>
      <c r="T74" s="44" t="str">
        <f>IF(AND(Table1[[#This Row],[Qty]]&gt;0,$J$6="Yes"),IF(H74="PR",(M74+14)*2,M74+14),IFERROR(IF(Table1[[#This Row],[Qty]]&gt;0,IF(((ROUND((N74+14)/S74,0))*S74)-N74&lt;14,((ROUND((N74+14)/S74,0))*S74)+S74,(ROUND((N74+14)/S74,0))*S74),""),"ERROR"))</f>
        <v/>
      </c>
      <c r="U74" s="44" t="str">
        <f>IFERROR(IF(Table1[[#This Row],[Qty]]&gt;0,(ROUNDUP(K74,0))*G74,""),"ERROR")</f>
        <v/>
      </c>
      <c r="V74" s="46" t="str">
        <f>IF(AND(J63="Yes",Table1[[#This Row],[Qty]]&gt;0),T74/36,IFERROR(IF(Table1[[#This Row],[Qty]]&gt;0,(T74*K74)/36,""),"ERROR"))</f>
        <v/>
      </c>
      <c r="W74" s="46" t="str">
        <f>IFERROR(IF(Table1[[#This Row],[Qty]]&gt;0,V74*G74*1.06,""),"ERROR")</f>
        <v/>
      </c>
      <c r="X74" s="47"/>
      <c r="Y74" s="48" t="str">
        <f>IFERROR(IF(Table1[[#This Row],[Qty]]&gt;0,IF(I74="Split",CEILING(IF(I74="Split",(((M74+6)*2)/54),(M74+6)/54),2),CEILING(IF(I74="Split",(((M74+6)*2)/54),(M74+6)/54),1)),""),"ERROR")</f>
        <v/>
      </c>
      <c r="Z74" s="49" t="str">
        <f>IFERROR(IF(Table1[[#This Row],[Qty]]&gt;0,Y74*X74,""),"ERROR")</f>
        <v/>
      </c>
      <c r="AA74" s="49" t="str">
        <f>IFERROR(IF(Table1[[#This Row],[Qty]]&gt;0,Z74*G74,""),"ERROR")</f>
        <v/>
      </c>
      <c r="AB74" s="50" t="str">
        <f t="shared" si="3"/>
        <v/>
      </c>
      <c r="AC74" s="50" t="str">
        <f t="shared" si="4"/>
        <v/>
      </c>
      <c r="AD74" s="51" t="str">
        <f t="shared" si="5"/>
        <v/>
      </c>
      <c r="AE74" s="31" t="str">
        <f>IF(Table1[[#This Row],[Fabric Name]]="","NO","YES")</f>
        <v>NO</v>
      </c>
    </row>
    <row r="75" spans="1:31" s="14" customFormat="1" ht="27" customHeight="1" x14ac:dyDescent="0.25">
      <c r="A75" s="11">
        <v>61</v>
      </c>
      <c r="B75" s="41"/>
      <c r="C75" s="42"/>
      <c r="D75" s="66"/>
      <c r="E75" s="66"/>
      <c r="F75" s="41"/>
      <c r="G75" s="42"/>
      <c r="H75" s="42"/>
      <c r="I75" s="43"/>
      <c r="J75" s="42"/>
      <c r="K75" s="44" t="str">
        <f>IFERROR(IF(Table1[[#This Row],[Qty]]&gt;0,IF(I75="Split",CEILING(IF(I75="Split",(((M75+6)*2)/R75),(M75+6)/R75),1),CEILING(IF(I75="Split",(((M75+6)*2)/R75),(M75+6)/R75),0.5)),""),"ERROR")</f>
        <v/>
      </c>
      <c r="L75" s="43"/>
      <c r="M75" s="44" t="str">
        <f>IFERROR(IF(Table1[[#This Row],[Qty]]&gt;0,VLOOKUP(P75,'Ripplefold Chart'!$G$1:$H$149,2,FALSE),""),"ERROR")</f>
        <v/>
      </c>
      <c r="N75" s="68"/>
      <c r="O75" s="42"/>
      <c r="P75" s="44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45"/>
      <c r="R75" s="43"/>
      <c r="S75" s="43"/>
      <c r="T75" s="44" t="str">
        <f>IF(AND(Table1[[#This Row],[Qty]]&gt;0,$J$6="Yes"),IF(H75="PR",(M75+14)*2,M75+14),IFERROR(IF(Table1[[#This Row],[Qty]]&gt;0,IF(((ROUND((N75+14)/S75,0))*S75)-N75&lt;14,((ROUND((N75+14)/S75,0))*S75)+S75,(ROUND((N75+14)/S75,0))*S75),""),"ERROR"))</f>
        <v/>
      </c>
      <c r="U75" s="44" t="str">
        <f>IFERROR(IF(Table1[[#This Row],[Qty]]&gt;0,(ROUNDUP(K75,0))*G75,""),"ERROR")</f>
        <v/>
      </c>
      <c r="V75" s="46" t="str">
        <f>IF(AND(J64="Yes",Table1[[#This Row],[Qty]]&gt;0),T75/36,IFERROR(IF(Table1[[#This Row],[Qty]]&gt;0,(T75*K75)/36,""),"ERROR"))</f>
        <v/>
      </c>
      <c r="W75" s="46" t="str">
        <f>IFERROR(IF(Table1[[#This Row],[Qty]]&gt;0,V75*G75*1.06,""),"ERROR")</f>
        <v/>
      </c>
      <c r="X75" s="47"/>
      <c r="Y75" s="48" t="str">
        <f>IFERROR(IF(Table1[[#This Row],[Qty]]&gt;0,IF(I75="Split",CEILING(IF(I75="Split",(((M75+6)*2)/54),(M75+6)/54),2),CEILING(IF(I75="Split",(((M75+6)*2)/54),(M75+6)/54),1)),""),"ERROR")</f>
        <v/>
      </c>
      <c r="Z75" s="49" t="str">
        <f>IFERROR(IF(Table1[[#This Row],[Qty]]&gt;0,Y75*X75,""),"ERROR")</f>
        <v/>
      </c>
      <c r="AA75" s="49" t="str">
        <f>IFERROR(IF(Table1[[#This Row],[Qty]]&gt;0,Z75*G75,""),"ERROR")</f>
        <v/>
      </c>
      <c r="AB75" s="50" t="str">
        <f t="shared" si="3"/>
        <v/>
      </c>
      <c r="AC75" s="50" t="str">
        <f t="shared" si="4"/>
        <v/>
      </c>
      <c r="AD75" s="51" t="str">
        <f t="shared" si="5"/>
        <v/>
      </c>
      <c r="AE75" s="31" t="str">
        <f>IF(Table1[[#This Row],[Fabric Name]]="","NO","YES")</f>
        <v>NO</v>
      </c>
    </row>
    <row r="76" spans="1:31" s="14" customFormat="1" ht="27" customHeight="1" x14ac:dyDescent="0.25">
      <c r="A76" s="11">
        <v>62</v>
      </c>
      <c r="B76" s="41"/>
      <c r="C76" s="42"/>
      <c r="D76" s="66"/>
      <c r="E76" s="66"/>
      <c r="F76" s="41"/>
      <c r="G76" s="42"/>
      <c r="H76" s="42"/>
      <c r="I76" s="43"/>
      <c r="J76" s="42"/>
      <c r="K76" s="44" t="str">
        <f>IFERROR(IF(Table1[[#This Row],[Qty]]&gt;0,IF(I76="Split",CEILING(IF(I76="Split",(((M76+6)*2)/R76),(M76+6)/R76),1),CEILING(IF(I76="Split",(((M76+6)*2)/R76),(M76+6)/R76),0.5)),""),"ERROR")</f>
        <v/>
      </c>
      <c r="L76" s="43"/>
      <c r="M76" s="44" t="str">
        <f>IFERROR(IF(Table1[[#This Row],[Qty]]&gt;0,VLOOKUP(P76,'Ripplefold Chart'!$G$1:$H$149,2,FALSE),""),"ERROR")</f>
        <v/>
      </c>
      <c r="N76" s="68"/>
      <c r="O76" s="42"/>
      <c r="P76" s="44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45"/>
      <c r="R76" s="43"/>
      <c r="S76" s="43"/>
      <c r="T76" s="44" t="str">
        <f>IF(AND(Table1[[#This Row],[Qty]]&gt;0,$J$6="Yes"),IF(H76="PR",(M76+14)*2,M76+14),IFERROR(IF(Table1[[#This Row],[Qty]]&gt;0,IF(((ROUND((N76+14)/S76,0))*S76)-N76&lt;14,((ROUND((N76+14)/S76,0))*S76)+S76,(ROUND((N76+14)/S76,0))*S76),""),"ERROR"))</f>
        <v/>
      </c>
      <c r="U76" s="44" t="str">
        <f>IFERROR(IF(Table1[[#This Row],[Qty]]&gt;0,(ROUNDUP(K76,0))*G76,""),"ERROR")</f>
        <v/>
      </c>
      <c r="V76" s="46" t="str">
        <f>IF(AND(J65="Yes",Table1[[#This Row],[Qty]]&gt;0),T76/36,IFERROR(IF(Table1[[#This Row],[Qty]]&gt;0,(T76*K76)/36,""),"ERROR"))</f>
        <v/>
      </c>
      <c r="W76" s="46" t="str">
        <f>IFERROR(IF(Table1[[#This Row],[Qty]]&gt;0,V76*G76*1.06,""),"ERROR")</f>
        <v/>
      </c>
      <c r="X76" s="47"/>
      <c r="Y76" s="48" t="str">
        <f>IFERROR(IF(Table1[[#This Row],[Qty]]&gt;0,IF(I76="Split",CEILING(IF(I76="Split",(((M76+6)*2)/54),(M76+6)/54),2),CEILING(IF(I76="Split",(((M76+6)*2)/54),(M76+6)/54),1)),""),"ERROR")</f>
        <v/>
      </c>
      <c r="Z76" s="49" t="str">
        <f>IFERROR(IF(Table1[[#This Row],[Qty]]&gt;0,Y76*X76,""),"ERROR")</f>
        <v/>
      </c>
      <c r="AA76" s="49" t="str">
        <f>IFERROR(IF(Table1[[#This Row],[Qty]]&gt;0,Z76*G76,""),"ERROR")</f>
        <v/>
      </c>
      <c r="AB76" s="50" t="str">
        <f t="shared" si="3"/>
        <v/>
      </c>
      <c r="AC76" s="50" t="str">
        <f t="shared" si="4"/>
        <v/>
      </c>
      <c r="AD76" s="51" t="str">
        <f t="shared" si="5"/>
        <v/>
      </c>
      <c r="AE76" s="31" t="str">
        <f>IF(Table1[[#This Row],[Fabric Name]]="","NO","YES")</f>
        <v>NO</v>
      </c>
    </row>
    <row r="77" spans="1:31" s="14" customFormat="1" ht="27" customHeight="1" x14ac:dyDescent="0.25">
      <c r="A77" s="11">
        <v>63</v>
      </c>
      <c r="B77" s="41"/>
      <c r="C77" s="42"/>
      <c r="D77" s="66"/>
      <c r="E77" s="66"/>
      <c r="F77" s="41"/>
      <c r="G77" s="42"/>
      <c r="H77" s="42"/>
      <c r="I77" s="43"/>
      <c r="J77" s="42"/>
      <c r="K77" s="44" t="str">
        <f>IFERROR(IF(Table1[[#This Row],[Qty]]&gt;0,IF(I77="Split",CEILING(IF(I77="Split",(((M77+6)*2)/R77),(M77+6)/R77),1),CEILING(IF(I77="Split",(((M77+6)*2)/R77),(M77+6)/R77),0.5)),""),"ERROR")</f>
        <v/>
      </c>
      <c r="L77" s="43"/>
      <c r="M77" s="44" t="str">
        <f>IFERROR(IF(Table1[[#This Row],[Qty]]&gt;0,VLOOKUP(P77,'Ripplefold Chart'!$G$1:$H$149,2,FALSE),""),"ERROR")</f>
        <v/>
      </c>
      <c r="N77" s="68"/>
      <c r="O77" s="42"/>
      <c r="P77" s="44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45"/>
      <c r="R77" s="43"/>
      <c r="S77" s="43"/>
      <c r="T77" s="44" t="str">
        <f>IF(AND(Table1[[#This Row],[Qty]]&gt;0,$J$6="Yes"),IF(H77="PR",(M77+14)*2,M77+14),IFERROR(IF(Table1[[#This Row],[Qty]]&gt;0,IF(((ROUND((N77+14)/S77,0))*S77)-N77&lt;14,((ROUND((N77+14)/S77,0))*S77)+S77,(ROUND((N77+14)/S77,0))*S77),""),"ERROR"))</f>
        <v/>
      </c>
      <c r="U77" s="44" t="str">
        <f>IFERROR(IF(Table1[[#This Row],[Qty]]&gt;0,(ROUNDUP(K77,0))*G77,""),"ERROR")</f>
        <v/>
      </c>
      <c r="V77" s="46" t="str">
        <f>IF(AND(J66="Yes",Table1[[#This Row],[Qty]]&gt;0),T77/36,IFERROR(IF(Table1[[#This Row],[Qty]]&gt;0,(T77*K77)/36,""),"ERROR"))</f>
        <v/>
      </c>
      <c r="W77" s="46" t="str">
        <f>IFERROR(IF(Table1[[#This Row],[Qty]]&gt;0,V77*G77*1.06,""),"ERROR")</f>
        <v/>
      </c>
      <c r="X77" s="47"/>
      <c r="Y77" s="48" t="str">
        <f>IFERROR(IF(Table1[[#This Row],[Qty]]&gt;0,IF(I77="Split",CEILING(IF(I77="Split",(((M77+6)*2)/54),(M77+6)/54),2),CEILING(IF(I77="Split",(((M77+6)*2)/54),(M77+6)/54),1)),""),"ERROR")</f>
        <v/>
      </c>
      <c r="Z77" s="49" t="str">
        <f>IFERROR(IF(Table1[[#This Row],[Qty]]&gt;0,Y77*X77,""),"ERROR")</f>
        <v/>
      </c>
      <c r="AA77" s="49" t="str">
        <f>IFERROR(IF(Table1[[#This Row],[Qty]]&gt;0,Z77*G77,""),"ERROR")</f>
        <v/>
      </c>
      <c r="AB77" s="50" t="str">
        <f t="shared" si="3"/>
        <v/>
      </c>
      <c r="AC77" s="50" t="str">
        <f t="shared" si="4"/>
        <v/>
      </c>
      <c r="AD77" s="51" t="str">
        <f t="shared" si="5"/>
        <v/>
      </c>
      <c r="AE77" s="31" t="str">
        <f>IF(Table1[[#This Row],[Fabric Name]]="","NO","YES")</f>
        <v>NO</v>
      </c>
    </row>
    <row r="78" spans="1:31" s="14" customFormat="1" ht="27" customHeight="1" x14ac:dyDescent="0.25">
      <c r="A78" s="11">
        <v>64</v>
      </c>
      <c r="B78" s="41"/>
      <c r="C78" s="42"/>
      <c r="D78" s="66"/>
      <c r="E78" s="66"/>
      <c r="F78" s="41"/>
      <c r="G78" s="42"/>
      <c r="H78" s="42"/>
      <c r="I78" s="43"/>
      <c r="J78" s="42"/>
      <c r="K78" s="44" t="str">
        <f>IFERROR(IF(Table1[[#This Row],[Qty]]&gt;0,IF(I78="Split",CEILING(IF(I78="Split",(((M78+6)*2)/R78),(M78+6)/R78),1),CEILING(IF(I78="Split",(((M78+6)*2)/R78),(M78+6)/R78),0.5)),""),"ERROR")</f>
        <v/>
      </c>
      <c r="L78" s="43"/>
      <c r="M78" s="44" t="str">
        <f>IFERROR(IF(Table1[[#This Row],[Qty]]&gt;0,VLOOKUP(P78,'Ripplefold Chart'!$G$1:$H$149,2,FALSE),""),"ERROR")</f>
        <v/>
      </c>
      <c r="N78" s="68"/>
      <c r="O78" s="42"/>
      <c r="P78" s="44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45"/>
      <c r="R78" s="43"/>
      <c r="S78" s="43"/>
      <c r="T78" s="44" t="str">
        <f>IF(AND(Table1[[#This Row],[Qty]]&gt;0,$J$6="Yes"),IF(H78="PR",(M78+14)*2,M78+14),IFERROR(IF(Table1[[#This Row],[Qty]]&gt;0,IF(((ROUND((N78+14)/S78,0))*S78)-N78&lt;14,((ROUND((N78+14)/S78,0))*S78)+S78,(ROUND((N78+14)/S78,0))*S78),""),"ERROR"))</f>
        <v/>
      </c>
      <c r="U78" s="44" t="str">
        <f>IFERROR(IF(Table1[[#This Row],[Qty]]&gt;0,(ROUNDUP(K78,0))*G78,""),"ERROR")</f>
        <v/>
      </c>
      <c r="V78" s="46" t="str">
        <f>IF(AND(J67="Yes",Table1[[#This Row],[Qty]]&gt;0),T78/36,IFERROR(IF(Table1[[#This Row],[Qty]]&gt;0,(T78*K78)/36,""),"ERROR"))</f>
        <v/>
      </c>
      <c r="W78" s="46" t="str">
        <f>IFERROR(IF(Table1[[#This Row],[Qty]]&gt;0,V78*G78*1.06,""),"ERROR")</f>
        <v/>
      </c>
      <c r="X78" s="47"/>
      <c r="Y78" s="48" t="str">
        <f>IFERROR(IF(Table1[[#This Row],[Qty]]&gt;0,IF(I78="Split",CEILING(IF(I78="Split",(((M78+6)*2)/54),(M78+6)/54),2),CEILING(IF(I78="Split",(((M78+6)*2)/54),(M78+6)/54),1)),""),"ERROR")</f>
        <v/>
      </c>
      <c r="Z78" s="49" t="str">
        <f>IFERROR(IF(Table1[[#This Row],[Qty]]&gt;0,Y78*X78,""),"ERROR")</f>
        <v/>
      </c>
      <c r="AA78" s="49" t="str">
        <f>IFERROR(IF(Table1[[#This Row],[Qty]]&gt;0,Z78*G78,""),"ERROR")</f>
        <v/>
      </c>
      <c r="AB78" s="50" t="str">
        <f t="shared" si="3"/>
        <v/>
      </c>
      <c r="AC78" s="50" t="str">
        <f t="shared" si="4"/>
        <v/>
      </c>
      <c r="AD78" s="51" t="str">
        <f t="shared" si="5"/>
        <v/>
      </c>
      <c r="AE78" s="31" t="str">
        <f>IF(Table1[[#This Row],[Fabric Name]]="","NO","YES")</f>
        <v>NO</v>
      </c>
    </row>
    <row r="79" spans="1:31" s="14" customFormat="1" ht="27" customHeight="1" x14ac:dyDescent="0.25">
      <c r="A79" s="11">
        <v>65</v>
      </c>
      <c r="B79" s="41"/>
      <c r="C79" s="42"/>
      <c r="D79" s="66"/>
      <c r="E79" s="66"/>
      <c r="F79" s="41"/>
      <c r="G79" s="42"/>
      <c r="H79" s="42"/>
      <c r="I79" s="43"/>
      <c r="J79" s="42"/>
      <c r="K79" s="44" t="str">
        <f>IFERROR(IF(Table1[[#This Row],[Qty]]&gt;0,IF(I79="Split",CEILING(IF(I79="Split",(((M79+6)*2)/R79),(M79+6)/R79),1),CEILING(IF(I79="Split",(((M79+6)*2)/R79),(M79+6)/R79),0.5)),""),"ERROR")</f>
        <v/>
      </c>
      <c r="L79" s="43"/>
      <c r="M79" s="44" t="str">
        <f>IFERROR(IF(Table1[[#This Row],[Qty]]&gt;0,VLOOKUP(P79,'Ripplefold Chart'!$G$1:$H$149,2,FALSE),""),"ERROR")</f>
        <v/>
      </c>
      <c r="N79" s="68"/>
      <c r="O79" s="42"/>
      <c r="P79" s="44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45"/>
      <c r="R79" s="43"/>
      <c r="S79" s="43"/>
      <c r="T79" s="44" t="str">
        <f>IF(AND(Table1[[#This Row],[Qty]]&gt;0,$J$6="Yes"),IF(H79="PR",(M79+14)*2,M79+14),IFERROR(IF(Table1[[#This Row],[Qty]]&gt;0,IF(((ROUND((N79+14)/S79,0))*S79)-N79&lt;14,((ROUND((N79+14)/S79,0))*S79)+S79,(ROUND((N79+14)/S79,0))*S79),""),"ERROR"))</f>
        <v/>
      </c>
      <c r="U79" s="44" t="str">
        <f>IFERROR(IF(Table1[[#This Row],[Qty]]&gt;0,(ROUNDUP(K79,0))*G79,""),"ERROR")</f>
        <v/>
      </c>
      <c r="V79" s="46" t="str">
        <f>IF(AND(J68="Yes",Table1[[#This Row],[Qty]]&gt;0),T79/36,IFERROR(IF(Table1[[#This Row],[Qty]]&gt;0,(T79*K79)/36,""),"ERROR"))</f>
        <v/>
      </c>
      <c r="W79" s="46" t="str">
        <f>IFERROR(IF(Table1[[#This Row],[Qty]]&gt;0,V79*G79*1.06,""),"ERROR")</f>
        <v/>
      </c>
      <c r="X79" s="47"/>
      <c r="Y79" s="48" t="str">
        <f>IFERROR(IF(Table1[[#This Row],[Qty]]&gt;0,IF(I79="Split",CEILING(IF(I79="Split",(((M79+6)*2)/54),(M79+6)/54),2),CEILING(IF(I79="Split",(((M79+6)*2)/54),(M79+6)/54),1)),""),"ERROR")</f>
        <v/>
      </c>
      <c r="Z79" s="49" t="str">
        <f>IFERROR(IF(Table1[[#This Row],[Qty]]&gt;0,Y79*X79,""),"ERROR")</f>
        <v/>
      </c>
      <c r="AA79" s="49" t="str">
        <f>IFERROR(IF(Table1[[#This Row],[Qty]]&gt;0,Z79*G79,""),"ERROR")</f>
        <v/>
      </c>
      <c r="AB79" s="50" t="str">
        <f t="shared" ref="AB79:AB93" si="6">IF(G79&gt;0,IF(H79="PN",1,(IF(H79="PR",2,0))),"")</f>
        <v/>
      </c>
      <c r="AC79" s="50" t="str">
        <f t="shared" ref="AC79:AC93" si="7">IF(G79&gt;0,IF(H79="PN",M79/36,(IF(H79="PR",(M79/36)*2,0))),"")</f>
        <v/>
      </c>
      <c r="AD79" s="51" t="str">
        <f t="shared" ref="AD79:AD93" si="8">IFERROR(IF(AND(G79&gt;0,$C$9="Yes"),CEILING((((N79+4)*Y79)/36),0.25),""),"ERROR")</f>
        <v/>
      </c>
      <c r="AE79" s="31" t="str">
        <f>IF(Table1[[#This Row],[Fabric Name]]="","NO","YES")</f>
        <v>NO</v>
      </c>
    </row>
    <row r="80" spans="1:31" s="14" customFormat="1" ht="27" customHeight="1" x14ac:dyDescent="0.25">
      <c r="A80" s="11">
        <v>66</v>
      </c>
      <c r="B80" s="41"/>
      <c r="C80" s="42"/>
      <c r="D80" s="66"/>
      <c r="E80" s="66"/>
      <c r="F80" s="41"/>
      <c r="G80" s="42"/>
      <c r="H80" s="42"/>
      <c r="I80" s="43"/>
      <c r="J80" s="42"/>
      <c r="K80" s="44" t="str">
        <f>IFERROR(IF(Table1[[#This Row],[Qty]]&gt;0,IF(I80="Split",CEILING(IF(I80="Split",(((M80+6)*2)/R80),(M80+6)/R80),1),CEILING(IF(I80="Split",(((M80+6)*2)/R80),(M80+6)/R80),0.5)),""),"ERROR")</f>
        <v/>
      </c>
      <c r="L80" s="43"/>
      <c r="M80" s="44" t="str">
        <f>IFERROR(IF(Table1[[#This Row],[Qty]]&gt;0,VLOOKUP(P80,'Ripplefold Chart'!$G$1:$H$149,2,FALSE),""),"ERROR")</f>
        <v/>
      </c>
      <c r="N80" s="68"/>
      <c r="O80" s="42"/>
      <c r="P80" s="44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45"/>
      <c r="R80" s="43"/>
      <c r="S80" s="43"/>
      <c r="T80" s="44" t="str">
        <f>IF(AND(Table1[[#This Row],[Qty]]&gt;0,$J$6="Yes"),IF(H80="PR",(M80+14)*2,M80+14),IFERROR(IF(Table1[[#This Row],[Qty]]&gt;0,IF(((ROUND((N80+14)/S80,0))*S80)-N80&lt;14,((ROUND((N80+14)/S80,0))*S80)+S80,(ROUND((N80+14)/S80,0))*S80),""),"ERROR"))</f>
        <v/>
      </c>
      <c r="U80" s="44" t="str">
        <f>IFERROR(IF(Table1[[#This Row],[Qty]]&gt;0,(ROUNDUP(K80,0))*G80,""),"ERROR")</f>
        <v/>
      </c>
      <c r="V80" s="46" t="str">
        <f>IF(AND(J69="Yes",Table1[[#This Row],[Qty]]&gt;0),T80/36,IFERROR(IF(Table1[[#This Row],[Qty]]&gt;0,(T80*K80)/36,""),"ERROR"))</f>
        <v/>
      </c>
      <c r="W80" s="46" t="str">
        <f>IFERROR(IF(Table1[[#This Row],[Qty]]&gt;0,V80*G80*1.06,""),"ERROR")</f>
        <v/>
      </c>
      <c r="X80" s="47"/>
      <c r="Y80" s="48" t="str">
        <f>IFERROR(IF(Table1[[#This Row],[Qty]]&gt;0,IF(I80="Split",CEILING(IF(I80="Split",(((M80+6)*2)/54),(M80+6)/54),2),CEILING(IF(I80="Split",(((M80+6)*2)/54),(M80+6)/54),1)),""),"ERROR")</f>
        <v/>
      </c>
      <c r="Z80" s="49" t="str">
        <f>IFERROR(IF(Table1[[#This Row],[Qty]]&gt;0,Y80*X80,""),"ERROR")</f>
        <v/>
      </c>
      <c r="AA80" s="49" t="str">
        <f>IFERROR(IF(Table1[[#This Row],[Qty]]&gt;0,Z80*G80,""),"ERROR")</f>
        <v/>
      </c>
      <c r="AB80" s="50" t="str">
        <f t="shared" si="6"/>
        <v/>
      </c>
      <c r="AC80" s="50" t="str">
        <f t="shared" si="7"/>
        <v/>
      </c>
      <c r="AD80" s="51" t="str">
        <f t="shared" si="8"/>
        <v/>
      </c>
      <c r="AE80" s="31" t="str">
        <f>IF(Table1[[#This Row],[Fabric Name]]="","NO","YES")</f>
        <v>NO</v>
      </c>
    </row>
    <row r="81" spans="1:31" s="14" customFormat="1" ht="27" customHeight="1" x14ac:dyDescent="0.25">
      <c r="A81" s="11">
        <v>67</v>
      </c>
      <c r="B81" s="41"/>
      <c r="C81" s="42"/>
      <c r="D81" s="66"/>
      <c r="E81" s="66"/>
      <c r="F81" s="41"/>
      <c r="G81" s="42"/>
      <c r="H81" s="42"/>
      <c r="I81" s="43"/>
      <c r="J81" s="42"/>
      <c r="K81" s="44" t="str">
        <f>IFERROR(IF(Table1[[#This Row],[Qty]]&gt;0,IF(I81="Split",CEILING(IF(I81="Split",(((M81+6)*2)/R81),(M81+6)/R81),1),CEILING(IF(I81="Split",(((M81+6)*2)/R81),(M81+6)/R81),0.5)),""),"ERROR")</f>
        <v/>
      </c>
      <c r="L81" s="43"/>
      <c r="M81" s="44" t="str">
        <f>IFERROR(IF(Table1[[#This Row],[Qty]]&gt;0,VLOOKUP(P81,'Ripplefold Chart'!$G$1:$H$149,2,FALSE),""),"ERROR")</f>
        <v/>
      </c>
      <c r="N81" s="68"/>
      <c r="O81" s="42"/>
      <c r="P81" s="44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45"/>
      <c r="R81" s="43"/>
      <c r="S81" s="43"/>
      <c r="T81" s="44" t="str">
        <f>IF(AND(Table1[[#This Row],[Qty]]&gt;0,$J$6="Yes"),IF(H81="PR",(M81+14)*2,M81+14),IFERROR(IF(Table1[[#This Row],[Qty]]&gt;0,IF(((ROUND((N81+14)/S81,0))*S81)-N81&lt;14,((ROUND((N81+14)/S81,0))*S81)+S81,(ROUND((N81+14)/S81,0))*S81),""),"ERROR"))</f>
        <v/>
      </c>
      <c r="U81" s="44" t="str">
        <f>IFERROR(IF(Table1[[#This Row],[Qty]]&gt;0,(ROUNDUP(K81,0))*G81,""),"ERROR")</f>
        <v/>
      </c>
      <c r="V81" s="46" t="str">
        <f>IF(AND(J70="Yes",Table1[[#This Row],[Qty]]&gt;0),T81/36,IFERROR(IF(Table1[[#This Row],[Qty]]&gt;0,(T81*K81)/36,""),"ERROR"))</f>
        <v/>
      </c>
      <c r="W81" s="46" t="str">
        <f>IFERROR(IF(Table1[[#This Row],[Qty]]&gt;0,V81*G81*1.06,""),"ERROR")</f>
        <v/>
      </c>
      <c r="X81" s="47"/>
      <c r="Y81" s="48" t="str">
        <f>IFERROR(IF(Table1[[#This Row],[Qty]]&gt;0,IF(I81="Split",CEILING(IF(I81="Split",(((M81+6)*2)/54),(M81+6)/54),2),CEILING(IF(I81="Split",(((M81+6)*2)/54),(M81+6)/54),1)),""),"ERROR")</f>
        <v/>
      </c>
      <c r="Z81" s="49" t="str">
        <f>IFERROR(IF(Table1[[#This Row],[Qty]]&gt;0,Y81*X81,""),"ERROR")</f>
        <v/>
      </c>
      <c r="AA81" s="49" t="str">
        <f>IFERROR(IF(Table1[[#This Row],[Qty]]&gt;0,Z81*G81,""),"ERROR")</f>
        <v/>
      </c>
      <c r="AB81" s="50" t="str">
        <f t="shared" si="6"/>
        <v/>
      </c>
      <c r="AC81" s="50" t="str">
        <f t="shared" si="7"/>
        <v/>
      </c>
      <c r="AD81" s="51" t="str">
        <f t="shared" si="8"/>
        <v/>
      </c>
      <c r="AE81" s="31" t="str">
        <f>IF(Table1[[#This Row],[Fabric Name]]="","NO","YES")</f>
        <v>NO</v>
      </c>
    </row>
    <row r="82" spans="1:31" s="14" customFormat="1" ht="27" customHeight="1" x14ac:dyDescent="0.25">
      <c r="A82" s="11">
        <v>68</v>
      </c>
      <c r="B82" s="41"/>
      <c r="C82" s="42"/>
      <c r="D82" s="66"/>
      <c r="E82" s="66"/>
      <c r="F82" s="41"/>
      <c r="G82" s="42"/>
      <c r="H82" s="42"/>
      <c r="I82" s="43"/>
      <c r="J82" s="42"/>
      <c r="K82" s="44" t="str">
        <f>IFERROR(IF(Table1[[#This Row],[Qty]]&gt;0,IF(I82="Split",CEILING(IF(I82="Split",(((M82+6)*2)/R82),(M82+6)/R82),1),CEILING(IF(I82="Split",(((M82+6)*2)/R82),(M82+6)/R82),0.5)),""),"ERROR")</f>
        <v/>
      </c>
      <c r="L82" s="43"/>
      <c r="M82" s="44" t="str">
        <f>IFERROR(IF(Table1[[#This Row],[Qty]]&gt;0,VLOOKUP(P82,'Ripplefold Chart'!$G$1:$H$149,2,FALSE),""),"ERROR")</f>
        <v/>
      </c>
      <c r="N82" s="68"/>
      <c r="O82" s="42"/>
      <c r="P82" s="44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45"/>
      <c r="R82" s="43"/>
      <c r="S82" s="43"/>
      <c r="T82" s="44" t="str">
        <f>IF(AND(Table1[[#This Row],[Qty]]&gt;0,$J$6="Yes"),IF(H82="PR",(M82+14)*2,M82+14),IFERROR(IF(Table1[[#This Row],[Qty]]&gt;0,IF(((ROUND((N82+14)/S82,0))*S82)-N82&lt;14,((ROUND((N82+14)/S82,0))*S82)+S82,(ROUND((N82+14)/S82,0))*S82),""),"ERROR"))</f>
        <v/>
      </c>
      <c r="U82" s="44" t="str">
        <f>IFERROR(IF(Table1[[#This Row],[Qty]]&gt;0,(ROUNDUP(K82,0))*G82,""),"ERROR")</f>
        <v/>
      </c>
      <c r="V82" s="46" t="str">
        <f>IF(AND(J71="Yes",Table1[[#This Row],[Qty]]&gt;0),T82/36,IFERROR(IF(Table1[[#This Row],[Qty]]&gt;0,(T82*K82)/36,""),"ERROR"))</f>
        <v/>
      </c>
      <c r="W82" s="46" t="str">
        <f>IFERROR(IF(Table1[[#This Row],[Qty]]&gt;0,V82*G82*1.06,""),"ERROR")</f>
        <v/>
      </c>
      <c r="X82" s="47"/>
      <c r="Y82" s="48" t="str">
        <f>IFERROR(IF(Table1[[#This Row],[Qty]]&gt;0,IF(I82="Split",CEILING(IF(I82="Split",(((M82+6)*2)/54),(M82+6)/54),2),CEILING(IF(I82="Split",(((M82+6)*2)/54),(M82+6)/54),1)),""),"ERROR")</f>
        <v/>
      </c>
      <c r="Z82" s="49" t="str">
        <f>IFERROR(IF(Table1[[#This Row],[Qty]]&gt;0,Y82*X82,""),"ERROR")</f>
        <v/>
      </c>
      <c r="AA82" s="49" t="str">
        <f>IFERROR(IF(Table1[[#This Row],[Qty]]&gt;0,Z82*G82,""),"ERROR")</f>
        <v/>
      </c>
      <c r="AB82" s="50" t="str">
        <f t="shared" si="6"/>
        <v/>
      </c>
      <c r="AC82" s="50" t="str">
        <f t="shared" si="7"/>
        <v/>
      </c>
      <c r="AD82" s="51" t="str">
        <f t="shared" si="8"/>
        <v/>
      </c>
      <c r="AE82" s="31" t="str">
        <f>IF(Table1[[#This Row],[Fabric Name]]="","NO","YES")</f>
        <v>NO</v>
      </c>
    </row>
    <row r="83" spans="1:31" s="14" customFormat="1" ht="27" customHeight="1" x14ac:dyDescent="0.25">
      <c r="A83" s="11">
        <v>69</v>
      </c>
      <c r="B83" s="41"/>
      <c r="C83" s="42"/>
      <c r="D83" s="66"/>
      <c r="E83" s="66"/>
      <c r="F83" s="41"/>
      <c r="G83" s="42"/>
      <c r="H83" s="42"/>
      <c r="I83" s="43"/>
      <c r="J83" s="42"/>
      <c r="K83" s="44" t="str">
        <f>IFERROR(IF(Table1[[#This Row],[Qty]]&gt;0,IF(I83="Split",CEILING(IF(I83="Split",(((M83+6)*2)/R83),(M83+6)/R83),1),CEILING(IF(I83="Split",(((M83+6)*2)/R83),(M83+6)/R83),0.5)),""),"ERROR")</f>
        <v/>
      </c>
      <c r="L83" s="43"/>
      <c r="M83" s="44" t="str">
        <f>IFERROR(IF(Table1[[#This Row],[Qty]]&gt;0,VLOOKUP(P83,'Ripplefold Chart'!$G$1:$H$149,2,FALSE),""),"ERROR")</f>
        <v/>
      </c>
      <c r="N83" s="68"/>
      <c r="O83" s="42"/>
      <c r="P83" s="44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45"/>
      <c r="R83" s="43"/>
      <c r="S83" s="43"/>
      <c r="T83" s="44" t="str">
        <f>IF(AND(Table1[[#This Row],[Qty]]&gt;0,$J$6="Yes"),IF(H83="PR",(M83+14)*2,M83+14),IFERROR(IF(Table1[[#This Row],[Qty]]&gt;0,IF(((ROUND((N83+14)/S83,0))*S83)-N83&lt;14,((ROUND((N83+14)/S83,0))*S83)+S83,(ROUND((N83+14)/S83,0))*S83),""),"ERROR"))</f>
        <v/>
      </c>
      <c r="U83" s="44" t="str">
        <f>IFERROR(IF(Table1[[#This Row],[Qty]]&gt;0,(ROUNDUP(K83,0))*G83,""),"ERROR")</f>
        <v/>
      </c>
      <c r="V83" s="46" t="str">
        <f>IF(AND(J72="Yes",Table1[[#This Row],[Qty]]&gt;0),T83/36,IFERROR(IF(Table1[[#This Row],[Qty]]&gt;0,(T83*K83)/36,""),"ERROR"))</f>
        <v/>
      </c>
      <c r="W83" s="46" t="str">
        <f>IFERROR(IF(Table1[[#This Row],[Qty]]&gt;0,V83*G83*1.06,""),"ERROR")</f>
        <v/>
      </c>
      <c r="X83" s="47"/>
      <c r="Y83" s="48" t="str">
        <f>IFERROR(IF(Table1[[#This Row],[Qty]]&gt;0,IF(I83="Split",CEILING(IF(I83="Split",(((M83+6)*2)/54),(M83+6)/54),2),CEILING(IF(I83="Split",(((M83+6)*2)/54),(M83+6)/54),1)),""),"ERROR")</f>
        <v/>
      </c>
      <c r="Z83" s="49" t="str">
        <f>IFERROR(IF(Table1[[#This Row],[Qty]]&gt;0,Y83*X83,""),"ERROR")</f>
        <v/>
      </c>
      <c r="AA83" s="49" t="str">
        <f>IFERROR(IF(Table1[[#This Row],[Qty]]&gt;0,Z83*G83,""),"ERROR")</f>
        <v/>
      </c>
      <c r="AB83" s="50" t="str">
        <f t="shared" si="6"/>
        <v/>
      </c>
      <c r="AC83" s="50" t="str">
        <f t="shared" si="7"/>
        <v/>
      </c>
      <c r="AD83" s="51" t="str">
        <f t="shared" si="8"/>
        <v/>
      </c>
      <c r="AE83" s="31" t="str">
        <f>IF(Table1[[#This Row],[Fabric Name]]="","NO","YES")</f>
        <v>NO</v>
      </c>
    </row>
    <row r="84" spans="1:31" s="14" customFormat="1" ht="27" customHeight="1" x14ac:dyDescent="0.25">
      <c r="A84" s="11">
        <v>70</v>
      </c>
      <c r="B84" s="41"/>
      <c r="C84" s="42"/>
      <c r="D84" s="66"/>
      <c r="E84" s="66"/>
      <c r="F84" s="41"/>
      <c r="G84" s="42"/>
      <c r="H84" s="42"/>
      <c r="I84" s="43"/>
      <c r="J84" s="42"/>
      <c r="K84" s="44" t="str">
        <f>IFERROR(IF(Table1[[#This Row],[Qty]]&gt;0,IF(I84="Split",CEILING(IF(I84="Split",(((M84+6)*2)/R84),(M84+6)/R84),1),CEILING(IF(I84="Split",(((M84+6)*2)/R84),(M84+6)/R84),0.5)),""),"ERROR")</f>
        <v/>
      </c>
      <c r="L84" s="43"/>
      <c r="M84" s="44" t="str">
        <f>IFERROR(IF(Table1[[#This Row],[Qty]]&gt;0,VLOOKUP(P84,'Ripplefold Chart'!$G$1:$H$149,2,FALSE),""),"ERROR")</f>
        <v/>
      </c>
      <c r="N84" s="68"/>
      <c r="O84" s="42"/>
      <c r="P84" s="44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45"/>
      <c r="R84" s="43"/>
      <c r="S84" s="43"/>
      <c r="T84" s="44" t="str">
        <f>IF(AND(Table1[[#This Row],[Qty]]&gt;0,$J$6="Yes"),IF(H84="PR",(M84+14)*2,M84+14),IFERROR(IF(Table1[[#This Row],[Qty]]&gt;0,IF(((ROUND((N84+14)/S84,0))*S84)-N84&lt;14,((ROUND((N84+14)/S84,0))*S84)+S84,(ROUND((N84+14)/S84,0))*S84),""),"ERROR"))</f>
        <v/>
      </c>
      <c r="U84" s="44" t="str">
        <f>IFERROR(IF(Table1[[#This Row],[Qty]]&gt;0,(ROUNDUP(K84,0))*G84,""),"ERROR")</f>
        <v/>
      </c>
      <c r="V84" s="46" t="str">
        <f>IF(AND(J73="Yes",Table1[[#This Row],[Qty]]&gt;0),T84/36,IFERROR(IF(Table1[[#This Row],[Qty]]&gt;0,(T84*K84)/36,""),"ERROR"))</f>
        <v/>
      </c>
      <c r="W84" s="46" t="str">
        <f>IFERROR(IF(Table1[[#This Row],[Qty]]&gt;0,V84*G84*1.06,""),"ERROR")</f>
        <v/>
      </c>
      <c r="X84" s="47"/>
      <c r="Y84" s="48" t="str">
        <f>IFERROR(IF(Table1[[#This Row],[Qty]]&gt;0,IF(I84="Split",CEILING(IF(I84="Split",(((M84+6)*2)/54),(M84+6)/54),2),CEILING(IF(I84="Split",(((M84+6)*2)/54),(M84+6)/54),1)),""),"ERROR")</f>
        <v/>
      </c>
      <c r="Z84" s="49" t="str">
        <f>IFERROR(IF(Table1[[#This Row],[Qty]]&gt;0,Y84*X84,""),"ERROR")</f>
        <v/>
      </c>
      <c r="AA84" s="49" t="str">
        <f>IFERROR(IF(Table1[[#This Row],[Qty]]&gt;0,Z84*G84,""),"ERROR")</f>
        <v/>
      </c>
      <c r="AB84" s="50" t="str">
        <f t="shared" si="6"/>
        <v/>
      </c>
      <c r="AC84" s="50" t="str">
        <f t="shared" si="7"/>
        <v/>
      </c>
      <c r="AD84" s="51" t="str">
        <f t="shared" si="8"/>
        <v/>
      </c>
      <c r="AE84" s="31" t="str">
        <f>IF(Table1[[#This Row],[Fabric Name]]="","NO","YES")</f>
        <v>NO</v>
      </c>
    </row>
    <row r="85" spans="1:31" s="14" customFormat="1" ht="27" customHeight="1" x14ac:dyDescent="0.25">
      <c r="A85" s="11">
        <v>71</v>
      </c>
      <c r="B85" s="41"/>
      <c r="C85" s="42"/>
      <c r="D85" s="66"/>
      <c r="E85" s="66"/>
      <c r="F85" s="41"/>
      <c r="G85" s="42"/>
      <c r="H85" s="42"/>
      <c r="I85" s="43"/>
      <c r="J85" s="42"/>
      <c r="K85" s="44" t="str">
        <f>IFERROR(IF(Table1[[#This Row],[Qty]]&gt;0,IF(I85="Split",CEILING(IF(I85="Split",(((M85+6)*2)/R85),(M85+6)/R85),1),CEILING(IF(I85="Split",(((M85+6)*2)/R85),(M85+6)/R85),0.5)),""),"ERROR")</f>
        <v/>
      </c>
      <c r="L85" s="43"/>
      <c r="M85" s="44" t="str">
        <f>IFERROR(IF(Table1[[#This Row],[Qty]]&gt;0,VLOOKUP(P85,'Ripplefold Chart'!$G$1:$H$149,2,FALSE),""),"ERROR")</f>
        <v/>
      </c>
      <c r="N85" s="68"/>
      <c r="O85" s="42"/>
      <c r="P85" s="44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45"/>
      <c r="R85" s="43"/>
      <c r="S85" s="43"/>
      <c r="T85" s="44" t="str">
        <f>IF(AND(Table1[[#This Row],[Qty]]&gt;0,$J$6="Yes"),IF(H85="PR",(M85+14)*2,M85+14),IFERROR(IF(Table1[[#This Row],[Qty]]&gt;0,IF(((ROUND((N85+14)/S85,0))*S85)-N85&lt;14,((ROUND((N85+14)/S85,0))*S85)+S85,(ROUND((N85+14)/S85,0))*S85),""),"ERROR"))</f>
        <v/>
      </c>
      <c r="U85" s="44" t="str">
        <f>IFERROR(IF(Table1[[#This Row],[Qty]]&gt;0,(ROUNDUP(K85,0))*G85,""),"ERROR")</f>
        <v/>
      </c>
      <c r="V85" s="46" t="str">
        <f>IF(AND(J74="Yes",Table1[[#This Row],[Qty]]&gt;0),T85/36,IFERROR(IF(Table1[[#This Row],[Qty]]&gt;0,(T85*K85)/36,""),"ERROR"))</f>
        <v/>
      </c>
      <c r="W85" s="46" t="str">
        <f>IFERROR(IF(Table1[[#This Row],[Qty]]&gt;0,V85*G85*1.06,""),"ERROR")</f>
        <v/>
      </c>
      <c r="X85" s="47"/>
      <c r="Y85" s="48" t="str">
        <f>IFERROR(IF(Table1[[#This Row],[Qty]]&gt;0,IF(I85="Split",CEILING(IF(I85="Split",(((M85+6)*2)/54),(M85+6)/54),2),CEILING(IF(I85="Split",(((M85+6)*2)/54),(M85+6)/54),1)),""),"ERROR")</f>
        <v/>
      </c>
      <c r="Z85" s="49" t="str">
        <f>IFERROR(IF(Table1[[#This Row],[Qty]]&gt;0,Y85*X85,""),"ERROR")</f>
        <v/>
      </c>
      <c r="AA85" s="49" t="str">
        <f>IFERROR(IF(Table1[[#This Row],[Qty]]&gt;0,Z85*G85,""),"ERROR")</f>
        <v/>
      </c>
      <c r="AB85" s="50" t="str">
        <f t="shared" si="6"/>
        <v/>
      </c>
      <c r="AC85" s="50" t="str">
        <f t="shared" si="7"/>
        <v/>
      </c>
      <c r="AD85" s="51" t="str">
        <f t="shared" si="8"/>
        <v/>
      </c>
      <c r="AE85" s="31" t="str">
        <f>IF(Table1[[#This Row],[Fabric Name]]="","NO","YES")</f>
        <v>NO</v>
      </c>
    </row>
    <row r="86" spans="1:31" s="14" customFormat="1" ht="27" customHeight="1" x14ac:dyDescent="0.25">
      <c r="A86" s="11">
        <v>72</v>
      </c>
      <c r="B86" s="41"/>
      <c r="C86" s="42"/>
      <c r="D86" s="66"/>
      <c r="E86" s="66"/>
      <c r="F86" s="41"/>
      <c r="G86" s="42"/>
      <c r="H86" s="42"/>
      <c r="I86" s="43"/>
      <c r="J86" s="42"/>
      <c r="K86" s="44" t="str">
        <f>IFERROR(IF(Table1[[#This Row],[Qty]]&gt;0,IF(I86="Split",CEILING(IF(I86="Split",(((M86+6)*2)/R86),(M86+6)/R86),1),CEILING(IF(I86="Split",(((M86+6)*2)/R86),(M86+6)/R86),0.5)),""),"ERROR")</f>
        <v/>
      </c>
      <c r="L86" s="43"/>
      <c r="M86" s="44" t="str">
        <f>IFERROR(IF(Table1[[#This Row],[Qty]]&gt;0,VLOOKUP(P86,'Ripplefold Chart'!$G$1:$H$149,2,FALSE),""),"ERROR")</f>
        <v/>
      </c>
      <c r="N86" s="68"/>
      <c r="O86" s="42"/>
      <c r="P86" s="44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45"/>
      <c r="R86" s="43"/>
      <c r="S86" s="43"/>
      <c r="T86" s="44" t="str">
        <f>IF(AND(Table1[[#This Row],[Qty]]&gt;0,$J$6="Yes"),IF(H86="PR",(M86+14)*2,M86+14),IFERROR(IF(Table1[[#This Row],[Qty]]&gt;0,IF(((ROUND((N86+14)/S86,0))*S86)-N86&lt;14,((ROUND((N86+14)/S86,0))*S86)+S86,(ROUND((N86+14)/S86,0))*S86),""),"ERROR"))</f>
        <v/>
      </c>
      <c r="U86" s="44" t="str">
        <f>IFERROR(IF(Table1[[#This Row],[Qty]]&gt;0,(ROUNDUP(K86,0))*G86,""),"ERROR")</f>
        <v/>
      </c>
      <c r="V86" s="46" t="str">
        <f>IF(AND(J75="Yes",Table1[[#This Row],[Qty]]&gt;0),T86/36,IFERROR(IF(Table1[[#This Row],[Qty]]&gt;0,(T86*K86)/36,""),"ERROR"))</f>
        <v/>
      </c>
      <c r="W86" s="46" t="str">
        <f>IFERROR(IF(Table1[[#This Row],[Qty]]&gt;0,V86*G86*1.06,""),"ERROR")</f>
        <v/>
      </c>
      <c r="X86" s="47"/>
      <c r="Y86" s="48" t="str">
        <f>IFERROR(IF(Table1[[#This Row],[Qty]]&gt;0,IF(I86="Split",CEILING(IF(I86="Split",(((M86+6)*2)/54),(M86+6)/54),2),CEILING(IF(I86="Split",(((M86+6)*2)/54),(M86+6)/54),1)),""),"ERROR")</f>
        <v/>
      </c>
      <c r="Z86" s="49" t="str">
        <f>IFERROR(IF(Table1[[#This Row],[Qty]]&gt;0,Y86*X86,""),"ERROR")</f>
        <v/>
      </c>
      <c r="AA86" s="49" t="str">
        <f>IFERROR(IF(Table1[[#This Row],[Qty]]&gt;0,Z86*G86,""),"ERROR")</f>
        <v/>
      </c>
      <c r="AB86" s="50" t="str">
        <f t="shared" si="6"/>
        <v/>
      </c>
      <c r="AC86" s="50" t="str">
        <f t="shared" si="7"/>
        <v/>
      </c>
      <c r="AD86" s="51" t="str">
        <f t="shared" si="8"/>
        <v/>
      </c>
      <c r="AE86" s="31" t="str">
        <f>IF(Table1[[#This Row],[Fabric Name]]="","NO","YES")</f>
        <v>NO</v>
      </c>
    </row>
    <row r="87" spans="1:31" s="14" customFormat="1" ht="27" customHeight="1" x14ac:dyDescent="0.25">
      <c r="A87" s="11">
        <v>73</v>
      </c>
      <c r="B87" s="41"/>
      <c r="C87" s="42"/>
      <c r="D87" s="66"/>
      <c r="E87" s="66"/>
      <c r="F87" s="41"/>
      <c r="G87" s="42"/>
      <c r="H87" s="42"/>
      <c r="I87" s="43"/>
      <c r="J87" s="42"/>
      <c r="K87" s="44" t="str">
        <f>IFERROR(IF(Table1[[#This Row],[Qty]]&gt;0,IF(I87="Split",CEILING(IF(I87="Split",(((M87+6)*2)/R87),(M87+6)/R87),1),CEILING(IF(I87="Split",(((M87+6)*2)/R87),(M87+6)/R87),0.5)),""),"ERROR")</f>
        <v/>
      </c>
      <c r="L87" s="43"/>
      <c r="M87" s="44" t="str">
        <f>IFERROR(IF(Table1[[#This Row],[Qty]]&gt;0,VLOOKUP(P87,'Ripplefold Chart'!$G$1:$H$149,2,FALSE),""),"ERROR")</f>
        <v/>
      </c>
      <c r="N87" s="68"/>
      <c r="O87" s="42"/>
      <c r="P87" s="44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45"/>
      <c r="R87" s="43"/>
      <c r="S87" s="43"/>
      <c r="T87" s="44" t="str">
        <f>IF(AND(Table1[[#This Row],[Qty]]&gt;0,$J$6="Yes"),IF(H87="PR",(M87+14)*2,M87+14),IFERROR(IF(Table1[[#This Row],[Qty]]&gt;0,IF(((ROUND((N87+14)/S87,0))*S87)-N87&lt;14,((ROUND((N87+14)/S87,0))*S87)+S87,(ROUND((N87+14)/S87,0))*S87),""),"ERROR"))</f>
        <v/>
      </c>
      <c r="U87" s="44" t="str">
        <f>IFERROR(IF(Table1[[#This Row],[Qty]]&gt;0,(ROUNDUP(K87,0))*G87,""),"ERROR")</f>
        <v/>
      </c>
      <c r="V87" s="46" t="str">
        <f>IF(AND(J76="Yes",Table1[[#This Row],[Qty]]&gt;0),T87/36,IFERROR(IF(Table1[[#This Row],[Qty]]&gt;0,(T87*K87)/36,""),"ERROR"))</f>
        <v/>
      </c>
      <c r="W87" s="46" t="str">
        <f>IFERROR(IF(Table1[[#This Row],[Qty]]&gt;0,V87*G87*1.06,""),"ERROR")</f>
        <v/>
      </c>
      <c r="X87" s="47"/>
      <c r="Y87" s="48" t="str">
        <f>IFERROR(IF(Table1[[#This Row],[Qty]]&gt;0,IF(I87="Split",CEILING(IF(I87="Split",(((M87+6)*2)/54),(M87+6)/54),2),CEILING(IF(I87="Split",(((M87+6)*2)/54),(M87+6)/54),1)),""),"ERROR")</f>
        <v/>
      </c>
      <c r="Z87" s="49" t="str">
        <f>IFERROR(IF(Table1[[#This Row],[Qty]]&gt;0,Y87*X87,""),"ERROR")</f>
        <v/>
      </c>
      <c r="AA87" s="49" t="str">
        <f>IFERROR(IF(Table1[[#This Row],[Qty]]&gt;0,Z87*G87,""),"ERROR")</f>
        <v/>
      </c>
      <c r="AB87" s="50" t="str">
        <f t="shared" si="6"/>
        <v/>
      </c>
      <c r="AC87" s="50" t="str">
        <f t="shared" si="7"/>
        <v/>
      </c>
      <c r="AD87" s="51" t="str">
        <f t="shared" si="8"/>
        <v/>
      </c>
      <c r="AE87" s="31" t="str">
        <f>IF(Table1[[#This Row],[Fabric Name]]="","NO","YES")</f>
        <v>NO</v>
      </c>
    </row>
    <row r="88" spans="1:31" s="14" customFormat="1" ht="27" customHeight="1" x14ac:dyDescent="0.25">
      <c r="A88" s="11">
        <v>74</v>
      </c>
      <c r="B88" s="41"/>
      <c r="C88" s="42"/>
      <c r="D88" s="66"/>
      <c r="E88" s="66"/>
      <c r="F88" s="41"/>
      <c r="G88" s="42"/>
      <c r="H88" s="42"/>
      <c r="I88" s="43"/>
      <c r="J88" s="42"/>
      <c r="K88" s="44" t="str">
        <f>IFERROR(IF(Table1[[#This Row],[Qty]]&gt;0,IF(I88="Split",CEILING(IF(I88="Split",(((M88+6)*2)/R88),(M88+6)/R88),1),CEILING(IF(I88="Split",(((M88+6)*2)/R88),(M88+6)/R88),0.5)),""),"ERROR")</f>
        <v/>
      </c>
      <c r="L88" s="43"/>
      <c r="M88" s="44" t="str">
        <f>IFERROR(IF(Table1[[#This Row],[Qty]]&gt;0,VLOOKUP(P88,'Ripplefold Chart'!$G$1:$H$149,2,FALSE),""),"ERROR")</f>
        <v/>
      </c>
      <c r="N88" s="68"/>
      <c r="O88" s="42"/>
      <c r="P88" s="44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45"/>
      <c r="R88" s="43"/>
      <c r="S88" s="43"/>
      <c r="T88" s="44" t="str">
        <f>IF(AND(Table1[[#This Row],[Qty]]&gt;0,$J$6="Yes"),IF(H88="PR",(M88+14)*2,M88+14),IFERROR(IF(Table1[[#This Row],[Qty]]&gt;0,IF(((ROUND((N88+14)/S88,0))*S88)-N88&lt;14,((ROUND((N88+14)/S88,0))*S88)+S88,(ROUND((N88+14)/S88,0))*S88),""),"ERROR"))</f>
        <v/>
      </c>
      <c r="U88" s="44" t="str">
        <f>IFERROR(IF(Table1[[#This Row],[Qty]]&gt;0,(ROUNDUP(K88,0))*G88,""),"ERROR")</f>
        <v/>
      </c>
      <c r="V88" s="46" t="str">
        <f>IF(AND(J77="Yes",Table1[[#This Row],[Qty]]&gt;0),T88/36,IFERROR(IF(Table1[[#This Row],[Qty]]&gt;0,(T88*K88)/36,""),"ERROR"))</f>
        <v/>
      </c>
      <c r="W88" s="46" t="str">
        <f>IFERROR(IF(Table1[[#This Row],[Qty]]&gt;0,V88*G88*1.06,""),"ERROR")</f>
        <v/>
      </c>
      <c r="X88" s="47"/>
      <c r="Y88" s="48" t="str">
        <f>IFERROR(IF(Table1[[#This Row],[Qty]]&gt;0,IF(I88="Split",CEILING(IF(I88="Split",(((M88+6)*2)/54),(M88+6)/54),2),CEILING(IF(I88="Split",(((M88+6)*2)/54),(M88+6)/54),1)),""),"ERROR")</f>
        <v/>
      </c>
      <c r="Z88" s="49" t="str">
        <f>IFERROR(IF(Table1[[#This Row],[Qty]]&gt;0,Y88*X88,""),"ERROR")</f>
        <v/>
      </c>
      <c r="AA88" s="49" t="str">
        <f>IFERROR(IF(Table1[[#This Row],[Qty]]&gt;0,Z88*G88,""),"ERROR")</f>
        <v/>
      </c>
      <c r="AB88" s="50" t="str">
        <f t="shared" si="6"/>
        <v/>
      </c>
      <c r="AC88" s="50" t="str">
        <f t="shared" si="7"/>
        <v/>
      </c>
      <c r="AD88" s="51" t="str">
        <f t="shared" si="8"/>
        <v/>
      </c>
      <c r="AE88" s="31" t="str">
        <f>IF(Table1[[#This Row],[Fabric Name]]="","NO","YES")</f>
        <v>NO</v>
      </c>
    </row>
    <row r="89" spans="1:31" s="14" customFormat="1" ht="27" customHeight="1" x14ac:dyDescent="0.25">
      <c r="A89" s="11">
        <v>75</v>
      </c>
      <c r="B89" s="41"/>
      <c r="C89" s="42"/>
      <c r="D89" s="66"/>
      <c r="E89" s="66"/>
      <c r="F89" s="41"/>
      <c r="G89" s="42"/>
      <c r="H89" s="42"/>
      <c r="I89" s="43"/>
      <c r="J89" s="42"/>
      <c r="K89" s="44" t="str">
        <f>IFERROR(IF(Table1[[#This Row],[Qty]]&gt;0,IF(I89="Split",CEILING(IF(I89="Split",(((M89+6)*2)/R89),(M89+6)/R89),1),CEILING(IF(I89="Split",(((M89+6)*2)/R89),(M89+6)/R89),0.5)),""),"ERROR")</f>
        <v/>
      </c>
      <c r="L89" s="43"/>
      <c r="M89" s="44" t="str">
        <f>IFERROR(IF(Table1[[#This Row],[Qty]]&gt;0,VLOOKUP(P89,'Ripplefold Chart'!$G$1:$H$149,2,FALSE),""),"ERROR")</f>
        <v/>
      </c>
      <c r="N89" s="68"/>
      <c r="O89" s="42"/>
      <c r="P89" s="44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45"/>
      <c r="R89" s="43"/>
      <c r="S89" s="43"/>
      <c r="T89" s="44" t="str">
        <f>IF(AND(Table1[[#This Row],[Qty]]&gt;0,$J$6="Yes"),IF(H89="PR",(M89+14)*2,M89+14),IFERROR(IF(Table1[[#This Row],[Qty]]&gt;0,IF(((ROUND((N89+14)/S89,0))*S89)-N89&lt;14,((ROUND((N89+14)/S89,0))*S89)+S89,(ROUND((N89+14)/S89,0))*S89),""),"ERROR"))</f>
        <v/>
      </c>
      <c r="U89" s="44" t="str">
        <f>IFERROR(IF(Table1[[#This Row],[Qty]]&gt;0,(ROUNDUP(K89,0))*G89,""),"ERROR")</f>
        <v/>
      </c>
      <c r="V89" s="46" t="str">
        <f>IF(AND(J78="Yes",Table1[[#This Row],[Qty]]&gt;0),T89/36,IFERROR(IF(Table1[[#This Row],[Qty]]&gt;0,(T89*K89)/36,""),"ERROR"))</f>
        <v/>
      </c>
      <c r="W89" s="46" t="str">
        <f>IFERROR(IF(Table1[[#This Row],[Qty]]&gt;0,V89*G89*1.06,""),"ERROR")</f>
        <v/>
      </c>
      <c r="X89" s="47"/>
      <c r="Y89" s="48" t="str">
        <f>IFERROR(IF(Table1[[#This Row],[Qty]]&gt;0,IF(I89="Split",CEILING(IF(I89="Split",(((M89+6)*2)/54),(M89+6)/54),2),CEILING(IF(I89="Split",(((M89+6)*2)/54),(M89+6)/54),1)),""),"ERROR")</f>
        <v/>
      </c>
      <c r="Z89" s="49" t="str">
        <f>IFERROR(IF(Table1[[#This Row],[Qty]]&gt;0,Y89*X89,""),"ERROR")</f>
        <v/>
      </c>
      <c r="AA89" s="49" t="str">
        <f>IFERROR(IF(Table1[[#This Row],[Qty]]&gt;0,Z89*G89,""),"ERROR")</f>
        <v/>
      </c>
      <c r="AB89" s="50" t="str">
        <f t="shared" si="6"/>
        <v/>
      </c>
      <c r="AC89" s="50" t="str">
        <f t="shared" si="7"/>
        <v/>
      </c>
      <c r="AD89" s="51" t="str">
        <f t="shared" si="8"/>
        <v/>
      </c>
      <c r="AE89" s="31" t="str">
        <f>IF(Table1[[#This Row],[Fabric Name]]="","NO","YES")</f>
        <v>NO</v>
      </c>
    </row>
    <row r="90" spans="1:31" s="14" customFormat="1" ht="27" customHeight="1" x14ac:dyDescent="0.25">
      <c r="A90" s="11">
        <v>76</v>
      </c>
      <c r="B90" s="41"/>
      <c r="C90" s="42"/>
      <c r="D90" s="66"/>
      <c r="E90" s="66"/>
      <c r="F90" s="41"/>
      <c r="G90" s="42"/>
      <c r="H90" s="42"/>
      <c r="I90" s="43"/>
      <c r="J90" s="42"/>
      <c r="K90" s="44" t="str">
        <f>IFERROR(IF(Table1[[#This Row],[Qty]]&gt;0,IF(I90="Split",CEILING(IF(I90="Split",(((M90+6)*2)/R90),(M90+6)/R90),1),CEILING(IF(I90="Split",(((M90+6)*2)/R90),(M90+6)/R90),0.5)),""),"ERROR")</f>
        <v/>
      </c>
      <c r="L90" s="43"/>
      <c r="M90" s="44" t="str">
        <f>IFERROR(IF(Table1[[#This Row],[Qty]]&gt;0,VLOOKUP(P90,'Ripplefold Chart'!$G$1:$H$149,2,FALSE),""),"ERROR")</f>
        <v/>
      </c>
      <c r="N90" s="68"/>
      <c r="O90" s="42"/>
      <c r="P90" s="44" t="str">
        <f>IFERROR(IF(Table1[[#This Row],[Qty]]&gt;0,IF(I90="Split",VLOOKUP((L90/2),'Ripplefold Chart'!$A$1:$E$353,(HLOOKUP(Q90,'Ripplefold Chart'!$A$1:$E$353,2,FALSE)),TRUE),VLOOKUP(L90,'Ripplefold Chart'!$A$1:$E$353,(HLOOKUP(Q90,'Ripplefold Chart'!$A$1:$E$353,2,FALSE)),TRUE)),""),"ERROR")</f>
        <v/>
      </c>
      <c r="Q90" s="45"/>
      <c r="R90" s="43"/>
      <c r="S90" s="43"/>
      <c r="T90" s="44" t="str">
        <f>IF(AND(Table1[[#This Row],[Qty]]&gt;0,$J$6="Yes"),IF(H90="PR",(M90+14)*2,M90+14),IFERROR(IF(Table1[[#This Row],[Qty]]&gt;0,IF(((ROUND((N90+14)/S90,0))*S90)-N90&lt;14,((ROUND((N90+14)/S90,0))*S90)+S90,(ROUND((N90+14)/S90,0))*S90),""),"ERROR"))</f>
        <v/>
      </c>
      <c r="U90" s="44" t="str">
        <f>IFERROR(IF(Table1[[#This Row],[Qty]]&gt;0,(ROUNDUP(K90,0))*G90,""),"ERROR")</f>
        <v/>
      </c>
      <c r="V90" s="46" t="str">
        <f>IF(AND(J79="Yes",Table1[[#This Row],[Qty]]&gt;0),T90/36,IFERROR(IF(Table1[[#This Row],[Qty]]&gt;0,(T90*K90)/36,""),"ERROR"))</f>
        <v/>
      </c>
      <c r="W90" s="46" t="str">
        <f>IFERROR(IF(Table1[[#This Row],[Qty]]&gt;0,V90*G90*1.06,""),"ERROR")</f>
        <v/>
      </c>
      <c r="X90" s="47"/>
      <c r="Y90" s="48" t="str">
        <f>IFERROR(IF(Table1[[#This Row],[Qty]]&gt;0,IF(I90="Split",CEILING(IF(I90="Split",(((M90+6)*2)/54),(M90+6)/54),2),CEILING(IF(I90="Split",(((M90+6)*2)/54),(M90+6)/54),1)),""),"ERROR")</f>
        <v/>
      </c>
      <c r="Z90" s="49" t="str">
        <f>IFERROR(IF(Table1[[#This Row],[Qty]]&gt;0,Y90*X90,""),"ERROR")</f>
        <v/>
      </c>
      <c r="AA90" s="49" t="str">
        <f>IFERROR(IF(Table1[[#This Row],[Qty]]&gt;0,Z90*G90,""),"ERROR")</f>
        <v/>
      </c>
      <c r="AB90" s="50" t="str">
        <f t="shared" si="6"/>
        <v/>
      </c>
      <c r="AC90" s="50" t="str">
        <f t="shared" si="7"/>
        <v/>
      </c>
      <c r="AD90" s="51" t="str">
        <f t="shared" si="8"/>
        <v/>
      </c>
      <c r="AE90" s="31" t="str">
        <f>IF(Table1[[#This Row],[Fabric Name]]="","NO","YES")</f>
        <v>NO</v>
      </c>
    </row>
    <row r="91" spans="1:31" s="14" customFormat="1" ht="27" customHeight="1" x14ac:dyDescent="0.25">
      <c r="A91" s="11">
        <v>77</v>
      </c>
      <c r="B91" s="41"/>
      <c r="C91" s="42"/>
      <c r="D91" s="66"/>
      <c r="E91" s="66"/>
      <c r="F91" s="41"/>
      <c r="G91" s="42"/>
      <c r="H91" s="42"/>
      <c r="I91" s="43"/>
      <c r="J91" s="42"/>
      <c r="K91" s="44" t="str">
        <f>IFERROR(IF(Table1[[#This Row],[Qty]]&gt;0,IF(I91="Split",CEILING(IF(I91="Split",(((M91+6)*2)/R91),(M91+6)/R91),1),CEILING(IF(I91="Split",(((M91+6)*2)/R91),(M91+6)/R91),0.5)),""),"ERROR")</f>
        <v/>
      </c>
      <c r="L91" s="43"/>
      <c r="M91" s="44" t="str">
        <f>IFERROR(IF(Table1[[#This Row],[Qty]]&gt;0,VLOOKUP(P91,'Ripplefold Chart'!$G$1:$H$149,2,FALSE),""),"ERROR")</f>
        <v/>
      </c>
      <c r="N91" s="68"/>
      <c r="O91" s="42"/>
      <c r="P91" s="44" t="str">
        <f>IFERROR(IF(Table1[[#This Row],[Qty]]&gt;0,IF(I91="Split",VLOOKUP((L91/2),'Ripplefold Chart'!$A$1:$E$353,(HLOOKUP(Q91,'Ripplefold Chart'!$A$1:$E$353,2,FALSE)),TRUE),VLOOKUP(L91,'Ripplefold Chart'!$A$1:$E$353,(HLOOKUP(Q91,'Ripplefold Chart'!$A$1:$E$353,2,FALSE)),TRUE)),""),"ERROR")</f>
        <v/>
      </c>
      <c r="Q91" s="45"/>
      <c r="R91" s="43"/>
      <c r="S91" s="43"/>
      <c r="T91" s="44" t="str">
        <f>IF(AND(Table1[[#This Row],[Qty]]&gt;0,$J$6="Yes"),IF(H91="PR",(M91+14)*2,M91+14),IFERROR(IF(Table1[[#This Row],[Qty]]&gt;0,IF(((ROUND((N91+14)/S91,0))*S91)-N91&lt;14,((ROUND((N91+14)/S91,0))*S91)+S91,(ROUND((N91+14)/S91,0))*S91),""),"ERROR"))</f>
        <v/>
      </c>
      <c r="U91" s="44" t="str">
        <f>IFERROR(IF(Table1[[#This Row],[Qty]]&gt;0,(ROUNDUP(K91,0))*G91,""),"ERROR")</f>
        <v/>
      </c>
      <c r="V91" s="46" t="str">
        <f>IF(AND(J80="Yes",Table1[[#This Row],[Qty]]&gt;0),T91/36,IFERROR(IF(Table1[[#This Row],[Qty]]&gt;0,(T91*K91)/36,""),"ERROR"))</f>
        <v/>
      </c>
      <c r="W91" s="46" t="str">
        <f>IFERROR(IF(Table1[[#This Row],[Qty]]&gt;0,V91*G91*1.06,""),"ERROR")</f>
        <v/>
      </c>
      <c r="X91" s="47"/>
      <c r="Y91" s="48" t="str">
        <f>IFERROR(IF(Table1[[#This Row],[Qty]]&gt;0,IF(I91="Split",CEILING(IF(I91="Split",(((M91+6)*2)/54),(M91+6)/54),2),CEILING(IF(I91="Split",(((M91+6)*2)/54),(M91+6)/54),1)),""),"ERROR")</f>
        <v/>
      </c>
      <c r="Z91" s="49" t="str">
        <f>IFERROR(IF(Table1[[#This Row],[Qty]]&gt;0,Y91*X91,""),"ERROR")</f>
        <v/>
      </c>
      <c r="AA91" s="49" t="str">
        <f>IFERROR(IF(Table1[[#This Row],[Qty]]&gt;0,Z91*G91,""),"ERROR")</f>
        <v/>
      </c>
      <c r="AB91" s="50" t="str">
        <f t="shared" si="6"/>
        <v/>
      </c>
      <c r="AC91" s="50" t="str">
        <f t="shared" si="7"/>
        <v/>
      </c>
      <c r="AD91" s="51" t="str">
        <f t="shared" si="8"/>
        <v/>
      </c>
      <c r="AE91" s="31" t="str">
        <f>IF(Table1[[#This Row],[Fabric Name]]="","NO","YES")</f>
        <v>NO</v>
      </c>
    </row>
    <row r="92" spans="1:31" s="14" customFormat="1" ht="27" customHeight="1" x14ac:dyDescent="0.25">
      <c r="A92" s="11">
        <v>78</v>
      </c>
      <c r="B92" s="41"/>
      <c r="C92" s="42"/>
      <c r="D92" s="66"/>
      <c r="E92" s="66"/>
      <c r="F92" s="41"/>
      <c r="G92" s="42"/>
      <c r="H92" s="42"/>
      <c r="I92" s="43"/>
      <c r="J92" s="42"/>
      <c r="K92" s="44" t="str">
        <f>IFERROR(IF(Table1[[#This Row],[Qty]]&gt;0,IF(I92="Split",CEILING(IF(I92="Split",(((M92+6)*2)/R92),(M92+6)/R92),1),CEILING(IF(I92="Split",(((M92+6)*2)/R92),(M92+6)/R92),0.5)),""),"ERROR")</f>
        <v/>
      </c>
      <c r="L92" s="43"/>
      <c r="M92" s="44" t="str">
        <f>IFERROR(IF(Table1[[#This Row],[Qty]]&gt;0,VLOOKUP(P92,'Ripplefold Chart'!$G$1:$H$149,2,FALSE),""),"ERROR")</f>
        <v/>
      </c>
      <c r="N92" s="68"/>
      <c r="O92" s="42"/>
      <c r="P92" s="44" t="str">
        <f>IFERROR(IF(Table1[[#This Row],[Qty]]&gt;0,IF(I92="Split",VLOOKUP((L92/2),'Ripplefold Chart'!$A$1:$E$353,(HLOOKUP(Q92,'Ripplefold Chart'!$A$1:$E$353,2,FALSE)),TRUE),VLOOKUP(L92,'Ripplefold Chart'!$A$1:$E$353,(HLOOKUP(Q92,'Ripplefold Chart'!$A$1:$E$353,2,FALSE)),TRUE)),""),"ERROR")</f>
        <v/>
      </c>
      <c r="Q92" s="45"/>
      <c r="R92" s="43"/>
      <c r="S92" s="43"/>
      <c r="T92" s="44" t="str">
        <f>IF(AND(Table1[[#This Row],[Qty]]&gt;0,$J$6="Yes"),IF(H92="PR",(M92+14)*2,M92+14),IFERROR(IF(Table1[[#This Row],[Qty]]&gt;0,IF(((ROUND((N92+14)/S92,0))*S92)-N92&lt;14,((ROUND((N92+14)/S92,0))*S92)+S92,(ROUND((N92+14)/S92,0))*S92),""),"ERROR"))</f>
        <v/>
      </c>
      <c r="U92" s="44" t="str">
        <f>IFERROR(IF(Table1[[#This Row],[Qty]]&gt;0,(ROUNDUP(K92,0))*G92,""),"ERROR")</f>
        <v/>
      </c>
      <c r="V92" s="46" t="str">
        <f>IF(AND(J81="Yes",Table1[[#This Row],[Qty]]&gt;0),T92/36,IFERROR(IF(Table1[[#This Row],[Qty]]&gt;0,(T92*K92)/36,""),"ERROR"))</f>
        <v/>
      </c>
      <c r="W92" s="46" t="str">
        <f>IFERROR(IF(Table1[[#This Row],[Qty]]&gt;0,V92*G92*1.06,""),"ERROR")</f>
        <v/>
      </c>
      <c r="X92" s="47"/>
      <c r="Y92" s="48" t="str">
        <f>IFERROR(IF(Table1[[#This Row],[Qty]]&gt;0,IF(I92="Split",CEILING(IF(I92="Split",(((M92+6)*2)/54),(M92+6)/54),2),CEILING(IF(I92="Split",(((M92+6)*2)/54),(M92+6)/54),1)),""),"ERROR")</f>
        <v/>
      </c>
      <c r="Z92" s="49" t="str">
        <f>IFERROR(IF(Table1[[#This Row],[Qty]]&gt;0,Y92*X92,""),"ERROR")</f>
        <v/>
      </c>
      <c r="AA92" s="49" t="str">
        <f>IFERROR(IF(Table1[[#This Row],[Qty]]&gt;0,Z92*G92,""),"ERROR")</f>
        <v/>
      </c>
      <c r="AB92" s="50" t="str">
        <f t="shared" si="6"/>
        <v/>
      </c>
      <c r="AC92" s="50" t="str">
        <f t="shared" si="7"/>
        <v/>
      </c>
      <c r="AD92" s="51" t="str">
        <f t="shared" si="8"/>
        <v/>
      </c>
      <c r="AE92" s="31" t="str">
        <f>IF(Table1[[#This Row],[Fabric Name]]="","NO","YES")</f>
        <v>NO</v>
      </c>
    </row>
    <row r="93" spans="1:31" s="14" customFormat="1" ht="27" customHeight="1" x14ac:dyDescent="0.25">
      <c r="A93" s="12">
        <v>79</v>
      </c>
      <c r="B93" s="52"/>
      <c r="C93" s="52"/>
      <c r="D93" s="67"/>
      <c r="E93" s="67"/>
      <c r="F93" s="53"/>
      <c r="G93" s="52"/>
      <c r="H93" s="52"/>
      <c r="I93" s="52"/>
      <c r="J93" s="52"/>
      <c r="K93" s="54" t="str">
        <f>IFERROR(IF(Table1[[#This Row],[Qty]]&gt;0,IF(I93="Split",CEILING(IF(I93="Split",(((M93+6)*2)/R93),(M93+6)/R93),1),CEILING(IF(I93="Split",(((M93+6)*2)/R93),(M93+6)/R93),0.5)),""),"ERROR")</f>
        <v/>
      </c>
      <c r="L93" s="52"/>
      <c r="M93" s="54" t="str">
        <f>IFERROR(IF(Table1[[#This Row],[Qty]]&gt;0,VLOOKUP(P93,'Ripplefold Chart'!$G$1:$H$149,2,FALSE),""),"ERROR")</f>
        <v/>
      </c>
      <c r="N93" s="69"/>
      <c r="O93" s="52"/>
      <c r="P93" s="54" t="str">
        <f>IFERROR(IF(Table1[[#This Row],[Qty]]&gt;0,IF(I93="Split",VLOOKUP((L93/2),'Ripplefold Chart'!$A$1:$E$353,(HLOOKUP(Q93,'Ripplefold Chart'!$A$1:$E$353,2,FALSE)),TRUE),VLOOKUP(L93,'Ripplefold Chart'!$A$1:$E$353,(HLOOKUP(Q93,'Ripplefold Chart'!$A$1:$E$353,2,FALSE)),TRUE)),""),"ERROR")</f>
        <v/>
      </c>
      <c r="Q93" s="52"/>
      <c r="R93" s="52"/>
      <c r="S93" s="52"/>
      <c r="T93" s="54" t="str">
        <f>IF(AND(Table1[[#This Row],[Qty]]&gt;0,$J$6="Yes"),IF(H93="PR",(M93+14)*2,M93+14),IFERROR(IF(Table1[[#This Row],[Qty]]&gt;0,IF(((ROUND((N93+14)/S93,0))*S93)-N93&lt;14,((ROUND((N93+14)/S93,0))*S93)+S93,(ROUND((N93+14)/S93,0))*S93),""),"ERROR"))</f>
        <v/>
      </c>
      <c r="U93" s="54" t="str">
        <f>IFERROR(IF(Table1[[#This Row],[Qty]]&gt;0,(ROUNDUP(K93,0))*G93,""),"ERROR")</f>
        <v/>
      </c>
      <c r="V93" s="54" t="str">
        <f>IF(AND(J82="Yes",Table1[[#This Row],[Qty]]&gt;0),T93/36,IFERROR(IF(Table1[[#This Row],[Qty]]&gt;0,(T93*K93)/36,""),"ERROR"))</f>
        <v/>
      </c>
      <c r="W93" s="54" t="str">
        <f>IFERROR(IF(Table1[[#This Row],[Qty]]&gt;0,V93*G93*1.06,""),"ERROR")</f>
        <v/>
      </c>
      <c r="X93" s="54"/>
      <c r="Y93" s="54" t="str">
        <f>IFERROR(IF(Table1[[#This Row],[Qty]]&gt;0,IF(I93="Split",CEILING(IF(I93="Split",(((M93+6)*2)/54),(M93+6)/54),2),CEILING(IF(I93="Split",(((M93+6)*2)/54),(M93+6)/54),1)),""),"ERROR")</f>
        <v/>
      </c>
      <c r="Z93" s="54" t="str">
        <f>IFERROR(IF(Table1[[#This Row],[Qty]]&gt;0,Y93*X93,""),"ERROR")</f>
        <v/>
      </c>
      <c r="AA93" s="54" t="str">
        <f>IFERROR(IF(Table1[[#This Row],[Qty]]&gt;0,Z93*G93,""),"ERROR")</f>
        <v/>
      </c>
      <c r="AB93" s="54" t="str">
        <f t="shared" si="6"/>
        <v/>
      </c>
      <c r="AC93" s="54" t="str">
        <f t="shared" si="7"/>
        <v/>
      </c>
      <c r="AD93" s="54" t="str">
        <f t="shared" si="8"/>
        <v/>
      </c>
      <c r="AE93" s="32" t="str">
        <f>IF(Table1[[#This Row],[Fabric Name]]="","NO","YES")</f>
        <v>NO</v>
      </c>
    </row>
    <row r="94" spans="1:31" s="18" customFormat="1" ht="15.75" x14ac:dyDescent="0.25">
      <c r="B94" s="40" t="s">
        <v>30</v>
      </c>
      <c r="C94" s="39"/>
      <c r="D94" s="39"/>
      <c r="E94" s="39"/>
      <c r="F94" s="39"/>
      <c r="G94" s="39"/>
      <c r="H94" s="39"/>
      <c r="I94" s="40"/>
      <c r="J94" s="39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15">
        <f>SUBTOTAL(109,Table1[Total Widths])</f>
        <v>26</v>
      </c>
      <c r="V94" s="16">
        <f>SUBTOTAL(109,Table1[Yards Per])</f>
        <v>99.666666666666657</v>
      </c>
      <c r="W94" s="16">
        <f>SUBTOTAL(109,Table1[Total Yards])</f>
        <v>105.64666666666668</v>
      </c>
      <c r="X94" s="17">
        <f>SUBTOTAL(101,Table1[Price per Wth])</f>
        <v>30</v>
      </c>
      <c r="Y94" s="16">
        <f>SUBTOTAL(109,Table1[Billable Widths])</f>
        <v>28</v>
      </c>
      <c r="Z94" s="17">
        <f>IFERROR(SUBTOTAL(101,Table1[Price 
per unit]),0)</f>
        <v>420</v>
      </c>
      <c r="AA94" s="17">
        <f>SUBTOTAL(109,Table1[Total Price])</f>
        <v>840</v>
      </c>
      <c r="AB94" s="16">
        <f>SUBTOTAL(109,Table1['# of Stiffeners])</f>
        <v>4</v>
      </c>
      <c r="AC94" s="16">
        <f>SUBTOTAL(109,Table1[Snap Tape Yardage])</f>
        <v>38.055555555555557</v>
      </c>
      <c r="AD94" s="16">
        <f>SUBTOTAL(109,Table1[Lining])</f>
        <v>99.5</v>
      </c>
      <c r="AE94" s="16"/>
    </row>
    <row r="95" spans="1:31" x14ac:dyDescent="0.25">
      <c r="A95" s="4"/>
      <c r="B95" s="33"/>
      <c r="C95" s="33"/>
      <c r="D95" s="33"/>
      <c r="E95" s="33"/>
      <c r="F95" s="33"/>
      <c r="G95" s="33"/>
      <c r="H95" s="33"/>
      <c r="I95" s="33"/>
      <c r="J95" s="4"/>
      <c r="K95" s="4"/>
      <c r="L95" s="4"/>
      <c r="M95" s="4"/>
      <c r="N95" s="4"/>
      <c r="O95" s="4"/>
      <c r="P95" s="33"/>
      <c r="Q95" s="4"/>
      <c r="R95" s="4"/>
      <c r="S95" s="4"/>
      <c r="T95" s="4"/>
      <c r="U95" s="4"/>
      <c r="V95" s="4"/>
      <c r="W95" s="4"/>
      <c r="X95" s="4"/>
      <c r="Y95" s="4"/>
      <c r="Z95" s="9"/>
    </row>
    <row r="96" spans="1:31" x14ac:dyDescent="0.25">
      <c r="A96" s="4"/>
      <c r="B96" s="33"/>
      <c r="C96" s="33"/>
      <c r="D96" s="34"/>
      <c r="E96" s="34"/>
      <c r="F96" s="34"/>
      <c r="G96" s="33"/>
      <c r="H96" s="33"/>
      <c r="I96" s="33"/>
      <c r="J96" s="4"/>
      <c r="K96" s="4"/>
      <c r="L96" s="4"/>
      <c r="M96" s="4"/>
      <c r="N96" s="4"/>
      <c r="O96" s="4"/>
      <c r="P96" s="33"/>
      <c r="Q96" s="4"/>
      <c r="R96" s="4"/>
      <c r="S96" s="4"/>
      <c r="T96" s="4"/>
      <c r="U96" s="4"/>
      <c r="V96" s="4"/>
      <c r="W96" s="4"/>
      <c r="X96" s="4"/>
      <c r="Y96" s="4"/>
      <c r="Z96" s="9"/>
    </row>
    <row r="97" spans="1:24" x14ac:dyDescent="0.25">
      <c r="A97" s="4"/>
      <c r="B97" s="35" t="s">
        <v>9</v>
      </c>
      <c r="C97" s="36" t="s">
        <v>5</v>
      </c>
      <c r="D97" s="35" t="s">
        <v>6</v>
      </c>
      <c r="E97" s="35" t="s">
        <v>11</v>
      </c>
      <c r="F97" s="35" t="s">
        <v>14</v>
      </c>
      <c r="G97" t="s">
        <v>54</v>
      </c>
      <c r="H97" t="s">
        <v>50</v>
      </c>
      <c r="I97" t="s">
        <v>53</v>
      </c>
      <c r="J97" t="s">
        <v>52</v>
      </c>
      <c r="K97"/>
      <c r="L97"/>
      <c r="M97" s="4"/>
      <c r="N97"/>
      <c r="O97"/>
      <c r="P97"/>
      <c r="Q97"/>
      <c r="R97"/>
      <c r="S97"/>
      <c r="X97"/>
    </row>
    <row r="98" spans="1:24" x14ac:dyDescent="0.25">
      <c r="A98" s="4"/>
      <c r="B98" t="s">
        <v>48</v>
      </c>
      <c r="C98" s="4" t="s">
        <v>48</v>
      </c>
      <c r="D98" t="s">
        <v>48</v>
      </c>
      <c r="E98" t="s">
        <v>48</v>
      </c>
      <c r="F98" t="s">
        <v>51</v>
      </c>
      <c r="G98" t="e">
        <v>#DIV/0!</v>
      </c>
      <c r="H98"/>
      <c r="I98" s="37" t="e">
        <v>#N/A</v>
      </c>
      <c r="J98" s="37" t="e">
        <v>#N/A</v>
      </c>
      <c r="K98"/>
      <c r="L98"/>
      <c r="M98" s="4"/>
      <c r="N98"/>
      <c r="O98"/>
      <c r="P98"/>
      <c r="Q98"/>
      <c r="R98"/>
      <c r="S98"/>
      <c r="X98"/>
    </row>
    <row r="99" spans="1:24" x14ac:dyDescent="0.25">
      <c r="A99" s="4"/>
      <c r="B99" t="s">
        <v>49</v>
      </c>
      <c r="C99" s="4"/>
      <c r="D99"/>
      <c r="E99"/>
      <c r="F99"/>
      <c r="G99" t="e">
        <v>#DIV/0!</v>
      </c>
      <c r="H99"/>
      <c r="I99" s="37" t="e">
        <v>#N/A</v>
      </c>
      <c r="J99" s="37" t="e">
        <v>#N/A</v>
      </c>
      <c r="K99"/>
      <c r="L99"/>
      <c r="M99" s="4"/>
      <c r="N99"/>
      <c r="O99"/>
      <c r="P99"/>
      <c r="Q99"/>
      <c r="R99"/>
      <c r="S99"/>
      <c r="X99"/>
    </row>
    <row r="100" spans="1:24" x14ac:dyDescent="0.25">
      <c r="A100" s="4"/>
      <c r="B100"/>
      <c r="C100" s="4"/>
      <c r="D100"/>
      <c r="E100"/>
      <c r="F100"/>
      <c r="G100"/>
      <c r="H100"/>
      <c r="I100"/>
      <c r="J100"/>
      <c r="K100"/>
      <c r="L100"/>
      <c r="M100" s="4"/>
      <c r="N100"/>
      <c r="O100"/>
      <c r="P100"/>
      <c r="Q100"/>
      <c r="R100"/>
      <c r="S100"/>
      <c r="X100"/>
    </row>
    <row r="101" spans="1:24" x14ac:dyDescent="0.25">
      <c r="A101" s="4"/>
      <c r="B101"/>
      <c r="C101" s="4"/>
      <c r="D101"/>
      <c r="E101"/>
      <c r="F101"/>
      <c r="G101"/>
      <c r="H101"/>
      <c r="I101"/>
      <c r="J101"/>
      <c r="K101"/>
      <c r="L101"/>
      <c r="M101" s="4"/>
      <c r="N101"/>
      <c r="O101"/>
      <c r="P101"/>
      <c r="Q101"/>
      <c r="R101"/>
      <c r="S101"/>
      <c r="X101"/>
    </row>
  </sheetData>
  <sheetProtection sheet="1" objects="1" scenarios="1" selectLockedCells="1" sort="0" autoFilter="0" pivotTables="0"/>
  <mergeCells count="22">
    <mergeCell ref="C1:E1"/>
    <mergeCell ref="C2:E2"/>
    <mergeCell ref="C3:E3"/>
    <mergeCell ref="C4:E4"/>
    <mergeCell ref="I9:J9"/>
    <mergeCell ref="C5:E5"/>
    <mergeCell ref="C6:E6"/>
    <mergeCell ref="C7:E7"/>
    <mergeCell ref="C8:E8"/>
    <mergeCell ref="C9:E9"/>
    <mergeCell ref="C13:D13"/>
    <mergeCell ref="C10:E10"/>
    <mergeCell ref="C11:E11"/>
    <mergeCell ref="C12:E12"/>
    <mergeCell ref="I5:M5"/>
    <mergeCell ref="I6:J6"/>
    <mergeCell ref="I7:J7"/>
    <mergeCell ref="I8:J8"/>
    <mergeCell ref="K6:M6"/>
    <mergeCell ref="K7:M7"/>
    <mergeCell ref="K8:M8"/>
    <mergeCell ref="K9:M9"/>
  </mergeCells>
  <phoneticPr fontId="6" type="noConversion"/>
  <conditionalFormatting sqref="A15:XFD93">
    <cfRule type="expression" dxfId="1" priority="2">
      <formula>"isblank($B15)"</formula>
    </cfRule>
  </conditionalFormatting>
  <conditionalFormatting sqref="T15:T92">
    <cfRule type="expression" dxfId="0" priority="4">
      <formula>$K$6="Yes"</formula>
    </cfRule>
  </conditionalFormatting>
  <dataValidations count="10">
    <dataValidation type="list" allowBlank="1" showInputMessage="1" showErrorMessage="1" sqref="J8" xr:uid="{06092F85-02E2-40A6-8FD7-769C38061F9F}">
      <formula1>"1.5"" Side / 4"" Bottom,1.5"" Side / Eurohem bead weight"</formula1>
    </dataValidation>
    <dataValidation type="list" allowBlank="1" showInputMessage="1" showErrorMessage="1" sqref="C9 K6" xr:uid="{99C5BAC7-24C9-463F-915B-F3D96A026429}">
      <formula1>"Yes,No"</formula1>
    </dataValidation>
    <dataValidation type="list" allowBlank="1" showInputMessage="1" showErrorMessage="1" sqref="J7" xr:uid="{37A6C5DE-8144-46BA-9B3F-F7DAAB26B93E}">
      <formula1>"Standard,Hidden,Butt,None (stationary panel)"</formula1>
    </dataValidation>
    <dataValidation type="list" allowBlank="1" showInputMessage="1" showErrorMessage="1" sqref="J9:M9" xr:uid="{095C39D7-7E6E-4A61-81DB-121C923258C4}">
      <formula1>"Small, Large / Top Grommet, Large / Middle Grommet, Large / Bottom Grommet"</formula1>
    </dataValidation>
    <dataValidation type="list" allowBlank="1" showInputMessage="1" showErrorMessage="1" sqref="H15:H93" xr:uid="{C0F67CAF-CABB-4158-A9E7-CD59E9C5BBAD}">
      <formula1>"PN,PR"</formula1>
    </dataValidation>
    <dataValidation type="list" allowBlank="1" showInputMessage="1" showErrorMessage="1" sqref="J15:J64" xr:uid="{8B45F283-16B2-41B5-B3E2-46FBA7A39A1C}">
      <formula1>"YES,NO"</formula1>
    </dataValidation>
    <dataValidation type="list" allowBlank="1" showInputMessage="1" showErrorMessage="1" sqref="I15:I93" xr:uid="{10321B9A-21E4-4DE1-9666-3A13BBEDD4EA}">
      <formula1>"SPLIT, LEFT,RIGHT"</formula1>
    </dataValidation>
    <dataValidation type="list" allowBlank="1" showInputMessage="1" showErrorMessage="1" sqref="Q15:Q64" xr:uid="{8928F62E-74F7-4998-9118-B5FC12DF72FB}">
      <formula1>"120,100,80,60"</formula1>
    </dataValidation>
    <dataValidation type="list" allowBlank="1" showInputMessage="1" showErrorMessage="1" sqref="K7:M7" xr:uid="{8437F45B-342B-4A4E-8F91-AD5B11725B1B}">
      <formula1>"Standard Baton Draw,Hidden,Butt,None (stationary panel)"</formula1>
    </dataValidation>
    <dataValidation type="list" allowBlank="1" showInputMessage="1" showErrorMessage="1" sqref="K8:M8" xr:uid="{4C7098CA-15E8-46B4-AE4C-B99AD64CBD52}">
      <formula1>"Special Hem, 1.5"" Side / 4"" Bottom,1.5"" Side / Eurohem bead weight"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33</v>
      </c>
      <c r="B1" s="1">
        <v>120</v>
      </c>
      <c r="C1" s="1">
        <v>100</v>
      </c>
      <c r="D1" s="1">
        <v>80</v>
      </c>
      <c r="E1" s="1">
        <v>60</v>
      </c>
      <c r="G1" t="s">
        <v>32</v>
      </c>
      <c r="H1" t="s">
        <v>31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33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34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35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36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2025-07-24T18:21:16Z</cp:lastPrinted>
  <dcterms:created xsi:type="dcterms:W3CDTF">2019-09-06T17:49:14Z</dcterms:created>
  <dcterms:modified xsi:type="dcterms:W3CDTF">2025-08-04T19:28:20Z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