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94 Covenant Health Urgent Care/01. Quotes/Proposals/"/>
    </mc:Choice>
  </mc:AlternateContent>
  <xr:revisionPtr revIDLastSave="37" documentId="13_ncr:1_{BF4B2A7A-372A-4D38-8BD8-15B2A792C027}" xr6:coauthVersionLast="47" xr6:coauthVersionMax="47" xr10:uidLastSave="{E96422EA-776F-427D-B4C6-3E3462EF6882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29" l="1"/>
  <c r="L15" i="29"/>
  <c r="L17" i="29"/>
  <c r="M16" i="29"/>
  <c r="P17" i="29"/>
  <c r="H15" i="13"/>
  <c r="H14" i="13"/>
  <c r="P15" i="29"/>
  <c r="I9" i="13"/>
  <c r="P18" i="29"/>
  <c r="M18" i="29"/>
  <c r="H18" i="29"/>
  <c r="J18" i="29" s="1"/>
  <c r="H17" i="29"/>
  <c r="J17" i="29" s="1"/>
  <c r="H16" i="29"/>
  <c r="J16" i="29" s="1"/>
  <c r="H15" i="29"/>
  <c r="J15" i="29" s="1"/>
  <c r="M14" i="29"/>
  <c r="A14" i="29"/>
  <c r="P14" i="29" s="1"/>
  <c r="R13" i="29"/>
  <c r="P13" i="29"/>
  <c r="R12" i="29"/>
  <c r="P12" i="29"/>
  <c r="M12" i="29"/>
  <c r="G12" i="29" s="1"/>
  <c r="H12" i="29" s="1"/>
  <c r="A1" i="29"/>
  <c r="P16" i="29" l="1"/>
  <c r="R11" i="29" s="1"/>
  <c r="H14" i="29"/>
  <c r="J14" i="29" s="1"/>
  <c r="I12" i="29"/>
  <c r="J12" i="29" s="1"/>
  <c r="M17" i="29"/>
  <c r="M15" i="29"/>
  <c r="Q7" i="29" l="1"/>
  <c r="S11" i="29" s="1"/>
  <c r="H19" i="29"/>
  <c r="J19" i="29"/>
  <c r="J24" i="13" s="1"/>
  <c r="T11" i="29" l="1"/>
  <c r="I11" i="13" l="1"/>
</calcChain>
</file>

<file path=xl/sharedStrings.xml><?xml version="1.0" encoding="utf-8"?>
<sst xmlns="http://schemas.openxmlformats.org/spreadsheetml/2006/main" count="228" uniqueCount="191">
  <si>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</si>
  <si>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</si>
  <si>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</si>
  <si>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</si>
  <si>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</si>
  <si>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</si>
  <si>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</si>
  <si>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</si>
  <si>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</si>
  <si>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</si>
  <si>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</si>
  <si>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</si>
  <si>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</si>
  <si>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</si>
  <si>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</si>
  <si>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</si>
  <si>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</si>
  <si>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</si>
  <si>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</si>
  <si>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</si>
  <si>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</si>
  <si>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</si>
  <si>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</si>
  <si>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</si>
  <si>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</si>
  <si>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</si>
  <si>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</si>
  <si>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</si>
  <si>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</si>
  <si>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</si>
  <si>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</si>
  <si>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</si>
  <si>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</si>
  <si>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</si>
  <si>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</si>
  <si>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</si>
  <si>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</si>
  <si>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</si>
  <si>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</si>
  <si>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</si>
  <si>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</si>
  <si>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</si>
  <si>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</si>
  <si>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</si>
  <si>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</si>
  <si>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</si>
  <si>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</si>
  <si>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</si>
  <si>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</si>
  <si>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</si>
  <si>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</si>
  <si>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</si>
  <si>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</si>
  <si>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</si>
  <si>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</si>
  <si>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</si>
  <si>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</si>
  <si>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</si>
  <si>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</si>
  <si>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</si>
  <si>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</si>
  <si>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</si>
  <si>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</si>
  <si>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</si>
  <si>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</si>
  <si>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</si>
  <si>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</si>
  <si>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</si>
  <si>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</si>
  <si>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</si>
  <si>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</si>
  <si>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</si>
  <si>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</si>
  <si>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</si>
  <si>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</si>
  <si>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</si>
  <si>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</si>
  <si>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</si>
  <si>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</si>
  <si>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</si>
  <si>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</si>
  <si>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</si>
  <si>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</si>
  <si>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</si>
  <si>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</si>
  <si>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</si>
  <si>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</si>
  <si>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</si>
  <si>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</si>
  <si>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</si>
  <si>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</si>
  <si>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</si>
  <si>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</si>
  <si>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</si>
  <si>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</si>
  <si>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</si>
  <si>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</si>
  <si>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</si>
  <si>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</si>
  <si>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</si>
  <si>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</si>
  <si>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</si>
  <si>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</si>
  <si>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</si>
  <si>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</si>
  <si>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</si>
  <si>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</si>
  <si>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</si>
  <si>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</si>
  <si>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</si>
  <si>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</si>
  <si>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</si>
  <si>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</si>
  <si>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</si>
  <si>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</si>
  <si>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</si>
  <si>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</si>
  <si>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</si>
  <si>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</si>
  <si>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</si>
  <si>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</si>
  <si>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</si>
  <si>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</si>
  <si>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</si>
  <si>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</si>
  <si>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</si>
  <si>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</si>
  <si>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</si>
  <si>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</si>
  <si>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</si>
  <si>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</si>
  <si>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</si>
  <si>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</si>
  <si>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</si>
  <si>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</si>
  <si>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</si>
  <si>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</si>
  <si>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</si>
  <si>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</si>
  <si>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</si>
  <si>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</si>
  <si>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</si>
  <si>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</si>
  <si>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</si>
  <si>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</si>
  <si>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</si>
  <si>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</si>
  <si>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</si>
  <si>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</si>
  <si>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</si>
  <si>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</si>
  <si>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</si>
  <si>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</si>
  <si>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</si>
  <si>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</si>
  <si>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</si>
  <si>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</si>
  <si>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</si>
  <si>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</si>
  <si>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</si>
  <si>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</si>
  <si>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</si>
  <si>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</si>
  <si>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</si>
  <si>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</si>
  <si>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</si>
  <si>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</si>
  <si>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</si>
  <si>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</si>
  <si>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</si>
  <si>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</si>
  <si>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</si>
  <si>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</si>
  <si>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</si>
  <si>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</si>
  <si>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</si>
  <si>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</si>
  <si>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</si>
  <si>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</si>
  <si>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</si>
  <si>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>Knoxville TN</t>
  </si>
  <si>
    <t xml:space="preserve">Exterior </t>
  </si>
  <si>
    <t xml:space="preserve">Single Metal Blind Installation </t>
  </si>
  <si>
    <t>HunterDouglas Cordless Lift 1" Metal Blinds</t>
  </si>
  <si>
    <t>Color: TBD</t>
  </si>
  <si>
    <t xml:space="preserve">25-494 </t>
  </si>
  <si>
    <t>Covenant Health Urgent Care Tenant Finish</t>
  </si>
  <si>
    <t xml:space="preserve">Estimate For:  1" metal blinds for RM's 103, 104, 106, 107, 108, 109, 110, &amp; 105. </t>
  </si>
  <si>
    <t xml:space="preserve">Standand Wand Tilt Controls with Cordless Lift </t>
  </si>
  <si>
    <t>Total w/Tax</t>
  </si>
  <si>
    <t xml:space="preserve">Sales Tax, Freight &amp; Installation included in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</si>
</sst>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44" fontId="32" fillId="0" borderId="14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2" fillId="0" borderId="15" xfId="3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7"/>
  <sheetViews>
    <sheetView zoomScale="110" zoomScaleNormal="110" workbookViewId="0">
      <selection activeCell="C30" sqref="C30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3" t="str">
        <f>SOV!F1</f>
        <v xml:space="preserve">25-494 </v>
      </c>
      <c r="J9" s="83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4">
        <f ca="1">TODAY()</f>
        <v>45874</v>
      </c>
    </row>
    <row r="12" spans="2:15">
      <c r="B12" s="1"/>
      <c r="H12" s="7"/>
    </row>
    <row r="13" spans="2:15">
      <c r="B13" s="1" t="s">
        <v>2</v>
      </c>
      <c r="D13" s="83" t="s">
        <v>47</v>
      </c>
      <c r="H13" s="7" t="s">
        <v>1</v>
      </c>
    </row>
    <row r="14" spans="2:15">
      <c r="B14" s="1"/>
      <c r="D14" s="2" t="s">
        <v>18</v>
      </c>
      <c r="H14" s="2" t="str">
        <f>SOV!F3</f>
        <v>Covenant Health Urgent Care Tenant Finish</v>
      </c>
    </row>
    <row r="15" spans="2:15">
      <c r="B15" s="1"/>
      <c r="D15" s="2" t="s">
        <v>19</v>
      </c>
      <c r="H15" s="4" t="str">
        <f>SOV!F4</f>
        <v>Knoxville TN</v>
      </c>
    </row>
    <row r="16" spans="2:15">
      <c r="B16" s="1"/>
    </row>
    <row r="17" spans="1:21">
      <c r="B17" s="7" t="s">
        <v>3</v>
      </c>
      <c r="D17" s="83" t="s">
        <v>169</v>
      </c>
      <c r="H17" s="1" t="s">
        <v>15</v>
      </c>
    </row>
    <row r="18" spans="1:21">
      <c r="D18" s="83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22" t="s">
        <v>175</v>
      </c>
      <c r="E20" s="14"/>
      <c r="F20" s="14"/>
      <c r="G20" s="14"/>
      <c r="H20" s="14"/>
      <c r="I20" s="122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187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8"/>
      <c r="E23" s="8"/>
      <c r="F23" s="8"/>
      <c r="H23" s="6"/>
      <c r="I23" s="5"/>
      <c r="J23" s="120" t="s">
        <v>189</v>
      </c>
    </row>
    <row r="24" spans="1:21">
      <c r="B24" s="8">
        <v>16</v>
      </c>
      <c r="C24" s="8" t="s">
        <v>5</v>
      </c>
      <c r="D24" s="85" t="s">
        <v>183</v>
      </c>
      <c r="E24" s="8"/>
      <c r="F24" s="8"/>
      <c r="G24" s="8"/>
      <c r="I24" s="18"/>
      <c r="J24" s="125">
        <f>SOV!J19</f>
        <v>6690</v>
      </c>
    </row>
    <row r="25" spans="1:21">
      <c r="D25" s="85" t="s">
        <v>184</v>
      </c>
      <c r="E25" s="8"/>
      <c r="F25" s="8"/>
      <c r="G25" s="8"/>
      <c r="I25" s="18"/>
      <c r="J25" s="19"/>
    </row>
    <row r="26" spans="1:21">
      <c r="D26" s="83" t="s">
        <v>188</v>
      </c>
      <c r="E26" s="8"/>
      <c r="F26" s="8"/>
      <c r="G26" s="8"/>
      <c r="I26" s="18"/>
      <c r="J26" s="19"/>
    </row>
    <row r="27" spans="1:21">
      <c r="D27" s="85" t="s">
        <v>190</v>
      </c>
      <c r="E27" s="8"/>
      <c r="F27" s="8"/>
      <c r="G27" s="8"/>
      <c r="H27" s="6"/>
      <c r="I27" s="18"/>
      <c r="J27" s="19"/>
    </row>
    <row r="28" spans="1:21">
      <c r="D28" s="4"/>
      <c r="E28" s="8"/>
      <c r="F28" s="8"/>
      <c r="G28" s="8"/>
      <c r="H28" s="6"/>
      <c r="I28" s="5"/>
    </row>
    <row r="29" spans="1:21">
      <c r="D29" s="4"/>
      <c r="E29" s="8"/>
      <c r="F29" s="8"/>
      <c r="G29" s="8"/>
      <c r="H29" s="6"/>
      <c r="I29" s="5"/>
    </row>
    <row r="30" spans="1:21">
      <c r="B30" s="85" t="s">
        <v>44</v>
      </c>
      <c r="C30" s="126"/>
      <c r="D30" s="83"/>
      <c r="E30" s="126"/>
      <c r="F30" s="126"/>
      <c r="G30" s="126"/>
      <c r="H30" s="127"/>
      <c r="I30" s="5"/>
      <c r="J30" s="83"/>
    </row>
    <row r="31" spans="1:21" s="10" customFormat="1" ht="15" customHeight="1">
      <c r="A31" s="8"/>
      <c r="B31" s="128" t="s">
        <v>7</v>
      </c>
      <c r="C31" s="135" t="s">
        <v>179</v>
      </c>
      <c r="D31" s="134"/>
      <c r="E31" s="134"/>
      <c r="F31" s="134"/>
      <c r="G31" s="134"/>
      <c r="H31" s="134"/>
      <c r="I31" s="134"/>
      <c r="J31" s="134"/>
      <c r="M31"/>
      <c r="N31"/>
      <c r="O31"/>
      <c r="P31"/>
      <c r="Q31"/>
      <c r="R31"/>
      <c r="S31"/>
      <c r="T31"/>
      <c r="U31"/>
    </row>
    <row r="32" spans="1:21">
      <c r="A32" s="11"/>
      <c r="B32" s="128"/>
      <c r="C32" s="134"/>
      <c r="D32" s="134"/>
      <c r="E32" s="134"/>
      <c r="F32" s="134"/>
      <c r="G32" s="134"/>
      <c r="H32" s="134"/>
      <c r="I32" s="134"/>
      <c r="J32" s="134"/>
      <c r="K32" s="2"/>
      <c r="L32" s="2"/>
    </row>
    <row r="33" spans="1:21" ht="15" customHeight="1">
      <c r="A33" s="13"/>
      <c r="D33" s="4"/>
      <c r="E33" s="8"/>
      <c r="F33" s="8"/>
      <c r="G33" s="8"/>
      <c r="H33" s="6"/>
      <c r="I33" s="5"/>
      <c r="K33" s="2"/>
      <c r="L33" s="2"/>
      <c r="M33" s="12"/>
      <c r="N33" s="134"/>
      <c r="O33" s="134"/>
      <c r="P33" s="134"/>
      <c r="Q33" s="134"/>
      <c r="R33" s="134"/>
      <c r="S33" s="134"/>
      <c r="T33" s="134"/>
      <c r="U33" s="134"/>
    </row>
    <row r="34" spans="1:21" ht="15" customHeight="1" thickBot="1">
      <c r="A34" s="13"/>
      <c r="B34" s="15"/>
      <c r="C34" s="15"/>
      <c r="D34" s="16"/>
      <c r="E34" s="15"/>
      <c r="F34" s="15"/>
      <c r="G34" s="15"/>
      <c r="H34" s="121"/>
      <c r="I34" s="15"/>
      <c r="J34" s="15"/>
      <c r="K34" s="2"/>
      <c r="L34" s="2"/>
    </row>
    <row r="35" spans="1:21" ht="15" customHeight="1" thickTop="1">
      <c r="A35" s="13"/>
      <c r="B35" s="1" t="s">
        <v>46</v>
      </c>
      <c r="K35" s="2"/>
      <c r="L35" s="2"/>
    </row>
    <row r="36" spans="1:21" ht="15" customHeight="1">
      <c r="A36" s="13"/>
      <c r="B36" s="12" t="s">
        <v>7</v>
      </c>
      <c r="C36" s="4" t="s">
        <v>8</v>
      </c>
      <c r="K36" s="2"/>
      <c r="L36" s="2"/>
    </row>
    <row r="37" spans="1:21" ht="15" customHeight="1">
      <c r="A37" s="13"/>
      <c r="B37" s="12"/>
      <c r="C37" s="85" t="s">
        <v>177</v>
      </c>
      <c r="K37" s="2"/>
      <c r="L37" s="2"/>
    </row>
    <row r="38" spans="1:21" ht="15" customHeight="1">
      <c r="A38" s="13"/>
      <c r="B38" s="12" t="s">
        <v>9</v>
      </c>
      <c r="C38" s="135" t="s">
        <v>173</v>
      </c>
      <c r="D38" s="134"/>
      <c r="E38" s="134"/>
      <c r="F38" s="134"/>
      <c r="G38" s="134"/>
      <c r="H38" s="134"/>
      <c r="I38" s="134"/>
      <c r="J38" s="134"/>
      <c r="K38" s="2"/>
      <c r="L38" s="2"/>
    </row>
    <row r="39" spans="1:21" ht="15" customHeight="1">
      <c r="A39" s="13"/>
      <c r="B39" s="12" t="s">
        <v>10</v>
      </c>
      <c r="C39" s="136" t="s">
        <v>21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>
      <c r="A40" s="13"/>
      <c r="B40" s="12"/>
      <c r="C40" s="134"/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>
      <c r="A41" s="13"/>
      <c r="B41" s="12" t="s">
        <v>11</v>
      </c>
      <c r="C41" s="137" t="s">
        <v>178</v>
      </c>
      <c r="D41" s="138"/>
      <c r="E41" s="138"/>
      <c r="F41" s="138"/>
      <c r="G41" s="138"/>
      <c r="H41" s="138"/>
      <c r="I41" s="138"/>
      <c r="J41" s="138"/>
      <c r="K41" s="2"/>
      <c r="L41" s="2"/>
    </row>
    <row r="42" spans="1:21">
      <c r="A42" s="13"/>
      <c r="B42" s="12"/>
      <c r="C42" s="138"/>
      <c r="D42" s="138"/>
      <c r="E42" s="138"/>
      <c r="F42" s="138"/>
      <c r="G42" s="138"/>
      <c r="H42" s="138"/>
      <c r="I42" s="138"/>
      <c r="J42" s="138"/>
      <c r="K42" s="2"/>
      <c r="L42" s="2"/>
    </row>
    <row r="43" spans="1:21" ht="15" customHeight="1">
      <c r="A43" s="13"/>
      <c r="B43" s="12" t="s">
        <v>16</v>
      </c>
      <c r="C43" s="135" t="s">
        <v>48</v>
      </c>
      <c r="D43" s="134"/>
      <c r="E43" s="134"/>
      <c r="F43" s="134"/>
      <c r="G43" s="134"/>
      <c r="H43" s="134"/>
      <c r="I43" s="134"/>
      <c r="J43" s="134"/>
      <c r="K43" s="2"/>
      <c r="L43" s="2"/>
    </row>
    <row r="44" spans="1:21" ht="15" customHeight="1">
      <c r="A44" s="13"/>
      <c r="B44" s="12"/>
      <c r="C44" s="134"/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 ht="15" customHeight="1">
      <c r="A45" s="13"/>
      <c r="D45" s="4"/>
      <c r="E45" s="8"/>
      <c r="F45" s="8"/>
      <c r="G45" s="8"/>
      <c r="H45" s="6"/>
      <c r="I45" s="5"/>
      <c r="K45" s="2"/>
      <c r="L45" s="2"/>
      <c r="M45" s="12"/>
      <c r="N45" s="134"/>
      <c r="O45" s="134"/>
      <c r="P45" s="134"/>
      <c r="Q45" s="134"/>
      <c r="R45" s="134"/>
      <c r="S45" s="134"/>
      <c r="T45" s="134"/>
      <c r="U45" s="134"/>
    </row>
    <row r="46" spans="1:21" ht="15" customHeight="1">
      <c r="A46" s="13"/>
      <c r="B46" s="4" t="s">
        <v>12</v>
      </c>
      <c r="K46" s="2"/>
      <c r="L46" s="2"/>
    </row>
    <row r="47" spans="1:21" ht="15" customHeight="1">
      <c r="A47" s="13"/>
      <c r="B47" s="8"/>
      <c r="K47" s="2"/>
      <c r="L47" s="2"/>
    </row>
    <row r="48" spans="1:21" ht="15" customHeight="1">
      <c r="A48" s="13"/>
      <c r="B48" s="85" t="s">
        <v>174</v>
      </c>
      <c r="K48" s="2"/>
      <c r="L48" s="2"/>
    </row>
    <row r="49" spans="1:12" ht="15" customHeight="1">
      <c r="A49" s="13"/>
      <c r="B49" s="1" t="s">
        <v>47</v>
      </c>
      <c r="K49" s="2"/>
      <c r="L49" s="2"/>
    </row>
    <row r="50" spans="1:12" ht="15" customHeight="1">
      <c r="A50" s="13"/>
      <c r="K50" s="2"/>
      <c r="L50" s="2"/>
    </row>
    <row r="51" spans="1:12" ht="15" customHeight="1">
      <c r="A51" s="13"/>
      <c r="B51" s="12"/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B54" s="12"/>
      <c r="K54" s="2"/>
      <c r="L54" s="2"/>
    </row>
    <row r="57" spans="1:12">
      <c r="B57" s="12"/>
    </row>
  </sheetData>
  <mergeCells count="7">
    <mergeCell ref="N45:U45"/>
    <mergeCell ref="C31:J32"/>
    <mergeCell ref="C43:J44"/>
    <mergeCell ref="N33:U33"/>
    <mergeCell ref="C39:J40"/>
    <mergeCell ref="C41:J42"/>
    <mergeCell ref="C38:J38"/>
  </mergeCells>
  <hyperlinks>
    <hyperlink ref="D20" r:id="rId1" xr:uid="{6D5BFB26-98F7-4983-B069-731A3917E5A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191"/>
  <sheetViews>
    <sheetView tabSelected="1" zoomScale="90" zoomScaleNormal="90" workbookViewId="0">
      <selection activeCell="E12" sqref="E12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47.570312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45874</v>
      </c>
      <c r="B1" s="139"/>
      <c r="C1" s="139"/>
      <c r="D1" s="139"/>
      <c r="E1" s="21" t="s">
        <v>17</v>
      </c>
      <c r="F1" s="22" t="s">
        <v>185</v>
      </c>
      <c r="G1"/>
      <c r="M1" s="24"/>
      <c r="N1" s="55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6"/>
      <c r="O2" s="27"/>
      <c r="R2" s="69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186</v>
      </c>
      <c r="G3" s="28"/>
      <c r="H3" s="21"/>
      <c r="I3" s="21"/>
      <c r="M3" s="24"/>
      <c r="N3" s="56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180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7" t="s">
        <v>172</v>
      </c>
      <c r="G7" s="21"/>
      <c r="H7" s="21"/>
      <c r="I7" s="21"/>
      <c r="P7" s="70" t="s">
        <v>42</v>
      </c>
      <c r="Q7" s="69">
        <f>SUM(H12:H18)</f>
        <v>6301.81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1" t="s">
        <v>43</v>
      </c>
      <c r="R9" s="72"/>
      <c r="S9" s="72"/>
      <c r="T9" s="73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2" t="s">
        <v>28</v>
      </c>
      <c r="J10" s="37" t="s">
        <v>26</v>
      </c>
      <c r="K10" s="38"/>
      <c r="L10"/>
      <c r="M10" s="39"/>
      <c r="N10" s="39">
        <v>0.65</v>
      </c>
      <c r="Q10" s="74"/>
      <c r="R10" s="44" t="s">
        <v>39</v>
      </c>
      <c r="S10" s="44" t="s">
        <v>40</v>
      </c>
      <c r="T10" s="75" t="s">
        <v>41</v>
      </c>
    </row>
    <row r="11" spans="1:20" s="40" customFormat="1" ht="24.95" customHeight="1" thickBot="1">
      <c r="A11" s="81" t="s">
        <v>0</v>
      </c>
      <c r="B11" s="81" t="s">
        <v>45</v>
      </c>
      <c r="C11" s="81" t="s">
        <v>35</v>
      </c>
      <c r="D11" s="82" t="s">
        <v>36</v>
      </c>
      <c r="E11" s="82" t="s">
        <v>29</v>
      </c>
      <c r="F11" s="81" t="s">
        <v>30</v>
      </c>
      <c r="G11" s="81" t="s">
        <v>5</v>
      </c>
      <c r="H11" s="81" t="s">
        <v>6</v>
      </c>
      <c r="I11" s="93">
        <v>9.2499999999999999E-2</v>
      </c>
      <c r="J11" s="81" t="s">
        <v>6</v>
      </c>
      <c r="K11" s="38"/>
      <c r="L11" t="s">
        <v>24</v>
      </c>
      <c r="M11" t="s">
        <v>23</v>
      </c>
      <c r="P11" s="40" t="s">
        <v>38</v>
      </c>
      <c r="Q11" s="76"/>
      <c r="R11" s="77">
        <f>SUM(P12:P18)</f>
        <v>2819.8</v>
      </c>
      <c r="S11" s="77">
        <f>SUM(Q7-R11)</f>
        <v>3482.01</v>
      </c>
      <c r="T11" s="80">
        <f>SUM(Q7-R11)/Q7</f>
        <v>0.55000000000000004</v>
      </c>
    </row>
    <row r="12" spans="1:20" s="44" customFormat="1" ht="30" customHeight="1" thickTop="1">
      <c r="A12" s="52">
        <v>16</v>
      </c>
      <c r="B12" s="130" t="s">
        <v>181</v>
      </c>
      <c r="C12" s="129">
        <v>62</v>
      </c>
      <c r="D12" s="52">
        <v>84</v>
      </c>
      <c r="E12" s="41" t="s">
        <v>183</v>
      </c>
      <c r="F12" s="41" t="s">
        <v>184</v>
      </c>
      <c r="G12" s="78">
        <f t="shared" ref="G12" si="0">M12</f>
        <v>262.29000000000002</v>
      </c>
      <c r="H12" s="65">
        <f t="shared" ref="H12" si="1">G12*A12</f>
        <v>4196.6400000000003</v>
      </c>
      <c r="I12" s="65">
        <f t="shared" ref="I12" si="2">SUM(H12*$I$11)</f>
        <v>388.19</v>
      </c>
      <c r="J12" s="65">
        <f t="shared" ref="J12" si="3">SUM(H12:I12)</f>
        <v>4584.83</v>
      </c>
      <c r="K12" s="42"/>
      <c r="L12" s="43">
        <v>91.8</v>
      </c>
      <c r="M12" s="57">
        <f t="shared" ref="M12" si="4">SUM(L12/(1-$N$10))</f>
        <v>262.29000000000002</v>
      </c>
      <c r="O12" s="59"/>
      <c r="P12" s="61">
        <f t="shared" ref="P12:P18" si="5">L12*A12</f>
        <v>1468.8</v>
      </c>
      <c r="R12" s="79">
        <f t="shared" ref="R12:R13" si="6">SUM(((C12*D12)/144)*A12)</f>
        <v>578.66999999999996</v>
      </c>
    </row>
    <row r="13" spans="1:20" s="44" customFormat="1" ht="30" customHeight="1" thickBot="1">
      <c r="A13" s="117"/>
      <c r="B13" s="123"/>
      <c r="C13" s="124"/>
      <c r="D13" s="124"/>
      <c r="E13" s="118"/>
      <c r="F13" s="118"/>
      <c r="G13" s="119"/>
      <c r="H13" s="119"/>
      <c r="I13" s="119"/>
      <c r="J13" s="119"/>
      <c r="K13" s="42"/>
      <c r="L13" s="43"/>
      <c r="M13" s="57"/>
      <c r="O13" s="59"/>
      <c r="P13" s="61">
        <f t="shared" si="5"/>
        <v>0</v>
      </c>
      <c r="R13" s="79">
        <f t="shared" si="6"/>
        <v>0</v>
      </c>
    </row>
    <row r="14" spans="1:20" s="44" customFormat="1" ht="30" customHeight="1">
      <c r="A14" s="53">
        <f>SUM(A12:A13)</f>
        <v>16</v>
      </c>
      <c r="B14" s="115"/>
      <c r="C14" s="115"/>
      <c r="D14" s="115"/>
      <c r="E14" s="41" t="s">
        <v>182</v>
      </c>
      <c r="G14" s="78">
        <v>50</v>
      </c>
      <c r="H14" s="116">
        <f>G14*A14</f>
        <v>800</v>
      </c>
      <c r="I14" s="78"/>
      <c r="J14" s="78">
        <f t="shared" ref="J14" si="7">SUM(H14:I14)</f>
        <v>800</v>
      </c>
      <c r="K14" s="42"/>
      <c r="L14" s="43">
        <v>35</v>
      </c>
      <c r="M14" s="57">
        <f>SUM(L14/(1-$N$14))</f>
        <v>46.67</v>
      </c>
      <c r="N14" s="39">
        <v>0.25</v>
      </c>
      <c r="O14" s="58"/>
      <c r="P14" s="61">
        <f t="shared" si="5"/>
        <v>560</v>
      </c>
      <c r="Q14" s="68"/>
      <c r="R14" s="87" t="s">
        <v>51</v>
      </c>
    </row>
    <row r="15" spans="1:20" s="44" customFormat="1" ht="30" customHeight="1">
      <c r="A15" s="52">
        <v>1</v>
      </c>
      <c r="B15" s="64"/>
      <c r="C15" s="64"/>
      <c r="D15" s="64"/>
      <c r="E15" s="60" t="s">
        <v>31</v>
      </c>
      <c r="F15" s="60"/>
      <c r="G15" s="78">
        <v>275</v>
      </c>
      <c r="H15" s="66">
        <f>SUM(G15*A15)</f>
        <v>275</v>
      </c>
      <c r="I15" s="65"/>
      <c r="J15" s="67">
        <f>SUM(H15:I15)</f>
        <v>275</v>
      </c>
      <c r="K15" s="42"/>
      <c r="L15" s="43">
        <f>4*50</f>
        <v>200</v>
      </c>
      <c r="M15" s="57">
        <f>SUM(L15/(1-$N$14))</f>
        <v>266.67</v>
      </c>
      <c r="P15" s="61">
        <f t="shared" si="5"/>
        <v>200</v>
      </c>
      <c r="R15" s="87" t="s">
        <v>52</v>
      </c>
    </row>
    <row r="16" spans="1:20" s="44" customFormat="1" ht="30" customHeight="1">
      <c r="A16" s="64">
        <v>1</v>
      </c>
      <c r="B16" s="64"/>
      <c r="C16" s="64"/>
      <c r="D16" s="64"/>
      <c r="E16" s="60" t="s">
        <v>176</v>
      </c>
      <c r="F16" s="60"/>
      <c r="G16" s="78">
        <v>150</v>
      </c>
      <c r="H16" s="66">
        <f>SUM(G16*A16)</f>
        <v>150</v>
      </c>
      <c r="I16" s="65"/>
      <c r="J16" s="67">
        <f>SUM(H16:I16)</f>
        <v>150</v>
      </c>
      <c r="K16" s="42"/>
      <c r="L16" s="43">
        <f>(0.7*50)+(50*1)</f>
        <v>85</v>
      </c>
      <c r="M16" s="57">
        <f t="shared" ref="M16:M18" si="8">SUM(L16/(1-$N$14))</f>
        <v>113.33</v>
      </c>
      <c r="O16" s="45"/>
      <c r="P16" s="61">
        <f t="shared" si="5"/>
        <v>85</v>
      </c>
      <c r="Q16" s="46"/>
      <c r="R16" s="59" t="s">
        <v>49</v>
      </c>
    </row>
    <row r="17" spans="1:19" s="44" customFormat="1" ht="30" customHeight="1">
      <c r="A17" s="64">
        <v>1</v>
      </c>
      <c r="B17" s="64"/>
      <c r="C17" s="64"/>
      <c r="D17" s="64"/>
      <c r="E17" s="60" t="s">
        <v>50</v>
      </c>
      <c r="F17" s="60"/>
      <c r="G17" s="78">
        <v>550</v>
      </c>
      <c r="H17" s="66">
        <f>SUM(G17*A17)</f>
        <v>550</v>
      </c>
      <c r="I17" s="65"/>
      <c r="J17" s="67">
        <f>SUM(H17:I17)</f>
        <v>550</v>
      </c>
      <c r="K17" s="42"/>
      <c r="L17" s="43">
        <f>(0.7*80)+(50*2)*2</f>
        <v>256</v>
      </c>
      <c r="M17" s="57">
        <f t="shared" si="8"/>
        <v>341.33</v>
      </c>
      <c r="O17" s="45"/>
      <c r="P17" s="61">
        <f t="shared" si="5"/>
        <v>256</v>
      </c>
      <c r="Q17" s="46"/>
      <c r="R17" s="59" t="s">
        <v>49</v>
      </c>
    </row>
    <row r="18" spans="1:19" s="44" customFormat="1" ht="30" customHeight="1" thickBot="1">
      <c r="A18" s="62">
        <v>1</v>
      </c>
      <c r="B18" s="62"/>
      <c r="C18" s="62"/>
      <c r="D18" s="62"/>
      <c r="E18" s="63" t="s">
        <v>37</v>
      </c>
      <c r="F18" s="63"/>
      <c r="G18" s="88">
        <v>330.17</v>
      </c>
      <c r="H18" s="78">
        <f>G18*A18</f>
        <v>330.17</v>
      </c>
      <c r="I18" s="65"/>
      <c r="J18" s="54">
        <f>SUM(H18:I18)</f>
        <v>330.17</v>
      </c>
      <c r="K18" s="42"/>
      <c r="L18" s="43">
        <v>250</v>
      </c>
      <c r="M18" s="57">
        <f t="shared" si="8"/>
        <v>333.33</v>
      </c>
      <c r="O18" s="45"/>
      <c r="P18" s="61">
        <f t="shared" si="5"/>
        <v>250</v>
      </c>
      <c r="Q18" s="46"/>
      <c r="R18" s="59" t="s">
        <v>49</v>
      </c>
    </row>
    <row r="19" spans="1:19" ht="40.15" customHeight="1" thickTop="1">
      <c r="A19" s="47"/>
      <c r="B19" s="48"/>
      <c r="C19" s="48"/>
      <c r="D19" s="48"/>
      <c r="E19" s="48"/>
      <c r="F19" s="48"/>
      <c r="G19" s="86"/>
      <c r="H19" s="131">
        <f>SUM(H12:H18)</f>
        <v>6301.81</v>
      </c>
      <c r="I19" s="132">
        <v>388.19</v>
      </c>
      <c r="J19" s="133">
        <f>SUM(J12:J18)</f>
        <v>6690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/>
      <c r="I21" s="27"/>
      <c r="J21" s="42"/>
      <c r="K21" s="25"/>
    </row>
    <row r="22" spans="1:19" s="44" customFormat="1" ht="24.95" customHeight="1">
      <c r="A22" s="89" t="s">
        <v>53</v>
      </c>
      <c r="E22" s="25"/>
      <c r="I22" s="27"/>
      <c r="J22" s="42"/>
      <c r="K22" s="25"/>
    </row>
    <row r="23" spans="1:19" s="44" customFormat="1" ht="24.95" customHeight="1">
      <c r="A23" s="89" t="s">
        <v>54</v>
      </c>
      <c r="E23" s="25"/>
      <c r="I23" s="27"/>
      <c r="J23" s="42"/>
      <c r="K23" s="49"/>
    </row>
    <row r="24" spans="1:19" ht="24.95" customHeight="1">
      <c r="A24" s="94" t="s">
        <v>55</v>
      </c>
      <c r="B24" s="95"/>
      <c r="C24" s="95"/>
      <c r="D24" s="95"/>
      <c r="E24" s="96"/>
      <c r="F24" s="95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49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49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0"/>
      <c r="J46" s="51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8" t="s">
        <v>56</v>
      </c>
      <c r="B1" s="83" t="s">
        <v>57</v>
      </c>
      <c r="D1" s="99" t="s">
        <v>58</v>
      </c>
      <c r="H1" s="99" t="s">
        <v>59</v>
      </c>
    </row>
    <row r="2" spans="1:11">
      <c r="A2" s="83" t="s">
        <v>60</v>
      </c>
      <c r="B2" s="83">
        <v>50</v>
      </c>
      <c r="D2" s="100">
        <v>20</v>
      </c>
    </row>
    <row r="3" spans="1:11">
      <c r="A3" s="83" t="s">
        <v>61</v>
      </c>
      <c r="B3">
        <v>40</v>
      </c>
      <c r="D3" s="101">
        <v>25</v>
      </c>
      <c r="I3" s="102" t="s">
        <v>62</v>
      </c>
      <c r="J3" s="102"/>
      <c r="K3" s="102" t="s">
        <v>23</v>
      </c>
    </row>
    <row r="4" spans="1:11">
      <c r="A4" s="83" t="s">
        <v>63</v>
      </c>
      <c r="B4">
        <v>25</v>
      </c>
      <c r="D4" s="101">
        <v>40</v>
      </c>
      <c r="I4" s="83" t="s">
        <v>64</v>
      </c>
      <c r="K4" s="103" t="s">
        <v>65</v>
      </c>
    </row>
    <row r="5" spans="1:11">
      <c r="A5" s="83" t="s">
        <v>66</v>
      </c>
      <c r="B5">
        <v>20</v>
      </c>
      <c r="D5" s="100" t="s">
        <v>67</v>
      </c>
      <c r="I5" s="83" t="s">
        <v>68</v>
      </c>
      <c r="K5" s="39">
        <v>0.4</v>
      </c>
    </row>
    <row r="6" spans="1:11">
      <c r="A6" s="83" t="s">
        <v>69</v>
      </c>
      <c r="B6">
        <v>10</v>
      </c>
      <c r="D6" s="101">
        <v>50</v>
      </c>
      <c r="I6" s="83" t="s">
        <v>70</v>
      </c>
      <c r="K6" s="39">
        <v>0.3</v>
      </c>
    </row>
    <row r="7" spans="1:11">
      <c r="A7" s="83" t="s">
        <v>71</v>
      </c>
      <c r="B7" s="83" t="s">
        <v>72</v>
      </c>
      <c r="D7" s="101">
        <v>80</v>
      </c>
      <c r="I7" s="83" t="s">
        <v>73</v>
      </c>
      <c r="K7" s="39">
        <v>0.25</v>
      </c>
    </row>
    <row r="8" spans="1:11">
      <c r="A8" s="83" t="s">
        <v>74</v>
      </c>
      <c r="B8" s="83">
        <v>20</v>
      </c>
      <c r="D8" s="100" t="s">
        <v>67</v>
      </c>
      <c r="I8" s="83" t="s">
        <v>75</v>
      </c>
      <c r="K8" s="103" t="s">
        <v>76</v>
      </c>
    </row>
    <row r="9" spans="1:11">
      <c r="A9" s="83" t="s">
        <v>77</v>
      </c>
      <c r="B9" s="83"/>
      <c r="D9" s="100">
        <v>75</v>
      </c>
      <c r="I9" s="83"/>
      <c r="K9" s="103"/>
    </row>
    <row r="10" spans="1:11">
      <c r="D10" s="101"/>
      <c r="I10" s="83" t="s">
        <v>78</v>
      </c>
      <c r="K10" s="39"/>
    </row>
    <row r="11" spans="1:11">
      <c r="A11" s="98" t="s">
        <v>79</v>
      </c>
      <c r="D11" s="101"/>
      <c r="K11" s="39"/>
    </row>
    <row r="12" spans="1:11">
      <c r="A12" s="83" t="s">
        <v>80</v>
      </c>
      <c r="D12" s="101"/>
      <c r="K12" s="39"/>
    </row>
    <row r="13" spans="1:11">
      <c r="A13" s="83" t="s">
        <v>81</v>
      </c>
      <c r="D13" s="101"/>
      <c r="K13" s="39"/>
    </row>
    <row r="14" spans="1:11">
      <c r="A14" s="83" t="s">
        <v>82</v>
      </c>
      <c r="D14" s="101"/>
      <c r="K14" s="39"/>
    </row>
    <row r="15" spans="1:11">
      <c r="A15" s="83" t="s">
        <v>83</v>
      </c>
      <c r="D15" s="101"/>
      <c r="K15" s="39"/>
    </row>
    <row r="16" spans="1:11">
      <c r="A16" s="83" t="s">
        <v>84</v>
      </c>
      <c r="D16" s="101"/>
    </row>
    <row r="17" spans="1:8">
      <c r="A17" s="83" t="s">
        <v>85</v>
      </c>
      <c r="D17" s="101"/>
    </row>
    <row r="18" spans="1:8">
      <c r="A18" s="83" t="s">
        <v>86</v>
      </c>
      <c r="D18" s="101"/>
    </row>
    <row r="19" spans="1:8">
      <c r="A19" s="83" t="s">
        <v>87</v>
      </c>
      <c r="D19" s="101"/>
    </row>
    <row r="20" spans="1:8">
      <c r="A20" s="83"/>
      <c r="D20" s="101"/>
    </row>
    <row r="21" spans="1:8">
      <c r="A21" s="83" t="s">
        <v>60</v>
      </c>
      <c r="D21" s="101"/>
    </row>
    <row r="22" spans="1:8">
      <c r="D22" s="101"/>
    </row>
    <row r="23" spans="1:8">
      <c r="A23" s="83" t="s">
        <v>88</v>
      </c>
      <c r="D23" s="101"/>
    </row>
    <row r="24" spans="1:8">
      <c r="D24" s="101"/>
    </row>
    <row r="25" spans="1:8">
      <c r="A25" s="98" t="s">
        <v>89</v>
      </c>
      <c r="D25" s="101"/>
    </row>
    <row r="26" spans="1:8">
      <c r="A26" s="104" t="s">
        <v>90</v>
      </c>
      <c r="B26" s="105"/>
      <c r="C26" s="105"/>
      <c r="D26" s="106"/>
      <c r="E26" s="105"/>
      <c r="F26" s="105"/>
      <c r="G26" s="105"/>
      <c r="H26" s="105"/>
    </row>
    <row r="27" spans="1:8">
      <c r="A27" s="104" t="s">
        <v>91</v>
      </c>
      <c r="B27" s="105"/>
      <c r="C27" s="105"/>
      <c r="D27" s="106"/>
      <c r="E27" s="105"/>
      <c r="F27" s="105"/>
      <c r="G27" s="105"/>
      <c r="H27" s="105"/>
    </row>
    <row r="28" spans="1:8">
      <c r="A28" s="104" t="s">
        <v>92</v>
      </c>
      <c r="B28" s="105"/>
      <c r="C28" s="105"/>
      <c r="D28" s="106"/>
      <c r="E28" s="105"/>
      <c r="F28" s="105"/>
      <c r="G28" s="105"/>
      <c r="H28" s="105"/>
    </row>
    <row r="29" spans="1:8">
      <c r="A29" s="104" t="s">
        <v>93</v>
      </c>
      <c r="B29" s="105"/>
      <c r="C29" s="105"/>
      <c r="D29" s="106"/>
      <c r="E29" s="105"/>
      <c r="F29" s="105"/>
      <c r="G29" s="105"/>
      <c r="H29" s="105"/>
    </row>
    <row r="30" spans="1:8">
      <c r="A30" s="104" t="s">
        <v>94</v>
      </c>
      <c r="B30" s="105"/>
      <c r="C30" s="105"/>
      <c r="D30" s="106"/>
      <c r="E30" s="105"/>
      <c r="F30" s="105"/>
      <c r="G30" s="105"/>
      <c r="H30" s="105"/>
    </row>
    <row r="31" spans="1:8">
      <c r="A31" s="140" t="s">
        <v>95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96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97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98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7" t="s">
        <v>99</v>
      </c>
      <c r="C1" s="107" t="s">
        <v>100</v>
      </c>
      <c r="E1" s="107" t="s">
        <v>77</v>
      </c>
    </row>
    <row r="2" spans="1:5" ht="30">
      <c r="A2" s="90" t="s">
        <v>101</v>
      </c>
      <c r="C2" t="s">
        <v>102</v>
      </c>
      <c r="E2" s="90" t="s">
        <v>103</v>
      </c>
    </row>
    <row r="3" spans="1:5">
      <c r="A3" s="90"/>
    </row>
    <row r="4" spans="1:5" ht="30">
      <c r="A4" s="90" t="s">
        <v>104</v>
      </c>
      <c r="C4" s="90" t="s">
        <v>105</v>
      </c>
    </row>
    <row r="5" spans="1:5">
      <c r="A5" s="90"/>
    </row>
    <row r="6" spans="1:5" ht="30">
      <c r="A6" s="90" t="s">
        <v>106</v>
      </c>
    </row>
    <row r="7" spans="1:5" ht="45">
      <c r="A7" s="90"/>
      <c r="C7" s="90" t="s">
        <v>107</v>
      </c>
    </row>
    <row r="8" spans="1:5" ht="30">
      <c r="A8" s="90" t="s">
        <v>106</v>
      </c>
    </row>
    <row r="9" spans="1:5" ht="45">
      <c r="A9" s="90"/>
      <c r="C9" s="90" t="s">
        <v>108</v>
      </c>
    </row>
    <row r="10" spans="1:5" ht="30">
      <c r="A10" s="90" t="s">
        <v>104</v>
      </c>
    </row>
    <row r="11" spans="1:5" ht="30">
      <c r="A11" s="90"/>
      <c r="C11" s="90" t="s">
        <v>109</v>
      </c>
    </row>
    <row r="12" spans="1:5" ht="30">
      <c r="A12" s="90" t="s">
        <v>101</v>
      </c>
    </row>
    <row r="13" spans="1:5">
      <c r="A13" s="90"/>
    </row>
    <row r="14" spans="1:5" ht="30">
      <c r="A14" s="91" t="s">
        <v>110</v>
      </c>
      <c r="C14" s="90" t="s">
        <v>111</v>
      </c>
    </row>
    <row r="15" spans="1:5">
      <c r="A15" s="90"/>
    </row>
    <row r="16" spans="1:5" ht="30">
      <c r="A16" s="90"/>
      <c r="C16" s="90" t="s">
        <v>112</v>
      </c>
    </row>
    <row r="17" spans="1:3">
      <c r="A17" s="90"/>
    </row>
    <row r="18" spans="1:3" ht="30">
      <c r="A18" s="90"/>
      <c r="C18" s="90" t="s">
        <v>113</v>
      </c>
    </row>
    <row r="19" spans="1:3">
      <c r="A19" s="90"/>
    </row>
    <row r="20" spans="1:3" ht="60">
      <c r="A20" s="90"/>
      <c r="C20" s="90" t="s">
        <v>114</v>
      </c>
    </row>
    <row r="21" spans="1:3">
      <c r="A21" s="90"/>
    </row>
    <row r="22" spans="1:3" ht="45">
      <c r="A22" s="90"/>
      <c r="C22" s="90" t="s">
        <v>115</v>
      </c>
    </row>
    <row r="23" spans="1:3">
      <c r="A23" s="90"/>
    </row>
    <row r="24" spans="1:3" ht="30">
      <c r="A24" s="90"/>
      <c r="C24" s="90" t="s">
        <v>116</v>
      </c>
    </row>
    <row r="25" spans="1:3">
      <c r="A25" s="90"/>
    </row>
    <row r="26" spans="1:3">
      <c r="A26" s="90"/>
      <c r="C26" s="85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8" t="s">
        <v>118</v>
      </c>
      <c r="B1" s="109" t="s">
        <v>119</v>
      </c>
      <c r="C1" s="110" t="s">
        <v>120</v>
      </c>
      <c r="D1" s="111" t="s">
        <v>121</v>
      </c>
      <c r="E1" s="111" t="s">
        <v>122</v>
      </c>
      <c r="F1" s="111" t="s">
        <v>123</v>
      </c>
      <c r="G1" s="111" t="s">
        <v>124</v>
      </c>
      <c r="H1" s="111" t="s">
        <v>125</v>
      </c>
      <c r="I1" s="112" t="s">
        <v>126</v>
      </c>
    </row>
    <row r="2" spans="1:9" ht="19.5" thickBot="1">
      <c r="A2" s="108" t="s">
        <v>127</v>
      </c>
      <c r="C2" s="83" t="s">
        <v>128</v>
      </c>
      <c r="D2" s="83" t="s">
        <v>129</v>
      </c>
      <c r="E2" s="83" t="s">
        <v>130</v>
      </c>
      <c r="F2" s="83" t="s">
        <v>131</v>
      </c>
      <c r="G2" s="83" t="s">
        <v>132</v>
      </c>
      <c r="H2" s="83" t="s">
        <v>133</v>
      </c>
    </row>
    <row r="3" spans="1:9" ht="19.5" thickBot="1">
      <c r="A3" s="108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3"/>
      <c r="B4" s="3" t="s">
        <v>142</v>
      </c>
      <c r="C4" s="3" t="s">
        <v>143</v>
      </c>
      <c r="D4" s="3" t="s">
        <v>144</v>
      </c>
      <c r="E4" s="83" t="s">
        <v>145</v>
      </c>
      <c r="F4" s="83" t="s">
        <v>146</v>
      </c>
      <c r="G4" s="3" t="s">
        <v>147</v>
      </c>
      <c r="H4" s="3" t="s">
        <v>148</v>
      </c>
    </row>
    <row r="5" spans="1:9" ht="18.75">
      <c r="A5" s="113"/>
      <c r="B5" s="3" t="s">
        <v>149</v>
      </c>
      <c r="C5" s="3"/>
      <c r="E5" s="114" t="s">
        <v>150</v>
      </c>
      <c r="F5" s="114" t="s">
        <v>151</v>
      </c>
      <c r="G5" s="3" t="s">
        <v>152</v>
      </c>
    </row>
    <row r="6" spans="1:9" ht="19.5" thickBot="1">
      <c r="A6" s="113"/>
    </row>
    <row r="7" spans="1:9" ht="19.5" thickBot="1">
      <c r="A7" s="108" t="s">
        <v>153</v>
      </c>
      <c r="E7" s="23">
        <v>159778</v>
      </c>
      <c r="F7" s="83" t="s">
        <v>154</v>
      </c>
      <c r="H7" s="23">
        <v>75143</v>
      </c>
    </row>
    <row r="8" spans="1:9" ht="19.5" thickBot="1">
      <c r="A8" s="108" t="s">
        <v>155</v>
      </c>
      <c r="C8" s="83" t="s">
        <v>156</v>
      </c>
      <c r="E8" s="83" t="s">
        <v>156</v>
      </c>
      <c r="F8" s="83" t="s">
        <v>156</v>
      </c>
      <c r="G8" s="83" t="s">
        <v>77</v>
      </c>
      <c r="H8" t="s">
        <v>157</v>
      </c>
      <c r="I8" t="s">
        <v>156</v>
      </c>
    </row>
    <row r="9" spans="1:9">
      <c r="C9" s="83" t="s">
        <v>158</v>
      </c>
      <c r="E9" s="83" t="s">
        <v>158</v>
      </c>
      <c r="F9" s="83" t="s">
        <v>158</v>
      </c>
      <c r="G9" s="83" t="s">
        <v>99</v>
      </c>
      <c r="H9" t="s">
        <v>159</v>
      </c>
      <c r="I9" t="s">
        <v>158</v>
      </c>
    </row>
    <row r="10" spans="1:9">
      <c r="C10" s="83" t="s">
        <v>160</v>
      </c>
      <c r="E10" s="83" t="s">
        <v>160</v>
      </c>
      <c r="F10" s="83" t="s">
        <v>160</v>
      </c>
      <c r="G10" s="83" t="s">
        <v>161</v>
      </c>
      <c r="H10" s="83" t="s">
        <v>166</v>
      </c>
      <c r="I10" t="s">
        <v>160</v>
      </c>
    </row>
    <row r="11" spans="1:9">
      <c r="C11" s="83" t="s">
        <v>162</v>
      </c>
      <c r="E11" s="83" t="s">
        <v>162</v>
      </c>
      <c r="F11" s="83" t="s">
        <v>162</v>
      </c>
      <c r="H11" s="83" t="s">
        <v>167</v>
      </c>
      <c r="I11" t="s">
        <v>162</v>
      </c>
    </row>
    <row r="12" spans="1:9">
      <c r="H12" s="83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2024-12-03T15:46:44Z</cp:lastPrinted>
  <dcterms:created xsi:type="dcterms:W3CDTF">2000-08-02T17:16:16Z</dcterms:created>
  <dcterms:modified xsi:type="dcterms:W3CDTF">2025-08-05T11:05:44Z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