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culpinc.sharepoint.com/sites/rwpshare/Shared Documents/General/2024 Jobs/24-777 VEGA Raccoon Mountain Alt. 2nd FL/01. Quotes/Proposals/"/>
    </mc:Choice>
  </mc:AlternateContent>
  <xr:revisionPtr revIDLastSave="29" documentId="8_{C9EB8D0F-CA81-42F2-9FFE-1FDC58FDC5A0}" xr6:coauthVersionLast="47" xr6:coauthVersionMax="47" xr10:uidLastSave="{ACB605D2-3412-475B-81EC-664D29498DC1}"/>
  <bookViews>
    <workbookView xWindow="-120" yWindow="-120" windowWidth="29040" windowHeight="15720" activeTab="3" xr2:uid="{00000000-000D-0000-FFFF-FFFF00000000}"/>
  </bookViews>
  <sheets>
    <sheet name="Bid Form" sheetId="13" r:id="rId1"/>
    <sheet name="SOV Draper " sheetId="29" r:id="rId2"/>
    <sheet name="SOV Draper  ALT 2nd FL" sheetId="30" r:id="rId3"/>
    <sheet name="SOV Draper  ALT 2nd Updated" sheetId="31" r:id="rId4"/>
    <sheet name="Glossary" sheetId="25" r:id="rId5"/>
    <sheet name="WT Description" sheetId="26" r:id="rId6"/>
    <sheet name="Products" sheetId="27" r:id="rId7"/>
  </sheets>
  <definedNames>
    <definedName name="_xlnm.Print_Area" localSheetId="0">'Bid Form'!$A$1:$J$61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0" i="31" l="1"/>
  <c r="H20" i="31"/>
  <c r="I26" i="31" l="1"/>
  <c r="A1" i="31"/>
  <c r="M12" i="31"/>
  <c r="G12" i="31" s="1"/>
  <c r="H12" i="31" s="1"/>
  <c r="P12" i="31"/>
  <c r="R12" i="31"/>
  <c r="M13" i="31"/>
  <c r="G13" i="31" s="1"/>
  <c r="H13" i="31" s="1"/>
  <c r="P13" i="31"/>
  <c r="R13" i="31"/>
  <c r="M14" i="31"/>
  <c r="G14" i="31" s="1"/>
  <c r="H14" i="31" s="1"/>
  <c r="I14" i="31" s="1"/>
  <c r="P14" i="31"/>
  <c r="R14" i="31"/>
  <c r="M15" i="31"/>
  <c r="G15" i="31" s="1"/>
  <c r="H15" i="31" s="1"/>
  <c r="P15" i="31"/>
  <c r="R15" i="31"/>
  <c r="M16" i="31"/>
  <c r="G16" i="31" s="1"/>
  <c r="H16" i="31" s="1"/>
  <c r="P16" i="31"/>
  <c r="R16" i="31"/>
  <c r="M17" i="31"/>
  <c r="G17" i="31" s="1"/>
  <c r="H17" i="31" s="1"/>
  <c r="P17" i="31"/>
  <c r="R17" i="31"/>
  <c r="M18" i="31"/>
  <c r="G18" i="31" s="1"/>
  <c r="H18" i="31" s="1"/>
  <c r="P18" i="31"/>
  <c r="R18" i="31"/>
  <c r="G19" i="31"/>
  <c r="H19" i="31"/>
  <c r="I19" i="31" s="1"/>
  <c r="J19" i="31" s="1"/>
  <c r="M19" i="31"/>
  <c r="P19" i="31"/>
  <c r="R19" i="31"/>
  <c r="M20" i="31"/>
  <c r="R20" i="31"/>
  <c r="A21" i="31"/>
  <c r="H21" i="31"/>
  <c r="J21" i="31"/>
  <c r="M21" i="31"/>
  <c r="P21" i="31"/>
  <c r="H22" i="31"/>
  <c r="J22" i="31" s="1"/>
  <c r="L22" i="31"/>
  <c r="M22" i="31"/>
  <c r="P22" i="31"/>
  <c r="H23" i="31"/>
  <c r="J23" i="31"/>
  <c r="L23" i="31"/>
  <c r="M23" i="31"/>
  <c r="P23" i="31"/>
  <c r="H24" i="31"/>
  <c r="J24" i="31"/>
  <c r="L24" i="31"/>
  <c r="M24" i="31" s="1"/>
  <c r="H25" i="31"/>
  <c r="J25" i="31" s="1"/>
  <c r="M25" i="31"/>
  <c r="P25" i="31"/>
  <c r="N1" i="31" l="1"/>
  <c r="O2" i="31" s="1"/>
  <c r="O3" i="31" s="1"/>
  <c r="O4" i="31" s="1"/>
  <c r="I12" i="31"/>
  <c r="Q7" i="31"/>
  <c r="J12" i="31"/>
  <c r="I15" i="31"/>
  <c r="J15" i="31"/>
  <c r="I18" i="31"/>
  <c r="J18" i="31"/>
  <c r="I17" i="31"/>
  <c r="J17" i="31"/>
  <c r="R11" i="31"/>
  <c r="I13" i="31"/>
  <c r="J13" i="31"/>
  <c r="I16" i="31"/>
  <c r="J16" i="31"/>
  <c r="P24" i="31"/>
  <c r="J14" i="31"/>
  <c r="J26" i="31" l="1"/>
  <c r="S11" i="31"/>
  <c r="T11" i="31"/>
  <c r="H22" i="30" l="1"/>
  <c r="J34" i="13"/>
  <c r="P21" i="30"/>
  <c r="M21" i="30"/>
  <c r="H21" i="30"/>
  <c r="J21" i="30" s="1"/>
  <c r="P20" i="30"/>
  <c r="H20" i="30"/>
  <c r="J20" i="30" s="1"/>
  <c r="P19" i="30"/>
  <c r="H19" i="30"/>
  <c r="J19" i="30" s="1"/>
  <c r="L18" i="30"/>
  <c r="P18" i="30" s="1"/>
  <c r="H18" i="30"/>
  <c r="J18" i="30" s="1"/>
  <c r="M17" i="30"/>
  <c r="A17" i="30"/>
  <c r="P17" i="30" s="1"/>
  <c r="R16" i="30"/>
  <c r="P16" i="30"/>
  <c r="M16" i="30"/>
  <c r="R15" i="30"/>
  <c r="P15" i="30"/>
  <c r="M15" i="30"/>
  <c r="G15" i="30"/>
  <c r="H15" i="30" s="1"/>
  <c r="R14" i="30"/>
  <c r="P14" i="30"/>
  <c r="M14" i="30"/>
  <c r="G14" i="30" s="1"/>
  <c r="H14" i="30" s="1"/>
  <c r="R13" i="30"/>
  <c r="P13" i="30"/>
  <c r="M13" i="30"/>
  <c r="G13" i="30" s="1"/>
  <c r="H13" i="30" s="1"/>
  <c r="R12" i="30"/>
  <c r="P12" i="30"/>
  <c r="M12" i="30"/>
  <c r="G12" i="30" s="1"/>
  <c r="H12" i="30" s="1"/>
  <c r="A1" i="30"/>
  <c r="H15" i="13"/>
  <c r="H14" i="13"/>
  <c r="L21" i="29"/>
  <c r="P21" i="29" s="1"/>
  <c r="L19" i="29"/>
  <c r="M19" i="29" s="1"/>
  <c r="R14" i="29"/>
  <c r="P14" i="29"/>
  <c r="M14" i="29"/>
  <c r="G14" i="29" s="1"/>
  <c r="H14" i="29" s="1"/>
  <c r="R13" i="29"/>
  <c r="P13" i="29"/>
  <c r="M13" i="29"/>
  <c r="G13" i="29"/>
  <c r="H13" i="29" s="1"/>
  <c r="R15" i="29"/>
  <c r="P15" i="29"/>
  <c r="M15" i="29"/>
  <c r="G15" i="29" s="1"/>
  <c r="H15" i="29" s="1"/>
  <c r="R16" i="29"/>
  <c r="P16" i="29"/>
  <c r="M16" i="29"/>
  <c r="G16" i="29" s="1"/>
  <c r="H16" i="29" s="1"/>
  <c r="A18" i="29"/>
  <c r="P18" i="29" s="1"/>
  <c r="L20" i="29"/>
  <c r="M20" i="29" s="1"/>
  <c r="P22" i="29"/>
  <c r="M22" i="29"/>
  <c r="H22" i="29"/>
  <c r="J22" i="29" s="1"/>
  <c r="H21" i="29"/>
  <c r="J21" i="29" s="1"/>
  <c r="H20" i="29"/>
  <c r="J20" i="29" s="1"/>
  <c r="H19" i="29"/>
  <c r="J19" i="29" s="1"/>
  <c r="M18" i="29"/>
  <c r="R17" i="29"/>
  <c r="P17" i="29"/>
  <c r="M17" i="29"/>
  <c r="R12" i="29"/>
  <c r="P12" i="29"/>
  <c r="M12" i="29"/>
  <c r="G12" i="29" s="1"/>
  <c r="H12" i="29" s="1"/>
  <c r="A1" i="29"/>
  <c r="M19" i="30" l="1"/>
  <c r="R11" i="30"/>
  <c r="H17" i="30"/>
  <c r="J17" i="30" s="1"/>
  <c r="N1" i="30"/>
  <c r="O2" i="30" s="1"/>
  <c r="O3" i="30" s="1"/>
  <c r="O4" i="30" s="1"/>
  <c r="I12" i="30"/>
  <c r="J12" i="30"/>
  <c r="I15" i="30"/>
  <c r="J15" i="30" s="1"/>
  <c r="I13" i="30"/>
  <c r="J13" i="30" s="1"/>
  <c r="I14" i="30"/>
  <c r="J14" i="30" s="1"/>
  <c r="M20" i="30"/>
  <c r="M18" i="30"/>
  <c r="I13" i="29"/>
  <c r="J13" i="29" s="1"/>
  <c r="I14" i="29"/>
  <c r="J14" i="29" s="1"/>
  <c r="H18" i="29"/>
  <c r="J18" i="29" s="1"/>
  <c r="I15" i="29"/>
  <c r="J15" i="29" s="1"/>
  <c r="N1" i="29"/>
  <c r="O2" i="29" s="1"/>
  <c r="O3" i="29" s="1"/>
  <c r="O4" i="29" s="1"/>
  <c r="I16" i="29"/>
  <c r="J16" i="29" s="1"/>
  <c r="P20" i="29"/>
  <c r="P19" i="29"/>
  <c r="I12" i="29"/>
  <c r="J12" i="29" s="1"/>
  <c r="M21" i="29"/>
  <c r="Q7" i="30" l="1"/>
  <c r="S11" i="30" s="1"/>
  <c r="J22" i="30"/>
  <c r="Q7" i="29"/>
  <c r="J23" i="29"/>
  <c r="J26" i="13" s="1"/>
  <c r="R11" i="29"/>
  <c r="S11" i="29" s="1"/>
  <c r="T11" i="30" l="1"/>
  <c r="T11" i="29"/>
  <c r="I11" i="13" l="1"/>
</calcChain>
</file>

<file path=xl/sharedStrings.xml><?xml version="1.0" encoding="utf-8"?>
<sst xmlns="http://schemas.openxmlformats.org/spreadsheetml/2006/main" count="400" uniqueCount="212">
  <si>
    <t>Qty</t>
  </si>
  <si>
    <t>Project:</t>
  </si>
  <si>
    <t>From:</t>
  </si>
  <si>
    <t>Prepared by:</t>
  </si>
  <si>
    <t>Description</t>
  </si>
  <si>
    <t>Each</t>
  </si>
  <si>
    <t>Total</t>
  </si>
  <si>
    <t>1.</t>
  </si>
  <si>
    <t xml:space="preserve">Above prices are subject to increase unless confirmed by purchase order within </t>
  </si>
  <si>
    <t>2.</t>
  </si>
  <si>
    <t>3.</t>
  </si>
  <si>
    <t>4.</t>
  </si>
  <si>
    <t>Sincerely,</t>
  </si>
  <si>
    <t>Sales Tax and Installation included</t>
  </si>
  <si>
    <t xml:space="preserve">Attn: </t>
  </si>
  <si>
    <t>Total w/ Tax</t>
  </si>
  <si>
    <t>FX: 865-675-5572</t>
  </si>
  <si>
    <t>Specification:</t>
  </si>
  <si>
    <t>5.</t>
  </si>
  <si>
    <t>Quote #</t>
  </si>
  <si>
    <t>5900 Weisbrook Lane</t>
  </si>
  <si>
    <t>Knoxville, TN 37909</t>
  </si>
  <si>
    <t>Date:</t>
  </si>
  <si>
    <t>Field measurements require all window work (window installation, sheetrock, caulking, etc.) to be substantially complete.</t>
  </si>
  <si>
    <t>Quotation</t>
  </si>
  <si>
    <t>Tax:</t>
  </si>
  <si>
    <t>Margin</t>
  </si>
  <si>
    <t>Cost</t>
  </si>
  <si>
    <t>Cost:</t>
  </si>
  <si>
    <t>Gross Margin:</t>
  </si>
  <si>
    <t>Style #</t>
  </si>
  <si>
    <t>Price</t>
  </si>
  <si>
    <t>Extended</t>
  </si>
  <si>
    <t>Tax</t>
  </si>
  <si>
    <t>Product</t>
  </si>
  <si>
    <t>Fabric/Color</t>
  </si>
  <si>
    <t>Measure Fee</t>
  </si>
  <si>
    <t>Quote #:</t>
  </si>
  <si>
    <t>Estimator</t>
  </si>
  <si>
    <t>122413 Roller Shades</t>
  </si>
  <si>
    <t>Width</t>
  </si>
  <si>
    <t>Height</t>
  </si>
  <si>
    <t>Freight Budget</t>
  </si>
  <si>
    <t>Ext Cost</t>
  </si>
  <si>
    <t>Total Cost Budget</t>
  </si>
  <si>
    <t>Net Profit</t>
  </si>
  <si>
    <t>Net Margin</t>
  </si>
  <si>
    <t>Total Revenue</t>
  </si>
  <si>
    <t>Projections</t>
  </si>
  <si>
    <t>Sq Footage</t>
  </si>
  <si>
    <t>Notes:</t>
  </si>
  <si>
    <t>Estimate For: Base Bid Manual Roller Shades</t>
  </si>
  <si>
    <t>Location</t>
  </si>
  <si>
    <t>Terms &amp; Conditions:</t>
  </si>
  <si>
    <t>Read Window Products, LLC</t>
  </si>
  <si>
    <t>In the event of tax exempt status, a resale certificate must be included with the Purchase Order / Contract.</t>
  </si>
  <si>
    <t>-</t>
  </si>
  <si>
    <t>Install Trip Charge Budget                                                                           (Mileage, Time, Lodging &amp; Per Diem)</t>
  </si>
  <si>
    <t>Minimum cost $12.50 ea for in house install, $25 each for subcontractor installed</t>
  </si>
  <si>
    <t>In house: # of hours X's $25/hr. Minimum $350 per day subcontractor measure</t>
  </si>
  <si>
    <t>*** Remember to include lodging in trip estimates, if required</t>
  </si>
  <si>
    <t>*** Edit product / service descriptions as needed. Pricing will self populate once you enter Cost in Column L</t>
  </si>
  <si>
    <t>*** Please update Sales Tax Rate to the specific State &amp; County for which the project is located</t>
  </si>
  <si>
    <t>Installation Time (based on 2 man crew)</t>
  </si>
  <si>
    <t># per Day</t>
  </si>
  <si>
    <t>Budget Install Labor Rates (cost)</t>
  </si>
  <si>
    <t>Gross Product &amp; Install Margin Structure</t>
  </si>
  <si>
    <t>Horizontal Louver Blinds</t>
  </si>
  <si>
    <t>Single Manual Roller Shades w/Fascia</t>
  </si>
  <si>
    <t>Product &amp; Install Value</t>
  </si>
  <si>
    <t>Dual Manual Roller Shades 2/Fascia</t>
  </si>
  <si>
    <t>&lt; $5,000</t>
  </si>
  <si>
    <t>No Bid</t>
  </si>
  <si>
    <t>Recessed Pocket</t>
  </si>
  <si>
    <t>$3/ft</t>
  </si>
  <si>
    <t>$5,000 - $10,000</t>
  </si>
  <si>
    <t>Single Motorized Shade Band w/Fascia</t>
  </si>
  <si>
    <t>$10,000 - $15,000</t>
  </si>
  <si>
    <t>Dual Motorized Shade w/Fascia</t>
  </si>
  <si>
    <t>ask David</t>
  </si>
  <si>
    <t>$15,000 - $25,000</t>
  </si>
  <si>
    <t>Cubicle Curtains w/ Tracks</t>
  </si>
  <si>
    <t>&gt;$25,000</t>
  </si>
  <si>
    <t>ask David or Wes</t>
  </si>
  <si>
    <t>Shutters</t>
  </si>
  <si>
    <t>*** Above to be used as guide on product &amp; required install for all manually operated product (NOT MOTORIZED)</t>
  </si>
  <si>
    <t>Product Descriptions:</t>
  </si>
  <si>
    <t>Single Manual Clutch Rolle Shade w/ Fascia</t>
  </si>
  <si>
    <t>Dual Manual Clutch Roller Shade w/ Fascia</t>
  </si>
  <si>
    <t>Single Motorized Roller Shade w/ Fascia</t>
  </si>
  <si>
    <t>Dual Motorized Roller Shade w/ Fascia</t>
  </si>
  <si>
    <t>120v Motorized Operation</t>
  </si>
  <si>
    <t>Battery Powered Operation</t>
  </si>
  <si>
    <t>120v Wall Switch Control</t>
  </si>
  <si>
    <t>Low Voltage Wall Switch Control</t>
  </si>
  <si>
    <t>2" Faux Wood Horizontal Louver Blinds</t>
  </si>
  <si>
    <t>Miscellaneous Notes to be included on Bids:</t>
  </si>
  <si>
    <t>*** Recessed mount roller shades will required continuous &amp; level wood blocking. Blocking to be provided by OTHERS.</t>
  </si>
  <si>
    <t>*** Motorized roller shades will required 120v power. All electrical (line voltage &amp; low voltage) to be provided by OTHERS.</t>
  </si>
  <si>
    <t>*** Trip charges included for budgetary purposes only and are subject to change upon issue of construction schedule.</t>
  </si>
  <si>
    <t>*** Extra materials NOT included in above pricing.</t>
  </si>
  <si>
    <t>*** Installation based on fastening shades to aluminum window system. Any change in mount substrate or location is subject to surcharge.</t>
  </si>
  <si>
    <t>Motorized roller shades will require 120v power via J-box within 5' of each motor location, as well as Cat 5 data bus be run in parallel between each motor to create shade network. All electrical hardwiring, labor, materials &amp; CONNECTIONS are to be provided by others. RWP to supply electrical controllers &amp; wall switches, but installation, wiring &amp; connections of these components are to be provided by the Electrical Contractor as RWP is not licensed for this type of work.</t>
  </si>
  <si>
    <t>Low voltage wall switch control provided in above scope. System will be capable of individual &amp; group shade control.</t>
  </si>
  <si>
    <t>Ceiling mount wood blocking is to be provided by others at WT-1. Product quoted per spec. Plans &amp; Wall Section details do not show a recessed pocket, but it will be required by OTHERS to hide electrical &amp; mount hardware.</t>
  </si>
  <si>
    <t xml:space="preserve">5% Extra Materials are NOT included in above quote. Window treatments are Custom ordered and 5% / 2 additional working units of each size supplied is not a cost effective or feasible approach. </t>
  </si>
  <si>
    <t>Blinds</t>
  </si>
  <si>
    <t>Roller Shades</t>
  </si>
  <si>
    <t>Custom 2" Vinyl Blinds, Standard Valance, Standard Controls (Cord Lift - Cord Tilt)</t>
  </si>
  <si>
    <t>Custom Motorized Roller Shade w/ Fascia</t>
  </si>
  <si>
    <t>Custom FR Rated Plantation Shutters, 3.5" Louvers,  LFrame, Std Tilt, Outside Mount</t>
  </si>
  <si>
    <t>Custom Ultravue 2" Faux Wood Blinds, Standard Options and Controls</t>
  </si>
  <si>
    <t>Custom Single Roller Shades w/ Fascia, Manual Bead Chain Clutch Operated Control</t>
  </si>
  <si>
    <t>Custom Timber Ultravue 2" Faux Wood Blinds, Std Valance w/ Magnets, Standard Controls, Inside Mount</t>
  </si>
  <si>
    <t>Custom Dual Roller Shades w/ Fascia, Manual Bead Chain Clutch Operated Control Front Fabric: Fury Sheer / TBD Back Fabric: Linen Light Blackout 0% / TBD Fascia: TBD</t>
  </si>
  <si>
    <t>Custom Roller Shade w/ Front/Back Fascia, Light 
Blocking Side/Bottom Channels, Manual Clutch
Operation, Inside Mount Fabric: Avila Twilight 0% / TBD</t>
  </si>
  <si>
    <t>Custom Roller Shade w/ Fascia, Light Blocking Side.Bottom Channels, Manual Clutch Operation, Inside Mount</t>
  </si>
  <si>
    <t>Custom 1" Aluminum Horizontal Louver Blinds.  Manual Cord Lift &amp; Wand Tilt Control.</t>
  </si>
  <si>
    <t>Custom Roller Shade w/ Fascia, Light Blocking Side/Bottom Channels, Manual Clutch Operation, Outside Mount</t>
  </si>
  <si>
    <t>Custom Sheer Roller Shade, Manual Clutch  Operation, Inside Mount</t>
  </si>
  <si>
    <t>Custom Hunter Douglas Dual Roller Shades w/ Fascia, Light Blocking Side/Sill Channels, 110v Motorized Operation</t>
  </si>
  <si>
    <t>Custom Dual Coupled Roller Shade, Recess Mount, RS485 Motorized Operation, Third Party Control Light Blocking Side Channels for Above Custom 10 x 5.125 Steel Pocket for Zigbee to Digital Motor Interface for aboveAbove</t>
  </si>
  <si>
    <t>Custom Dual Roller Shade w/ Fascia, Side and Sill Channels Manual Bead Chain Clutch Control Custom FR Rated PVC Plantation Shutter, 2.5" Louvers, Std Tilt Control, Inside Mount</t>
  </si>
  <si>
    <t>Custom Blackout Roller Shade, Battery Powered Motorized Operation, Wall Switch Control, Outside Mount</t>
  </si>
  <si>
    <t>I/O AC Motorized Flexshade Roller Shades w/ Wall Clip - Closure Panel</t>
  </si>
  <si>
    <t>Manufacturer</t>
  </si>
  <si>
    <t>Caco</t>
  </si>
  <si>
    <t>Draper</t>
  </si>
  <si>
    <t>Levolor</t>
  </si>
  <si>
    <t>Lutron</t>
  </si>
  <si>
    <t>Mecho</t>
  </si>
  <si>
    <t>Norman</t>
  </si>
  <si>
    <t>Spring Window Fashions</t>
  </si>
  <si>
    <t>Hunter Douglas</t>
  </si>
  <si>
    <t>Sales Rep</t>
  </si>
  <si>
    <t>Ross Rhodes</t>
  </si>
  <si>
    <t>Mark Gleeson</t>
  </si>
  <si>
    <t>Jason Lee</t>
  </si>
  <si>
    <t>Cherie Simmons</t>
  </si>
  <si>
    <t>Mark Atwood</t>
  </si>
  <si>
    <t>Eric Lake</t>
  </si>
  <si>
    <t>Contact Info.</t>
  </si>
  <si>
    <t>debbie@cacoinc.com</t>
  </si>
  <si>
    <t>rrhodes@draperinc.om</t>
  </si>
  <si>
    <t>commercial.quotes@levolor.com</t>
  </si>
  <si>
    <t>jnlee@lutron.com</t>
  </si>
  <si>
    <t>cherie.simmons@mechoshade.com</t>
  </si>
  <si>
    <t>marka@normanusa.com</t>
  </si>
  <si>
    <t>eric.lake@springwindowfashions.com</t>
  </si>
  <si>
    <t>carolyn@cacoinc.com</t>
  </si>
  <si>
    <t>www.draperonline.com</t>
  </si>
  <si>
    <t>mark.gleeson@levolor.com</t>
  </si>
  <si>
    <t>484-264-3798</t>
  </si>
  <si>
    <t>718-729-2020</t>
  </si>
  <si>
    <t>www.normanusa.com</t>
  </si>
  <si>
    <t>contractquotes@springswindowfashions.com</t>
  </si>
  <si>
    <t>conley@cacoinc.com</t>
  </si>
  <si>
    <t>www.lutron.com</t>
  </si>
  <si>
    <t>www.mechoshade.cm</t>
  </si>
  <si>
    <t>contractsales@normanusa.com</t>
  </si>
  <si>
    <t>Acct #</t>
  </si>
  <si>
    <t>M82568</t>
  </si>
  <si>
    <t>Products</t>
  </si>
  <si>
    <t>Manual Single Roller Shades</t>
  </si>
  <si>
    <t>Metal Blinds</t>
  </si>
  <si>
    <t>Manual Dual Roller Shades</t>
  </si>
  <si>
    <t>Vinyl Blinds</t>
  </si>
  <si>
    <t>Motorized Single Roller Shades</t>
  </si>
  <si>
    <t>Shades</t>
  </si>
  <si>
    <t>Motorized Dual Roller Shades</t>
  </si>
  <si>
    <t>2" Faux Wood Blinds</t>
  </si>
  <si>
    <t>Composite (EverWood)Blinds</t>
  </si>
  <si>
    <t>Hardwood Blinds</t>
  </si>
  <si>
    <t>Graber Lake Forest Faux Wood Blinds</t>
  </si>
  <si>
    <t>Manual Roller Shades</t>
  </si>
  <si>
    <t>Dual Manual Roller Shades</t>
  </si>
  <si>
    <t>Extra materials and Mockups are NOT included in above proposal</t>
  </si>
  <si>
    <t xml:space="preserve">David Storm </t>
  </si>
  <si>
    <t>PH: 865-770-5812</t>
  </si>
  <si>
    <t>865-770-5812</t>
  </si>
  <si>
    <t xml:space="preserve">dstorm@readwindow.com </t>
  </si>
  <si>
    <t>Draper, Inc. Single Manual Flexshade w/ Fascia</t>
  </si>
  <si>
    <t>David Storm</t>
  </si>
  <si>
    <t>dstorm@readwindow.com</t>
  </si>
  <si>
    <t xml:space="preserve">Measure Trip Charge Budget                                                                           </t>
  </si>
  <si>
    <t>30 days of the above date.</t>
  </si>
  <si>
    <t>Installation based on fastening Metal blinds to aluminum window system and shades infront of blinds to ceiling and side wall. Any change in mount substrate or location is subject to surcharge.</t>
  </si>
  <si>
    <t>Fascia Color: Brushed Metal (Anodized)</t>
  </si>
  <si>
    <r>
      <t>Delivery approximately</t>
    </r>
    <r>
      <rPr>
        <b/>
        <sz val="11"/>
        <rFont val="Garamond"/>
        <family val="1"/>
      </rPr>
      <t xml:space="preserve"> 5 to 8 weeks </t>
    </r>
    <r>
      <rPr>
        <sz val="11"/>
        <rFont val="Garamond"/>
        <family val="1"/>
      </rPr>
      <t>from receipt of purchase order &amp; all field measurements</t>
    </r>
  </si>
  <si>
    <t xml:space="preserve">Manual Bead Chain Clutch Operated Control </t>
  </si>
  <si>
    <t>Single Manual Shade Installation</t>
  </si>
  <si>
    <t>Fabric: SW Infinity 2,   5%  Color: PG4 Stone</t>
  </si>
  <si>
    <t xml:space="preserve">Payment Terms: 100% Prepayment for orders total less than $5K and 50% deposit for orders more than $5K. Balance due of Completed Production and/or Services Rendered. </t>
  </si>
  <si>
    <t>Budget Fabric: SW Infinity 2,  3%                                                                                                                  Color: PG4 Stone</t>
  </si>
  <si>
    <t>Draper Flexshade w/ Fascia, Manual Bead Chain Clutch Control (Clear Anodized Surface Headbox) Spring Assist</t>
  </si>
  <si>
    <t>24-685</t>
  </si>
  <si>
    <t>TVA Raccoon Mtn Admin Building</t>
  </si>
  <si>
    <t xml:space="preserve">Chattanooga TN </t>
  </si>
  <si>
    <t>Estimate For: Add Alt for 2nd Floor Space</t>
  </si>
  <si>
    <t>24-777</t>
  </si>
  <si>
    <t>Fabric: SW Infinity 2,  3%                                                                                                                  Color: PG4 Stone</t>
  </si>
  <si>
    <t xml:space="preserve">Draper Flexshade w/ White Fascia, Manual Bead Chain Clutch Control ) </t>
  </si>
  <si>
    <t>RM203-1B</t>
  </si>
  <si>
    <t>RM203-1A</t>
  </si>
  <si>
    <t>RM202-2</t>
  </si>
  <si>
    <t>RM202-1B</t>
  </si>
  <si>
    <t>RM202-1A</t>
  </si>
  <si>
    <t>201-2B</t>
  </si>
  <si>
    <r>
      <t xml:space="preserve">Draper Flexshade w/ White Fascia, Manual Bead Chain Clutch Control ) </t>
    </r>
    <r>
      <rPr>
        <b/>
        <sz val="10"/>
        <rFont val="Arial"/>
        <family val="2"/>
      </rPr>
      <t>Spring Assist</t>
    </r>
  </si>
  <si>
    <t>201-2A</t>
  </si>
  <si>
    <t>201-1</t>
  </si>
  <si>
    <t>24-777 (RWP1750)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</si>
</sst>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00"/>
    <numFmt numFmtId="166" formatCode="[$-F800]dddd\,\ mmmm\ dd\,\ yyyy"/>
  </numFmts>
  <fonts count="30">
    <font>
      <sz val="11"/>
      <name val="Garamond"/>
    </font>
    <font>
      <sz val="11"/>
      <name val="Garamond"/>
      <family val="1"/>
    </font>
    <font>
      <b/>
      <sz val="11"/>
      <name val="Garamond"/>
      <family val="1"/>
    </font>
    <font>
      <sz val="11"/>
      <name val="Garamond"/>
      <family val="1"/>
    </font>
    <font>
      <u/>
      <sz val="11"/>
      <color indexed="12"/>
      <name val="Garamond"/>
      <family val="1"/>
    </font>
    <font>
      <sz val="10"/>
      <name val="Arial"/>
      <family val="2"/>
    </font>
    <font>
      <sz val="11"/>
      <name val="Arial"/>
      <family val="2"/>
    </font>
    <font>
      <b/>
      <sz val="10"/>
      <name val="Arial"/>
      <family val="2"/>
    </font>
    <font>
      <sz val="11"/>
      <name val="Garamond"/>
      <family val="1"/>
    </font>
    <font>
      <sz val="11"/>
      <name val="Garamond"/>
      <family val="1"/>
    </font>
    <font>
      <sz val="14"/>
      <name val="Arial"/>
      <family val="2"/>
    </font>
    <font>
      <sz val="16"/>
      <name val="Arial"/>
      <family val="2"/>
    </font>
    <font>
      <b/>
      <sz val="16"/>
      <name val="Arial"/>
      <family val="2"/>
    </font>
    <font>
      <b/>
      <sz val="12"/>
      <name val="Arial"/>
      <family val="2"/>
    </font>
    <font>
      <b/>
      <sz val="11"/>
      <name val="Arial"/>
      <family val="2"/>
    </font>
    <font>
      <b/>
      <sz val="9"/>
      <name val="Arial"/>
      <family val="2"/>
    </font>
    <font>
      <b/>
      <sz val="8"/>
      <name val="Arial"/>
      <family val="2"/>
    </font>
    <font>
      <sz val="9"/>
      <name val="Arial"/>
      <family val="2"/>
    </font>
    <font>
      <b/>
      <i/>
      <sz val="10"/>
      <name val="Arial"/>
      <family val="2"/>
    </font>
    <font>
      <b/>
      <sz val="10"/>
      <color indexed="8"/>
      <name val="Arial"/>
      <family val="2"/>
    </font>
    <font>
      <b/>
      <sz val="9"/>
      <color rgb="FFFF0000"/>
      <name val="Arial"/>
      <family val="2"/>
    </font>
    <font>
      <sz val="9"/>
      <color rgb="FFFF0000"/>
      <name val="Arial"/>
      <family val="2"/>
    </font>
    <font>
      <b/>
      <sz val="12"/>
      <color rgb="FFFF0000"/>
      <name val="Arial"/>
      <family val="2"/>
    </font>
    <font>
      <b/>
      <u/>
      <sz val="11"/>
      <name val="Garamond"/>
      <family val="1"/>
    </font>
    <font>
      <u/>
      <sz val="11"/>
      <name val="Garamond"/>
      <family val="1"/>
    </font>
    <font>
      <sz val="11"/>
      <name val="Estrangelo Edessa"/>
      <family val="4"/>
    </font>
    <font>
      <sz val="10"/>
      <name val="Garamond"/>
      <family val="1"/>
    </font>
    <font>
      <b/>
      <u/>
      <sz val="11"/>
      <color theme="1"/>
      <name val="Calibri"/>
      <family val="2"/>
      <scheme val="minor"/>
    </font>
    <font>
      <b/>
      <sz val="14"/>
      <name val="Garamond"/>
      <family val="1"/>
    </font>
    <font>
      <sz val="12"/>
      <name val="Garamond"/>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24">
    <border>
      <left/>
      <right/>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9">
    <xf numFmtId="0" fontId="0" fillId="0" borderId="0"/>
    <xf numFmtId="44" fontId="1"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9" fontId="9" fillId="0" borderId="0" applyFont="0" applyFill="0" applyBorder="0" applyAlignment="0" applyProtection="0"/>
    <xf numFmtId="44" fontId="1" fillId="0" borderId="0" applyFon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5" applyAlignment="1" applyProtection="1"/>
    <xf numFmtId="0" fontId="3" fillId="0" borderId="0" xfId="0" applyFont="1" applyAlignment="1">
      <alignment horizontal="left"/>
    </xf>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xf>
    <xf numFmtId="0" fontId="2" fillId="0" borderId="1" xfId="0" applyFont="1" applyBorder="1" applyAlignment="1">
      <alignment horizontal="left"/>
    </xf>
    <xf numFmtId="9" fontId="3" fillId="0" borderId="0" xfId="0" applyNumberFormat="1" applyFont="1" applyAlignment="1">
      <alignment horizontal="center"/>
    </xf>
    <xf numFmtId="0" fontId="5" fillId="0" borderId="0" xfId="0" applyFont="1"/>
    <xf numFmtId="0" fontId="6" fillId="0" borderId="0" xfId="0" applyFont="1" applyAlignment="1">
      <alignment horizontal="center"/>
    </xf>
    <xf numFmtId="0" fontId="3" fillId="0" borderId="0" xfId="0" quotePrefix="1" applyFont="1" applyAlignment="1">
      <alignment horizontal="center"/>
    </xf>
    <xf numFmtId="0" fontId="6" fillId="0" borderId="0" xfId="0" applyFont="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left"/>
    </xf>
    <xf numFmtId="9" fontId="2" fillId="0" borderId="2" xfId="0" applyNumberFormat="1" applyFont="1" applyBorder="1" applyAlignment="1">
      <alignment horizontal="center"/>
    </xf>
    <xf numFmtId="0" fontId="2" fillId="0" borderId="2" xfId="0" applyFont="1" applyBorder="1" applyAlignment="1">
      <alignment horizontal="center"/>
    </xf>
    <xf numFmtId="164" fontId="3" fillId="0" borderId="0" xfId="0" quotePrefix="1" applyNumberFormat="1" applyFont="1" applyAlignment="1">
      <alignment horizontal="center"/>
    </xf>
    <xf numFmtId="9" fontId="3" fillId="0" borderId="0" xfId="0" applyNumberFormat="1" applyFont="1" applyAlignment="1">
      <alignment horizontal="right"/>
    </xf>
    <xf numFmtId="44" fontId="3" fillId="0" borderId="0" xfId="1" applyFont="1" applyBorder="1" applyAlignment="1">
      <alignment horizontal="center"/>
    </xf>
    <xf numFmtId="166" fontId="10" fillId="0" borderId="0" xfId="0" applyNumberFormat="1" applyFont="1" applyAlignment="1">
      <alignment horizontal="left"/>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center"/>
    </xf>
    <xf numFmtId="0" fontId="10" fillId="0" borderId="0" xfId="0" applyFont="1" applyAlignment="1">
      <alignment horizontal="center"/>
    </xf>
    <xf numFmtId="44" fontId="5" fillId="0" borderId="0" xfId="3" applyFont="1" applyFill="1" applyBorder="1" applyAlignment="1">
      <alignment horizontal="center"/>
    </xf>
    <xf numFmtId="0" fontId="11" fillId="0" borderId="0" xfId="0" applyFont="1" applyAlignment="1">
      <alignment horizontal="left"/>
    </xf>
    <xf numFmtId="0" fontId="11" fillId="0" borderId="0" xfId="0" applyFont="1"/>
    <xf numFmtId="44" fontId="5" fillId="0" borderId="2" xfId="0" applyNumberFormat="1" applyFont="1" applyBorder="1" applyAlignment="1">
      <alignment horizontal="center"/>
    </xf>
    <xf numFmtId="44" fontId="5" fillId="0" borderId="0" xfId="0" applyNumberFormat="1" applyFont="1" applyAlignment="1">
      <alignment horizontal="center"/>
    </xf>
    <xf numFmtId="0" fontId="10"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0" fontId="14" fillId="0" borderId="0" xfId="0" applyFont="1" applyAlignment="1">
      <alignment horizontal="left"/>
    </xf>
    <xf numFmtId="0" fontId="15" fillId="3" borderId="10" xfId="0" applyFont="1" applyFill="1" applyBorder="1" applyAlignment="1">
      <alignment horizontal="center"/>
    </xf>
    <xf numFmtId="44" fontId="15" fillId="3" borderId="10" xfId="3" applyFont="1" applyFill="1" applyBorder="1" applyAlignment="1">
      <alignment horizontal="center"/>
    </xf>
    <xf numFmtId="0" fontId="15" fillId="0" borderId="0" xfId="0" applyFont="1" applyAlignment="1">
      <alignment horizontal="center"/>
    </xf>
    <xf numFmtId="9" fontId="0" fillId="0" borderId="0" xfId="6" applyFont="1"/>
    <xf numFmtId="0" fontId="15" fillId="0" borderId="0" xfId="0" applyFont="1"/>
    <xf numFmtId="0" fontId="5" fillId="0" borderId="11" xfId="0" applyFont="1" applyBorder="1" applyAlignment="1">
      <alignment horizontal="center" wrapText="1"/>
    </xf>
    <xf numFmtId="44" fontId="5" fillId="0" borderId="0" xfId="3" applyFont="1" applyFill="1" applyBorder="1"/>
    <xf numFmtId="0" fontId="0" fillId="2" borderId="0" xfId="0" applyFill="1"/>
    <xf numFmtId="0" fontId="17" fillId="0" borderId="0" xfId="0" applyFont="1"/>
    <xf numFmtId="6" fontId="17" fillId="0" borderId="0" xfId="0" applyNumberFormat="1" applyFont="1"/>
    <xf numFmtId="44" fontId="15" fillId="0" borderId="0" xfId="0" applyNumberFormat="1" applyFont="1"/>
    <xf numFmtId="0" fontId="18" fillId="0" borderId="13" xfId="0" applyFont="1" applyBorder="1" applyAlignment="1">
      <alignment horizontal="left"/>
    </xf>
    <xf numFmtId="0" fontId="5" fillId="0" borderId="14" xfId="0" applyFont="1" applyBorder="1" applyAlignment="1">
      <alignment horizontal="center"/>
    </xf>
    <xf numFmtId="165" fontId="15" fillId="0" borderId="14" xfId="0" applyNumberFormat="1" applyFont="1" applyBorder="1" applyAlignment="1">
      <alignment horizontal="center"/>
    </xf>
    <xf numFmtId="165" fontId="7" fillId="0" borderId="15" xfId="3" applyNumberFormat="1" applyFont="1" applyFill="1" applyBorder="1"/>
    <xf numFmtId="44" fontId="19" fillId="0" borderId="0" xfId="0" applyNumberFormat="1" applyFont="1"/>
    <xf numFmtId="0" fontId="7" fillId="0" borderId="0" xfId="0" applyFont="1" applyAlignment="1">
      <alignment horizontal="center"/>
    </xf>
    <xf numFmtId="44" fontId="5" fillId="0" borderId="0" xfId="0" applyNumberFormat="1" applyFont="1"/>
    <xf numFmtId="0" fontId="0" fillId="0" borderId="10" xfId="0" applyBorder="1" applyAlignment="1">
      <alignment horizontal="center"/>
    </xf>
    <xf numFmtId="0" fontId="0" fillId="0" borderId="11" xfId="0" applyBorder="1" applyAlignment="1">
      <alignment horizontal="center"/>
    </xf>
    <xf numFmtId="44" fontId="5" fillId="0" borderId="12" xfId="1" applyFont="1" applyFill="1" applyBorder="1"/>
    <xf numFmtId="44" fontId="5" fillId="2" borderId="0" xfId="3" applyFont="1" applyFill="1" applyBorder="1" applyAlignment="1">
      <alignment horizontal="right"/>
    </xf>
    <xf numFmtId="10" fontId="5" fillId="2" borderId="0" xfId="6" applyNumberFormat="1" applyFont="1" applyFill="1" applyBorder="1" applyAlignment="1">
      <alignment horizontal="right"/>
    </xf>
    <xf numFmtId="2" fontId="0" fillId="0" borderId="0" xfId="0" applyNumberFormat="1"/>
    <xf numFmtId="0" fontId="20" fillId="0" borderId="0" xfId="0" applyFont="1"/>
    <xf numFmtId="44" fontId="20" fillId="0" borderId="0" xfId="0" applyNumberFormat="1" applyFont="1"/>
    <xf numFmtId="1" fontId="3" fillId="0" borderId="0" xfId="0" applyNumberFormat="1" applyFont="1" applyAlignment="1">
      <alignment horizontal="left" indent="2"/>
    </xf>
    <xf numFmtId="0" fontId="5" fillId="0" borderId="10" xfId="0" applyFont="1" applyBorder="1" applyAlignment="1">
      <alignment horizontal="center" wrapText="1"/>
    </xf>
    <xf numFmtId="44" fontId="17" fillId="0" borderId="0" xfId="1" applyFont="1" applyFill="1"/>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0" xfId="0" applyFont="1" applyBorder="1" applyAlignment="1">
      <alignment horizontal="center"/>
    </xf>
    <xf numFmtId="44" fontId="5" fillId="0" borderId="10" xfId="1" applyFont="1" applyFill="1" applyBorder="1" applyAlignment="1">
      <alignment horizontal="center"/>
    </xf>
    <xf numFmtId="44" fontId="5" fillId="0" borderId="10" xfId="3" applyFont="1" applyFill="1" applyBorder="1" applyAlignment="1">
      <alignment horizontal="center"/>
    </xf>
    <xf numFmtId="44" fontId="5" fillId="0" borderId="10" xfId="1" applyFont="1" applyFill="1" applyBorder="1"/>
    <xf numFmtId="44" fontId="17" fillId="0" borderId="0" xfId="0" applyNumberFormat="1" applyFont="1"/>
    <xf numFmtId="44" fontId="0" fillId="0" borderId="0" xfId="0" applyNumberFormat="1"/>
    <xf numFmtId="0" fontId="3" fillId="0" borderId="0" xfId="0" applyFont="1" applyAlignment="1">
      <alignment horizontal="right"/>
    </xf>
    <xf numFmtId="0" fontId="2" fillId="0" borderId="4" xfId="0" applyFont="1" applyBorder="1"/>
    <xf numFmtId="0" fontId="0" fillId="0" borderId="17" xfId="0" applyBorder="1"/>
    <xf numFmtId="0" fontId="0" fillId="0" borderId="5" xfId="0" applyBorder="1"/>
    <xf numFmtId="0" fontId="17" fillId="0" borderId="3" xfId="0" applyFont="1" applyBorder="1"/>
    <xf numFmtId="0" fontId="17" fillId="0" borderId="6" xfId="0" applyFont="1" applyBorder="1"/>
    <xf numFmtId="44" fontId="17" fillId="0" borderId="7" xfId="0" applyNumberFormat="1" applyFont="1" applyBorder="1"/>
    <xf numFmtId="44" fontId="17" fillId="0" borderId="9" xfId="0" applyNumberFormat="1" applyFont="1" applyBorder="1"/>
    <xf numFmtId="44" fontId="5" fillId="0" borderId="11" xfId="1" applyFont="1" applyFill="1" applyBorder="1" applyAlignment="1">
      <alignment horizontal="center"/>
    </xf>
    <xf numFmtId="2" fontId="17" fillId="0" borderId="0" xfId="0" applyNumberFormat="1" applyFont="1"/>
    <xf numFmtId="9" fontId="21" fillId="0" borderId="8" xfId="6" applyFont="1" applyFill="1" applyBorder="1" applyAlignment="1">
      <alignment horizontal="center"/>
    </xf>
    <xf numFmtId="0" fontId="15" fillId="3" borderId="18" xfId="0" applyFont="1" applyFill="1" applyBorder="1" applyAlignment="1">
      <alignment horizontal="center"/>
    </xf>
    <xf numFmtId="0" fontId="16" fillId="3" borderId="18" xfId="0" applyFont="1" applyFill="1" applyBorder="1" applyAlignment="1">
      <alignment horizontal="center"/>
    </xf>
    <xf numFmtId="0" fontId="1" fillId="0" borderId="0" xfId="0" applyFont="1"/>
    <xf numFmtId="14" fontId="3" fillId="0" borderId="0" xfId="0" quotePrefix="1" applyNumberFormat="1" applyFont="1" applyAlignment="1">
      <alignment horizontal="center"/>
    </xf>
    <xf numFmtId="0" fontId="1" fillId="0" borderId="0" xfId="0" applyFont="1" applyAlignment="1">
      <alignment horizontal="left"/>
    </xf>
    <xf numFmtId="0" fontId="5" fillId="0" borderId="1" xfId="0" applyFont="1" applyBorder="1" applyAlignment="1">
      <alignment horizontal="center"/>
    </xf>
    <xf numFmtId="0" fontId="21" fillId="0" borderId="0" xfId="0" applyFont="1"/>
    <xf numFmtId="44" fontId="5" fillId="0" borderId="18" xfId="1" applyFont="1" applyFill="1" applyBorder="1" applyAlignment="1">
      <alignment horizontal="center"/>
    </xf>
    <xf numFmtId="0" fontId="22" fillId="0" borderId="0" xfId="0" applyFont="1" applyAlignment="1">
      <alignment horizontal="left"/>
    </xf>
    <xf numFmtId="0" fontId="0" fillId="0" borderId="0" xfId="0" applyAlignment="1">
      <alignment wrapText="1"/>
    </xf>
    <xf numFmtId="0" fontId="1" fillId="0" borderId="0" xfId="0" applyFont="1" applyAlignment="1">
      <alignment wrapText="1"/>
    </xf>
    <xf numFmtId="44" fontId="15" fillId="4" borderId="10" xfId="3" applyFont="1" applyFill="1" applyBorder="1" applyAlignment="1">
      <alignment horizontal="center"/>
    </xf>
    <xf numFmtId="10" fontId="15" fillId="4" borderId="18" xfId="6" applyNumberFormat="1" applyFont="1" applyFill="1" applyBorder="1" applyAlignment="1">
      <alignment horizontal="center"/>
    </xf>
    <xf numFmtId="0" fontId="22" fillId="4" borderId="0" xfId="0" applyFont="1" applyFill="1" applyAlignment="1">
      <alignment horizontal="left"/>
    </xf>
    <xf numFmtId="0" fontId="17" fillId="4" borderId="0" xfId="0" applyFont="1" applyFill="1"/>
    <xf numFmtId="0" fontId="5" fillId="4" borderId="0" xfId="0" applyFont="1" applyFill="1" applyAlignment="1">
      <alignment horizontal="center"/>
    </xf>
    <xf numFmtId="44" fontId="1" fillId="0" borderId="0" xfId="1" applyFont="1" applyBorder="1" applyAlignment="1">
      <alignment horizontal="center"/>
    </xf>
    <xf numFmtId="0" fontId="4" fillId="0" borderId="0" xfId="5" applyFill="1" applyBorder="1" applyAlignment="1" applyProtection="1">
      <alignment horizontal="left"/>
    </xf>
    <xf numFmtId="0" fontId="2" fillId="0" borderId="1" xfId="0" applyFont="1" applyBorder="1"/>
    <xf numFmtId="44" fontId="23" fillId="0" borderId="0" xfId="1" applyFont="1"/>
    <xf numFmtId="44" fontId="1" fillId="0" borderId="0" xfId="1" applyFont="1"/>
    <xf numFmtId="44" fontId="0" fillId="0" borderId="0" xfId="1" applyFont="1"/>
    <xf numFmtId="0" fontId="24" fillId="0" borderId="0" xfId="0" applyFont="1"/>
    <xf numFmtId="9" fontId="1" fillId="0" borderId="0" xfId="6" applyFont="1"/>
    <xf numFmtId="0" fontId="25" fillId="0" borderId="0" xfId="0" applyFont="1" applyAlignment="1">
      <alignment horizontal="left"/>
    </xf>
    <xf numFmtId="0" fontId="26" fillId="0" borderId="0" xfId="0" applyFont="1"/>
    <xf numFmtId="44" fontId="26" fillId="0" borderId="0" xfId="1" applyFont="1"/>
    <xf numFmtId="0" fontId="27" fillId="0" borderId="0" xfId="0" applyFont="1"/>
    <xf numFmtId="0" fontId="28" fillId="0" borderId="19" xfId="0" applyFont="1" applyBorder="1"/>
    <xf numFmtId="0" fontId="29" fillId="0" borderId="20" xfId="0" applyFont="1" applyBorder="1"/>
    <xf numFmtId="0" fontId="29" fillId="0" borderId="10" xfId="0" applyFont="1" applyBorder="1"/>
    <xf numFmtId="0" fontId="1" fillId="0" borderId="10" xfId="0" applyFont="1" applyBorder="1"/>
    <xf numFmtId="0" fontId="1" fillId="0" borderId="11" xfId="0" applyFont="1" applyBorder="1"/>
    <xf numFmtId="0" fontId="28" fillId="0" borderId="0" xfId="0" applyFont="1"/>
    <xf numFmtId="0" fontId="4" fillId="0" borderId="0" xfId="5" applyFill="1" applyBorder="1" applyAlignment="1" applyProtection="1"/>
    <xf numFmtId="49" fontId="3" fillId="0" borderId="0" xfId="0" quotePrefix="1" applyNumberFormat="1" applyFont="1" applyAlignment="1">
      <alignment horizontal="center"/>
    </xf>
    <xf numFmtId="49" fontId="1" fillId="0" borderId="0" xfId="0" quotePrefix="1" applyNumberFormat="1" applyFont="1" applyAlignment="1">
      <alignment horizontal="center"/>
    </xf>
    <xf numFmtId="0" fontId="5" fillId="0" borderId="11" xfId="0" applyFont="1" applyBorder="1" applyAlignment="1">
      <alignment horizontal="center"/>
    </xf>
    <xf numFmtId="44" fontId="5" fillId="0" borderId="11" xfId="1" applyFont="1" applyFill="1" applyBorder="1" applyAlignment="1">
      <alignment horizontal="right"/>
    </xf>
    <xf numFmtId="0" fontId="0" fillId="0" borderId="21" xfId="0" applyBorder="1" applyAlignment="1">
      <alignment horizontal="center"/>
    </xf>
    <xf numFmtId="0" fontId="5" fillId="0" borderId="21" xfId="0" applyFont="1" applyBorder="1" applyAlignment="1">
      <alignment horizontal="center" wrapText="1"/>
    </xf>
    <xf numFmtId="44" fontId="5" fillId="0" borderId="21" xfId="1" applyFont="1" applyFill="1" applyBorder="1" applyAlignment="1">
      <alignment horizontal="center"/>
    </xf>
    <xf numFmtId="9" fontId="2" fillId="0" borderId="1" xfId="0" applyNumberFormat="1" applyFont="1" applyBorder="1" applyAlignment="1">
      <alignment horizontal="center"/>
    </xf>
    <xf numFmtId="0" fontId="2" fillId="0" borderId="4" xfId="0" applyFont="1" applyBorder="1" applyAlignment="1">
      <alignment horizontal="left"/>
    </xf>
    <xf numFmtId="0" fontId="3" fillId="0" borderId="17" xfId="0" applyFont="1" applyBorder="1" applyAlignment="1">
      <alignment horizontal="center"/>
    </xf>
    <xf numFmtId="0" fontId="2" fillId="0" borderId="17" xfId="0" applyFont="1" applyBorder="1" applyAlignment="1">
      <alignment horizontal="left"/>
    </xf>
    <xf numFmtId="9" fontId="2" fillId="0" borderId="17" xfId="0" applyNumberFormat="1" applyFont="1" applyBorder="1" applyAlignment="1">
      <alignment horizontal="center"/>
    </xf>
    <xf numFmtId="0" fontId="2" fillId="0" borderId="17" xfId="0" applyFont="1" applyBorder="1" applyAlignment="1">
      <alignment horizontal="center"/>
    </xf>
    <xf numFmtId="0" fontId="3" fillId="0" borderId="5" xfId="0" applyFont="1" applyBorder="1"/>
    <xf numFmtId="0" fontId="2" fillId="0" borderId="22" xfId="0" applyFont="1" applyBorder="1" applyAlignment="1">
      <alignment horizontal="left"/>
    </xf>
    <xf numFmtId="9" fontId="2" fillId="0" borderId="23" xfId="0" applyNumberFormat="1" applyFont="1" applyBorder="1" applyAlignment="1">
      <alignment horizontal="center"/>
    </xf>
    <xf numFmtId="0" fontId="3" fillId="0" borderId="3" xfId="0" applyFont="1" applyBorder="1" applyAlignment="1">
      <alignment horizontal="center"/>
    </xf>
    <xf numFmtId="0" fontId="3" fillId="0" borderId="3" xfId="0" applyFont="1" applyBorder="1"/>
    <xf numFmtId="44" fontId="3" fillId="0" borderId="6" xfId="1" applyFont="1" applyBorder="1" applyAlignment="1">
      <alignment horizontal="center"/>
    </xf>
    <xf numFmtId="0" fontId="3" fillId="0" borderId="7" xfId="0" applyFont="1" applyBorder="1"/>
    <xf numFmtId="0" fontId="3" fillId="0" borderId="9" xfId="0" applyFont="1" applyBorder="1"/>
    <xf numFmtId="0" fontId="3" fillId="0" borderId="9" xfId="0" applyFont="1" applyBorder="1" applyAlignment="1">
      <alignment horizontal="left"/>
    </xf>
    <xf numFmtId="0" fontId="3" fillId="0" borderId="9" xfId="0" applyFont="1" applyBorder="1" applyAlignment="1">
      <alignment horizontal="center"/>
    </xf>
    <xf numFmtId="9" fontId="2" fillId="0" borderId="9" xfId="0" applyNumberFormat="1" applyFont="1" applyBorder="1" applyAlignment="1">
      <alignment horizontal="center"/>
    </xf>
    <xf numFmtId="0" fontId="2" fillId="0" borderId="9" xfId="0" applyFont="1" applyBorder="1" applyAlignment="1">
      <alignment horizontal="center"/>
    </xf>
    <xf numFmtId="0" fontId="3" fillId="0" borderId="8" xfId="0" applyFont="1" applyBorder="1"/>
    <xf numFmtId="44" fontId="1" fillId="4" borderId="6" xfId="1" applyFont="1" applyFill="1" applyBorder="1" applyAlignment="1">
      <alignment horizontal="center"/>
    </xf>
    <xf numFmtId="44" fontId="7" fillId="0" borderId="14" xfId="0" applyNumberFormat="1" applyFont="1" applyBorder="1" applyAlignment="1">
      <alignment horizontal="center"/>
    </xf>
    <xf numFmtId="44" fontId="5" fillId="0" borderId="0" xfId="8" applyFont="1" applyFill="1" applyBorder="1"/>
    <xf numFmtId="44" fontId="5" fillId="0" borderId="0" xfId="8" applyFont="1" applyFill="1" applyBorder="1" applyAlignment="1">
      <alignment horizontal="center"/>
    </xf>
    <xf numFmtId="165" fontId="7" fillId="0" borderId="15" xfId="8" applyNumberFormat="1" applyFont="1" applyFill="1" applyBorder="1"/>
    <xf numFmtId="44" fontId="5" fillId="5" borderId="12" xfId="1" applyFont="1" applyFill="1" applyBorder="1"/>
    <xf numFmtId="44" fontId="5" fillId="5" borderId="10" xfId="1" applyFont="1" applyFill="1" applyBorder="1"/>
    <xf numFmtId="44" fontId="5" fillId="0" borderId="10" xfId="8" applyFont="1" applyFill="1" applyBorder="1" applyAlignment="1">
      <alignment horizontal="center"/>
    </xf>
    <xf numFmtId="44" fontId="5" fillId="5" borderId="11" xfId="1" applyFont="1" applyFill="1" applyBorder="1" applyAlignment="1">
      <alignment horizontal="center"/>
    </xf>
    <xf numFmtId="44" fontId="5" fillId="5" borderId="21" xfId="1" applyFont="1" applyFill="1" applyBorder="1" applyAlignment="1">
      <alignment horizontal="center"/>
    </xf>
    <xf numFmtId="0" fontId="1" fillId="0" borderId="11" xfId="0" applyFont="1" applyBorder="1" applyAlignment="1">
      <alignment horizontal="center"/>
    </xf>
    <xf numFmtId="13" fontId="0" fillId="0" borderId="11" xfId="0" applyNumberFormat="1" applyBorder="1" applyAlignment="1">
      <alignment horizontal="center"/>
    </xf>
    <xf numFmtId="0" fontId="1" fillId="2" borderId="0" xfId="0" applyFont="1" applyFill="1"/>
    <xf numFmtId="44" fontId="15" fillId="3" borderId="10" xfId="8" applyFont="1" applyFill="1" applyBorder="1" applyAlignment="1">
      <alignment horizontal="center"/>
    </xf>
    <xf numFmtId="44" fontId="15" fillId="4" borderId="10" xfId="8" applyFont="1" applyFill="1" applyBorder="1" applyAlignment="1">
      <alignment horizontal="center"/>
    </xf>
    <xf numFmtId="0" fontId="1" fillId="0" borderId="0" xfId="0" applyFont="1" applyAlignment="1">
      <alignment horizontal="right"/>
    </xf>
    <xf numFmtId="44" fontId="5" fillId="2" borderId="0" xfId="8" applyFont="1" applyFill="1" applyBorder="1" applyAlignment="1">
      <alignment horizontal="right"/>
    </xf>
    <xf numFmtId="0" fontId="1" fillId="0" borderId="0" xfId="0" applyFont="1" applyAlignment="1">
      <alignment wrapText="1"/>
    </xf>
    <xf numFmtId="0" fontId="0" fillId="0" borderId="0" xfId="0" applyAlignment="1">
      <alignment wrapText="1"/>
    </xf>
    <xf numFmtId="0" fontId="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166" fontId="10" fillId="0" borderId="0" xfId="0" applyNumberFormat="1" applyFont="1" applyAlignment="1">
      <alignment horizontal="left"/>
    </xf>
    <xf numFmtId="0" fontId="25" fillId="0" borderId="0" xfId="0" applyFont="1" applyAlignment="1">
      <alignment horizontal="left" wrapText="1"/>
    </xf>
    <xf numFmtId="0" fontId="25" fillId="0" borderId="0" xfId="0" applyFont="1" applyAlignment="1">
      <alignment wrapText="1"/>
    </xf>
  </cellXfs>
  <cellStyles count="9">
    <cellStyle name="Currency" xfId="1" builtinId="4"/>
    <cellStyle name="Currency 2" xfId="2" xr:uid="{00000000-0005-0000-0000-000001000000}"/>
    <cellStyle name="Currency 3" xfId="3" xr:uid="{00000000-0005-0000-0000-000002000000}"/>
    <cellStyle name="Currency 3 2" xfId="8" xr:uid="{052215A8-25F2-4276-8643-C9542E4D4690}"/>
    <cellStyle name="Currency 4" xfId="4" xr:uid="{00000000-0005-0000-0000-000003000000}"/>
    <cellStyle name="Hyperlink" xfId="5" builtinId="8"/>
    <cellStyle name="Normal" xfId="0" builtinId="0"/>
    <cellStyle name="Percent" xfId="6"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187940</xdr:colOff>
      <xdr:row>0</xdr:row>
      <xdr:rowOff>0</xdr:rowOff>
    </xdr:from>
    <xdr:to>
      <xdr:col>3</xdr:col>
      <xdr:colOff>414732</xdr:colOff>
      <xdr:row>8</xdr:row>
      <xdr:rowOff>0</xdr:rowOff>
    </xdr:to>
    <xdr:pic>
      <xdr:nvPicPr>
        <xdr:cNvPr id="17616" name="Picture 10">
          <a:extLst>
            <a:ext uri="{FF2B5EF4-FFF2-40B4-BE49-F238E27FC236}">
              <a16:creationId xmlns:a16="http://schemas.microsoft.com/office/drawing/2014/main" id="{6758DEAC-3238-4773-92C5-6ED19D35C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1281" y="0"/>
          <a:ext cx="143906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CB2EA19D-7666-4A79-A98C-9E42A6D1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86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7F69C44B-B7E5-4ABA-AF02-07D3C73989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16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9B33CBEA-1C2C-4653-8025-DB41252CEE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91009"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1FF64ABC-5E70-46BF-8EBB-5BBF414AF7D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06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142B0A38-DC20-435D-B026-6B4A1A4C1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86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AF19B060-8535-41D3-B7F1-9E3ED3217F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16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8B69B05A-6B4E-4C3E-A2B0-8ACA30E3637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91009"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000A745-0654-4252-BC21-E727A1A60D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06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185738</xdr:colOff>
      <xdr:row>5</xdr:row>
      <xdr:rowOff>219075</xdr:rowOff>
    </xdr:from>
    <xdr:ext cx="814387" cy="810684"/>
    <xdr:pic>
      <xdr:nvPicPr>
        <xdr:cNvPr id="2" name="Picture 2">
          <a:extLst>
            <a:ext uri="{FF2B5EF4-FFF2-40B4-BE49-F238E27FC236}">
              <a16:creationId xmlns:a16="http://schemas.microsoft.com/office/drawing/2014/main" id="{186D9426-5E96-4DB2-B1A9-BA2B25F1C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588" y="1143000"/>
          <a:ext cx="814387" cy="810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198664</xdr:colOff>
      <xdr:row>0</xdr:row>
      <xdr:rowOff>87086</xdr:rowOff>
    </xdr:from>
    <xdr:ext cx="790575" cy="782108"/>
    <xdr:pic>
      <xdr:nvPicPr>
        <xdr:cNvPr id="3" name="Picture 1">
          <a:extLst>
            <a:ext uri="{FF2B5EF4-FFF2-40B4-BE49-F238E27FC236}">
              <a16:creationId xmlns:a16="http://schemas.microsoft.com/office/drawing/2014/main" id="{1947691A-1735-4312-A479-B5AB2AEAF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56514" y="87086"/>
          <a:ext cx="790575" cy="782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204109</xdr:colOff>
      <xdr:row>0</xdr:row>
      <xdr:rowOff>0</xdr:rowOff>
    </xdr:from>
    <xdr:ext cx="2393797" cy="2367856"/>
    <xdr:pic>
      <xdr:nvPicPr>
        <xdr:cNvPr id="4" name="Picture 10">
          <a:extLst>
            <a:ext uri="{FF2B5EF4-FFF2-40B4-BE49-F238E27FC236}">
              <a16:creationId xmlns:a16="http://schemas.microsoft.com/office/drawing/2014/main" id="{34E78109-CE0E-44E9-8CCF-6DAD9EECF8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976009" y="0"/>
          <a:ext cx="2393797" cy="236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CAE2B5A-0D2E-434A-B5DB-735F6F9672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5564" y="734785"/>
          <a:ext cx="409575" cy="21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storm@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storm@readwindow.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storm@readwindow.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raperonline.com/" TargetMode="External"/><Relationship Id="rId13" Type="http://schemas.openxmlformats.org/officeDocument/2006/relationships/hyperlink" Target="mailto:eric.lake@springwindowfashions.com" TargetMode="External"/><Relationship Id="rId3" Type="http://schemas.openxmlformats.org/officeDocument/2006/relationships/hyperlink" Target="mailto:conley@cacoinc.com" TargetMode="External"/><Relationship Id="rId7" Type="http://schemas.openxmlformats.org/officeDocument/2006/relationships/hyperlink" Target="mailto:rrhodes@draperinc.om" TargetMode="External"/><Relationship Id="rId12" Type="http://schemas.openxmlformats.org/officeDocument/2006/relationships/hyperlink" Target="http://www.normanusa.com/" TargetMode="External"/><Relationship Id="rId17" Type="http://schemas.openxmlformats.org/officeDocument/2006/relationships/printerSettings" Target="../printerSettings/printerSettings7.bin"/><Relationship Id="rId2" Type="http://schemas.openxmlformats.org/officeDocument/2006/relationships/hyperlink" Target="mailto:carolyn@cacoinc.com" TargetMode="External"/><Relationship Id="rId16" Type="http://schemas.openxmlformats.org/officeDocument/2006/relationships/hyperlink" Target="mailto:contractsales@normanusa.com" TargetMode="External"/><Relationship Id="rId1" Type="http://schemas.openxmlformats.org/officeDocument/2006/relationships/hyperlink" Target="mailto:debbie@cacoinc.com" TargetMode="External"/><Relationship Id="rId6" Type="http://schemas.openxmlformats.org/officeDocument/2006/relationships/hyperlink" Target="mailto:jnlee@lutron.com" TargetMode="External"/><Relationship Id="rId11" Type="http://schemas.openxmlformats.org/officeDocument/2006/relationships/hyperlink" Target="http://www.mechoshade.cm/" TargetMode="External"/><Relationship Id="rId5" Type="http://schemas.openxmlformats.org/officeDocument/2006/relationships/hyperlink" Target="mailto:mark.gleeson@levolor.com" TargetMode="External"/><Relationship Id="rId15" Type="http://schemas.openxmlformats.org/officeDocument/2006/relationships/hyperlink" Target="mailto:marka@normanusa.com" TargetMode="External"/><Relationship Id="rId10" Type="http://schemas.openxmlformats.org/officeDocument/2006/relationships/hyperlink" Target="mailto:cherie.simmons@mechoshade.com" TargetMode="External"/><Relationship Id="rId4" Type="http://schemas.openxmlformats.org/officeDocument/2006/relationships/hyperlink" Target="mailto:commercial.quotes@levolor.com" TargetMode="External"/><Relationship Id="rId9" Type="http://schemas.openxmlformats.org/officeDocument/2006/relationships/hyperlink" Target="http://www.lutron.com/" TargetMode="External"/><Relationship Id="rId14" Type="http://schemas.openxmlformats.org/officeDocument/2006/relationships/hyperlink" Target="mailto:contractquotes@springswindowfash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69"/>
  <sheetViews>
    <sheetView topLeftCell="A7" zoomScale="110" zoomScaleNormal="110" workbookViewId="0">
      <selection activeCell="I10" sqref="I10"/>
    </sheetView>
  </sheetViews>
  <sheetFormatPr defaultRowHeight="15"/>
  <cols>
    <col min="1" max="1" width="11.28515625" style="2" customWidth="1"/>
    <col min="2" max="7" width="9.140625" style="2" customWidth="1"/>
    <col min="8" max="8" width="10.5703125" style="2" customWidth="1"/>
    <col min="9" max="9" width="11.28515625" style="2" customWidth="1"/>
    <col min="10" max="10" width="17" style="2" customWidth="1"/>
    <col min="12" max="12" width="9.7109375" bestFit="1" customWidth="1"/>
  </cols>
  <sheetData>
    <row r="7" spans="2:15">
      <c r="H7" s="7"/>
      <c r="I7" s="20"/>
    </row>
    <row r="8" spans="2:15">
      <c r="H8" s="7"/>
      <c r="L8" s="2"/>
      <c r="M8" s="2"/>
      <c r="N8" s="2"/>
      <c r="O8" s="2"/>
    </row>
    <row r="9" spans="2:15">
      <c r="B9" s="1" t="s">
        <v>24</v>
      </c>
      <c r="H9" s="7" t="s">
        <v>37</v>
      </c>
      <c r="I9" s="89" t="s">
        <v>199</v>
      </c>
      <c r="J9" s="89"/>
      <c r="L9" s="2"/>
      <c r="M9" s="2"/>
      <c r="N9" s="2"/>
      <c r="O9" s="2"/>
    </row>
    <row r="10" spans="2:15">
      <c r="L10" s="2"/>
      <c r="M10" s="2"/>
      <c r="N10" s="3"/>
      <c r="O10" s="2"/>
    </row>
    <row r="11" spans="2:15">
      <c r="B11" s="1" t="s">
        <v>14</v>
      </c>
      <c r="D11" s="2" t="s">
        <v>38</v>
      </c>
      <c r="H11" s="7" t="s">
        <v>22</v>
      </c>
      <c r="I11" s="90">
        <f ca="1">TODAY()</f>
        <v>45840</v>
      </c>
    </row>
    <row r="12" spans="2:15">
      <c r="B12" s="1"/>
      <c r="H12" s="7"/>
    </row>
    <row r="13" spans="2:15">
      <c r="B13" s="1" t="s">
        <v>2</v>
      </c>
      <c r="D13" s="89" t="s">
        <v>54</v>
      </c>
      <c r="H13" s="7" t="s">
        <v>1</v>
      </c>
    </row>
    <row r="14" spans="2:15">
      <c r="B14" s="1"/>
      <c r="D14" s="2" t="s">
        <v>20</v>
      </c>
      <c r="H14" s="2" t="str">
        <f>'SOV Draper '!F3</f>
        <v>TVA Raccoon Mtn Admin Building</v>
      </c>
    </row>
    <row r="15" spans="2:15">
      <c r="B15" s="1"/>
      <c r="D15" s="2" t="s">
        <v>21</v>
      </c>
      <c r="H15" s="4" t="str">
        <f>'SOV Draper '!F4</f>
        <v xml:space="preserve">Chattanooga TN </v>
      </c>
    </row>
    <row r="16" spans="2:15">
      <c r="B16" s="1"/>
    </row>
    <row r="17" spans="2:10">
      <c r="B17" s="7" t="s">
        <v>3</v>
      </c>
      <c r="D17" s="89" t="s">
        <v>177</v>
      </c>
      <c r="H17" s="1" t="s">
        <v>17</v>
      </c>
    </row>
    <row r="18" spans="2:10">
      <c r="D18" s="89" t="s">
        <v>178</v>
      </c>
      <c r="H18" s="2" t="s">
        <v>39</v>
      </c>
    </row>
    <row r="19" spans="2:10">
      <c r="D19" s="2" t="s">
        <v>16</v>
      </c>
    </row>
    <row r="20" spans="2:10">
      <c r="D20" s="3" t="s">
        <v>183</v>
      </c>
      <c r="I20" s="3"/>
    </row>
    <row r="21" spans="2:10" ht="15.75" thickBot="1">
      <c r="B21" s="15"/>
      <c r="C21" s="15"/>
      <c r="D21" s="15"/>
      <c r="E21" s="15"/>
      <c r="F21" s="15"/>
      <c r="G21" s="15"/>
      <c r="H21" s="15"/>
      <c r="I21" s="15"/>
      <c r="J21" s="15"/>
    </row>
    <row r="22" spans="2:10" ht="15.75" thickTop="1">
      <c r="B22" s="5"/>
      <c r="C22" s="5"/>
      <c r="D22" s="5"/>
      <c r="E22" s="5"/>
      <c r="F22" s="5"/>
      <c r="G22" s="5"/>
      <c r="H22" s="6"/>
      <c r="I22" s="5"/>
    </row>
    <row r="23" spans="2:10">
      <c r="D23" s="4"/>
      <c r="E23" s="8"/>
      <c r="F23" s="8"/>
      <c r="G23" s="8"/>
      <c r="H23" s="6"/>
      <c r="I23" s="5"/>
    </row>
    <row r="24" spans="2:10">
      <c r="B24" s="7" t="s">
        <v>51</v>
      </c>
      <c r="C24" s="8"/>
      <c r="D24" s="7"/>
      <c r="E24" s="8"/>
      <c r="F24" s="8"/>
      <c r="G24" s="8"/>
      <c r="H24" s="6"/>
      <c r="I24" s="5"/>
    </row>
    <row r="25" spans="2:10">
      <c r="B25" s="9" t="s">
        <v>4</v>
      </c>
      <c r="C25" s="8"/>
      <c r="E25" s="8"/>
      <c r="F25" s="8"/>
      <c r="H25" s="6"/>
      <c r="I25" s="5"/>
      <c r="J25" s="129" t="s">
        <v>15</v>
      </c>
    </row>
    <row r="26" spans="2:10">
      <c r="B26" s="8">
        <v>23</v>
      </c>
      <c r="C26" s="8" t="s">
        <v>5</v>
      </c>
      <c r="D26" s="91" t="s">
        <v>181</v>
      </c>
      <c r="E26" s="8"/>
      <c r="F26" s="8"/>
      <c r="G26" s="8"/>
      <c r="I26" s="21"/>
      <c r="J26" s="103">
        <f>'SOV Draper '!J23</f>
        <v>29159.994999999999</v>
      </c>
    </row>
    <row r="27" spans="2:10">
      <c r="D27" s="91" t="s">
        <v>187</v>
      </c>
      <c r="E27" s="8"/>
      <c r="F27" s="8"/>
      <c r="G27" s="8"/>
      <c r="I27" s="21"/>
      <c r="J27" s="22"/>
    </row>
    <row r="28" spans="2:10">
      <c r="D28" s="89" t="s">
        <v>191</v>
      </c>
      <c r="E28" s="8"/>
      <c r="F28" s="8"/>
      <c r="G28" s="8"/>
      <c r="I28" s="21"/>
      <c r="J28" s="22"/>
    </row>
    <row r="29" spans="2:10">
      <c r="D29" s="89" t="s">
        <v>189</v>
      </c>
      <c r="E29" s="8"/>
      <c r="F29" s="8"/>
      <c r="G29" s="8"/>
      <c r="I29" s="21"/>
      <c r="J29" s="22"/>
    </row>
    <row r="30" spans="2:10">
      <c r="D30" s="4" t="s">
        <v>13</v>
      </c>
      <c r="E30" s="8"/>
      <c r="F30" s="8"/>
      <c r="G30" s="8"/>
      <c r="H30" s="6"/>
      <c r="I30" s="5"/>
    </row>
    <row r="31" spans="2:10" ht="15.75" thickBot="1">
      <c r="D31" s="4"/>
      <c r="E31" s="8"/>
      <c r="F31" s="8"/>
      <c r="G31" s="8"/>
      <c r="H31" s="6"/>
      <c r="I31" s="5"/>
    </row>
    <row r="32" spans="2:10">
      <c r="B32" s="130" t="s">
        <v>198</v>
      </c>
      <c r="C32" s="131"/>
      <c r="D32" s="132"/>
      <c r="E32" s="131"/>
      <c r="F32" s="131"/>
      <c r="G32" s="131"/>
      <c r="H32" s="133"/>
      <c r="I32" s="134"/>
      <c r="J32" s="135"/>
    </row>
    <row r="33" spans="1:21">
      <c r="B33" s="136" t="s">
        <v>4</v>
      </c>
      <c r="C33" s="8"/>
      <c r="E33" s="8"/>
      <c r="F33" s="8"/>
      <c r="H33" s="6"/>
      <c r="I33" s="5"/>
      <c r="J33" s="137" t="s">
        <v>15</v>
      </c>
    </row>
    <row r="34" spans="1:21">
      <c r="B34" s="138">
        <v>8</v>
      </c>
      <c r="C34" s="8" t="s">
        <v>5</v>
      </c>
      <c r="D34" s="91" t="s">
        <v>181</v>
      </c>
      <c r="E34" s="8"/>
      <c r="F34" s="8"/>
      <c r="G34" s="8"/>
      <c r="I34" s="21"/>
      <c r="J34" s="148">
        <f>'SOV Draper  ALT 2nd FL'!J22</f>
        <v>11159.997500000001</v>
      </c>
    </row>
    <row r="35" spans="1:21">
      <c r="B35" s="139"/>
      <c r="D35" s="91" t="s">
        <v>187</v>
      </c>
      <c r="E35" s="8"/>
      <c r="F35" s="8"/>
      <c r="G35" s="8"/>
      <c r="I35" s="21"/>
      <c r="J35" s="140"/>
    </row>
    <row r="36" spans="1:21">
      <c r="B36" s="139"/>
      <c r="D36" s="89" t="s">
        <v>191</v>
      </c>
      <c r="E36" s="8"/>
      <c r="F36" s="8"/>
      <c r="G36" s="8"/>
      <c r="I36" s="21"/>
      <c r="J36" s="140"/>
    </row>
    <row r="37" spans="1:21">
      <c r="B37" s="139"/>
      <c r="D37" s="89" t="s">
        <v>189</v>
      </c>
      <c r="E37" s="8"/>
      <c r="F37" s="8"/>
      <c r="G37" s="8"/>
      <c r="I37" s="21"/>
      <c r="J37" s="140"/>
    </row>
    <row r="38" spans="1:21" ht="15.75" thickBot="1">
      <c r="B38" s="141"/>
      <c r="C38" s="142"/>
      <c r="D38" s="143" t="s">
        <v>13</v>
      </c>
      <c r="E38" s="144"/>
      <c r="F38" s="144"/>
      <c r="G38" s="144"/>
      <c r="H38" s="145"/>
      <c r="I38" s="146"/>
      <c r="J38" s="147"/>
    </row>
    <row r="39" spans="1:21">
      <c r="D39" s="4"/>
      <c r="E39" s="8"/>
      <c r="F39" s="8"/>
      <c r="G39" s="8"/>
      <c r="H39" s="6"/>
      <c r="I39" s="5"/>
    </row>
    <row r="40" spans="1:21">
      <c r="D40" s="4"/>
      <c r="E40" s="8"/>
      <c r="F40" s="8"/>
      <c r="G40" s="8"/>
      <c r="H40" s="6"/>
      <c r="I40" s="5"/>
    </row>
    <row r="41" spans="1:21">
      <c r="B41" s="4" t="s">
        <v>50</v>
      </c>
      <c r="C41" s="8"/>
      <c r="E41" s="8"/>
      <c r="F41" s="8"/>
      <c r="G41" s="8"/>
      <c r="H41" s="65"/>
      <c r="I41" s="5"/>
    </row>
    <row r="42" spans="1:21">
      <c r="B42" s="123" t="s">
        <v>7</v>
      </c>
      <c r="C42" s="165" t="s">
        <v>186</v>
      </c>
      <c r="D42" s="166"/>
      <c r="E42" s="166"/>
      <c r="F42" s="166"/>
      <c r="G42" s="166"/>
      <c r="H42" s="166"/>
      <c r="I42" s="166"/>
      <c r="J42" s="166"/>
    </row>
    <row r="43" spans="1:21">
      <c r="B43" s="122"/>
      <c r="C43" s="166"/>
      <c r="D43" s="166"/>
      <c r="E43" s="166"/>
      <c r="F43" s="166"/>
      <c r="G43" s="166"/>
      <c r="H43" s="166"/>
      <c r="I43" s="166"/>
      <c r="J43" s="166"/>
    </row>
    <row r="44" spans="1:21">
      <c r="B44" s="123" t="s">
        <v>9</v>
      </c>
      <c r="C44" s="165" t="s">
        <v>176</v>
      </c>
      <c r="D44" s="165"/>
      <c r="E44" s="165"/>
      <c r="F44" s="165"/>
      <c r="G44" s="165"/>
      <c r="H44" s="165"/>
      <c r="I44" s="165"/>
      <c r="J44" s="165"/>
    </row>
    <row r="45" spans="1:21" ht="15.75" thickBot="1">
      <c r="B45" s="17"/>
      <c r="C45" s="16"/>
      <c r="D45" s="17"/>
      <c r="E45" s="16"/>
      <c r="F45" s="16"/>
      <c r="G45" s="16"/>
      <c r="H45" s="18"/>
      <c r="I45" s="19"/>
      <c r="J45" s="15"/>
    </row>
    <row r="46" spans="1:21" s="11" customFormat="1" ht="15.75" thickTop="1">
      <c r="A46" s="8"/>
      <c r="B46" s="8"/>
      <c r="C46" s="8"/>
      <c r="D46" s="4"/>
      <c r="E46" s="8"/>
      <c r="F46" s="8"/>
      <c r="G46" s="8"/>
      <c r="H46" s="10"/>
      <c r="I46" s="8"/>
      <c r="J46" s="8"/>
      <c r="M46"/>
      <c r="N46"/>
      <c r="O46"/>
      <c r="P46"/>
      <c r="Q46"/>
      <c r="R46"/>
      <c r="S46"/>
      <c r="T46"/>
      <c r="U46"/>
    </row>
    <row r="47" spans="1:21" ht="15" customHeight="1">
      <c r="A47" s="12"/>
      <c r="B47" s="1" t="s">
        <v>53</v>
      </c>
      <c r="K47" s="2"/>
      <c r="L47" s="2"/>
    </row>
    <row r="48" spans="1:21" ht="15" customHeight="1">
      <c r="A48" s="14"/>
      <c r="B48" s="13" t="s">
        <v>7</v>
      </c>
      <c r="C48" s="4" t="s">
        <v>8</v>
      </c>
      <c r="K48" s="2"/>
      <c r="L48" s="2"/>
      <c r="M48" s="13"/>
      <c r="N48" s="166"/>
      <c r="O48" s="166"/>
      <c r="P48" s="166"/>
      <c r="Q48" s="166"/>
      <c r="R48" s="166"/>
      <c r="S48" s="166"/>
      <c r="T48" s="166"/>
      <c r="U48" s="166"/>
    </row>
    <row r="49" spans="1:12" ht="15" customHeight="1">
      <c r="A49" s="14"/>
      <c r="B49" s="13"/>
      <c r="C49" s="91" t="s">
        <v>185</v>
      </c>
      <c r="K49" s="2"/>
      <c r="L49" s="2"/>
    </row>
    <row r="50" spans="1:12" ht="15" customHeight="1">
      <c r="A50" s="14"/>
      <c r="B50" s="13" t="s">
        <v>9</v>
      </c>
      <c r="C50" s="165" t="s">
        <v>188</v>
      </c>
      <c r="D50" s="166"/>
      <c r="E50" s="166"/>
      <c r="F50" s="166"/>
      <c r="G50" s="166"/>
      <c r="H50" s="166"/>
      <c r="I50" s="166"/>
      <c r="J50" s="166"/>
      <c r="K50" s="2"/>
      <c r="L50" s="2"/>
    </row>
    <row r="51" spans="1:12" ht="15" customHeight="1">
      <c r="A51" s="14"/>
      <c r="B51" s="13" t="s">
        <v>10</v>
      </c>
      <c r="C51" s="167" t="s">
        <v>23</v>
      </c>
      <c r="D51" s="166"/>
      <c r="E51" s="166"/>
      <c r="F51" s="166"/>
      <c r="G51" s="166"/>
      <c r="H51" s="166"/>
      <c r="I51" s="166"/>
      <c r="J51" s="166"/>
      <c r="K51" s="2"/>
      <c r="L51" s="2"/>
    </row>
    <row r="52" spans="1:12" ht="15" customHeight="1">
      <c r="A52" s="14"/>
      <c r="B52" s="13"/>
      <c r="C52" s="166"/>
      <c r="D52" s="166"/>
      <c r="E52" s="166"/>
      <c r="F52" s="166"/>
      <c r="G52" s="166"/>
      <c r="H52" s="166"/>
      <c r="I52" s="166"/>
      <c r="J52" s="166"/>
      <c r="K52" s="2"/>
      <c r="L52" s="2"/>
    </row>
    <row r="53" spans="1:12" ht="15" customHeight="1">
      <c r="A53" s="14"/>
      <c r="B53" s="13" t="s">
        <v>11</v>
      </c>
      <c r="C53" s="168" t="s">
        <v>192</v>
      </c>
      <c r="D53" s="169"/>
      <c r="E53" s="169"/>
      <c r="F53" s="169"/>
      <c r="G53" s="169"/>
      <c r="H53" s="169"/>
      <c r="I53" s="169"/>
      <c r="J53" s="169"/>
      <c r="K53" s="2"/>
      <c r="L53" s="2"/>
    </row>
    <row r="54" spans="1:12" ht="15" customHeight="1">
      <c r="A54" s="14"/>
      <c r="B54" s="13"/>
      <c r="C54" s="169"/>
      <c r="D54" s="169"/>
      <c r="E54" s="169"/>
      <c r="F54" s="169"/>
      <c r="G54" s="169"/>
      <c r="H54" s="169"/>
      <c r="I54" s="169"/>
      <c r="J54" s="169"/>
      <c r="K54" s="2"/>
      <c r="L54" s="2"/>
    </row>
    <row r="55" spans="1:12">
      <c r="A55" s="14"/>
      <c r="B55" s="13" t="s">
        <v>18</v>
      </c>
      <c r="C55" s="165" t="s">
        <v>55</v>
      </c>
      <c r="D55" s="166"/>
      <c r="E55" s="166"/>
      <c r="F55" s="166"/>
      <c r="G55" s="166"/>
      <c r="H55" s="166"/>
      <c r="I55" s="166"/>
      <c r="J55" s="166"/>
      <c r="K55" s="2"/>
      <c r="L55" s="2"/>
    </row>
    <row r="56" spans="1:12">
      <c r="A56" s="14"/>
      <c r="B56" s="13"/>
      <c r="C56" s="166"/>
      <c r="D56" s="166"/>
      <c r="E56" s="166"/>
      <c r="F56" s="166"/>
      <c r="G56" s="166"/>
      <c r="H56" s="166"/>
      <c r="I56" s="166"/>
      <c r="J56" s="166"/>
      <c r="K56" s="2"/>
      <c r="L56" s="2"/>
    </row>
    <row r="57" spans="1:12">
      <c r="A57" s="14"/>
      <c r="B57" s="13"/>
      <c r="K57" s="2"/>
      <c r="L57" s="2"/>
    </row>
    <row r="58" spans="1:12">
      <c r="A58" s="14"/>
      <c r="B58" s="4" t="s">
        <v>12</v>
      </c>
      <c r="K58" s="2"/>
      <c r="L58" s="2"/>
    </row>
    <row r="59" spans="1:12" ht="15" customHeight="1">
      <c r="A59" s="14"/>
      <c r="B59" s="8"/>
      <c r="K59" s="2"/>
      <c r="L59" s="2"/>
    </row>
    <row r="60" spans="1:12" ht="15" customHeight="1">
      <c r="A60" s="14"/>
      <c r="B60" s="91" t="s">
        <v>182</v>
      </c>
      <c r="K60" s="2"/>
      <c r="L60" s="2"/>
    </row>
    <row r="61" spans="1:12" ht="15" customHeight="1">
      <c r="A61" s="14"/>
      <c r="B61" s="1" t="s">
        <v>54</v>
      </c>
      <c r="K61" s="2"/>
      <c r="L61" s="2"/>
    </row>
    <row r="62" spans="1:12" ht="15" customHeight="1">
      <c r="A62" s="14"/>
      <c r="K62" s="2"/>
      <c r="L62" s="2"/>
    </row>
    <row r="63" spans="1:12" ht="15" customHeight="1">
      <c r="A63" s="14"/>
      <c r="B63" s="13"/>
      <c r="K63" s="2"/>
      <c r="L63" s="2"/>
    </row>
    <row r="64" spans="1:12" ht="15" customHeight="1">
      <c r="A64" s="14"/>
      <c r="K64" s="2"/>
      <c r="L64" s="2"/>
    </row>
    <row r="65" spans="1:12" ht="15" customHeight="1">
      <c r="A65" s="14"/>
      <c r="K65" s="2"/>
      <c r="L65" s="2"/>
    </row>
    <row r="66" spans="1:12" ht="15" customHeight="1">
      <c r="A66" s="14"/>
      <c r="B66" s="13"/>
      <c r="K66" s="2"/>
      <c r="L66" s="2"/>
    </row>
    <row r="67" spans="1:12" ht="15" customHeight="1">
      <c r="A67" s="14"/>
      <c r="K67" s="2"/>
      <c r="L67" s="2"/>
    </row>
    <row r="68" spans="1:12" ht="15" customHeight="1">
      <c r="A68" s="14"/>
      <c r="K68" s="2"/>
      <c r="L68" s="2"/>
    </row>
    <row r="69" spans="1:12" ht="15" customHeight="1">
      <c r="A69" s="14"/>
      <c r="B69" s="13"/>
      <c r="K69" s="2"/>
      <c r="L69" s="2"/>
    </row>
  </sheetData>
  <mergeCells count="7">
    <mergeCell ref="C42:J43"/>
    <mergeCell ref="C44:J44"/>
    <mergeCell ref="C55:J56"/>
    <mergeCell ref="N48:U48"/>
    <mergeCell ref="C51:J52"/>
    <mergeCell ref="C53:J54"/>
    <mergeCell ref="C50:J50"/>
  </mergeCells>
  <hyperlinks>
    <hyperlink ref="D20" r:id="rId1" xr:uid="{6D5BFB26-98F7-4983-B069-731A3917E5A7}"/>
  </hyperlinks>
  <pageMargins left="0.7" right="0.7" top="0.75" bottom="0.75" header="0.3" footer="0.3"/>
  <pageSetup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2A3C-CBFA-4018-BC0A-1AF75914D278}">
  <dimension ref="A1:T195"/>
  <sheetViews>
    <sheetView topLeftCell="A4" zoomScale="90" zoomScaleNormal="90" workbookViewId="0">
      <selection activeCell="F6" sqref="F6"/>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70">
        <f ca="1">TODAY()</f>
        <v>45840</v>
      </c>
      <c r="B1" s="170"/>
      <c r="C1" s="170"/>
      <c r="D1" s="170"/>
      <c r="E1" s="24" t="s">
        <v>19</v>
      </c>
      <c r="F1" s="25" t="s">
        <v>195</v>
      </c>
      <c r="G1"/>
      <c r="M1" s="27" t="s">
        <v>28</v>
      </c>
      <c r="N1" s="60">
        <f>SUM(P12:P17)</f>
        <v>11263.599999999999</v>
      </c>
      <c r="O1" s="28"/>
      <c r="R1" s="2"/>
    </row>
    <row r="2" spans="1:20" ht="16.350000000000001" customHeight="1">
      <c r="A2" s="23"/>
      <c r="B2" s="23"/>
      <c r="C2" s="23"/>
      <c r="E2"/>
      <c r="G2" s="29"/>
      <c r="M2" s="27" t="s">
        <v>29</v>
      </c>
      <c r="N2" s="61">
        <v>0.45</v>
      </c>
      <c r="O2" s="30">
        <f>SUM(N1/(1-N2))</f>
        <v>20479.272727272724</v>
      </c>
      <c r="R2" s="75"/>
    </row>
    <row r="3" spans="1:20" s="32" customFormat="1" ht="25.15" customHeight="1" thickBot="1">
      <c r="A3" s="31" t="s">
        <v>54</v>
      </c>
      <c r="B3" s="31"/>
      <c r="C3" s="31"/>
      <c r="D3" s="24"/>
      <c r="E3" s="24" t="s">
        <v>1</v>
      </c>
      <c r="F3" s="25" t="s">
        <v>196</v>
      </c>
      <c r="G3" s="31"/>
      <c r="H3" s="24"/>
      <c r="I3" s="24"/>
      <c r="M3" s="27" t="s">
        <v>25</v>
      </c>
      <c r="N3" s="61">
        <v>9.5000000000000001E-2</v>
      </c>
      <c r="O3" s="33">
        <f>SUM(O2*N3)</f>
        <v>1945.5309090909088</v>
      </c>
    </row>
    <row r="4" spans="1:20" s="32" customFormat="1" ht="25.15" customHeight="1" thickTop="1">
      <c r="A4" s="31" t="s">
        <v>20</v>
      </c>
      <c r="B4" s="24"/>
      <c r="C4" s="24"/>
      <c r="D4" s="24"/>
      <c r="E4" s="24"/>
      <c r="F4" s="25" t="s">
        <v>197</v>
      </c>
      <c r="G4" s="31"/>
      <c r="H4" s="24"/>
      <c r="I4" s="24"/>
      <c r="M4" s="28"/>
      <c r="N4" s="28"/>
      <c r="O4" s="34">
        <f>SUM(O2:O3)</f>
        <v>22424.803636363635</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76" t="s">
        <v>47</v>
      </c>
      <c r="Q7" s="75">
        <f>SUM(H12:H22)</f>
        <v>27075.599999999999</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40" t="s">
        <v>31</v>
      </c>
      <c r="H10" s="40" t="s">
        <v>32</v>
      </c>
      <c r="I10" s="98" t="s">
        <v>33</v>
      </c>
      <c r="J10" s="40" t="s">
        <v>31</v>
      </c>
      <c r="K10" s="41"/>
      <c r="L10"/>
      <c r="M10" s="42">
        <v>0.5</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SUM(P12:P22)</f>
        <v>14072.349999999999</v>
      </c>
      <c r="S11" s="83">
        <f>SUM(Q7-R11)</f>
        <v>13003.25</v>
      </c>
      <c r="T11" s="86">
        <f>SUM(Q7-R11)/Q7</f>
        <v>0.48025713188258068</v>
      </c>
    </row>
    <row r="12" spans="1:20" s="47" customFormat="1" ht="30" customHeight="1" thickTop="1">
      <c r="A12" s="58">
        <v>3</v>
      </c>
      <c r="B12" s="58"/>
      <c r="C12" s="58">
        <v>118</v>
      </c>
      <c r="D12" s="58">
        <v>96</v>
      </c>
      <c r="E12" s="44" t="s">
        <v>194</v>
      </c>
      <c r="F12" s="44" t="s">
        <v>193</v>
      </c>
      <c r="G12" s="84">
        <f>ROUNDUP(M12,0)</f>
        <v>1396</v>
      </c>
      <c r="H12" s="84">
        <f t="shared" ref="H12:H18" si="0">G12*A12</f>
        <v>4188</v>
      </c>
      <c r="I12" s="84">
        <f t="shared" ref="I12:I15" si="1">SUM(H12*$I$11)</f>
        <v>387.39</v>
      </c>
      <c r="J12" s="84">
        <f t="shared" ref="J12:J15" si="2">SUM(H12:I12)</f>
        <v>4575.3900000000003</v>
      </c>
      <c r="K12" s="45"/>
      <c r="L12" s="46">
        <v>697.57</v>
      </c>
      <c r="M12" s="62">
        <f t="shared" ref="M12:M17" si="3">SUM(L12/(1-$M$10))</f>
        <v>1395.14</v>
      </c>
      <c r="P12" s="67">
        <f t="shared" ref="P12:P17" si="4">L12*A12</f>
        <v>2092.71</v>
      </c>
      <c r="R12" s="85">
        <f t="shared" ref="R12:R17" si="5">SUM(((C12*D12)/144)*A12)</f>
        <v>236</v>
      </c>
      <c r="S12" s="47" t="s">
        <v>49</v>
      </c>
    </row>
    <row r="13" spans="1:20" s="47" customFormat="1" ht="30" customHeight="1">
      <c r="A13" s="58">
        <v>1</v>
      </c>
      <c r="B13" s="58"/>
      <c r="C13" s="58">
        <v>36</v>
      </c>
      <c r="D13" s="58">
        <v>96</v>
      </c>
      <c r="E13" s="44" t="s">
        <v>194</v>
      </c>
      <c r="F13" s="44" t="s">
        <v>193</v>
      </c>
      <c r="G13" s="84">
        <f>ROUNDUP(M13,0)</f>
        <v>454</v>
      </c>
      <c r="H13" s="84">
        <f t="shared" ref="H13:H14" si="6">G13*A13</f>
        <v>454</v>
      </c>
      <c r="I13" s="84">
        <f t="shared" ref="I13:I14" si="7">SUM(H13*$I$11)</f>
        <v>41.994999999999997</v>
      </c>
      <c r="J13" s="84">
        <f t="shared" ref="J13:J14" si="8">SUM(H13:I13)</f>
        <v>495.995</v>
      </c>
      <c r="K13" s="45"/>
      <c r="L13" s="46">
        <v>226.69</v>
      </c>
      <c r="M13" s="62">
        <f t="shared" ref="M13:M14" si="9">SUM(L13/(1-$M$10))</f>
        <v>453.38</v>
      </c>
      <c r="P13" s="67">
        <f t="shared" ref="P13:P14" si="10">L13*A13</f>
        <v>226.69</v>
      </c>
      <c r="R13" s="85">
        <f t="shared" ref="R13:R14" si="11">SUM(((C13*D13)/144)*A13)</f>
        <v>24</v>
      </c>
      <c r="S13" s="47" t="s">
        <v>49</v>
      </c>
    </row>
    <row r="14" spans="1:20" s="47" customFormat="1" ht="30" customHeight="1">
      <c r="A14" s="58">
        <v>12</v>
      </c>
      <c r="B14" s="58"/>
      <c r="C14" s="58">
        <v>76</v>
      </c>
      <c r="D14" s="58">
        <v>96</v>
      </c>
      <c r="E14" s="44" t="s">
        <v>194</v>
      </c>
      <c r="F14" s="44" t="s">
        <v>193</v>
      </c>
      <c r="G14" s="84">
        <f>ROUNDUP(M14,0)</f>
        <v>757</v>
      </c>
      <c r="H14" s="84">
        <f t="shared" si="6"/>
        <v>9084</v>
      </c>
      <c r="I14" s="84">
        <f t="shared" si="7"/>
        <v>840.27</v>
      </c>
      <c r="J14" s="84">
        <f t="shared" si="8"/>
        <v>9924.27</v>
      </c>
      <c r="K14" s="45"/>
      <c r="L14" s="46">
        <v>378.36</v>
      </c>
      <c r="M14" s="62">
        <f t="shared" si="9"/>
        <v>756.72</v>
      </c>
      <c r="P14" s="67">
        <f t="shared" si="10"/>
        <v>4540.32</v>
      </c>
      <c r="R14" s="85">
        <f t="shared" si="11"/>
        <v>608</v>
      </c>
      <c r="S14" s="47" t="s">
        <v>49</v>
      </c>
    </row>
    <row r="15" spans="1:20" s="47" customFormat="1" ht="30" customHeight="1">
      <c r="A15" s="58">
        <v>1</v>
      </c>
      <c r="B15" s="58"/>
      <c r="C15" s="58">
        <v>138</v>
      </c>
      <c r="D15" s="58">
        <v>96</v>
      </c>
      <c r="E15" s="44" t="s">
        <v>194</v>
      </c>
      <c r="F15" s="44" t="s">
        <v>193</v>
      </c>
      <c r="G15" s="84">
        <f>ROUNDUP(M15,0)</f>
        <v>1620</v>
      </c>
      <c r="H15" s="84">
        <f t="shared" si="0"/>
        <v>1620</v>
      </c>
      <c r="I15" s="84">
        <f t="shared" si="1"/>
        <v>149.85</v>
      </c>
      <c r="J15" s="84">
        <f t="shared" si="2"/>
        <v>1769.85</v>
      </c>
      <c r="K15" s="45"/>
      <c r="L15" s="46">
        <v>809.88</v>
      </c>
      <c r="M15" s="62">
        <f t="shared" si="3"/>
        <v>1619.76</v>
      </c>
      <c r="P15" s="67">
        <f t="shared" si="4"/>
        <v>809.88</v>
      </c>
      <c r="R15" s="85">
        <f t="shared" si="5"/>
        <v>92</v>
      </c>
      <c r="S15" s="47" t="s">
        <v>49</v>
      </c>
    </row>
    <row r="16" spans="1:20" s="47" customFormat="1" ht="30" customHeight="1">
      <c r="A16" s="58">
        <v>6</v>
      </c>
      <c r="B16" s="58"/>
      <c r="C16" s="58">
        <v>100</v>
      </c>
      <c r="D16" s="58">
        <v>96</v>
      </c>
      <c r="E16" s="44" t="s">
        <v>194</v>
      </c>
      <c r="F16" s="44" t="s">
        <v>193</v>
      </c>
      <c r="G16" s="84">
        <f>ROUNDUP(M16,0)</f>
        <v>1198</v>
      </c>
      <c r="H16" s="84">
        <f t="shared" ref="H16" si="12">G16*A16</f>
        <v>7188</v>
      </c>
      <c r="I16" s="84">
        <f t="shared" ref="I16" si="13">SUM(H16*$I$11)</f>
        <v>664.89</v>
      </c>
      <c r="J16" s="84">
        <f t="shared" ref="J16" si="14">SUM(H16:I16)</f>
        <v>7852.89</v>
      </c>
      <c r="K16" s="45"/>
      <c r="L16" s="46">
        <v>599</v>
      </c>
      <c r="M16" s="62">
        <f t="shared" ref="M16" si="15">SUM(L16/(1-$M$10))</f>
        <v>1198</v>
      </c>
      <c r="P16" s="67">
        <f t="shared" ref="P16" si="16">L16*A16</f>
        <v>3594</v>
      </c>
      <c r="R16" s="85">
        <f t="shared" ref="R16" si="17">SUM(((C16*D16)/144)*A16)</f>
        <v>400</v>
      </c>
      <c r="S16" s="47" t="s">
        <v>49</v>
      </c>
    </row>
    <row r="17" spans="1:19" s="47" customFormat="1" ht="30" customHeight="1" thickBot="1">
      <c r="A17" s="126"/>
      <c r="B17" s="126"/>
      <c r="C17" s="126"/>
      <c r="D17" s="126"/>
      <c r="E17" s="127"/>
      <c r="F17" s="127"/>
      <c r="G17" s="128"/>
      <c r="H17" s="128"/>
      <c r="I17" s="128"/>
      <c r="J17" s="128"/>
      <c r="K17" s="45"/>
      <c r="L17" s="46"/>
      <c r="M17" s="62">
        <f t="shared" si="3"/>
        <v>0</v>
      </c>
      <c r="O17" s="64"/>
      <c r="P17" s="67">
        <f t="shared" si="4"/>
        <v>0</v>
      </c>
      <c r="R17" s="85">
        <f t="shared" si="5"/>
        <v>0</v>
      </c>
    </row>
    <row r="18" spans="1:19" s="47" customFormat="1" ht="30" customHeight="1">
      <c r="A18" s="58">
        <f>SUM(A12:A17)</f>
        <v>23</v>
      </c>
      <c r="B18" s="124"/>
      <c r="C18" s="124"/>
      <c r="D18" s="124"/>
      <c r="E18" s="44" t="s">
        <v>190</v>
      </c>
      <c r="F18" s="44"/>
      <c r="G18" s="84">
        <v>50</v>
      </c>
      <c r="H18" s="125">
        <f t="shared" si="0"/>
        <v>1150</v>
      </c>
      <c r="I18" s="84"/>
      <c r="J18" s="84">
        <f t="shared" ref="J18" si="18">SUM(H18:I18)</f>
        <v>1150</v>
      </c>
      <c r="K18" s="45"/>
      <c r="L18" s="46">
        <v>12.5</v>
      </c>
      <c r="M18" s="62">
        <f>SUM(L18/(1-$N$18))</f>
        <v>16.666666666666668</v>
      </c>
      <c r="N18" s="42">
        <v>0.25</v>
      </c>
      <c r="O18" s="63"/>
      <c r="P18" s="67">
        <f>L18*A18</f>
        <v>287.5</v>
      </c>
      <c r="Q18" s="74"/>
      <c r="R18" s="93" t="s">
        <v>58</v>
      </c>
    </row>
    <row r="19" spans="1:19" s="47" customFormat="1" ht="30" customHeight="1">
      <c r="A19" s="57">
        <v>1</v>
      </c>
      <c r="B19" s="70"/>
      <c r="C19" s="70"/>
      <c r="D19" s="70"/>
      <c r="E19" s="66" t="s">
        <v>36</v>
      </c>
      <c r="F19" s="66"/>
      <c r="G19" s="84">
        <v>350</v>
      </c>
      <c r="H19" s="72">
        <f>SUM(G19*A19)</f>
        <v>350</v>
      </c>
      <c r="I19" s="71"/>
      <c r="J19" s="73">
        <f>SUM(H19:I19)</f>
        <v>350</v>
      </c>
      <c r="K19" s="45"/>
      <c r="L19" s="46">
        <f>5*50</f>
        <v>250</v>
      </c>
      <c r="M19" s="62">
        <f>SUM(L19/(1-$N$18))</f>
        <v>333.33333333333331</v>
      </c>
      <c r="P19" s="67">
        <f t="shared" ref="P19:P22" si="19">L19*A19</f>
        <v>250</v>
      </c>
      <c r="R19" s="93" t="s">
        <v>59</v>
      </c>
    </row>
    <row r="20" spans="1:19" s="47" customFormat="1" ht="30" customHeight="1">
      <c r="A20" s="70">
        <v>1</v>
      </c>
      <c r="B20" s="70"/>
      <c r="C20" s="70"/>
      <c r="D20" s="70"/>
      <c r="E20" s="66" t="s">
        <v>184</v>
      </c>
      <c r="F20" s="66"/>
      <c r="G20" s="84">
        <v>565</v>
      </c>
      <c r="H20" s="72">
        <f>SUM(G20*A20)</f>
        <v>565</v>
      </c>
      <c r="I20" s="71"/>
      <c r="J20" s="73">
        <f>SUM(H20:I20)</f>
        <v>565</v>
      </c>
      <c r="K20" s="45"/>
      <c r="L20" s="46">
        <f>(0.625*230)+(35*4)*(2)</f>
        <v>423.75</v>
      </c>
      <c r="M20" s="62">
        <f t="shared" ref="M20:M22" si="20">SUM(L20/(1-$N$18))</f>
        <v>565</v>
      </c>
      <c r="O20" s="48"/>
      <c r="P20" s="67">
        <f t="shared" si="19"/>
        <v>423.75</v>
      </c>
      <c r="Q20" s="49"/>
      <c r="R20" s="64" t="s">
        <v>56</v>
      </c>
    </row>
    <row r="21" spans="1:19" s="47" customFormat="1" ht="30" customHeight="1">
      <c r="A21" s="70">
        <v>1</v>
      </c>
      <c r="B21" s="70"/>
      <c r="C21" s="70"/>
      <c r="D21" s="70"/>
      <c r="E21" s="66" t="s">
        <v>57</v>
      </c>
      <c r="F21" s="66"/>
      <c r="G21" s="84">
        <v>875</v>
      </c>
      <c r="H21" s="72">
        <f>SUM(G21*A21)</f>
        <v>875</v>
      </c>
      <c r="I21" s="71"/>
      <c r="J21" s="73">
        <f>SUM(H21:I21)</f>
        <v>875</v>
      </c>
      <c r="K21" s="45"/>
      <c r="L21" s="46">
        <f>((0.625*230)+(45*4))*(2)</f>
        <v>647.5</v>
      </c>
      <c r="M21" s="62">
        <f t="shared" si="20"/>
        <v>863.33333333333337</v>
      </c>
      <c r="O21" s="48"/>
      <c r="P21" s="67">
        <f t="shared" si="19"/>
        <v>647.5</v>
      </c>
      <c r="Q21" s="49"/>
      <c r="R21" s="64" t="s">
        <v>56</v>
      </c>
    </row>
    <row r="22" spans="1:19" s="47" customFormat="1" ht="30" customHeight="1" thickBot="1">
      <c r="A22" s="68">
        <v>1</v>
      </c>
      <c r="B22" s="68"/>
      <c r="C22" s="68"/>
      <c r="D22" s="68"/>
      <c r="E22" s="69" t="s">
        <v>42</v>
      </c>
      <c r="F22" s="69"/>
      <c r="G22" s="94">
        <v>1601.6</v>
      </c>
      <c r="H22" s="84">
        <f t="shared" ref="H22" si="21">G22*A22</f>
        <v>1601.6</v>
      </c>
      <c r="I22" s="71"/>
      <c r="J22" s="59">
        <f>SUM(H22:I22)</f>
        <v>1601.6</v>
      </c>
      <c r="K22" s="45"/>
      <c r="L22" s="46">
        <v>1200</v>
      </c>
      <c r="M22" s="62">
        <f t="shared" si="20"/>
        <v>1600</v>
      </c>
      <c r="O22" s="48"/>
      <c r="P22" s="67">
        <f t="shared" si="19"/>
        <v>1200</v>
      </c>
      <c r="Q22" s="49"/>
      <c r="R22" s="64" t="s">
        <v>56</v>
      </c>
    </row>
    <row r="23" spans="1:19" ht="40.15" customHeight="1" thickTop="1">
      <c r="A23" s="50"/>
      <c r="B23" s="51"/>
      <c r="C23" s="51"/>
      <c r="D23" s="51"/>
      <c r="E23" s="51"/>
      <c r="F23" s="51"/>
      <c r="G23" s="92"/>
      <c r="H23" s="51"/>
      <c r="I23" s="52"/>
      <c r="J23" s="53">
        <f>SUM(J12:J22)</f>
        <v>29159.994999999999</v>
      </c>
      <c r="K23" s="11"/>
      <c r="L23" s="47"/>
      <c r="M23" s="47"/>
      <c r="N23" s="47"/>
      <c r="O23" s="48"/>
      <c r="P23" s="47"/>
      <c r="Q23" s="47"/>
      <c r="R23" s="47"/>
      <c r="S23" s="47"/>
    </row>
    <row r="24" spans="1:19" s="47" customFormat="1" ht="24.95" customHeight="1">
      <c r="A24" s="28"/>
      <c r="B24" s="28"/>
      <c r="C24" s="28"/>
      <c r="D24" s="28"/>
      <c r="E24" s="28"/>
      <c r="F24" s="28"/>
      <c r="G24" s="28"/>
      <c r="H24" s="28"/>
      <c r="I24" s="30"/>
      <c r="J24" s="45"/>
      <c r="K24" s="28"/>
    </row>
    <row r="25" spans="1:19" s="47" customFormat="1" ht="24.95" customHeight="1">
      <c r="A25" s="36"/>
      <c r="B25"/>
      <c r="C25"/>
      <c r="D25"/>
      <c r="E25" s="28"/>
      <c r="F25"/>
      <c r="G25"/>
      <c r="H25"/>
      <c r="I25" s="30"/>
      <c r="J25" s="45"/>
      <c r="K25" s="28"/>
    </row>
    <row r="26" spans="1:19" s="47" customFormat="1" ht="24.95" customHeight="1">
      <c r="A26" s="95" t="s">
        <v>60</v>
      </c>
      <c r="E26" s="28"/>
      <c r="I26" s="30"/>
      <c r="J26" s="45"/>
      <c r="K26" s="28"/>
    </row>
    <row r="27" spans="1:19" s="47" customFormat="1" ht="24.95" customHeight="1">
      <c r="A27" s="95" t="s">
        <v>61</v>
      </c>
      <c r="E27" s="28"/>
      <c r="I27" s="30"/>
      <c r="J27" s="45"/>
      <c r="K27" s="54"/>
    </row>
    <row r="28" spans="1:19" ht="24.95" customHeight="1">
      <c r="A28" s="100" t="s">
        <v>62</v>
      </c>
      <c r="B28" s="101"/>
      <c r="C28" s="101"/>
      <c r="D28" s="101"/>
      <c r="E28" s="102"/>
      <c r="F28" s="101"/>
      <c r="G28" s="47"/>
      <c r="H28" s="47"/>
      <c r="I28" s="30"/>
      <c r="J28" s="45"/>
      <c r="K28" s="11"/>
    </row>
    <row r="29" spans="1:19" ht="24.95" customHeight="1">
      <c r="A29" s="28"/>
      <c r="B29" s="47"/>
      <c r="C29" s="47"/>
      <c r="D29" s="47"/>
      <c r="E29" s="28"/>
      <c r="F29" s="47"/>
      <c r="G29" s="47"/>
      <c r="H29" s="47"/>
      <c r="I29" s="30"/>
      <c r="J29" s="45"/>
      <c r="K29" s="11"/>
    </row>
    <row r="30" spans="1:19" ht="24.95" customHeight="1">
      <c r="A30" s="28"/>
      <c r="B30" s="28"/>
      <c r="C30" s="28"/>
      <c r="D30" s="28"/>
      <c r="E30" s="28"/>
      <c r="F30"/>
      <c r="G30"/>
      <c r="H30"/>
      <c r="I30" s="30"/>
      <c r="J30" s="45"/>
      <c r="K30" s="11"/>
    </row>
    <row r="31" spans="1:19" s="47" customFormat="1" ht="24.95" customHeight="1">
      <c r="A31" s="28"/>
      <c r="B31" s="28"/>
      <c r="C31" s="28"/>
      <c r="D31" s="28"/>
      <c r="E31" s="28"/>
      <c r="F31" s="28"/>
      <c r="G31" s="28"/>
      <c r="H31" s="28"/>
      <c r="I31" s="30"/>
      <c r="J31" s="45"/>
      <c r="K31" s="28"/>
    </row>
    <row r="32" spans="1:19" s="47" customFormat="1" ht="24.95" customHeight="1">
      <c r="A32" s="28"/>
      <c r="B32" s="28"/>
      <c r="C32" s="28"/>
      <c r="D32" s="28"/>
      <c r="E32" s="28"/>
      <c r="F32" s="28"/>
      <c r="G32" s="28"/>
      <c r="H32" s="28"/>
      <c r="I32" s="30"/>
      <c r="J32" s="45"/>
      <c r="K32" s="28"/>
    </row>
    <row r="33" spans="1:11" ht="24.95" customHeight="1">
      <c r="A33" s="28"/>
      <c r="B33" s="28"/>
      <c r="C33" s="28"/>
      <c r="D33" s="28"/>
      <c r="E33" s="28"/>
      <c r="F33" s="28"/>
      <c r="G33" s="28"/>
      <c r="H33" s="28"/>
      <c r="I33" s="30"/>
      <c r="J33" s="45"/>
      <c r="K33" s="11"/>
    </row>
    <row r="34" spans="1:11" ht="24.95" customHeight="1">
      <c r="A34" s="28"/>
      <c r="B34" s="28"/>
      <c r="C34" s="28"/>
      <c r="D34" s="28"/>
      <c r="E34" s="28"/>
      <c r="F34" s="28"/>
      <c r="G34" s="28"/>
      <c r="H34" s="28"/>
      <c r="I34" s="30"/>
      <c r="J34" s="45"/>
      <c r="K34" s="11"/>
    </row>
    <row r="35" spans="1:11" s="47" customFormat="1" ht="24.95" customHeight="1">
      <c r="A35" s="37"/>
      <c r="B35" s="37"/>
      <c r="C35" s="37"/>
      <c r="D35" s="28"/>
      <c r="E35" s="28"/>
      <c r="F35" s="28"/>
      <c r="G35" s="28"/>
      <c r="H35" s="28"/>
      <c r="I35" s="30"/>
      <c r="J35" s="45"/>
      <c r="K35" s="54"/>
    </row>
    <row r="36" spans="1:11" ht="24.95" customHeight="1">
      <c r="A36" s="28"/>
      <c r="B36" s="28"/>
      <c r="C36" s="28"/>
      <c r="D36" s="28"/>
      <c r="E36" s="28"/>
      <c r="F36" s="28"/>
      <c r="G36" s="28"/>
      <c r="H36" s="28"/>
      <c r="I36" s="30"/>
      <c r="J36" s="45"/>
      <c r="K36" s="11"/>
    </row>
    <row r="37" spans="1:11" ht="24.95" customHeight="1">
      <c r="A37" s="28"/>
      <c r="B37" s="28"/>
      <c r="C37" s="28"/>
      <c r="D37" s="28"/>
      <c r="E37" s="28"/>
      <c r="F37" s="28"/>
      <c r="G37" s="28"/>
      <c r="H37" s="28"/>
      <c r="I37" s="30"/>
      <c r="J37" s="45"/>
      <c r="K37" s="11"/>
    </row>
    <row r="38" spans="1:11" ht="24.95" customHeight="1">
      <c r="A38" s="28"/>
      <c r="B38" s="28"/>
      <c r="C38" s="28"/>
      <c r="D38" s="28"/>
      <c r="E38" s="28"/>
      <c r="F38" s="28"/>
      <c r="G38" s="28"/>
      <c r="H38" s="28"/>
      <c r="I38" s="30"/>
      <c r="J38" s="45"/>
      <c r="K38" s="11"/>
    </row>
    <row r="39" spans="1:11" s="47" customFormat="1" ht="24.95" customHeight="1">
      <c r="A39" s="28"/>
      <c r="B39" s="28"/>
      <c r="C39" s="28"/>
      <c r="D39" s="28"/>
      <c r="E39" s="28"/>
      <c r="F39" s="28"/>
      <c r="G39" s="28"/>
      <c r="H39" s="28"/>
      <c r="I39" s="30"/>
      <c r="J39" s="45"/>
      <c r="K39" s="28"/>
    </row>
    <row r="40" spans="1:11" s="47" customFormat="1" ht="24.95" customHeight="1">
      <c r="A40" s="28"/>
      <c r="B40" s="28"/>
      <c r="C40" s="28"/>
      <c r="D40" s="28"/>
      <c r="E40" s="28"/>
      <c r="F40" s="28"/>
      <c r="G40" s="28"/>
      <c r="H40" s="28"/>
      <c r="I40" s="30"/>
      <c r="J40" s="45"/>
      <c r="K40" s="28"/>
    </row>
    <row r="41" spans="1:11" s="47" customFormat="1" ht="24.95" customHeight="1">
      <c r="A41" s="28"/>
      <c r="B41" s="28"/>
      <c r="C41" s="28"/>
      <c r="D41" s="28"/>
      <c r="E41" s="28"/>
      <c r="F41" s="28"/>
      <c r="G41" s="28"/>
      <c r="H41" s="28"/>
      <c r="I41" s="30"/>
      <c r="J41" s="45"/>
      <c r="K41" s="54"/>
    </row>
    <row r="42" spans="1:11" ht="24.95" customHeight="1">
      <c r="A42" s="28"/>
      <c r="B42" s="28"/>
      <c r="C42" s="28"/>
      <c r="D42" s="28"/>
      <c r="E42" s="28"/>
      <c r="F42" s="28"/>
      <c r="G42" s="28"/>
      <c r="H42" s="28"/>
      <c r="I42" s="30"/>
      <c r="J42" s="45"/>
      <c r="K42" s="11"/>
    </row>
    <row r="43" spans="1:11" ht="24.95" customHeight="1">
      <c r="A43" s="28"/>
      <c r="B43" s="28"/>
      <c r="C43" s="28"/>
      <c r="D43" s="28"/>
      <c r="E43" s="28"/>
      <c r="F43" s="28"/>
      <c r="G43" s="28"/>
      <c r="H43" s="28"/>
      <c r="I43" s="30"/>
      <c r="J43" s="45"/>
      <c r="K43" s="11"/>
    </row>
    <row r="44" spans="1:11" ht="24.95" customHeight="1">
      <c r="A44" s="28"/>
      <c r="B44" s="28"/>
      <c r="C44" s="28"/>
      <c r="D44" s="28"/>
      <c r="E44" s="28"/>
      <c r="F44" s="28"/>
      <c r="G44" s="28"/>
      <c r="H44" s="28"/>
      <c r="I44" s="30"/>
      <c r="J44" s="45"/>
      <c r="K44" s="11"/>
    </row>
    <row r="45" spans="1:11" s="47" customFormat="1" ht="24.95" customHeight="1">
      <c r="A45" s="28"/>
      <c r="B45" s="28"/>
      <c r="C45" s="28"/>
      <c r="D45" s="28"/>
      <c r="E45" s="28"/>
      <c r="F45" s="28"/>
      <c r="G45" s="28"/>
      <c r="H45" s="28"/>
      <c r="I45" s="30"/>
      <c r="J45" s="45"/>
      <c r="K45" s="28"/>
    </row>
    <row r="46" spans="1:11" s="47" customFormat="1" ht="24.95" customHeight="1">
      <c r="A46" s="28"/>
      <c r="B46" s="28"/>
      <c r="C46" s="28"/>
      <c r="D46" s="28"/>
      <c r="E46" s="28"/>
      <c r="F46" s="28"/>
      <c r="G46" s="28"/>
      <c r="H46" s="28"/>
      <c r="I46" s="30"/>
      <c r="J46" s="45"/>
      <c r="K46" s="28"/>
    </row>
    <row r="47" spans="1:11" ht="24.95" customHeight="1">
      <c r="A47" s="28"/>
      <c r="B47" s="28"/>
      <c r="C47" s="28"/>
      <c r="D47" s="28"/>
      <c r="E47" s="28"/>
      <c r="F47" s="28"/>
      <c r="G47" s="28"/>
      <c r="H47" s="28"/>
      <c r="I47" s="30"/>
      <c r="J47" s="45"/>
      <c r="K47" s="11"/>
    </row>
    <row r="48" spans="1:11" ht="24.95" customHeight="1">
      <c r="A48" s="28"/>
      <c r="B48" s="28"/>
      <c r="C48" s="28"/>
      <c r="D48" s="28"/>
      <c r="E48" s="28"/>
      <c r="F48" s="28"/>
      <c r="G48" s="28"/>
      <c r="H48" s="28"/>
      <c r="I48" s="30"/>
      <c r="J48" s="45"/>
      <c r="K48" s="11"/>
    </row>
    <row r="49" spans="1:11" ht="24.95" customHeight="1">
      <c r="A49" s="37"/>
      <c r="B49" s="37"/>
      <c r="C49" s="37"/>
      <c r="D49" s="28"/>
      <c r="E49" s="28"/>
      <c r="F49" s="28"/>
      <c r="G49" s="28"/>
      <c r="H49" s="28"/>
      <c r="I49" s="30"/>
      <c r="J49" s="45"/>
      <c r="K49" s="11"/>
    </row>
    <row r="50" spans="1:11" ht="24.95" customHeight="1">
      <c r="A50" s="28"/>
      <c r="B50" s="28"/>
      <c r="C50" s="28"/>
      <c r="D50" s="28"/>
      <c r="E50" s="28"/>
      <c r="F50" s="28"/>
      <c r="G50" s="28"/>
      <c r="H50" s="28"/>
      <c r="I50" s="55"/>
      <c r="J50" s="56"/>
      <c r="K50" s="11"/>
    </row>
    <row r="51" spans="1:11" ht="20.100000000000001" customHeight="1">
      <c r="A51" s="28"/>
      <c r="B51" s="28"/>
      <c r="C51" s="28"/>
      <c r="D51" s="28"/>
      <c r="E51" s="28"/>
      <c r="F51" s="28"/>
      <c r="G51" s="28"/>
      <c r="H51" s="28"/>
      <c r="I51" s="28"/>
      <c r="J51" s="11"/>
      <c r="K51" s="11"/>
    </row>
    <row r="52" spans="1:11" ht="20.100000000000001" customHeight="1">
      <c r="A52" s="28"/>
      <c r="B52" s="28"/>
      <c r="C52" s="28"/>
      <c r="D52" s="28"/>
      <c r="E52" s="28"/>
      <c r="F52" s="28"/>
      <c r="G52" s="28"/>
      <c r="H52" s="28"/>
      <c r="I52" s="28"/>
      <c r="J52" s="11"/>
      <c r="K52" s="11"/>
    </row>
    <row r="53" spans="1:11" ht="20.100000000000001" customHeight="1">
      <c r="A53" s="28"/>
      <c r="B53" s="28"/>
      <c r="C53" s="28"/>
      <c r="D53" s="28"/>
      <c r="E53" s="28"/>
      <c r="F53" s="28"/>
      <c r="G53" s="28"/>
      <c r="H53" s="28"/>
      <c r="I53" s="28"/>
      <c r="J53" s="11"/>
      <c r="K53" s="11"/>
    </row>
    <row r="54" spans="1:11" ht="20.100000000000001" customHeight="1">
      <c r="A54" s="28"/>
      <c r="B54" s="28"/>
      <c r="C54" s="28"/>
      <c r="D54" s="28"/>
      <c r="E54" s="28"/>
      <c r="F54" s="28"/>
      <c r="G54" s="28"/>
      <c r="H54" s="28"/>
      <c r="I54" s="28"/>
      <c r="J54" s="11"/>
      <c r="K54" s="11"/>
    </row>
    <row r="55" spans="1:11" ht="20.100000000000001" customHeight="1">
      <c r="A55" s="28"/>
      <c r="B55" s="28"/>
      <c r="C55" s="28"/>
      <c r="D55" s="28"/>
      <c r="E55" s="28"/>
      <c r="F55" s="28"/>
      <c r="G55" s="28"/>
      <c r="H55" s="28"/>
      <c r="I55" s="28"/>
      <c r="J55" s="11"/>
      <c r="K55" s="11"/>
    </row>
    <row r="56" spans="1:11" ht="20.100000000000001" customHeight="1">
      <c r="A56" s="28"/>
      <c r="B56" s="28"/>
      <c r="C56" s="28"/>
      <c r="D56" s="28"/>
      <c r="E56" s="28"/>
      <c r="F56" s="28"/>
      <c r="G56" s="28"/>
      <c r="H56" s="28"/>
      <c r="I56" s="28"/>
      <c r="J56" s="11"/>
      <c r="K56" s="11"/>
    </row>
    <row r="57" spans="1:11" ht="20.100000000000001" customHeight="1">
      <c r="A57" s="28"/>
      <c r="B57" s="28"/>
      <c r="C57" s="28"/>
      <c r="D57" s="28"/>
      <c r="E57" s="28"/>
      <c r="F57" s="28"/>
      <c r="G57" s="28"/>
      <c r="H57" s="28"/>
      <c r="I57" s="28"/>
      <c r="J57" s="11"/>
      <c r="K57" s="11"/>
    </row>
    <row r="58" spans="1:11" ht="20.100000000000001" customHeight="1">
      <c r="A58" s="28"/>
      <c r="B58" s="28"/>
      <c r="C58" s="28"/>
      <c r="D58" s="28"/>
      <c r="E58" s="28"/>
      <c r="F58" s="28"/>
      <c r="G58" s="28"/>
      <c r="H58" s="28"/>
      <c r="I58" s="28"/>
      <c r="J58" s="11"/>
      <c r="K58" s="11"/>
    </row>
    <row r="59" spans="1:11" ht="20.100000000000001" customHeight="1">
      <c r="A59" s="28"/>
      <c r="B59" s="28"/>
      <c r="C59" s="28"/>
      <c r="D59" s="28"/>
      <c r="E59" s="28"/>
      <c r="F59" s="28"/>
      <c r="G59" s="28"/>
      <c r="H59" s="28"/>
      <c r="I59" s="28"/>
      <c r="J59" s="11"/>
      <c r="K59" s="11"/>
    </row>
    <row r="60" spans="1:11" ht="20.100000000000001" customHeight="1">
      <c r="A60" s="28"/>
      <c r="B60" s="28"/>
      <c r="C60" s="28"/>
      <c r="D60" s="28"/>
      <c r="E60" s="28"/>
      <c r="F60" s="28"/>
      <c r="G60" s="28"/>
      <c r="H60" s="28"/>
      <c r="I60" s="28"/>
      <c r="J60" s="11"/>
      <c r="K60" s="11"/>
    </row>
    <row r="61" spans="1:11" ht="20.100000000000001" customHeight="1">
      <c r="A61" s="28"/>
      <c r="B61" s="28"/>
      <c r="C61" s="28"/>
      <c r="D61" s="28"/>
      <c r="E61" s="28"/>
      <c r="F61" s="28"/>
      <c r="G61" s="28"/>
      <c r="H61" s="28"/>
      <c r="I61" s="28"/>
      <c r="J61" s="11"/>
      <c r="K61" s="11"/>
    </row>
    <row r="62" spans="1:11" ht="20.100000000000001" customHeight="1">
      <c r="A62" s="28"/>
      <c r="B62" s="28"/>
      <c r="C62" s="28"/>
      <c r="D62" s="28"/>
      <c r="E62" s="28"/>
      <c r="F62" s="28"/>
      <c r="G62" s="28"/>
      <c r="H62" s="28"/>
      <c r="I62" s="28"/>
      <c r="J62" s="11"/>
      <c r="K62" s="11"/>
    </row>
    <row r="63" spans="1:11" ht="20.100000000000001" customHeight="1">
      <c r="A63" s="28"/>
      <c r="B63" s="28"/>
      <c r="C63" s="28"/>
      <c r="D63" s="28"/>
      <c r="E63" s="28"/>
      <c r="F63" s="28"/>
      <c r="G63" s="28"/>
      <c r="H63" s="28"/>
      <c r="I63" s="28"/>
      <c r="J63" s="11"/>
      <c r="K63" s="11"/>
    </row>
    <row r="64" spans="1:11" ht="20.100000000000001" customHeight="1">
      <c r="A64" s="28"/>
      <c r="B64" s="28"/>
      <c r="C64" s="28"/>
      <c r="D64" s="28"/>
      <c r="E64" s="28"/>
      <c r="F64" s="28"/>
      <c r="G64" s="28"/>
      <c r="H64" s="28"/>
      <c r="I64" s="28"/>
      <c r="J64" s="11"/>
      <c r="K64" s="11"/>
    </row>
    <row r="65" spans="1:11" ht="20.100000000000001" customHeight="1">
      <c r="A65" s="28"/>
      <c r="B65" s="28"/>
      <c r="C65" s="28"/>
      <c r="D65" s="28"/>
      <c r="E65" s="28"/>
      <c r="F65" s="28"/>
      <c r="G65" s="28"/>
      <c r="H65" s="28"/>
      <c r="I65" s="28"/>
      <c r="J65" s="11"/>
      <c r="K65" s="11"/>
    </row>
    <row r="66" spans="1:11" ht="20.100000000000001" customHeight="1">
      <c r="A66" s="28"/>
      <c r="B66" s="28"/>
      <c r="C66" s="28"/>
      <c r="D66" s="28"/>
      <c r="E66" s="28"/>
      <c r="F66" s="28"/>
      <c r="G66" s="28"/>
      <c r="H66" s="28"/>
      <c r="I66" s="28"/>
      <c r="J66" s="11"/>
      <c r="K66" s="11"/>
    </row>
    <row r="67" spans="1:11" ht="20.100000000000001" customHeight="1">
      <c r="A67" s="28"/>
      <c r="B67" s="28"/>
      <c r="C67" s="28"/>
      <c r="D67" s="28"/>
      <c r="E67" s="28"/>
      <c r="F67" s="28"/>
      <c r="G67" s="28"/>
      <c r="H67" s="28"/>
      <c r="I67" s="28"/>
      <c r="J67" s="11"/>
      <c r="K67" s="11"/>
    </row>
    <row r="68" spans="1:11" ht="20.100000000000001" customHeight="1">
      <c r="A68" s="28"/>
      <c r="B68" s="28"/>
      <c r="C68" s="28"/>
      <c r="D68" s="28"/>
      <c r="E68" s="28"/>
      <c r="F68" s="28"/>
      <c r="G68" s="28"/>
      <c r="H68" s="28"/>
      <c r="I68" s="28"/>
      <c r="J68" s="11"/>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ht="20.100000000000001" customHeight="1">
      <c r="A89" s="28"/>
      <c r="B89" s="28"/>
      <c r="C89" s="28"/>
      <c r="D89" s="28"/>
      <c r="E89" s="28"/>
      <c r="F89" s="28"/>
      <c r="G89" s="28"/>
      <c r="H89" s="28"/>
      <c r="I89" s="28"/>
      <c r="J89" s="11"/>
      <c r="K89" s="11"/>
    </row>
    <row r="90" spans="1:11">
      <c r="A90" s="28"/>
      <c r="B90" s="28"/>
      <c r="C90" s="28"/>
      <c r="D90" s="28"/>
      <c r="E90" s="28"/>
      <c r="F90" s="28"/>
      <c r="G90" s="28"/>
      <c r="H90" s="28"/>
      <c r="I90" s="28"/>
      <c r="J90" s="11"/>
      <c r="K90" s="11"/>
    </row>
    <row r="91" spans="1:11">
      <c r="A91" s="28"/>
      <c r="B91" s="28"/>
      <c r="C91" s="28"/>
      <c r="D91" s="28"/>
      <c r="E91" s="28"/>
      <c r="F91" s="28"/>
      <c r="G91" s="28"/>
      <c r="H91" s="28"/>
      <c r="I91" s="28"/>
      <c r="J91" s="11"/>
      <c r="K91" s="11"/>
    </row>
    <row r="92" spans="1:11">
      <c r="A92" s="28"/>
      <c r="B92" s="28"/>
      <c r="C92" s="28"/>
      <c r="D92" s="28"/>
      <c r="E92" s="28"/>
      <c r="F92" s="28"/>
      <c r="G92" s="28"/>
      <c r="H92" s="28"/>
      <c r="I92" s="28"/>
      <c r="J92" s="11"/>
      <c r="K92" s="11"/>
    </row>
    <row r="93" spans="1:11">
      <c r="A93" s="28"/>
      <c r="B93" s="28"/>
      <c r="C93" s="28"/>
      <c r="D93" s="28"/>
      <c r="E93" s="28"/>
      <c r="F93" s="28"/>
      <c r="G93" s="28"/>
      <c r="H93" s="28"/>
      <c r="I93" s="28"/>
      <c r="J93" s="11"/>
      <c r="K93" s="11"/>
    </row>
    <row r="94" spans="1:11">
      <c r="A94" s="28"/>
      <c r="B94" s="28"/>
      <c r="C94" s="28"/>
      <c r="D94" s="28"/>
      <c r="E94" s="28"/>
      <c r="F94" s="28"/>
      <c r="G94" s="28"/>
      <c r="H94" s="28"/>
      <c r="I94" s="28"/>
      <c r="J94" s="11"/>
      <c r="K94" s="11"/>
    </row>
    <row r="95" spans="1:11">
      <c r="A95" s="28"/>
      <c r="B95" s="28"/>
      <c r="C95" s="28"/>
      <c r="D95" s="28"/>
      <c r="E95" s="28"/>
      <c r="F95" s="28"/>
      <c r="G95" s="28"/>
      <c r="H95" s="28"/>
      <c r="I95" s="28"/>
      <c r="J95" s="11"/>
      <c r="K95" s="11"/>
    </row>
    <row r="96" spans="1:11">
      <c r="A96" s="28"/>
      <c r="B96" s="28"/>
      <c r="C96" s="28"/>
      <c r="D96" s="28"/>
      <c r="E96" s="28"/>
      <c r="F96" s="28"/>
      <c r="G96" s="28"/>
      <c r="H96" s="28"/>
      <c r="I96" s="28"/>
      <c r="J96" s="11"/>
      <c r="K96" s="11"/>
    </row>
    <row r="97" spans="1:11">
      <c r="A97" s="28"/>
      <c r="B97" s="28"/>
      <c r="C97" s="28"/>
      <c r="D97" s="28"/>
      <c r="E97" s="28"/>
      <c r="F97" s="28"/>
      <c r="G97" s="28"/>
      <c r="H97" s="28"/>
      <c r="I97" s="28"/>
      <c r="J97" s="11"/>
      <c r="K97" s="11"/>
    </row>
    <row r="98" spans="1:11">
      <c r="A98" s="28"/>
      <c r="B98" s="28"/>
      <c r="C98" s="28"/>
      <c r="D98" s="28"/>
      <c r="E98" s="28"/>
      <c r="F98" s="28"/>
      <c r="G98" s="28"/>
      <c r="H98" s="28"/>
      <c r="I98" s="28"/>
      <c r="J98" s="11"/>
      <c r="K98" s="11"/>
    </row>
    <row r="99" spans="1:11">
      <c r="A99" s="28"/>
      <c r="B99" s="28"/>
      <c r="C99" s="28"/>
      <c r="D99" s="28"/>
      <c r="E99" s="28"/>
      <c r="F99" s="28"/>
      <c r="G99" s="28"/>
      <c r="H99" s="28"/>
      <c r="I99" s="28"/>
      <c r="J99" s="11"/>
      <c r="K99" s="11"/>
    </row>
    <row r="100" spans="1:11">
      <c r="A100" s="28"/>
      <c r="B100" s="28"/>
      <c r="C100" s="28"/>
      <c r="D100" s="28"/>
      <c r="E100" s="28"/>
      <c r="F100" s="28"/>
      <c r="G100" s="28"/>
      <c r="H100" s="28"/>
      <c r="I100" s="28"/>
      <c r="J100" s="11"/>
      <c r="K100" s="11"/>
    </row>
    <row r="101" spans="1:11">
      <c r="A101" s="28"/>
      <c r="B101" s="28"/>
      <c r="C101" s="28"/>
      <c r="D101" s="28"/>
      <c r="E101" s="28"/>
      <c r="F101" s="28"/>
      <c r="G101" s="28"/>
      <c r="H101" s="28"/>
      <c r="I101" s="28"/>
      <c r="J101" s="11"/>
      <c r="K101" s="11"/>
    </row>
    <row r="102" spans="1:11">
      <c r="A102" s="28"/>
      <c r="B102" s="28"/>
      <c r="C102" s="28"/>
      <c r="D102" s="28"/>
      <c r="E102" s="28"/>
      <c r="F102" s="28"/>
      <c r="G102" s="28"/>
      <c r="H102" s="28"/>
      <c r="I102" s="28"/>
      <c r="J102" s="11"/>
      <c r="K102" s="11"/>
    </row>
    <row r="103" spans="1:11">
      <c r="A103" s="28"/>
      <c r="B103" s="28"/>
      <c r="C103" s="28"/>
      <c r="D103" s="28"/>
      <c r="E103" s="28"/>
      <c r="F103" s="28"/>
      <c r="G103" s="28"/>
      <c r="H103" s="28"/>
      <c r="I103" s="28"/>
      <c r="J103" s="11"/>
      <c r="K103" s="11"/>
    </row>
    <row r="104" spans="1:11">
      <c r="A104" s="28"/>
      <c r="B104" s="28"/>
      <c r="C104" s="28"/>
      <c r="D104" s="28"/>
      <c r="E104" s="28"/>
      <c r="F104" s="28"/>
      <c r="G104" s="28"/>
      <c r="H104" s="28"/>
      <c r="I104" s="28"/>
      <c r="J104" s="11"/>
      <c r="K104" s="11"/>
    </row>
    <row r="105" spans="1:11">
      <c r="A105" s="28"/>
      <c r="B105" s="28"/>
      <c r="C105" s="28"/>
      <c r="D105" s="28"/>
      <c r="E105" s="28"/>
      <c r="F105" s="28"/>
      <c r="G105" s="28"/>
      <c r="H105" s="28"/>
      <c r="I105" s="28"/>
      <c r="J105" s="11"/>
      <c r="K105" s="11"/>
    </row>
    <row r="106" spans="1:11">
      <c r="A106" s="28"/>
      <c r="B106" s="28"/>
      <c r="C106" s="28"/>
      <c r="D106" s="28"/>
      <c r="E106" s="28"/>
      <c r="F106" s="28"/>
      <c r="G106" s="28"/>
      <c r="H106" s="28"/>
      <c r="I106" s="28"/>
      <c r="J106" s="11"/>
      <c r="K106" s="11"/>
    </row>
    <row r="107" spans="1:1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F189" s="28"/>
      <c r="G189" s="28"/>
      <c r="H189" s="28"/>
      <c r="I189" s="28"/>
      <c r="J189" s="11"/>
      <c r="K189" s="11"/>
    </row>
    <row r="190" spans="1:11">
      <c r="A190" s="28"/>
      <c r="B190" s="28"/>
      <c r="C190" s="28"/>
      <c r="D190" s="28"/>
      <c r="E190" s="28"/>
      <c r="I190" s="28"/>
      <c r="J190" s="11"/>
      <c r="K190" s="11"/>
    </row>
    <row r="191" spans="1:11">
      <c r="A191" s="28"/>
      <c r="B191" s="28"/>
      <c r="C191" s="28"/>
      <c r="D191" s="28"/>
      <c r="E191" s="28"/>
      <c r="I191" s="28"/>
      <c r="J191" s="11"/>
      <c r="K191" s="11"/>
    </row>
    <row r="192" spans="1:11">
      <c r="A192" s="28"/>
      <c r="B192" s="28"/>
      <c r="C192" s="28"/>
      <c r="D192" s="28"/>
      <c r="E192" s="28"/>
      <c r="I192" s="28"/>
      <c r="J192" s="11"/>
      <c r="K192" s="11"/>
    </row>
    <row r="193" spans="1:11">
      <c r="A193" s="28"/>
      <c r="B193" s="28"/>
      <c r="C193" s="28"/>
      <c r="D193" s="28"/>
      <c r="E193" s="28"/>
      <c r="I193" s="28"/>
      <c r="J193" s="11"/>
      <c r="K193" s="11"/>
    </row>
    <row r="194" spans="1:11">
      <c r="A194" s="28"/>
      <c r="B194" s="28"/>
      <c r="C194" s="28"/>
      <c r="D194" s="28"/>
      <c r="E194" s="28"/>
      <c r="I194" s="28"/>
      <c r="J194" s="11"/>
      <c r="K194" s="11"/>
    </row>
    <row r="195" spans="1:11">
      <c r="A195" s="28"/>
      <c r="B195" s="28"/>
      <c r="C195" s="28"/>
      <c r="D195" s="28"/>
      <c r="E195" s="28"/>
      <c r="I195" s="28"/>
      <c r="J195" s="11"/>
    </row>
  </sheetData>
  <mergeCells count="1">
    <mergeCell ref="A1:D1"/>
  </mergeCells>
  <hyperlinks>
    <hyperlink ref="F7" r:id="rId1" xr:uid="{7C967C31-1B68-417A-ACA3-C2D8B6F691E8}"/>
  </hyperlinks>
  <pageMargins left="0.7" right="0.7" top="0.75" bottom="0.75" header="0.3" footer="0.3"/>
  <pageSetup paperSize="256"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8A61-9BC7-4FB8-86D1-28BD8BD63013}">
  <dimension ref="A1:T194"/>
  <sheetViews>
    <sheetView topLeftCell="A4" zoomScale="90" zoomScaleNormal="90" workbookViewId="0">
      <selection activeCell="K19" sqref="K19"/>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70">
        <f ca="1">TODAY()</f>
        <v>45840</v>
      </c>
      <c r="B1" s="170"/>
      <c r="C1" s="170"/>
      <c r="D1" s="170"/>
      <c r="E1" s="24" t="s">
        <v>19</v>
      </c>
      <c r="F1" s="25" t="s">
        <v>199</v>
      </c>
      <c r="G1"/>
      <c r="M1" s="27" t="s">
        <v>28</v>
      </c>
      <c r="N1" s="60">
        <f>SUM(P12:P16)</f>
        <v>4396.1900000000005</v>
      </c>
      <c r="O1" s="28"/>
      <c r="R1" s="2"/>
    </row>
    <row r="2" spans="1:20" ht="16.350000000000001" customHeight="1">
      <c r="A2" s="23"/>
      <c r="B2" s="23"/>
      <c r="C2" s="23"/>
      <c r="E2"/>
      <c r="G2" s="29"/>
      <c r="M2" s="27" t="s">
        <v>29</v>
      </c>
      <c r="N2" s="61">
        <v>0.45</v>
      </c>
      <c r="O2" s="30">
        <f>SUM(N1/(1-N2))</f>
        <v>7993.0727272727272</v>
      </c>
      <c r="R2" s="75"/>
    </row>
    <row r="3" spans="1:20" s="32" customFormat="1" ht="25.15" customHeight="1" thickBot="1">
      <c r="A3" s="31" t="s">
        <v>54</v>
      </c>
      <c r="B3" s="31"/>
      <c r="C3" s="31"/>
      <c r="D3" s="24"/>
      <c r="E3" s="24" t="s">
        <v>1</v>
      </c>
      <c r="F3" s="25" t="s">
        <v>196</v>
      </c>
      <c r="G3" s="31"/>
      <c r="H3" s="24"/>
      <c r="I3" s="24"/>
      <c r="M3" s="27" t="s">
        <v>25</v>
      </c>
      <c r="N3" s="61">
        <v>9.5000000000000001E-2</v>
      </c>
      <c r="O3" s="33">
        <f>SUM(O2*N3)</f>
        <v>759.3419090909091</v>
      </c>
    </row>
    <row r="4" spans="1:20" s="32" customFormat="1" ht="25.15" customHeight="1" thickTop="1">
      <c r="A4" s="31" t="s">
        <v>20</v>
      </c>
      <c r="B4" s="24"/>
      <c r="C4" s="24"/>
      <c r="D4" s="24"/>
      <c r="E4" s="24"/>
      <c r="F4" s="25" t="s">
        <v>197</v>
      </c>
      <c r="G4" s="31"/>
      <c r="H4" s="24"/>
      <c r="I4" s="24"/>
      <c r="M4" s="28"/>
      <c r="N4" s="28"/>
      <c r="O4" s="34">
        <f>SUM(O2:O3)</f>
        <v>8752.4146363636355</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76" t="s">
        <v>47</v>
      </c>
      <c r="Q7" s="75">
        <f>SUM(H12:H21)</f>
        <v>10346.459999999999</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40" t="s">
        <v>31</v>
      </c>
      <c r="H10" s="40" t="s">
        <v>32</v>
      </c>
      <c r="I10" s="98" t="s">
        <v>33</v>
      </c>
      <c r="J10" s="40" t="s">
        <v>31</v>
      </c>
      <c r="K10" s="41"/>
      <c r="L10"/>
      <c r="M10" s="42">
        <v>0.5</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SUM(P12:P21)</f>
        <v>5346.1900000000005</v>
      </c>
      <c r="S11" s="83">
        <f>SUM(Q7-R11)</f>
        <v>5000.2699999999986</v>
      </c>
      <c r="T11" s="86">
        <f>SUM(Q7-R11)/Q7</f>
        <v>0.48328317124891018</v>
      </c>
    </row>
    <row r="12" spans="1:20" s="47" customFormat="1" ht="30" customHeight="1" thickTop="1">
      <c r="A12" s="58">
        <v>2</v>
      </c>
      <c r="B12" s="58"/>
      <c r="C12" s="58">
        <v>118</v>
      </c>
      <c r="D12" s="58">
        <v>96</v>
      </c>
      <c r="E12" s="44" t="s">
        <v>194</v>
      </c>
      <c r="F12" s="44" t="s">
        <v>193</v>
      </c>
      <c r="G12" s="84">
        <f>ROUNDUP(M12,0)</f>
        <v>1396</v>
      </c>
      <c r="H12" s="84">
        <f t="shared" ref="H12:H17" si="0">G12*A12</f>
        <v>2792</v>
      </c>
      <c r="I12" s="84">
        <f t="shared" ref="I12" si="1">SUM(H12*$I$11)</f>
        <v>258.26</v>
      </c>
      <c r="J12" s="84">
        <f t="shared" ref="J12" si="2">SUM(H12:I12)</f>
        <v>3050.26</v>
      </c>
      <c r="K12" s="45"/>
      <c r="L12" s="46">
        <v>697.57</v>
      </c>
      <c r="M12" s="62">
        <f t="shared" ref="M12:M16" si="3">SUM(L12/(1-$M$10))</f>
        <v>1395.14</v>
      </c>
      <c r="P12" s="67">
        <f t="shared" ref="P12:P16" si="4">L12*A12</f>
        <v>1395.14</v>
      </c>
      <c r="R12" s="85">
        <f t="shared" ref="R12:R16" si="5">SUM(((C12*D12)/144)*A12)</f>
        <v>157.33333333333334</v>
      </c>
      <c r="S12" s="47" t="s">
        <v>49</v>
      </c>
    </row>
    <row r="13" spans="1:20" s="47" customFormat="1" ht="30" customHeight="1">
      <c r="A13" s="58">
        <v>1</v>
      </c>
      <c r="B13" s="58"/>
      <c r="C13" s="58">
        <v>36</v>
      </c>
      <c r="D13" s="58">
        <v>96</v>
      </c>
      <c r="E13" s="44" t="s">
        <v>194</v>
      </c>
      <c r="F13" s="44" t="s">
        <v>193</v>
      </c>
      <c r="G13" s="84">
        <f>ROUNDUP(M13,0)</f>
        <v>454</v>
      </c>
      <c r="H13" s="84">
        <f t="shared" si="0"/>
        <v>454</v>
      </c>
      <c r="I13" s="84">
        <f t="shared" ref="I13:I14" si="6">SUM(H13*$I$11)</f>
        <v>41.994999999999997</v>
      </c>
      <c r="J13" s="84">
        <f t="shared" ref="J13:J14" si="7">SUM(H13:I13)</f>
        <v>495.995</v>
      </c>
      <c r="K13" s="45"/>
      <c r="L13" s="46">
        <v>226.69</v>
      </c>
      <c r="M13" s="62">
        <f t="shared" ref="M13:M14" si="8">SUM(L13/(1-$M$10))</f>
        <v>453.38</v>
      </c>
      <c r="P13" s="67">
        <f t="shared" si="4"/>
        <v>226.69</v>
      </c>
      <c r="R13" s="85">
        <f t="shared" si="5"/>
        <v>24</v>
      </c>
      <c r="S13" s="47" t="s">
        <v>49</v>
      </c>
    </row>
    <row r="14" spans="1:20" s="47" customFormat="1" ht="30" customHeight="1">
      <c r="A14" s="58">
        <v>1</v>
      </c>
      <c r="B14" s="58"/>
      <c r="C14" s="58">
        <v>76</v>
      </c>
      <c r="D14" s="58">
        <v>96</v>
      </c>
      <c r="E14" s="44" t="s">
        <v>194</v>
      </c>
      <c r="F14" s="44" t="s">
        <v>193</v>
      </c>
      <c r="G14" s="84">
        <f>ROUNDUP(M14,0)</f>
        <v>757</v>
      </c>
      <c r="H14" s="84">
        <f t="shared" si="0"/>
        <v>757</v>
      </c>
      <c r="I14" s="84">
        <f t="shared" si="6"/>
        <v>70.022499999999994</v>
      </c>
      <c r="J14" s="84">
        <f t="shared" si="7"/>
        <v>827.02250000000004</v>
      </c>
      <c r="K14" s="45"/>
      <c r="L14" s="46">
        <v>378.36</v>
      </c>
      <c r="M14" s="62">
        <f t="shared" si="8"/>
        <v>756.72</v>
      </c>
      <c r="P14" s="67">
        <f t="shared" si="4"/>
        <v>378.36</v>
      </c>
      <c r="R14" s="85">
        <f t="shared" si="5"/>
        <v>50.666666666666664</v>
      </c>
      <c r="S14" s="47" t="s">
        <v>49</v>
      </c>
    </row>
    <row r="15" spans="1:20" s="47" customFormat="1" ht="30" customHeight="1">
      <c r="A15" s="58">
        <v>4</v>
      </c>
      <c r="B15" s="58"/>
      <c r="C15" s="58">
        <v>100</v>
      </c>
      <c r="D15" s="58">
        <v>96</v>
      </c>
      <c r="E15" s="44" t="s">
        <v>194</v>
      </c>
      <c r="F15" s="44" t="s">
        <v>193</v>
      </c>
      <c r="G15" s="84">
        <f>ROUNDUP(M15,0)</f>
        <v>1198</v>
      </c>
      <c r="H15" s="84">
        <f t="shared" si="0"/>
        <v>4792</v>
      </c>
      <c r="I15" s="84">
        <f t="shared" ref="I15" si="9">SUM(H15*$I$11)</f>
        <v>443.26</v>
      </c>
      <c r="J15" s="84">
        <f t="shared" ref="J15" si="10">SUM(H15:I15)</f>
        <v>5235.26</v>
      </c>
      <c r="K15" s="45"/>
      <c r="L15" s="46">
        <v>599</v>
      </c>
      <c r="M15" s="62">
        <f t="shared" ref="M15" si="11">SUM(L15/(1-$M$10))</f>
        <v>1198</v>
      </c>
      <c r="P15" s="67">
        <f t="shared" si="4"/>
        <v>2396</v>
      </c>
      <c r="R15" s="85">
        <f t="shared" si="5"/>
        <v>266.66666666666669</v>
      </c>
      <c r="S15" s="47" t="s">
        <v>49</v>
      </c>
    </row>
    <row r="16" spans="1:20" s="47" customFormat="1" ht="30" customHeight="1" thickBot="1">
      <c r="A16" s="126"/>
      <c r="B16" s="126"/>
      <c r="C16" s="126"/>
      <c r="D16" s="126"/>
      <c r="E16" s="127"/>
      <c r="F16" s="127"/>
      <c r="G16" s="128"/>
      <c r="H16" s="128"/>
      <c r="I16" s="128"/>
      <c r="J16" s="128"/>
      <c r="K16" s="45"/>
      <c r="L16" s="46"/>
      <c r="M16" s="62">
        <f t="shared" si="3"/>
        <v>0</v>
      </c>
      <c r="O16" s="64"/>
      <c r="P16" s="67">
        <f t="shared" si="4"/>
        <v>0</v>
      </c>
      <c r="R16" s="85">
        <f t="shared" si="5"/>
        <v>0</v>
      </c>
    </row>
    <row r="17" spans="1:19" s="47" customFormat="1" ht="30" customHeight="1">
      <c r="A17" s="58">
        <f>SUM(A12:A16)</f>
        <v>8</v>
      </c>
      <c r="B17" s="124"/>
      <c r="C17" s="124"/>
      <c r="D17" s="124"/>
      <c r="E17" s="44" t="s">
        <v>190</v>
      </c>
      <c r="F17" s="44"/>
      <c r="G17" s="84">
        <v>50</v>
      </c>
      <c r="H17" s="125">
        <f t="shared" si="0"/>
        <v>400</v>
      </c>
      <c r="I17" s="84"/>
      <c r="J17" s="84">
        <f t="shared" ref="J17" si="12">SUM(H17:I17)</f>
        <v>400</v>
      </c>
      <c r="K17" s="45"/>
      <c r="L17" s="46">
        <v>12.5</v>
      </c>
      <c r="M17" s="62">
        <f>SUM(L17/(1-$N$17))</f>
        <v>16.666666666666668</v>
      </c>
      <c r="N17" s="42">
        <v>0.25</v>
      </c>
      <c r="O17" s="63"/>
      <c r="P17" s="67">
        <f>L17*A17</f>
        <v>100</v>
      </c>
      <c r="Q17" s="74"/>
      <c r="R17" s="93" t="s">
        <v>58</v>
      </c>
    </row>
    <row r="18" spans="1:19" s="47" customFormat="1" ht="30" customHeight="1">
      <c r="A18" s="57">
        <v>1</v>
      </c>
      <c r="B18" s="70"/>
      <c r="C18" s="70"/>
      <c r="D18" s="70"/>
      <c r="E18" s="66" t="s">
        <v>36</v>
      </c>
      <c r="F18" s="66"/>
      <c r="G18" s="84">
        <v>350</v>
      </c>
      <c r="H18" s="72">
        <f>SUM(G18*A18)</f>
        <v>350</v>
      </c>
      <c r="I18" s="71"/>
      <c r="J18" s="73">
        <f>SUM(H18:I18)</f>
        <v>350</v>
      </c>
      <c r="K18" s="45"/>
      <c r="L18" s="46">
        <f>5*50</f>
        <v>250</v>
      </c>
      <c r="M18" s="62">
        <f>SUM(L18/(1-$N$17))</f>
        <v>333.33333333333331</v>
      </c>
      <c r="P18" s="67">
        <f t="shared" ref="P18:P21" si="13">L18*A18</f>
        <v>250</v>
      </c>
      <c r="R18" s="93" t="s">
        <v>59</v>
      </c>
    </row>
    <row r="19" spans="1:19" s="47" customFormat="1" ht="30" customHeight="1">
      <c r="A19" s="70"/>
      <c r="B19" s="70"/>
      <c r="C19" s="70"/>
      <c r="D19" s="70"/>
      <c r="E19" s="66" t="s">
        <v>184</v>
      </c>
      <c r="F19" s="66"/>
      <c r="G19" s="84">
        <v>565</v>
      </c>
      <c r="H19" s="72">
        <f>SUM(G19*A19)</f>
        <v>0</v>
      </c>
      <c r="I19" s="71"/>
      <c r="J19" s="73">
        <f>SUM(H19:I19)</f>
        <v>0</v>
      </c>
      <c r="K19" s="45"/>
      <c r="L19" s="46"/>
      <c r="M19" s="62">
        <f t="shared" ref="M19:M21" si="14">SUM(L19/(1-$N$17))</f>
        <v>0</v>
      </c>
      <c r="O19" s="48"/>
      <c r="P19" s="67">
        <f t="shared" si="13"/>
        <v>0</v>
      </c>
      <c r="Q19" s="49"/>
      <c r="R19" s="64" t="s">
        <v>56</v>
      </c>
    </row>
    <row r="20" spans="1:19" s="47" customFormat="1" ht="30" customHeight="1">
      <c r="A20" s="70"/>
      <c r="B20" s="70"/>
      <c r="C20" s="70"/>
      <c r="D20" s="70"/>
      <c r="E20" s="66" t="s">
        <v>57</v>
      </c>
      <c r="F20" s="66"/>
      <c r="G20" s="84">
        <v>875</v>
      </c>
      <c r="H20" s="72">
        <f>SUM(G20*A20)</f>
        <v>0</v>
      </c>
      <c r="I20" s="71"/>
      <c r="J20" s="73">
        <f>SUM(H20:I20)</f>
        <v>0</v>
      </c>
      <c r="K20" s="45"/>
      <c r="L20" s="46"/>
      <c r="M20" s="62">
        <f t="shared" si="14"/>
        <v>0</v>
      </c>
      <c r="O20" s="48"/>
      <c r="P20" s="67">
        <f t="shared" si="13"/>
        <v>0</v>
      </c>
      <c r="Q20" s="49"/>
      <c r="R20" s="64" t="s">
        <v>56</v>
      </c>
    </row>
    <row r="21" spans="1:19" s="47" customFormat="1" ht="30" customHeight="1" thickBot="1">
      <c r="A21" s="68">
        <v>1</v>
      </c>
      <c r="B21" s="68"/>
      <c r="C21" s="68"/>
      <c r="D21" s="68"/>
      <c r="E21" s="69" t="s">
        <v>42</v>
      </c>
      <c r="F21" s="69"/>
      <c r="G21" s="94">
        <v>801.46</v>
      </c>
      <c r="H21" s="84">
        <f t="shared" ref="H21" si="15">G21*A21</f>
        <v>801.46</v>
      </c>
      <c r="I21" s="71"/>
      <c r="J21" s="59">
        <f>SUM(H21:I21)</f>
        <v>801.46</v>
      </c>
      <c r="K21" s="45"/>
      <c r="L21" s="46">
        <v>600</v>
      </c>
      <c r="M21" s="62">
        <f t="shared" si="14"/>
        <v>800</v>
      </c>
      <c r="O21" s="48"/>
      <c r="P21" s="67">
        <f t="shared" si="13"/>
        <v>600</v>
      </c>
      <c r="Q21" s="49"/>
      <c r="R21" s="64" t="s">
        <v>56</v>
      </c>
    </row>
    <row r="22" spans="1:19" ht="40.15" customHeight="1" thickTop="1">
      <c r="A22" s="50"/>
      <c r="B22" s="51"/>
      <c r="C22" s="51"/>
      <c r="D22" s="51"/>
      <c r="E22" s="51"/>
      <c r="F22" s="51"/>
      <c r="G22" s="92"/>
      <c r="H22" s="149">
        <f>SUM(H12:H21)</f>
        <v>10346.459999999999</v>
      </c>
      <c r="I22" s="52"/>
      <c r="J22" s="53">
        <f>SUM(J12:J21)</f>
        <v>11159.997500000001</v>
      </c>
      <c r="K22" s="11"/>
      <c r="L22" s="47"/>
      <c r="M22" s="47"/>
      <c r="N22" s="47"/>
      <c r="O22" s="48"/>
      <c r="P22" s="47"/>
      <c r="Q22" s="47"/>
      <c r="R22" s="47"/>
      <c r="S22" s="47"/>
    </row>
    <row r="23" spans="1:19" s="47" customFormat="1" ht="24.95" customHeight="1">
      <c r="A23" s="28"/>
      <c r="B23" s="28"/>
      <c r="C23" s="28"/>
      <c r="D23" s="28"/>
      <c r="E23" s="28"/>
      <c r="F23" s="28"/>
      <c r="G23" s="28"/>
      <c r="H23" s="28"/>
      <c r="I23" s="30"/>
      <c r="J23" s="45"/>
      <c r="K23" s="28"/>
    </row>
    <row r="24" spans="1:19" s="47" customFormat="1" ht="24.95" customHeight="1">
      <c r="A24" s="36"/>
      <c r="B24"/>
      <c r="C24"/>
      <c r="D24"/>
      <c r="E24" s="28"/>
      <c r="F24"/>
      <c r="G24"/>
      <c r="H24"/>
      <c r="I24" s="30"/>
      <c r="J24" s="45"/>
      <c r="K24" s="28"/>
    </row>
    <row r="25" spans="1:19" s="47" customFormat="1" ht="24.95" customHeight="1">
      <c r="A25" s="95" t="s">
        <v>60</v>
      </c>
      <c r="E25" s="28"/>
      <c r="I25" s="30"/>
      <c r="J25" s="45"/>
      <c r="K25" s="28"/>
    </row>
    <row r="26" spans="1:19" s="47" customFormat="1" ht="24.95" customHeight="1">
      <c r="A26" s="95" t="s">
        <v>61</v>
      </c>
      <c r="E26" s="28"/>
      <c r="I26" s="30"/>
      <c r="J26" s="45"/>
      <c r="K26" s="54"/>
    </row>
    <row r="27" spans="1:19" ht="24.95" customHeight="1">
      <c r="A27" s="100" t="s">
        <v>62</v>
      </c>
      <c r="B27" s="101"/>
      <c r="C27" s="101"/>
      <c r="D27" s="101"/>
      <c r="E27" s="102"/>
      <c r="F27" s="101"/>
      <c r="G27" s="47"/>
      <c r="H27" s="47"/>
      <c r="I27" s="30"/>
      <c r="J27" s="45"/>
      <c r="K27" s="11"/>
    </row>
    <row r="28" spans="1:19" ht="24.95" customHeight="1">
      <c r="A28" s="28"/>
      <c r="B28" s="47"/>
      <c r="C28" s="47"/>
      <c r="D28" s="47"/>
      <c r="E28" s="28"/>
      <c r="F28" s="47"/>
      <c r="G28" s="47"/>
      <c r="H28" s="47"/>
      <c r="I28" s="30"/>
      <c r="J28" s="45"/>
      <c r="K28" s="11"/>
    </row>
    <row r="29" spans="1:19" ht="24.95" customHeight="1">
      <c r="A29" s="28"/>
      <c r="B29" s="28"/>
      <c r="C29" s="28"/>
      <c r="D29" s="28"/>
      <c r="E29" s="28"/>
      <c r="F29"/>
      <c r="G29"/>
      <c r="H29"/>
      <c r="I29" s="30"/>
      <c r="J29" s="45"/>
      <c r="K29" s="11"/>
    </row>
    <row r="30" spans="1:19" s="47" customFormat="1" ht="24.95" customHeight="1">
      <c r="A30" s="28"/>
      <c r="B30" s="28"/>
      <c r="C30" s="28"/>
      <c r="D30" s="28"/>
      <c r="E30" s="28"/>
      <c r="F30" s="28"/>
      <c r="G30" s="28"/>
      <c r="H30" s="28"/>
      <c r="I30" s="30"/>
      <c r="J30" s="45"/>
      <c r="K30" s="28"/>
    </row>
    <row r="31" spans="1:19" s="47" customFormat="1" ht="24.95" customHeight="1">
      <c r="A31" s="28"/>
      <c r="B31" s="28"/>
      <c r="C31" s="28"/>
      <c r="D31" s="28"/>
      <c r="E31" s="28"/>
      <c r="F31" s="28"/>
      <c r="G31" s="28"/>
      <c r="H31" s="28"/>
      <c r="I31" s="30"/>
      <c r="J31" s="45"/>
      <c r="K31" s="28"/>
    </row>
    <row r="32" spans="1:19" ht="24.95" customHeight="1">
      <c r="A32" s="28"/>
      <c r="B32" s="28"/>
      <c r="C32" s="28"/>
      <c r="D32" s="28"/>
      <c r="E32" s="28"/>
      <c r="F32" s="28"/>
      <c r="G32" s="28"/>
      <c r="H32" s="28"/>
      <c r="I32" s="30"/>
      <c r="J32" s="45"/>
      <c r="K32" s="11"/>
    </row>
    <row r="33" spans="1:11" ht="24.95" customHeight="1">
      <c r="A33" s="28"/>
      <c r="B33" s="28"/>
      <c r="C33" s="28"/>
      <c r="D33" s="28"/>
      <c r="E33" s="28"/>
      <c r="F33" s="28"/>
      <c r="G33" s="28"/>
      <c r="H33" s="28"/>
      <c r="I33" s="30"/>
      <c r="J33" s="45"/>
      <c r="K33" s="11"/>
    </row>
    <row r="34" spans="1:11" s="47" customFormat="1" ht="24.95" customHeight="1">
      <c r="A34" s="37"/>
      <c r="B34" s="37"/>
      <c r="C34" s="37"/>
      <c r="D34" s="28"/>
      <c r="E34" s="28"/>
      <c r="F34" s="28"/>
      <c r="G34" s="28"/>
      <c r="H34" s="28"/>
      <c r="I34" s="30"/>
      <c r="J34" s="45"/>
      <c r="K34" s="54"/>
    </row>
    <row r="35" spans="1:11" ht="24.95" customHeight="1">
      <c r="A35" s="28"/>
      <c r="B35" s="28"/>
      <c r="C35" s="28"/>
      <c r="D35" s="28"/>
      <c r="E35" s="28"/>
      <c r="F35" s="28"/>
      <c r="G35" s="28"/>
      <c r="H35" s="28"/>
      <c r="I35" s="30"/>
      <c r="J35" s="45"/>
      <c r="K35" s="11"/>
    </row>
    <row r="36" spans="1:11" ht="24.95" customHeight="1">
      <c r="A36" s="28"/>
      <c r="B36" s="28"/>
      <c r="C36" s="28"/>
      <c r="D36" s="28"/>
      <c r="E36" s="28"/>
      <c r="F36" s="28"/>
      <c r="G36" s="28"/>
      <c r="H36" s="28"/>
      <c r="I36" s="30"/>
      <c r="J36" s="45"/>
      <c r="K36" s="11"/>
    </row>
    <row r="37" spans="1:11" ht="24.95" customHeight="1">
      <c r="A37" s="28"/>
      <c r="B37" s="28"/>
      <c r="C37" s="28"/>
      <c r="D37" s="28"/>
      <c r="E37" s="28"/>
      <c r="F37" s="28"/>
      <c r="G37" s="28"/>
      <c r="H37" s="28"/>
      <c r="I37" s="30"/>
      <c r="J37" s="45"/>
      <c r="K37" s="11"/>
    </row>
    <row r="38" spans="1:11" s="47" customFormat="1" ht="24.95" customHeight="1">
      <c r="A38" s="28"/>
      <c r="B38" s="28"/>
      <c r="C38" s="28"/>
      <c r="D38" s="28"/>
      <c r="E38" s="28"/>
      <c r="F38" s="28"/>
      <c r="G38" s="28"/>
      <c r="H38" s="28"/>
      <c r="I38" s="30"/>
      <c r="J38" s="45"/>
      <c r="K38" s="28"/>
    </row>
    <row r="39" spans="1:11" s="47" customFormat="1" ht="24.95" customHeight="1">
      <c r="A39" s="28"/>
      <c r="B39" s="28"/>
      <c r="C39" s="28"/>
      <c r="D39" s="28"/>
      <c r="E39" s="28"/>
      <c r="F39" s="28"/>
      <c r="G39" s="28"/>
      <c r="H39" s="28"/>
      <c r="I39" s="30"/>
      <c r="J39" s="45"/>
      <c r="K39" s="28"/>
    </row>
    <row r="40" spans="1:11" s="47" customFormat="1" ht="24.95" customHeight="1">
      <c r="A40" s="28"/>
      <c r="B40" s="28"/>
      <c r="C40" s="28"/>
      <c r="D40" s="28"/>
      <c r="E40" s="28"/>
      <c r="F40" s="28"/>
      <c r="G40" s="28"/>
      <c r="H40" s="28"/>
      <c r="I40" s="30"/>
      <c r="J40" s="45"/>
      <c r="K40" s="54"/>
    </row>
    <row r="41" spans="1:11" ht="24.95" customHeight="1">
      <c r="A41" s="28"/>
      <c r="B41" s="28"/>
      <c r="C41" s="28"/>
      <c r="D41" s="28"/>
      <c r="E41" s="28"/>
      <c r="F41" s="28"/>
      <c r="G41" s="28"/>
      <c r="H41" s="28"/>
      <c r="I41" s="30"/>
      <c r="J41" s="45"/>
      <c r="K41" s="11"/>
    </row>
    <row r="42" spans="1:11" ht="24.95" customHeight="1">
      <c r="A42" s="28"/>
      <c r="B42" s="28"/>
      <c r="C42" s="28"/>
      <c r="D42" s="28"/>
      <c r="E42" s="28"/>
      <c r="F42" s="28"/>
      <c r="G42" s="28"/>
      <c r="H42" s="28"/>
      <c r="I42" s="30"/>
      <c r="J42" s="45"/>
      <c r="K42" s="11"/>
    </row>
    <row r="43" spans="1:11" ht="24.95" customHeight="1">
      <c r="A43" s="28"/>
      <c r="B43" s="28"/>
      <c r="C43" s="28"/>
      <c r="D43" s="28"/>
      <c r="E43" s="28"/>
      <c r="F43" s="28"/>
      <c r="G43" s="28"/>
      <c r="H43" s="28"/>
      <c r="I43" s="30"/>
      <c r="J43" s="45"/>
      <c r="K43" s="11"/>
    </row>
    <row r="44" spans="1:11" s="47" customFormat="1" ht="24.95" customHeight="1">
      <c r="A44" s="28"/>
      <c r="B44" s="28"/>
      <c r="C44" s="28"/>
      <c r="D44" s="28"/>
      <c r="E44" s="28"/>
      <c r="F44" s="28"/>
      <c r="G44" s="28"/>
      <c r="H44" s="28"/>
      <c r="I44" s="30"/>
      <c r="J44" s="45"/>
      <c r="K44" s="28"/>
    </row>
    <row r="45" spans="1:11" s="47" customFormat="1" ht="24.95" customHeight="1">
      <c r="A45" s="28"/>
      <c r="B45" s="28"/>
      <c r="C45" s="28"/>
      <c r="D45" s="28"/>
      <c r="E45" s="28"/>
      <c r="F45" s="28"/>
      <c r="G45" s="28"/>
      <c r="H45" s="28"/>
      <c r="I45" s="30"/>
      <c r="J45" s="45"/>
      <c r="K45" s="28"/>
    </row>
    <row r="46" spans="1:11" ht="24.95" customHeight="1">
      <c r="A46" s="28"/>
      <c r="B46" s="28"/>
      <c r="C46" s="28"/>
      <c r="D46" s="28"/>
      <c r="E46" s="28"/>
      <c r="F46" s="28"/>
      <c r="G46" s="28"/>
      <c r="H46" s="28"/>
      <c r="I46" s="30"/>
      <c r="J46" s="45"/>
      <c r="K46" s="11"/>
    </row>
    <row r="47" spans="1:11" ht="24.95" customHeight="1">
      <c r="A47" s="28"/>
      <c r="B47" s="28"/>
      <c r="C47" s="28"/>
      <c r="D47" s="28"/>
      <c r="E47" s="28"/>
      <c r="F47" s="28"/>
      <c r="G47" s="28"/>
      <c r="H47" s="28"/>
      <c r="I47" s="30"/>
      <c r="J47" s="45"/>
      <c r="K47" s="11"/>
    </row>
    <row r="48" spans="1:11" ht="24.95" customHeight="1">
      <c r="A48" s="37"/>
      <c r="B48" s="37"/>
      <c r="C48" s="37"/>
      <c r="D48" s="28"/>
      <c r="E48" s="28"/>
      <c r="F48" s="28"/>
      <c r="G48" s="28"/>
      <c r="H48" s="28"/>
      <c r="I48" s="30"/>
      <c r="J48" s="45"/>
      <c r="K48" s="11"/>
    </row>
    <row r="49" spans="1:11" ht="24.95" customHeight="1">
      <c r="A49" s="28"/>
      <c r="B49" s="28"/>
      <c r="C49" s="28"/>
      <c r="D49" s="28"/>
      <c r="E49" s="28"/>
      <c r="F49" s="28"/>
      <c r="G49" s="28"/>
      <c r="H49" s="28"/>
      <c r="I49" s="55"/>
      <c r="J49" s="56"/>
      <c r="K49" s="11"/>
    </row>
    <row r="50" spans="1:11" ht="20.100000000000001" customHeight="1">
      <c r="A50" s="28"/>
      <c r="B50" s="28"/>
      <c r="C50" s="28"/>
      <c r="D50" s="28"/>
      <c r="E50" s="28"/>
      <c r="F50" s="28"/>
      <c r="G50" s="28"/>
      <c r="H50" s="28"/>
      <c r="I50" s="28"/>
      <c r="J50" s="11"/>
      <c r="K50" s="11"/>
    </row>
    <row r="51" spans="1:11" ht="20.100000000000001" customHeight="1">
      <c r="A51" s="28"/>
      <c r="B51" s="28"/>
      <c r="C51" s="28"/>
      <c r="D51" s="28"/>
      <c r="E51" s="28"/>
      <c r="F51" s="28"/>
      <c r="G51" s="28"/>
      <c r="H51" s="28"/>
      <c r="I51" s="28"/>
      <c r="J51" s="11"/>
      <c r="K51" s="11"/>
    </row>
    <row r="52" spans="1:11" ht="20.100000000000001" customHeight="1">
      <c r="A52" s="28"/>
      <c r="B52" s="28"/>
      <c r="C52" s="28"/>
      <c r="D52" s="28"/>
      <c r="E52" s="28"/>
      <c r="F52" s="28"/>
      <c r="G52" s="28"/>
      <c r="H52" s="28"/>
      <c r="I52" s="28"/>
      <c r="J52" s="11"/>
      <c r="K52" s="11"/>
    </row>
    <row r="53" spans="1:11" ht="20.100000000000001" customHeight="1">
      <c r="A53" s="28"/>
      <c r="B53" s="28"/>
      <c r="C53" s="28"/>
      <c r="D53" s="28"/>
      <c r="E53" s="28"/>
      <c r="F53" s="28"/>
      <c r="G53" s="28"/>
      <c r="H53" s="28"/>
      <c r="I53" s="28"/>
      <c r="J53" s="11"/>
      <c r="K53" s="11"/>
    </row>
    <row r="54" spans="1:11" ht="20.100000000000001" customHeight="1">
      <c r="A54" s="28"/>
      <c r="B54" s="28"/>
      <c r="C54" s="28"/>
      <c r="D54" s="28"/>
      <c r="E54" s="28"/>
      <c r="F54" s="28"/>
      <c r="G54" s="28"/>
      <c r="H54" s="28"/>
      <c r="I54" s="28"/>
      <c r="J54" s="11"/>
      <c r="K54" s="11"/>
    </row>
    <row r="55" spans="1:11" ht="20.100000000000001" customHeight="1">
      <c r="A55" s="28"/>
      <c r="B55" s="28"/>
      <c r="C55" s="28"/>
      <c r="D55" s="28"/>
      <c r="E55" s="28"/>
      <c r="F55" s="28"/>
      <c r="G55" s="28"/>
      <c r="H55" s="28"/>
      <c r="I55" s="28"/>
      <c r="J55" s="11"/>
      <c r="K55" s="11"/>
    </row>
    <row r="56" spans="1:11" ht="20.100000000000001" customHeight="1">
      <c r="A56" s="28"/>
      <c r="B56" s="28"/>
      <c r="C56" s="28"/>
      <c r="D56" s="28"/>
      <c r="E56" s="28"/>
      <c r="F56" s="28"/>
      <c r="G56" s="28"/>
      <c r="H56" s="28"/>
      <c r="I56" s="28"/>
      <c r="J56" s="11"/>
      <c r="K56" s="11"/>
    </row>
    <row r="57" spans="1:11" ht="20.100000000000001" customHeight="1">
      <c r="A57" s="28"/>
      <c r="B57" s="28"/>
      <c r="C57" s="28"/>
      <c r="D57" s="28"/>
      <c r="E57" s="28"/>
      <c r="F57" s="28"/>
      <c r="G57" s="28"/>
      <c r="H57" s="28"/>
      <c r="I57" s="28"/>
      <c r="J57" s="11"/>
      <c r="K57" s="11"/>
    </row>
    <row r="58" spans="1:11" ht="20.100000000000001" customHeight="1">
      <c r="A58" s="28"/>
      <c r="B58" s="28"/>
      <c r="C58" s="28"/>
      <c r="D58" s="28"/>
      <c r="E58" s="28"/>
      <c r="F58" s="28"/>
      <c r="G58" s="28"/>
      <c r="H58" s="28"/>
      <c r="I58" s="28"/>
      <c r="J58" s="11"/>
      <c r="K58" s="11"/>
    </row>
    <row r="59" spans="1:11" ht="20.100000000000001" customHeight="1">
      <c r="A59" s="28"/>
      <c r="B59" s="28"/>
      <c r="C59" s="28"/>
      <c r="D59" s="28"/>
      <c r="E59" s="28"/>
      <c r="F59" s="28"/>
      <c r="G59" s="28"/>
      <c r="H59" s="28"/>
      <c r="I59" s="28"/>
      <c r="J59" s="11"/>
      <c r="K59" s="11"/>
    </row>
    <row r="60" spans="1:11" ht="20.100000000000001" customHeight="1">
      <c r="A60" s="28"/>
      <c r="B60" s="28"/>
      <c r="C60" s="28"/>
      <c r="D60" s="28"/>
      <c r="E60" s="28"/>
      <c r="F60" s="28"/>
      <c r="G60" s="28"/>
      <c r="H60" s="28"/>
      <c r="I60" s="28"/>
      <c r="J60" s="11"/>
      <c r="K60" s="11"/>
    </row>
    <row r="61" spans="1:11" ht="20.100000000000001" customHeight="1">
      <c r="A61" s="28"/>
      <c r="B61" s="28"/>
      <c r="C61" s="28"/>
      <c r="D61" s="28"/>
      <c r="E61" s="28"/>
      <c r="F61" s="28"/>
      <c r="G61" s="28"/>
      <c r="H61" s="28"/>
      <c r="I61" s="28"/>
      <c r="J61" s="11"/>
      <c r="K61" s="11"/>
    </row>
    <row r="62" spans="1:11" ht="20.100000000000001" customHeight="1">
      <c r="A62" s="28"/>
      <c r="B62" s="28"/>
      <c r="C62" s="28"/>
      <c r="D62" s="28"/>
      <c r="E62" s="28"/>
      <c r="F62" s="28"/>
      <c r="G62" s="28"/>
      <c r="H62" s="28"/>
      <c r="I62" s="28"/>
      <c r="J62" s="11"/>
      <c r="K62" s="11"/>
    </row>
    <row r="63" spans="1:11" ht="20.100000000000001" customHeight="1">
      <c r="A63" s="28"/>
      <c r="B63" s="28"/>
      <c r="C63" s="28"/>
      <c r="D63" s="28"/>
      <c r="E63" s="28"/>
      <c r="F63" s="28"/>
      <c r="G63" s="28"/>
      <c r="H63" s="28"/>
      <c r="I63" s="28"/>
      <c r="J63" s="11"/>
      <c r="K63" s="11"/>
    </row>
    <row r="64" spans="1:11" ht="20.100000000000001" customHeight="1">
      <c r="A64" s="28"/>
      <c r="B64" s="28"/>
      <c r="C64" s="28"/>
      <c r="D64" s="28"/>
      <c r="E64" s="28"/>
      <c r="F64" s="28"/>
      <c r="G64" s="28"/>
      <c r="H64" s="28"/>
      <c r="I64" s="28"/>
      <c r="J64" s="11"/>
      <c r="K64" s="11"/>
    </row>
    <row r="65" spans="1:11" ht="20.100000000000001" customHeight="1">
      <c r="A65" s="28"/>
      <c r="B65" s="28"/>
      <c r="C65" s="28"/>
      <c r="D65" s="28"/>
      <c r="E65" s="28"/>
      <c r="F65" s="28"/>
      <c r="G65" s="28"/>
      <c r="H65" s="28"/>
      <c r="I65" s="28"/>
      <c r="J65" s="11"/>
      <c r="K65" s="11"/>
    </row>
    <row r="66" spans="1:11" ht="20.100000000000001" customHeight="1">
      <c r="A66" s="28"/>
      <c r="B66" s="28"/>
      <c r="C66" s="28"/>
      <c r="D66" s="28"/>
      <c r="E66" s="28"/>
      <c r="F66" s="28"/>
      <c r="G66" s="28"/>
      <c r="H66" s="28"/>
      <c r="I66" s="28"/>
      <c r="J66" s="11"/>
      <c r="K66" s="11"/>
    </row>
    <row r="67" spans="1:11" ht="20.100000000000001" customHeight="1">
      <c r="A67" s="28"/>
      <c r="B67" s="28"/>
      <c r="C67" s="28"/>
      <c r="D67" s="28"/>
      <c r="E67" s="28"/>
      <c r="F67" s="28"/>
      <c r="G67" s="28"/>
      <c r="H67" s="28"/>
      <c r="I67" s="28"/>
      <c r="J67" s="11"/>
      <c r="K67" s="11"/>
    </row>
    <row r="68" spans="1:11" ht="20.100000000000001" customHeight="1">
      <c r="A68" s="28"/>
      <c r="B68" s="28"/>
      <c r="C68" s="28"/>
      <c r="D68" s="28"/>
      <c r="E68" s="28"/>
      <c r="F68" s="28"/>
      <c r="G68" s="28"/>
      <c r="H68" s="28"/>
      <c r="I68" s="28"/>
      <c r="J68" s="11"/>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c r="A89" s="28"/>
      <c r="B89" s="28"/>
      <c r="C89" s="28"/>
      <c r="D89" s="28"/>
      <c r="E89" s="28"/>
      <c r="F89" s="28"/>
      <c r="G89" s="28"/>
      <c r="H89" s="28"/>
      <c r="I89" s="28"/>
      <c r="J89" s="11"/>
      <c r="K89" s="11"/>
    </row>
    <row r="90" spans="1:11">
      <c r="A90" s="28"/>
      <c r="B90" s="28"/>
      <c r="C90" s="28"/>
      <c r="D90" s="28"/>
      <c r="E90" s="28"/>
      <c r="F90" s="28"/>
      <c r="G90" s="28"/>
      <c r="H90" s="28"/>
      <c r="I90" s="28"/>
      <c r="J90" s="11"/>
      <c r="K90" s="11"/>
    </row>
    <row r="91" spans="1:11">
      <c r="A91" s="28"/>
      <c r="B91" s="28"/>
      <c r="C91" s="28"/>
      <c r="D91" s="28"/>
      <c r="E91" s="28"/>
      <c r="F91" s="28"/>
      <c r="G91" s="28"/>
      <c r="H91" s="28"/>
      <c r="I91" s="28"/>
      <c r="J91" s="11"/>
      <c r="K91" s="11"/>
    </row>
    <row r="92" spans="1:11">
      <c r="A92" s="28"/>
      <c r="B92" s="28"/>
      <c r="C92" s="28"/>
      <c r="D92" s="28"/>
      <c r="E92" s="28"/>
      <c r="F92" s="28"/>
      <c r="G92" s="28"/>
      <c r="H92" s="28"/>
      <c r="I92" s="28"/>
      <c r="J92" s="11"/>
      <c r="K92" s="11"/>
    </row>
    <row r="93" spans="1:11">
      <c r="A93" s="28"/>
      <c r="B93" s="28"/>
      <c r="C93" s="28"/>
      <c r="D93" s="28"/>
      <c r="E93" s="28"/>
      <c r="F93" s="28"/>
      <c r="G93" s="28"/>
      <c r="H93" s="28"/>
      <c r="I93" s="28"/>
      <c r="J93" s="11"/>
      <c r="K93" s="11"/>
    </row>
    <row r="94" spans="1:11">
      <c r="A94" s="28"/>
      <c r="B94" s="28"/>
      <c r="C94" s="28"/>
      <c r="D94" s="28"/>
      <c r="E94" s="28"/>
      <c r="F94" s="28"/>
      <c r="G94" s="28"/>
      <c r="H94" s="28"/>
      <c r="I94" s="28"/>
      <c r="J94" s="11"/>
      <c r="K94" s="11"/>
    </row>
    <row r="95" spans="1:11">
      <c r="A95" s="28"/>
      <c r="B95" s="28"/>
      <c r="C95" s="28"/>
      <c r="D95" s="28"/>
      <c r="E95" s="28"/>
      <c r="F95" s="28"/>
      <c r="G95" s="28"/>
      <c r="H95" s="28"/>
      <c r="I95" s="28"/>
      <c r="J95" s="11"/>
      <c r="K95" s="11"/>
    </row>
    <row r="96" spans="1:11">
      <c r="A96" s="28"/>
      <c r="B96" s="28"/>
      <c r="C96" s="28"/>
      <c r="D96" s="28"/>
      <c r="E96" s="28"/>
      <c r="F96" s="28"/>
      <c r="G96" s="28"/>
      <c r="H96" s="28"/>
      <c r="I96" s="28"/>
      <c r="J96" s="11"/>
      <c r="K96" s="11"/>
    </row>
    <row r="97" spans="1:11">
      <c r="A97" s="28"/>
      <c r="B97" s="28"/>
      <c r="C97" s="28"/>
      <c r="D97" s="28"/>
      <c r="E97" s="28"/>
      <c r="F97" s="28"/>
      <c r="G97" s="28"/>
      <c r="H97" s="28"/>
      <c r="I97" s="28"/>
      <c r="J97" s="11"/>
      <c r="K97" s="11"/>
    </row>
    <row r="98" spans="1:11">
      <c r="A98" s="28"/>
      <c r="B98" s="28"/>
      <c r="C98" s="28"/>
      <c r="D98" s="28"/>
      <c r="E98" s="28"/>
      <c r="F98" s="28"/>
      <c r="G98" s="28"/>
      <c r="H98" s="28"/>
      <c r="I98" s="28"/>
      <c r="J98" s="11"/>
      <c r="K98" s="11"/>
    </row>
    <row r="99" spans="1:11">
      <c r="A99" s="28"/>
      <c r="B99" s="28"/>
      <c r="C99" s="28"/>
      <c r="D99" s="28"/>
      <c r="E99" s="28"/>
      <c r="F99" s="28"/>
      <c r="G99" s="28"/>
      <c r="H99" s="28"/>
      <c r="I99" s="28"/>
      <c r="J99" s="11"/>
      <c r="K99" s="11"/>
    </row>
    <row r="100" spans="1:11">
      <c r="A100" s="28"/>
      <c r="B100" s="28"/>
      <c r="C100" s="28"/>
      <c r="D100" s="28"/>
      <c r="E100" s="28"/>
      <c r="F100" s="28"/>
      <c r="G100" s="28"/>
      <c r="H100" s="28"/>
      <c r="I100" s="28"/>
      <c r="J100" s="11"/>
      <c r="K100" s="11"/>
    </row>
    <row r="101" spans="1:11">
      <c r="A101" s="28"/>
      <c r="B101" s="28"/>
      <c r="C101" s="28"/>
      <c r="D101" s="28"/>
      <c r="E101" s="28"/>
      <c r="F101" s="28"/>
      <c r="G101" s="28"/>
      <c r="H101" s="28"/>
      <c r="I101" s="28"/>
      <c r="J101" s="11"/>
      <c r="K101" s="11"/>
    </row>
    <row r="102" spans="1:11">
      <c r="A102" s="28"/>
      <c r="B102" s="28"/>
      <c r="C102" s="28"/>
      <c r="D102" s="28"/>
      <c r="E102" s="28"/>
      <c r="F102" s="28"/>
      <c r="G102" s="28"/>
      <c r="H102" s="28"/>
      <c r="I102" s="28"/>
      <c r="J102" s="11"/>
      <c r="K102" s="11"/>
    </row>
    <row r="103" spans="1:11">
      <c r="A103" s="28"/>
      <c r="B103" s="28"/>
      <c r="C103" s="28"/>
      <c r="D103" s="28"/>
      <c r="E103" s="28"/>
      <c r="F103" s="28"/>
      <c r="G103" s="28"/>
      <c r="H103" s="28"/>
      <c r="I103" s="28"/>
      <c r="J103" s="11"/>
      <c r="K103" s="11"/>
    </row>
    <row r="104" spans="1:11">
      <c r="A104" s="28"/>
      <c r="B104" s="28"/>
      <c r="C104" s="28"/>
      <c r="D104" s="28"/>
      <c r="E104" s="28"/>
      <c r="F104" s="28"/>
      <c r="G104" s="28"/>
      <c r="H104" s="28"/>
      <c r="I104" s="28"/>
      <c r="J104" s="11"/>
      <c r="K104" s="11"/>
    </row>
    <row r="105" spans="1:11">
      <c r="A105" s="28"/>
      <c r="B105" s="28"/>
      <c r="C105" s="28"/>
      <c r="D105" s="28"/>
      <c r="E105" s="28"/>
      <c r="F105" s="28"/>
      <c r="G105" s="28"/>
      <c r="H105" s="28"/>
      <c r="I105" s="28"/>
      <c r="J105" s="11"/>
      <c r="K105" s="11"/>
    </row>
    <row r="106" spans="1:11">
      <c r="A106" s="28"/>
      <c r="B106" s="28"/>
      <c r="C106" s="28"/>
      <c r="D106" s="28"/>
      <c r="E106" s="28"/>
      <c r="F106" s="28"/>
      <c r="G106" s="28"/>
      <c r="H106" s="28"/>
      <c r="I106" s="28"/>
      <c r="J106" s="11"/>
      <c r="K106" s="11"/>
    </row>
    <row r="107" spans="1:1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I189" s="28"/>
      <c r="J189" s="11"/>
      <c r="K189" s="11"/>
    </row>
    <row r="190" spans="1:11">
      <c r="A190" s="28"/>
      <c r="B190" s="28"/>
      <c r="C190" s="28"/>
      <c r="D190" s="28"/>
      <c r="E190" s="28"/>
      <c r="I190" s="28"/>
      <c r="J190" s="11"/>
      <c r="K190" s="11"/>
    </row>
    <row r="191" spans="1:11">
      <c r="A191" s="28"/>
      <c r="B191" s="28"/>
      <c r="C191" s="28"/>
      <c r="D191" s="28"/>
      <c r="E191" s="28"/>
      <c r="I191" s="28"/>
      <c r="J191" s="11"/>
      <c r="K191" s="11"/>
    </row>
    <row r="192" spans="1:11">
      <c r="A192" s="28"/>
      <c r="B192" s="28"/>
      <c r="C192" s="28"/>
      <c r="D192" s="28"/>
      <c r="E192" s="28"/>
      <c r="I192" s="28"/>
      <c r="J192" s="11"/>
      <c r="K192" s="11"/>
    </row>
    <row r="193" spans="1:11">
      <c r="A193" s="28"/>
      <c r="B193" s="28"/>
      <c r="C193" s="28"/>
      <c r="D193" s="28"/>
      <c r="E193" s="28"/>
      <c r="I193" s="28"/>
      <c r="J193" s="11"/>
      <c r="K193" s="11"/>
    </row>
    <row r="194" spans="1:11">
      <c r="A194" s="28"/>
      <c r="B194" s="28"/>
      <c r="C194" s="28"/>
      <c r="D194" s="28"/>
      <c r="E194" s="28"/>
      <c r="I194" s="28"/>
      <c r="J194" s="11"/>
    </row>
  </sheetData>
  <mergeCells count="1">
    <mergeCell ref="A1:D1"/>
  </mergeCells>
  <hyperlinks>
    <hyperlink ref="F7" r:id="rId1" xr:uid="{FB947F28-42A0-44A6-BFF6-CDAB39C2D859}"/>
  </hyperlinks>
  <pageMargins left="0.7" right="0.7" top="0.75" bottom="0.75" header="0.3" footer="0.3"/>
  <pageSetup paperSize="256" scale="67" orientation="landscape" horizontalDpi="1200" verticalDpi="1200" r:id="rId2"/>
  <colBreaks count="1" manualBreakCount="1">
    <brk id="10"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D2AD-2039-49FC-B098-D24F54E2FA90}">
  <sheetPr>
    <tabColor rgb="FFFFFF00"/>
  </sheetPr>
  <dimension ref="A1:T198"/>
  <sheetViews>
    <sheetView tabSelected="1" zoomScale="90" zoomScaleNormal="90" workbookViewId="0">
      <selection activeCell="F6" sqref="F6"/>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70">
        <f ca="1">TODAY()</f>
        <v>45840</v>
      </c>
      <c r="B1" s="170"/>
      <c r="C1" s="170"/>
      <c r="D1" s="170"/>
      <c r="E1" s="24" t="s">
        <v>19</v>
      </c>
      <c r="F1" s="25" t="s">
        <v>211</v>
      </c>
      <c r="G1"/>
      <c r="M1" s="27" t="s">
        <v>28</v>
      </c>
      <c r="N1" s="164">
        <f>SUM(P12:P20)</f>
        <v>5729.9600000000009</v>
      </c>
      <c r="O1" s="28"/>
      <c r="R1" s="89"/>
    </row>
    <row r="2" spans="1:20" ht="16.350000000000001" customHeight="1">
      <c r="A2" s="23"/>
      <c r="B2" s="23"/>
      <c r="C2" s="23"/>
      <c r="E2"/>
      <c r="G2" s="29"/>
      <c r="M2" s="27" t="s">
        <v>29</v>
      </c>
      <c r="N2" s="61">
        <v>0.45</v>
      </c>
      <c r="O2" s="151">
        <f>SUM(N1/(1-N2))</f>
        <v>10418.109090909093</v>
      </c>
      <c r="R2" s="75"/>
    </row>
    <row r="3" spans="1:20" s="32" customFormat="1" ht="25.15" customHeight="1" thickBot="1">
      <c r="A3" s="31" t="s">
        <v>54</v>
      </c>
      <c r="B3" s="31"/>
      <c r="C3" s="31"/>
      <c r="D3" s="24"/>
      <c r="E3" s="24" t="s">
        <v>1</v>
      </c>
      <c r="F3" s="25" t="s">
        <v>196</v>
      </c>
      <c r="G3" s="31"/>
      <c r="H3" s="24"/>
      <c r="I3" s="24"/>
      <c r="M3" s="27" t="s">
        <v>25</v>
      </c>
      <c r="N3" s="61">
        <v>9.5000000000000001E-2</v>
      </c>
      <c r="O3" s="33">
        <f>SUM(O2*N3)</f>
        <v>989.7203636363638</v>
      </c>
    </row>
    <row r="4" spans="1:20" s="32" customFormat="1" ht="25.15" customHeight="1" thickTop="1">
      <c r="A4" s="31" t="s">
        <v>20</v>
      </c>
      <c r="B4" s="24"/>
      <c r="C4" s="24"/>
      <c r="D4" s="24"/>
      <c r="E4" s="24"/>
      <c r="F4" s="25" t="s">
        <v>197</v>
      </c>
      <c r="G4" s="31"/>
      <c r="H4" s="24"/>
      <c r="I4" s="24"/>
      <c r="M4" s="28"/>
      <c r="N4" s="28"/>
      <c r="O4" s="34">
        <f>SUM(O2:O3)</f>
        <v>11407.829454545456</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163" t="s">
        <v>47</v>
      </c>
      <c r="Q7" s="75">
        <f>SUM(H12:H25)</f>
        <v>18593.330000000002</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161" t="s">
        <v>31</v>
      </c>
      <c r="H10" s="161" t="s">
        <v>32</v>
      </c>
      <c r="I10" s="162" t="s">
        <v>33</v>
      </c>
      <c r="J10" s="161" t="s">
        <v>31</v>
      </c>
      <c r="K10" s="41"/>
      <c r="L10"/>
      <c r="M10" s="42">
        <v>0.65</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SUM(P12:P25)</f>
        <v>7040.9600000000009</v>
      </c>
      <c r="S11" s="83">
        <f>SUM(Q7-R11)</f>
        <v>11552.37</v>
      </c>
      <c r="T11" s="86">
        <f>SUM(Q7-R11)/Q7</f>
        <v>0.62131796724954591</v>
      </c>
    </row>
    <row r="12" spans="1:20" s="47" customFormat="1" ht="30" customHeight="1" thickTop="1">
      <c r="A12" s="58">
        <v>1</v>
      </c>
      <c r="B12" s="158" t="s">
        <v>210</v>
      </c>
      <c r="C12" s="58">
        <v>38.75</v>
      </c>
      <c r="D12" s="58">
        <v>56</v>
      </c>
      <c r="E12" s="44" t="s">
        <v>201</v>
      </c>
      <c r="F12" s="44" t="s">
        <v>200</v>
      </c>
      <c r="G12" s="84">
        <f t="shared" ref="G12:G19" si="0">ROUNDUP(M12,0)</f>
        <v>456</v>
      </c>
      <c r="H12" s="84">
        <f t="shared" ref="H12:H19" si="1">G12*A12</f>
        <v>456</v>
      </c>
      <c r="I12" s="84">
        <f t="shared" ref="I12:I20" si="2">SUM(H12*$I$11)</f>
        <v>42.18</v>
      </c>
      <c r="J12" s="156">
        <f t="shared" ref="J12:J20" si="3">SUM(H12:I12)</f>
        <v>498.18</v>
      </c>
      <c r="K12" s="150"/>
      <c r="L12" s="160">
        <v>159.41</v>
      </c>
      <c r="M12" s="62">
        <f t="shared" ref="M12:M20" si="4">SUM(L12/(1-$M$10))</f>
        <v>455.45714285714286</v>
      </c>
      <c r="P12" s="67">
        <f t="shared" ref="P12:P25" si="5">L12*A12</f>
        <v>159.41</v>
      </c>
      <c r="R12" s="85">
        <f t="shared" ref="R12:R20" si="6">SUM(((C12*D12)/144)*A12)</f>
        <v>15.069444444444445</v>
      </c>
      <c r="S12" s="47" t="s">
        <v>49</v>
      </c>
    </row>
    <row r="13" spans="1:20" s="47" customFormat="1" ht="30" customHeight="1">
      <c r="A13" s="58">
        <v>1</v>
      </c>
      <c r="B13" s="158" t="s">
        <v>209</v>
      </c>
      <c r="C13" s="58">
        <v>116</v>
      </c>
      <c r="D13" s="58">
        <v>56</v>
      </c>
      <c r="E13" s="44" t="s">
        <v>208</v>
      </c>
      <c r="F13" s="44" t="s">
        <v>193</v>
      </c>
      <c r="G13" s="84">
        <f t="shared" si="0"/>
        <v>1517</v>
      </c>
      <c r="H13" s="84">
        <f t="shared" si="1"/>
        <v>1517</v>
      </c>
      <c r="I13" s="84">
        <f t="shared" si="2"/>
        <v>140.32249999999999</v>
      </c>
      <c r="J13" s="156">
        <f t="shared" si="3"/>
        <v>1657.3225</v>
      </c>
      <c r="K13" s="150"/>
      <c r="L13" s="46">
        <v>530.63</v>
      </c>
      <c r="M13" s="62">
        <f t="shared" si="4"/>
        <v>1516.0857142857144</v>
      </c>
      <c r="P13" s="67">
        <f t="shared" si="5"/>
        <v>530.63</v>
      </c>
      <c r="R13" s="85">
        <f t="shared" si="6"/>
        <v>45.111111111111114</v>
      </c>
      <c r="S13" s="47" t="s">
        <v>49</v>
      </c>
    </row>
    <row r="14" spans="1:20" s="47" customFormat="1" ht="30" customHeight="1">
      <c r="A14" s="58">
        <v>1</v>
      </c>
      <c r="B14" s="158" t="s">
        <v>207</v>
      </c>
      <c r="C14" s="58">
        <v>77</v>
      </c>
      <c r="D14" s="58">
        <v>56</v>
      </c>
      <c r="E14" s="44" t="s">
        <v>201</v>
      </c>
      <c r="F14" s="44" t="s">
        <v>200</v>
      </c>
      <c r="G14" s="84">
        <f t="shared" si="0"/>
        <v>721</v>
      </c>
      <c r="H14" s="84">
        <f t="shared" si="1"/>
        <v>721</v>
      </c>
      <c r="I14" s="84">
        <f t="shared" si="2"/>
        <v>66.692499999999995</v>
      </c>
      <c r="J14" s="156">
        <f t="shared" si="3"/>
        <v>787.6925</v>
      </c>
      <c r="K14" s="150"/>
      <c r="L14" s="46">
        <v>252.33</v>
      </c>
      <c r="M14" s="62">
        <f t="shared" si="4"/>
        <v>720.94285714285718</v>
      </c>
      <c r="P14" s="67">
        <f t="shared" si="5"/>
        <v>252.33</v>
      </c>
      <c r="R14" s="85">
        <f t="shared" si="6"/>
        <v>29.944444444444443</v>
      </c>
      <c r="S14" s="47" t="s">
        <v>49</v>
      </c>
    </row>
    <row r="15" spans="1:20" s="47" customFormat="1" ht="30" customHeight="1">
      <c r="A15" s="58">
        <v>1</v>
      </c>
      <c r="B15" s="158" t="s">
        <v>206</v>
      </c>
      <c r="C15" s="159">
        <v>115.8125</v>
      </c>
      <c r="D15" s="58">
        <v>56</v>
      </c>
      <c r="E15" s="44" t="s">
        <v>201</v>
      </c>
      <c r="F15" s="44" t="s">
        <v>200</v>
      </c>
      <c r="G15" s="84">
        <f t="shared" si="0"/>
        <v>1517</v>
      </c>
      <c r="H15" s="84">
        <f t="shared" si="1"/>
        <v>1517</v>
      </c>
      <c r="I15" s="84">
        <f t="shared" si="2"/>
        <v>140.32249999999999</v>
      </c>
      <c r="J15" s="156">
        <f t="shared" si="3"/>
        <v>1657.3225</v>
      </c>
      <c r="K15" s="150"/>
      <c r="L15" s="46">
        <v>530.63</v>
      </c>
      <c r="M15" s="62">
        <f t="shared" si="4"/>
        <v>1516.0857142857144</v>
      </c>
      <c r="P15" s="67">
        <f t="shared" si="5"/>
        <v>530.63</v>
      </c>
      <c r="R15" s="85">
        <f t="shared" si="6"/>
        <v>45.038194444444443</v>
      </c>
      <c r="S15" s="47" t="s">
        <v>49</v>
      </c>
    </row>
    <row r="16" spans="1:20" s="47" customFormat="1" ht="30" customHeight="1">
      <c r="A16" s="58">
        <v>1</v>
      </c>
      <c r="B16" s="158" t="s">
        <v>205</v>
      </c>
      <c r="C16" s="58">
        <v>115.875</v>
      </c>
      <c r="D16" s="58">
        <v>56</v>
      </c>
      <c r="E16" s="44" t="s">
        <v>201</v>
      </c>
      <c r="F16" s="44" t="s">
        <v>200</v>
      </c>
      <c r="G16" s="84">
        <f t="shared" si="0"/>
        <v>1517</v>
      </c>
      <c r="H16" s="84">
        <f t="shared" si="1"/>
        <v>1517</v>
      </c>
      <c r="I16" s="84">
        <f t="shared" si="2"/>
        <v>140.32249999999999</v>
      </c>
      <c r="J16" s="156">
        <f t="shared" si="3"/>
        <v>1657.3225</v>
      </c>
      <c r="K16" s="150"/>
      <c r="L16" s="46">
        <v>530.63</v>
      </c>
      <c r="M16" s="62">
        <f t="shared" si="4"/>
        <v>1516.0857142857144</v>
      </c>
      <c r="P16" s="67">
        <f t="shared" si="5"/>
        <v>530.63</v>
      </c>
      <c r="R16" s="85">
        <f t="shared" si="6"/>
        <v>45.0625</v>
      </c>
      <c r="S16" s="47" t="s">
        <v>49</v>
      </c>
    </row>
    <row r="17" spans="1:19" s="47" customFormat="1" ht="30" customHeight="1">
      <c r="A17" s="58">
        <v>1</v>
      </c>
      <c r="B17" s="158" t="s">
        <v>204</v>
      </c>
      <c r="C17" s="58">
        <v>75.75</v>
      </c>
      <c r="D17" s="58">
        <v>56</v>
      </c>
      <c r="E17" s="44" t="s">
        <v>201</v>
      </c>
      <c r="F17" s="44" t="s">
        <v>200</v>
      </c>
      <c r="G17" s="84">
        <f t="shared" si="0"/>
        <v>721</v>
      </c>
      <c r="H17" s="84">
        <f t="shared" si="1"/>
        <v>721</v>
      </c>
      <c r="I17" s="84">
        <f t="shared" si="2"/>
        <v>66.692499999999995</v>
      </c>
      <c r="J17" s="156">
        <f t="shared" si="3"/>
        <v>787.6925</v>
      </c>
      <c r="K17" s="150"/>
      <c r="L17" s="46">
        <v>252.33</v>
      </c>
      <c r="M17" s="62">
        <f t="shared" si="4"/>
        <v>720.94285714285718</v>
      </c>
      <c r="P17" s="67">
        <f t="shared" si="5"/>
        <v>252.33</v>
      </c>
      <c r="R17" s="85">
        <f t="shared" si="6"/>
        <v>29.458333333333332</v>
      </c>
      <c r="S17" s="47" t="s">
        <v>49</v>
      </c>
    </row>
    <row r="18" spans="1:19" s="47" customFormat="1" ht="30" customHeight="1">
      <c r="A18" s="58">
        <v>1</v>
      </c>
      <c r="B18" s="158" t="s">
        <v>203</v>
      </c>
      <c r="C18" s="58">
        <v>87.75</v>
      </c>
      <c r="D18" s="58">
        <v>56</v>
      </c>
      <c r="E18" s="44" t="s">
        <v>201</v>
      </c>
      <c r="F18" s="44" t="s">
        <v>200</v>
      </c>
      <c r="G18" s="84">
        <f t="shared" si="0"/>
        <v>871</v>
      </c>
      <c r="H18" s="84">
        <f t="shared" si="1"/>
        <v>871</v>
      </c>
      <c r="I18" s="84">
        <f t="shared" si="2"/>
        <v>80.567499999999995</v>
      </c>
      <c r="J18" s="156">
        <f t="shared" si="3"/>
        <v>951.5675</v>
      </c>
      <c r="K18" s="150"/>
      <c r="L18" s="46">
        <v>304.51</v>
      </c>
      <c r="M18" s="62">
        <f t="shared" si="4"/>
        <v>870.02857142857147</v>
      </c>
      <c r="P18" s="67">
        <f t="shared" si="5"/>
        <v>304.51</v>
      </c>
      <c r="R18" s="85">
        <f t="shared" si="6"/>
        <v>34.125</v>
      </c>
      <c r="S18" s="47" t="s">
        <v>49</v>
      </c>
    </row>
    <row r="19" spans="1:19" s="47" customFormat="1" ht="30" customHeight="1">
      <c r="A19" s="58">
        <v>1</v>
      </c>
      <c r="B19" s="158" t="s">
        <v>202</v>
      </c>
      <c r="C19" s="58">
        <v>89</v>
      </c>
      <c r="D19" s="58">
        <v>56</v>
      </c>
      <c r="E19" s="44" t="s">
        <v>201</v>
      </c>
      <c r="F19" s="44" t="s">
        <v>200</v>
      </c>
      <c r="G19" s="84">
        <f t="shared" si="0"/>
        <v>871</v>
      </c>
      <c r="H19" s="84">
        <f t="shared" si="1"/>
        <v>871</v>
      </c>
      <c r="I19" s="84">
        <f t="shared" si="2"/>
        <v>80.567499999999995</v>
      </c>
      <c r="J19" s="156">
        <f t="shared" si="3"/>
        <v>951.5675</v>
      </c>
      <c r="K19" s="150"/>
      <c r="L19" s="46">
        <v>304.51</v>
      </c>
      <c r="M19" s="62">
        <f t="shared" si="4"/>
        <v>870.02857142857147</v>
      </c>
      <c r="P19" s="67">
        <f t="shared" si="5"/>
        <v>304.51</v>
      </c>
      <c r="R19" s="85">
        <f t="shared" si="6"/>
        <v>34.611111111111114</v>
      </c>
      <c r="S19" s="47" t="s">
        <v>49</v>
      </c>
    </row>
    <row r="20" spans="1:19" s="47" customFormat="1" ht="30" customHeight="1" thickBot="1">
      <c r="A20" s="126"/>
      <c r="B20" s="126"/>
      <c r="C20" s="126"/>
      <c r="D20" s="126"/>
      <c r="E20" s="127"/>
      <c r="F20" s="127"/>
      <c r="G20" s="128"/>
      <c r="H20" s="128">
        <f>SUM(H12:H19)</f>
        <v>8191</v>
      </c>
      <c r="I20" s="128"/>
      <c r="J20" s="157"/>
      <c r="K20" s="150"/>
      <c r="L20" s="46"/>
      <c r="M20" s="62">
        <f t="shared" si="4"/>
        <v>0</v>
      </c>
      <c r="O20" s="64"/>
      <c r="P20" s="67">
        <f>SUM(P12:P19)</f>
        <v>2864.9800000000005</v>
      </c>
      <c r="R20" s="85">
        <f t="shared" si="6"/>
        <v>0</v>
      </c>
    </row>
    <row r="21" spans="1:19" s="47" customFormat="1" ht="30" customHeight="1">
      <c r="A21" s="58">
        <f>SUM(A12:A20)</f>
        <v>8</v>
      </c>
      <c r="B21" s="124"/>
      <c r="C21" s="124"/>
      <c r="D21" s="124"/>
      <c r="E21" s="44" t="s">
        <v>190</v>
      </c>
      <c r="F21" s="44"/>
      <c r="G21" s="84">
        <v>50</v>
      </c>
      <c r="H21" s="125">
        <f>G21*A21</f>
        <v>400</v>
      </c>
      <c r="I21" s="84"/>
      <c r="J21" s="156">
        <f>SUM(H21:I21)</f>
        <v>400</v>
      </c>
      <c r="K21" s="150"/>
      <c r="L21" s="46">
        <v>35</v>
      </c>
      <c r="M21" s="62">
        <f>SUM(L21/(1-$N$21))</f>
        <v>46.666666666666664</v>
      </c>
      <c r="N21" s="42">
        <v>0.25</v>
      </c>
      <c r="O21" s="63"/>
      <c r="P21" s="67">
        <f t="shared" si="5"/>
        <v>280</v>
      </c>
      <c r="Q21" s="74"/>
      <c r="R21" s="93" t="s">
        <v>58</v>
      </c>
    </row>
    <row r="22" spans="1:19" s="47" customFormat="1" ht="30" customHeight="1">
      <c r="A22" s="57">
        <v>1</v>
      </c>
      <c r="B22" s="70"/>
      <c r="C22" s="70"/>
      <c r="D22" s="70"/>
      <c r="E22" s="66" t="s">
        <v>36</v>
      </c>
      <c r="F22" s="66"/>
      <c r="G22" s="84">
        <v>350</v>
      </c>
      <c r="H22" s="155">
        <f>SUM(G22*A22)</f>
        <v>350</v>
      </c>
      <c r="I22" s="71"/>
      <c r="J22" s="154">
        <f>SUM(H22:I22)</f>
        <v>350</v>
      </c>
      <c r="K22" s="150"/>
      <c r="L22" s="46">
        <f>5*50</f>
        <v>250</v>
      </c>
      <c r="M22" s="62">
        <f>SUM(L22/(1-$N$21))</f>
        <v>333.33333333333331</v>
      </c>
      <c r="P22" s="67">
        <f t="shared" si="5"/>
        <v>250</v>
      </c>
      <c r="R22" s="93" t="s">
        <v>59</v>
      </c>
    </row>
    <row r="23" spans="1:19" s="47" customFormat="1" ht="30" customHeight="1">
      <c r="A23" s="70">
        <v>1</v>
      </c>
      <c r="B23" s="70"/>
      <c r="C23" s="70"/>
      <c r="D23" s="70"/>
      <c r="E23" s="66" t="s">
        <v>184</v>
      </c>
      <c r="F23" s="66"/>
      <c r="G23" s="84">
        <v>350</v>
      </c>
      <c r="H23" s="155">
        <f>SUM(G23*A23)</f>
        <v>350</v>
      </c>
      <c r="I23" s="71"/>
      <c r="J23" s="154">
        <f>SUM(H23:I23)</f>
        <v>350</v>
      </c>
      <c r="K23" s="150"/>
      <c r="L23" s="46">
        <f>(0.7*115)+(50*2)</f>
        <v>180.5</v>
      </c>
      <c r="M23" s="62">
        <f>SUM(L23/(1-$N$21))</f>
        <v>240.66666666666666</v>
      </c>
      <c r="O23" s="48"/>
      <c r="P23" s="67">
        <f t="shared" si="5"/>
        <v>180.5</v>
      </c>
      <c r="Q23" s="49"/>
      <c r="R23" s="64" t="s">
        <v>56</v>
      </c>
    </row>
    <row r="24" spans="1:19" s="47" customFormat="1" ht="30" customHeight="1">
      <c r="A24" s="70">
        <v>1</v>
      </c>
      <c r="B24" s="70"/>
      <c r="C24" s="70"/>
      <c r="D24" s="70"/>
      <c r="E24" s="66" t="s">
        <v>57</v>
      </c>
      <c r="F24" s="66"/>
      <c r="G24" s="84">
        <v>550</v>
      </c>
      <c r="H24" s="155">
        <f>SUM(G24*A24)</f>
        <v>550</v>
      </c>
      <c r="I24" s="71"/>
      <c r="J24" s="154">
        <f>SUM(H24:I24)</f>
        <v>550</v>
      </c>
      <c r="K24" s="150"/>
      <c r="L24" s="46">
        <f>(0.7*115)+(50*2)</f>
        <v>180.5</v>
      </c>
      <c r="M24" s="62">
        <f>SUM(L24/(1-$N$21))</f>
        <v>240.66666666666666</v>
      </c>
      <c r="O24" s="48"/>
      <c r="P24" s="67">
        <f t="shared" si="5"/>
        <v>180.5</v>
      </c>
      <c r="Q24" s="49"/>
      <c r="R24" s="64" t="s">
        <v>56</v>
      </c>
    </row>
    <row r="25" spans="1:19" s="47" customFormat="1" ht="30" customHeight="1" thickBot="1">
      <c r="A25" s="68">
        <v>1</v>
      </c>
      <c r="B25" s="68"/>
      <c r="C25" s="68"/>
      <c r="D25" s="68"/>
      <c r="E25" s="69" t="s">
        <v>42</v>
      </c>
      <c r="F25" s="69"/>
      <c r="G25" s="94">
        <v>561.33000000000004</v>
      </c>
      <c r="H25" s="84">
        <f>G25*A25</f>
        <v>561.33000000000004</v>
      </c>
      <c r="I25" s="71"/>
      <c r="J25" s="153">
        <f>SUM(H25:I25)</f>
        <v>561.33000000000004</v>
      </c>
      <c r="K25" s="150"/>
      <c r="L25" s="46">
        <v>420</v>
      </c>
      <c r="M25" s="62">
        <f>SUM(L25/(1-$N$21))</f>
        <v>560</v>
      </c>
      <c r="O25" s="48"/>
      <c r="P25" s="67">
        <f t="shared" si="5"/>
        <v>420</v>
      </c>
      <c r="Q25" s="49"/>
      <c r="R25" s="64" t="s">
        <v>56</v>
      </c>
    </row>
    <row r="26" spans="1:19" ht="40.15" customHeight="1" thickTop="1">
      <c r="A26" s="50"/>
      <c r="B26" s="51"/>
      <c r="C26" s="51"/>
      <c r="D26" s="51"/>
      <c r="E26" s="51"/>
      <c r="F26" s="51"/>
      <c r="G26" s="92"/>
      <c r="H26" s="51"/>
      <c r="I26" s="52">
        <f>SUM(I12:I25)</f>
        <v>757.6674999999999</v>
      </c>
      <c r="J26" s="152">
        <f>SUM(J12:J25)</f>
        <v>11159.997499999999</v>
      </c>
      <c r="K26" s="11"/>
      <c r="L26" s="47"/>
      <c r="M26" s="47"/>
      <c r="N26" s="47"/>
      <c r="O26" s="48"/>
      <c r="P26" s="47"/>
      <c r="Q26" s="47"/>
      <c r="R26" s="47"/>
      <c r="S26" s="47"/>
    </row>
    <row r="27" spans="1:19" s="47" customFormat="1" ht="24.95" customHeight="1">
      <c r="A27" s="28"/>
      <c r="B27" s="28"/>
      <c r="C27" s="28"/>
      <c r="D27" s="28"/>
      <c r="E27" s="28"/>
      <c r="F27" s="28"/>
      <c r="G27" s="28"/>
      <c r="H27" s="28"/>
      <c r="I27" s="151"/>
      <c r="J27" s="150"/>
      <c r="K27" s="28"/>
    </row>
    <row r="28" spans="1:19" s="47" customFormat="1" ht="24.95" customHeight="1">
      <c r="A28" s="36"/>
      <c r="B28"/>
      <c r="C28"/>
      <c r="D28"/>
      <c r="E28" s="28"/>
      <c r="F28"/>
      <c r="G28"/>
      <c r="H28"/>
      <c r="I28" s="151"/>
      <c r="J28" s="150"/>
      <c r="K28" s="28"/>
    </row>
    <row r="29" spans="1:19" s="47" customFormat="1" ht="24.95" customHeight="1">
      <c r="A29" s="95" t="s">
        <v>60</v>
      </c>
      <c r="E29" s="28"/>
      <c r="I29" s="151"/>
      <c r="J29" s="150"/>
      <c r="K29" s="28"/>
    </row>
    <row r="30" spans="1:19" s="47" customFormat="1" ht="24.95" customHeight="1">
      <c r="A30" s="95" t="s">
        <v>61</v>
      </c>
      <c r="E30" s="28"/>
      <c r="I30" s="151"/>
      <c r="J30" s="150"/>
      <c r="K30" s="54"/>
    </row>
    <row r="31" spans="1:19" ht="24.95" customHeight="1">
      <c r="A31" s="100" t="s">
        <v>62</v>
      </c>
      <c r="B31" s="101"/>
      <c r="C31" s="101"/>
      <c r="D31" s="101"/>
      <c r="E31" s="102"/>
      <c r="F31" s="101"/>
      <c r="G31" s="47"/>
      <c r="H31" s="47"/>
      <c r="I31" s="151"/>
      <c r="J31" s="150"/>
      <c r="K31" s="11"/>
    </row>
    <row r="32" spans="1:19" ht="24.95" customHeight="1">
      <c r="A32" s="28"/>
      <c r="B32" s="47"/>
      <c r="C32" s="47"/>
      <c r="D32" s="47"/>
      <c r="E32" s="28"/>
      <c r="F32" s="47"/>
      <c r="G32" s="47"/>
      <c r="H32" s="47"/>
      <c r="I32" s="151"/>
      <c r="J32" s="150"/>
      <c r="K32" s="11"/>
    </row>
    <row r="33" spans="1:11" ht="24.95" customHeight="1">
      <c r="A33" s="28"/>
      <c r="B33" s="28"/>
      <c r="C33" s="28"/>
      <c r="D33" s="28"/>
      <c r="E33" s="28"/>
      <c r="F33"/>
      <c r="G33"/>
      <c r="H33"/>
      <c r="I33" s="151"/>
      <c r="J33" s="150"/>
      <c r="K33" s="11"/>
    </row>
    <row r="34" spans="1:11" s="47" customFormat="1" ht="24.95" customHeight="1">
      <c r="A34" s="28"/>
      <c r="B34" s="28"/>
      <c r="C34" s="28"/>
      <c r="D34" s="28"/>
      <c r="E34" s="28"/>
      <c r="F34" s="28"/>
      <c r="G34" s="28"/>
      <c r="H34" s="28"/>
      <c r="I34" s="151"/>
      <c r="J34" s="150"/>
      <c r="K34" s="28"/>
    </row>
    <row r="35" spans="1:11" s="47" customFormat="1" ht="24.95" customHeight="1">
      <c r="A35" s="28"/>
      <c r="B35" s="28"/>
      <c r="C35" s="28"/>
      <c r="D35" s="28"/>
      <c r="E35" s="28"/>
      <c r="F35" s="28"/>
      <c r="G35" s="28"/>
      <c r="H35" s="28"/>
      <c r="I35" s="151"/>
      <c r="J35" s="150"/>
      <c r="K35" s="28"/>
    </row>
    <row r="36" spans="1:11" ht="24.95" customHeight="1">
      <c r="A36" s="28"/>
      <c r="B36" s="28"/>
      <c r="C36" s="28"/>
      <c r="D36" s="28"/>
      <c r="E36" s="28"/>
      <c r="F36" s="28"/>
      <c r="G36" s="28"/>
      <c r="H36" s="28"/>
      <c r="I36" s="151"/>
      <c r="J36" s="150"/>
      <c r="K36" s="11"/>
    </row>
    <row r="37" spans="1:11" ht="24.95" customHeight="1">
      <c r="A37" s="28"/>
      <c r="B37" s="28"/>
      <c r="C37" s="28"/>
      <c r="D37" s="28"/>
      <c r="E37" s="28"/>
      <c r="F37" s="28"/>
      <c r="G37" s="28"/>
      <c r="H37" s="28"/>
      <c r="I37" s="151"/>
      <c r="J37" s="150"/>
      <c r="K37" s="11"/>
    </row>
    <row r="38" spans="1:11" s="47" customFormat="1" ht="24.95" customHeight="1">
      <c r="A38" s="37"/>
      <c r="B38" s="37"/>
      <c r="C38" s="37"/>
      <c r="D38" s="28"/>
      <c r="E38" s="28"/>
      <c r="F38" s="28"/>
      <c r="G38" s="28"/>
      <c r="H38" s="28"/>
      <c r="I38" s="151"/>
      <c r="J38" s="150"/>
      <c r="K38" s="54"/>
    </row>
    <row r="39" spans="1:11" ht="24.95" customHeight="1">
      <c r="A39" s="28"/>
      <c r="B39" s="28"/>
      <c r="C39" s="28"/>
      <c r="D39" s="28"/>
      <c r="E39" s="28"/>
      <c r="F39" s="28"/>
      <c r="G39" s="28"/>
      <c r="H39" s="28"/>
      <c r="I39" s="151"/>
      <c r="J39" s="150"/>
      <c r="K39" s="11"/>
    </row>
    <row r="40" spans="1:11" ht="24.95" customHeight="1">
      <c r="A40" s="28"/>
      <c r="B40" s="28"/>
      <c r="C40" s="28"/>
      <c r="D40" s="28"/>
      <c r="E40" s="28"/>
      <c r="F40" s="28"/>
      <c r="G40" s="28"/>
      <c r="H40" s="28"/>
      <c r="I40" s="151"/>
      <c r="J40" s="150"/>
      <c r="K40" s="11"/>
    </row>
    <row r="41" spans="1:11" ht="24.95" customHeight="1">
      <c r="A41" s="28"/>
      <c r="B41" s="28"/>
      <c r="C41" s="28"/>
      <c r="D41" s="28"/>
      <c r="E41" s="28"/>
      <c r="F41" s="28"/>
      <c r="G41" s="28"/>
      <c r="H41" s="28"/>
      <c r="I41" s="151"/>
      <c r="J41" s="150"/>
      <c r="K41" s="11"/>
    </row>
    <row r="42" spans="1:11" s="47" customFormat="1" ht="24.95" customHeight="1">
      <c r="A42" s="28"/>
      <c r="B42" s="28"/>
      <c r="C42" s="28"/>
      <c r="D42" s="28"/>
      <c r="E42" s="28"/>
      <c r="F42" s="28"/>
      <c r="G42" s="28"/>
      <c r="H42" s="28"/>
      <c r="I42" s="151"/>
      <c r="J42" s="150"/>
      <c r="K42" s="28"/>
    </row>
    <row r="43" spans="1:11" s="47" customFormat="1" ht="24.95" customHeight="1">
      <c r="A43" s="28"/>
      <c r="B43" s="28"/>
      <c r="C43" s="28"/>
      <c r="D43" s="28"/>
      <c r="E43" s="28"/>
      <c r="F43" s="28"/>
      <c r="G43" s="28"/>
      <c r="H43" s="28"/>
      <c r="I43" s="151"/>
      <c r="J43" s="150"/>
      <c r="K43" s="28"/>
    </row>
    <row r="44" spans="1:11" s="47" customFormat="1" ht="24.95" customHeight="1">
      <c r="A44" s="28"/>
      <c r="B44" s="28"/>
      <c r="C44" s="28"/>
      <c r="D44" s="28"/>
      <c r="E44" s="28"/>
      <c r="F44" s="28"/>
      <c r="G44" s="28"/>
      <c r="H44" s="28"/>
      <c r="I44" s="151"/>
      <c r="J44" s="150"/>
      <c r="K44" s="54"/>
    </row>
    <row r="45" spans="1:11" ht="24.95" customHeight="1">
      <c r="A45" s="28"/>
      <c r="B45" s="28"/>
      <c r="C45" s="28"/>
      <c r="D45" s="28"/>
      <c r="E45" s="28"/>
      <c r="F45" s="28"/>
      <c r="G45" s="28"/>
      <c r="H45" s="28"/>
      <c r="I45" s="151"/>
      <c r="J45" s="150"/>
      <c r="K45" s="11"/>
    </row>
    <row r="46" spans="1:11" ht="24.95" customHeight="1">
      <c r="A46" s="28"/>
      <c r="B46" s="28"/>
      <c r="C46" s="28"/>
      <c r="D46" s="28"/>
      <c r="E46" s="28"/>
      <c r="F46" s="28"/>
      <c r="G46" s="28"/>
      <c r="H46" s="28"/>
      <c r="I46" s="151"/>
      <c r="J46" s="150"/>
      <c r="K46" s="11"/>
    </row>
    <row r="47" spans="1:11" ht="24.95" customHeight="1">
      <c r="A47" s="28"/>
      <c r="B47" s="28"/>
      <c r="C47" s="28"/>
      <c r="D47" s="28"/>
      <c r="E47" s="28"/>
      <c r="F47" s="28"/>
      <c r="G47" s="28"/>
      <c r="H47" s="28"/>
      <c r="I47" s="151"/>
      <c r="J47" s="150"/>
      <c r="K47" s="11"/>
    </row>
    <row r="48" spans="1:11" s="47" customFormat="1" ht="24.95" customHeight="1">
      <c r="A48" s="28"/>
      <c r="B48" s="28"/>
      <c r="C48" s="28"/>
      <c r="D48" s="28"/>
      <c r="E48" s="28"/>
      <c r="F48" s="28"/>
      <c r="G48" s="28"/>
      <c r="H48" s="28"/>
      <c r="I48" s="151"/>
      <c r="J48" s="150"/>
      <c r="K48" s="28"/>
    </row>
    <row r="49" spans="1:11" s="47" customFormat="1" ht="24.95" customHeight="1">
      <c r="A49" s="28"/>
      <c r="B49" s="28"/>
      <c r="C49" s="28"/>
      <c r="D49" s="28"/>
      <c r="E49" s="28"/>
      <c r="F49" s="28"/>
      <c r="G49" s="28"/>
      <c r="H49" s="28"/>
      <c r="I49" s="151"/>
      <c r="J49" s="150"/>
      <c r="K49" s="28"/>
    </row>
    <row r="50" spans="1:11" ht="24.95" customHeight="1">
      <c r="A50" s="28"/>
      <c r="B50" s="28"/>
      <c r="C50" s="28"/>
      <c r="D50" s="28"/>
      <c r="E50" s="28"/>
      <c r="F50" s="28"/>
      <c r="G50" s="28"/>
      <c r="H50" s="28"/>
      <c r="I50" s="151"/>
      <c r="J50" s="150"/>
      <c r="K50" s="11"/>
    </row>
    <row r="51" spans="1:11" ht="24.95" customHeight="1">
      <c r="A51" s="28"/>
      <c r="B51" s="28"/>
      <c r="C51" s="28"/>
      <c r="D51" s="28"/>
      <c r="E51" s="28"/>
      <c r="F51" s="28"/>
      <c r="G51" s="28"/>
      <c r="H51" s="28"/>
      <c r="I51" s="151"/>
      <c r="J51" s="150"/>
      <c r="K51" s="11"/>
    </row>
    <row r="52" spans="1:11" ht="24.95" customHeight="1">
      <c r="A52" s="37"/>
      <c r="B52" s="37"/>
      <c r="C52" s="37"/>
      <c r="D52" s="28"/>
      <c r="E52" s="28"/>
      <c r="F52" s="28"/>
      <c r="G52" s="28"/>
      <c r="H52" s="28"/>
      <c r="I52" s="151"/>
      <c r="J52" s="150"/>
      <c r="K52" s="11"/>
    </row>
    <row r="53" spans="1:11" ht="24.95" customHeight="1">
      <c r="A53" s="28"/>
      <c r="B53" s="28"/>
      <c r="C53" s="28"/>
      <c r="D53" s="28"/>
      <c r="E53" s="28"/>
      <c r="F53" s="28"/>
      <c r="G53" s="28"/>
      <c r="H53" s="28"/>
      <c r="I53" s="55"/>
      <c r="J53" s="56"/>
      <c r="K53" s="11"/>
    </row>
    <row r="54" spans="1:11" ht="20.100000000000001" customHeight="1">
      <c r="A54" s="28"/>
      <c r="B54" s="28"/>
      <c r="C54" s="28"/>
      <c r="D54" s="28"/>
      <c r="E54" s="28"/>
      <c r="F54" s="28"/>
      <c r="G54" s="28"/>
      <c r="H54" s="28"/>
      <c r="I54" s="28"/>
      <c r="J54" s="11"/>
      <c r="K54" s="11"/>
    </row>
    <row r="55" spans="1:11" ht="20.100000000000001" customHeight="1">
      <c r="A55" s="28"/>
      <c r="B55" s="28"/>
      <c r="C55" s="28"/>
      <c r="D55" s="28"/>
      <c r="E55" s="28"/>
      <c r="F55" s="28"/>
      <c r="G55" s="28"/>
      <c r="H55" s="28"/>
      <c r="I55" s="28"/>
      <c r="J55" s="11"/>
      <c r="K55" s="11"/>
    </row>
    <row r="56" spans="1:11" ht="20.100000000000001" customHeight="1">
      <c r="A56" s="28"/>
      <c r="B56" s="28"/>
      <c r="C56" s="28"/>
      <c r="D56" s="28"/>
      <c r="E56" s="28"/>
      <c r="F56" s="28"/>
      <c r="G56" s="28"/>
      <c r="H56" s="28"/>
      <c r="I56" s="28"/>
      <c r="J56" s="11"/>
      <c r="K56" s="11"/>
    </row>
    <row r="57" spans="1:11" ht="20.100000000000001" customHeight="1">
      <c r="A57" s="28"/>
      <c r="B57" s="28"/>
      <c r="C57" s="28"/>
      <c r="D57" s="28"/>
      <c r="E57" s="28"/>
      <c r="F57" s="28"/>
      <c r="G57" s="28"/>
      <c r="H57" s="28"/>
      <c r="I57" s="28"/>
      <c r="J57" s="11"/>
      <c r="K57" s="11"/>
    </row>
    <row r="58" spans="1:11" ht="20.100000000000001" customHeight="1">
      <c r="A58" s="28"/>
      <c r="B58" s="28"/>
      <c r="C58" s="28"/>
      <c r="D58" s="28"/>
      <c r="E58" s="28"/>
      <c r="F58" s="28"/>
      <c r="G58" s="28"/>
      <c r="H58" s="28"/>
      <c r="I58" s="28"/>
      <c r="J58" s="11"/>
      <c r="K58" s="11"/>
    </row>
    <row r="59" spans="1:11" ht="20.100000000000001" customHeight="1">
      <c r="A59" s="28"/>
      <c r="B59" s="28"/>
      <c r="C59" s="28"/>
      <c r="D59" s="28"/>
      <c r="E59" s="28"/>
      <c r="F59" s="28"/>
      <c r="G59" s="28"/>
      <c r="H59" s="28"/>
      <c r="I59" s="28"/>
      <c r="J59" s="11"/>
      <c r="K59" s="11"/>
    </row>
    <row r="60" spans="1:11" ht="20.100000000000001" customHeight="1">
      <c r="A60" s="28"/>
      <c r="B60" s="28"/>
      <c r="C60" s="28"/>
      <c r="D60" s="28"/>
      <c r="E60" s="28"/>
      <c r="F60" s="28"/>
      <c r="G60" s="28"/>
      <c r="H60" s="28"/>
      <c r="I60" s="28"/>
      <c r="J60" s="11"/>
      <c r="K60" s="11"/>
    </row>
    <row r="61" spans="1:11" ht="20.100000000000001" customHeight="1">
      <c r="A61" s="28"/>
      <c r="B61" s="28"/>
      <c r="C61" s="28"/>
      <c r="D61" s="28"/>
      <c r="E61" s="28"/>
      <c r="F61" s="28"/>
      <c r="G61" s="28"/>
      <c r="H61" s="28"/>
      <c r="I61" s="28"/>
      <c r="J61" s="11"/>
      <c r="K61" s="11"/>
    </row>
    <row r="62" spans="1:11" ht="20.100000000000001" customHeight="1">
      <c r="A62" s="28"/>
      <c r="B62" s="28"/>
      <c r="C62" s="28"/>
      <c r="D62" s="28"/>
      <c r="E62" s="28"/>
      <c r="F62" s="28"/>
      <c r="G62" s="28"/>
      <c r="H62" s="28"/>
      <c r="I62" s="28"/>
      <c r="J62" s="11"/>
      <c r="K62" s="11"/>
    </row>
    <row r="63" spans="1:11" ht="20.100000000000001" customHeight="1">
      <c r="A63" s="28"/>
      <c r="B63" s="28"/>
      <c r="C63" s="28"/>
      <c r="D63" s="28"/>
      <c r="E63" s="28"/>
      <c r="F63" s="28"/>
      <c r="G63" s="28"/>
      <c r="H63" s="28"/>
      <c r="I63" s="28"/>
      <c r="J63" s="11"/>
      <c r="K63" s="11"/>
    </row>
    <row r="64" spans="1:11" ht="20.100000000000001" customHeight="1">
      <c r="A64" s="28"/>
      <c r="B64" s="28"/>
      <c r="C64" s="28"/>
      <c r="D64" s="28"/>
      <c r="E64" s="28"/>
      <c r="F64" s="28"/>
      <c r="G64" s="28"/>
      <c r="H64" s="28"/>
      <c r="I64" s="28"/>
      <c r="J64" s="11"/>
      <c r="K64" s="11"/>
    </row>
    <row r="65" spans="1:11" ht="20.100000000000001" customHeight="1">
      <c r="A65" s="28"/>
      <c r="B65" s="28"/>
      <c r="C65" s="28"/>
      <c r="D65" s="28"/>
      <c r="E65" s="28"/>
      <c r="F65" s="28"/>
      <c r="G65" s="28"/>
      <c r="H65" s="28"/>
      <c r="I65" s="28"/>
      <c r="J65" s="11"/>
      <c r="K65" s="11"/>
    </row>
    <row r="66" spans="1:11" ht="20.100000000000001" customHeight="1">
      <c r="A66" s="28"/>
      <c r="B66" s="28"/>
      <c r="C66" s="28"/>
      <c r="D66" s="28"/>
      <c r="E66" s="28"/>
      <c r="F66" s="28"/>
      <c r="G66" s="28"/>
      <c r="H66" s="28"/>
      <c r="I66" s="28"/>
      <c r="J66" s="11"/>
      <c r="K66" s="11"/>
    </row>
    <row r="67" spans="1:11" ht="20.100000000000001" customHeight="1">
      <c r="A67" s="28"/>
      <c r="B67" s="28"/>
      <c r="C67" s="28"/>
      <c r="D67" s="28"/>
      <c r="E67" s="28"/>
      <c r="F67" s="28"/>
      <c r="G67" s="28"/>
      <c r="H67" s="28"/>
      <c r="I67" s="28"/>
      <c r="J67" s="11"/>
      <c r="K67" s="11"/>
    </row>
    <row r="68" spans="1:11" ht="20.100000000000001" customHeight="1">
      <c r="A68" s="28"/>
      <c r="B68" s="28"/>
      <c r="C68" s="28"/>
      <c r="D68" s="28"/>
      <c r="E68" s="28"/>
      <c r="F68" s="28"/>
      <c r="G68" s="28"/>
      <c r="H68" s="28"/>
      <c r="I68" s="28"/>
      <c r="J68" s="11"/>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ht="20.100000000000001" customHeight="1">
      <c r="A89" s="28"/>
      <c r="B89" s="28"/>
      <c r="C89" s="28"/>
      <c r="D89" s="28"/>
      <c r="E89" s="28"/>
      <c r="F89" s="28"/>
      <c r="G89" s="28"/>
      <c r="H89" s="28"/>
      <c r="I89" s="28"/>
      <c r="J89" s="11"/>
      <c r="K89" s="11"/>
    </row>
    <row r="90" spans="1:11" ht="20.100000000000001" customHeight="1">
      <c r="A90" s="28"/>
      <c r="B90" s="28"/>
      <c r="C90" s="28"/>
      <c r="D90" s="28"/>
      <c r="E90" s="28"/>
      <c r="F90" s="28"/>
      <c r="G90" s="28"/>
      <c r="H90" s="28"/>
      <c r="I90" s="28"/>
      <c r="J90" s="11"/>
      <c r="K90" s="11"/>
    </row>
    <row r="91" spans="1:11" ht="20.100000000000001" customHeight="1">
      <c r="A91" s="28"/>
      <c r="B91" s="28"/>
      <c r="C91" s="28"/>
      <c r="D91" s="28"/>
      <c r="E91" s="28"/>
      <c r="F91" s="28"/>
      <c r="G91" s="28"/>
      <c r="H91" s="28"/>
      <c r="I91" s="28"/>
      <c r="J91" s="11"/>
      <c r="K91" s="11"/>
    </row>
    <row r="92" spans="1:11" ht="20.100000000000001" customHeight="1">
      <c r="A92" s="28"/>
      <c r="B92" s="28"/>
      <c r="C92" s="28"/>
      <c r="D92" s="28"/>
      <c r="E92" s="28"/>
      <c r="F92" s="28"/>
      <c r="G92" s="28"/>
      <c r="H92" s="28"/>
      <c r="I92" s="28"/>
      <c r="J92" s="11"/>
      <c r="K92" s="11"/>
    </row>
    <row r="93" spans="1:11">
      <c r="A93" s="28"/>
      <c r="B93" s="28"/>
      <c r="C93" s="28"/>
      <c r="D93" s="28"/>
      <c r="E93" s="28"/>
      <c r="F93" s="28"/>
      <c r="G93" s="28"/>
      <c r="H93" s="28"/>
      <c r="I93" s="28"/>
      <c r="J93" s="11"/>
      <c r="K93" s="11"/>
    </row>
    <row r="94" spans="1:11">
      <c r="A94" s="28"/>
      <c r="B94" s="28"/>
      <c r="C94" s="28"/>
      <c r="D94" s="28"/>
      <c r="E94" s="28"/>
      <c r="F94" s="28"/>
      <c r="G94" s="28"/>
      <c r="H94" s="28"/>
      <c r="I94" s="28"/>
      <c r="J94" s="11"/>
      <c r="K94" s="11"/>
    </row>
    <row r="95" spans="1:11">
      <c r="A95" s="28"/>
      <c r="B95" s="28"/>
      <c r="C95" s="28"/>
      <c r="D95" s="28"/>
      <c r="E95" s="28"/>
      <c r="F95" s="28"/>
      <c r="G95" s="28"/>
      <c r="H95" s="28"/>
      <c r="I95" s="28"/>
      <c r="J95" s="11"/>
      <c r="K95" s="11"/>
    </row>
    <row r="96" spans="1:11">
      <c r="A96" s="28"/>
      <c r="B96" s="28"/>
      <c r="C96" s="28"/>
      <c r="D96" s="28"/>
      <c r="E96" s="28"/>
      <c r="F96" s="28"/>
      <c r="G96" s="28"/>
      <c r="H96" s="28"/>
      <c r="I96" s="28"/>
      <c r="J96" s="11"/>
      <c r="K96" s="11"/>
    </row>
    <row r="97" spans="1:11">
      <c r="A97" s="28"/>
      <c r="B97" s="28"/>
      <c r="C97" s="28"/>
      <c r="D97" s="28"/>
      <c r="E97" s="28"/>
      <c r="F97" s="28"/>
      <c r="G97" s="28"/>
      <c r="H97" s="28"/>
      <c r="I97" s="28"/>
      <c r="J97" s="11"/>
      <c r="K97" s="11"/>
    </row>
    <row r="98" spans="1:11">
      <c r="A98" s="28"/>
      <c r="B98" s="28"/>
      <c r="C98" s="28"/>
      <c r="D98" s="28"/>
      <c r="E98" s="28"/>
      <c r="F98" s="28"/>
      <c r="G98" s="28"/>
      <c r="H98" s="28"/>
      <c r="I98" s="28"/>
      <c r="J98" s="11"/>
      <c r="K98" s="11"/>
    </row>
    <row r="99" spans="1:11">
      <c r="A99" s="28"/>
      <c r="B99" s="28"/>
      <c r="C99" s="28"/>
      <c r="D99" s="28"/>
      <c r="E99" s="28"/>
      <c r="F99" s="28"/>
      <c r="G99" s="28"/>
      <c r="H99" s="28"/>
      <c r="I99" s="28"/>
      <c r="J99" s="11"/>
      <c r="K99" s="11"/>
    </row>
    <row r="100" spans="1:11">
      <c r="A100" s="28"/>
      <c r="B100" s="28"/>
      <c r="C100" s="28"/>
      <c r="D100" s="28"/>
      <c r="E100" s="28"/>
      <c r="F100" s="28"/>
      <c r="G100" s="28"/>
      <c r="H100" s="28"/>
      <c r="I100" s="28"/>
      <c r="J100" s="11"/>
      <c r="K100" s="11"/>
    </row>
    <row r="101" spans="1:11">
      <c r="A101" s="28"/>
      <c r="B101" s="28"/>
      <c r="C101" s="28"/>
      <c r="D101" s="28"/>
      <c r="E101" s="28"/>
      <c r="F101" s="28"/>
      <c r="G101" s="28"/>
      <c r="H101" s="28"/>
      <c r="I101" s="28"/>
      <c r="J101" s="11"/>
      <c r="K101" s="11"/>
    </row>
    <row r="102" spans="1:11">
      <c r="A102" s="28"/>
      <c r="B102" s="28"/>
      <c r="C102" s="28"/>
      <c r="D102" s="28"/>
      <c r="E102" s="28"/>
      <c r="F102" s="28"/>
      <c r="G102" s="28"/>
      <c r="H102" s="28"/>
      <c r="I102" s="28"/>
      <c r="J102" s="11"/>
      <c r="K102" s="11"/>
    </row>
    <row r="103" spans="1:11">
      <c r="A103" s="28"/>
      <c r="B103" s="28"/>
      <c r="C103" s="28"/>
      <c r="D103" s="28"/>
      <c r="E103" s="28"/>
      <c r="F103" s="28"/>
      <c r="G103" s="28"/>
      <c r="H103" s="28"/>
      <c r="I103" s="28"/>
      <c r="J103" s="11"/>
      <c r="K103" s="11"/>
    </row>
    <row r="104" spans="1:11">
      <c r="A104" s="28"/>
      <c r="B104" s="28"/>
      <c r="C104" s="28"/>
      <c r="D104" s="28"/>
      <c r="E104" s="28"/>
      <c r="F104" s="28"/>
      <c r="G104" s="28"/>
      <c r="H104" s="28"/>
      <c r="I104" s="28"/>
      <c r="J104" s="11"/>
      <c r="K104" s="11"/>
    </row>
    <row r="105" spans="1:11">
      <c r="A105" s="28"/>
      <c r="B105" s="28"/>
      <c r="C105" s="28"/>
      <c r="D105" s="28"/>
      <c r="E105" s="28"/>
      <c r="F105" s="28"/>
      <c r="G105" s="28"/>
      <c r="H105" s="28"/>
      <c r="I105" s="28"/>
      <c r="J105" s="11"/>
      <c r="K105" s="11"/>
    </row>
    <row r="106" spans="1:11">
      <c r="A106" s="28"/>
      <c r="B106" s="28"/>
      <c r="C106" s="28"/>
      <c r="D106" s="28"/>
      <c r="E106" s="28"/>
      <c r="F106" s="28"/>
      <c r="G106" s="28"/>
      <c r="H106" s="28"/>
      <c r="I106" s="28"/>
      <c r="J106" s="11"/>
      <c r="K106" s="11"/>
    </row>
    <row r="107" spans="1:1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F189" s="28"/>
      <c r="G189" s="28"/>
      <c r="H189" s="28"/>
      <c r="I189" s="28"/>
      <c r="J189" s="11"/>
      <c r="K189" s="11"/>
    </row>
    <row r="190" spans="1:11">
      <c r="A190" s="28"/>
      <c r="B190" s="28"/>
      <c r="C190" s="28"/>
      <c r="D190" s="28"/>
      <c r="E190" s="28"/>
      <c r="F190" s="28"/>
      <c r="G190" s="28"/>
      <c r="H190" s="28"/>
      <c r="I190" s="28"/>
      <c r="J190" s="11"/>
      <c r="K190" s="11"/>
    </row>
    <row r="191" spans="1:11">
      <c r="A191" s="28"/>
      <c r="B191" s="28"/>
      <c r="C191" s="28"/>
      <c r="D191" s="28"/>
      <c r="E191" s="28"/>
      <c r="F191" s="28"/>
      <c r="G191" s="28"/>
      <c r="H191" s="28"/>
      <c r="I191" s="28"/>
      <c r="J191" s="11"/>
      <c r="K191" s="11"/>
    </row>
    <row r="192" spans="1:11">
      <c r="A192" s="28"/>
      <c r="B192" s="28"/>
      <c r="C192" s="28"/>
      <c r="D192" s="28"/>
      <c r="E192" s="28"/>
      <c r="F192" s="28"/>
      <c r="G192" s="28"/>
      <c r="H192" s="28"/>
      <c r="I192" s="28"/>
      <c r="J192" s="11"/>
      <c r="K192" s="11"/>
    </row>
    <row r="193" spans="1:11">
      <c r="A193" s="28"/>
      <c r="B193" s="28"/>
      <c r="C193" s="28"/>
      <c r="D193" s="28"/>
      <c r="E193" s="28"/>
      <c r="I193" s="28"/>
      <c r="J193" s="11"/>
      <c r="K193" s="11"/>
    </row>
    <row r="194" spans="1:11">
      <c r="A194" s="28"/>
      <c r="B194" s="28"/>
      <c r="C194" s="28"/>
      <c r="D194" s="28"/>
      <c r="E194" s="28"/>
      <c r="I194" s="28"/>
      <c r="J194" s="11"/>
      <c r="K194" s="11"/>
    </row>
    <row r="195" spans="1:11">
      <c r="A195" s="28"/>
      <c r="B195" s="28"/>
      <c r="C195" s="28"/>
      <c r="D195" s="28"/>
      <c r="E195" s="28"/>
      <c r="I195" s="28"/>
      <c r="J195" s="11"/>
      <c r="K195" s="11"/>
    </row>
    <row r="196" spans="1:11">
      <c r="A196" s="28"/>
      <c r="B196" s="28"/>
      <c r="C196" s="28"/>
      <c r="D196" s="28"/>
      <c r="E196" s="28"/>
      <c r="I196" s="28"/>
      <c r="J196" s="11"/>
      <c r="K196" s="11"/>
    </row>
    <row r="197" spans="1:11">
      <c r="A197" s="28"/>
      <c r="B197" s="28"/>
      <c r="C197" s="28"/>
      <c r="D197" s="28"/>
      <c r="E197" s="28"/>
      <c r="I197" s="28"/>
      <c r="J197" s="11"/>
      <c r="K197" s="11"/>
    </row>
    <row r="198" spans="1:11">
      <c r="A198" s="28"/>
      <c r="B198" s="28"/>
      <c r="C198" s="28"/>
      <c r="D198" s="28"/>
      <c r="E198" s="28"/>
      <c r="I198" s="28"/>
      <c r="J198" s="11"/>
    </row>
  </sheetData>
  <mergeCells count="1">
    <mergeCell ref="A1:D1"/>
  </mergeCells>
  <hyperlinks>
    <hyperlink ref="F7" r:id="rId1" xr:uid="{CAE8A507-6F03-4901-ACE0-3326C0780369}"/>
  </hyperlinks>
  <pageMargins left="0.7" right="0.7" top="0.75" bottom="0.75" header="0.3" footer="0.3"/>
  <pageSetup paperSize="256"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C33-1762-42BA-838D-02C39A292CDE}">
  <dimension ref="A1:K43"/>
  <sheetViews>
    <sheetView workbookViewId="0">
      <selection activeCell="A30" sqref="A30"/>
    </sheetView>
  </sheetViews>
  <sheetFormatPr defaultRowHeight="15"/>
  <cols>
    <col min="1" max="1" width="42.42578125" customWidth="1"/>
    <col min="2" max="2" width="14.7109375" customWidth="1"/>
    <col min="4" max="4" width="14.85546875" customWidth="1"/>
  </cols>
  <sheetData>
    <row r="1" spans="1:11">
      <c r="A1" s="105" t="s">
        <v>63</v>
      </c>
      <c r="B1" s="89" t="s">
        <v>64</v>
      </c>
      <c r="D1" s="106" t="s">
        <v>65</v>
      </c>
      <c r="H1" s="106" t="s">
        <v>66</v>
      </c>
    </row>
    <row r="2" spans="1:11">
      <c r="A2" s="89" t="s">
        <v>67</v>
      </c>
      <c r="B2" s="89">
        <v>50</v>
      </c>
      <c r="D2" s="107">
        <v>20</v>
      </c>
    </row>
    <row r="3" spans="1:11">
      <c r="A3" s="89" t="s">
        <v>68</v>
      </c>
      <c r="B3">
        <v>40</v>
      </c>
      <c r="D3" s="108">
        <v>25</v>
      </c>
      <c r="I3" s="109" t="s">
        <v>69</v>
      </c>
      <c r="J3" s="109"/>
      <c r="K3" s="109" t="s">
        <v>26</v>
      </c>
    </row>
    <row r="4" spans="1:11">
      <c r="A4" s="89" t="s">
        <v>70</v>
      </c>
      <c r="B4">
        <v>25</v>
      </c>
      <c r="D4" s="108">
        <v>40</v>
      </c>
      <c r="I4" s="89" t="s">
        <v>71</v>
      </c>
      <c r="K4" s="110" t="s">
        <v>72</v>
      </c>
    </row>
    <row r="5" spans="1:11">
      <c r="A5" s="89" t="s">
        <v>73</v>
      </c>
      <c r="B5">
        <v>20</v>
      </c>
      <c r="D5" s="107" t="s">
        <v>74</v>
      </c>
      <c r="I5" s="89" t="s">
        <v>75</v>
      </c>
      <c r="K5" s="42">
        <v>0.4</v>
      </c>
    </row>
    <row r="6" spans="1:11">
      <c r="A6" s="89" t="s">
        <v>76</v>
      </c>
      <c r="B6">
        <v>10</v>
      </c>
      <c r="D6" s="108">
        <v>50</v>
      </c>
      <c r="I6" s="89" t="s">
        <v>77</v>
      </c>
      <c r="K6" s="42">
        <v>0.3</v>
      </c>
    </row>
    <row r="7" spans="1:11">
      <c r="A7" s="89" t="s">
        <v>78</v>
      </c>
      <c r="B7" s="89" t="s">
        <v>79</v>
      </c>
      <c r="D7" s="108">
        <v>80</v>
      </c>
      <c r="I7" s="89" t="s">
        <v>80</v>
      </c>
      <c r="K7" s="42">
        <v>0.25</v>
      </c>
    </row>
    <row r="8" spans="1:11">
      <c r="A8" s="89" t="s">
        <v>81</v>
      </c>
      <c r="B8" s="89">
        <v>20</v>
      </c>
      <c r="D8" s="107" t="s">
        <v>74</v>
      </c>
      <c r="I8" s="89" t="s">
        <v>82</v>
      </c>
      <c r="K8" s="110" t="s">
        <v>83</v>
      </c>
    </row>
    <row r="9" spans="1:11">
      <c r="A9" s="89" t="s">
        <v>84</v>
      </c>
      <c r="B9" s="89"/>
      <c r="D9" s="107">
        <v>75</v>
      </c>
      <c r="I9" s="89"/>
      <c r="K9" s="110"/>
    </row>
    <row r="10" spans="1:11">
      <c r="D10" s="108"/>
      <c r="I10" s="89" t="s">
        <v>85</v>
      </c>
      <c r="K10" s="42"/>
    </row>
    <row r="11" spans="1:11">
      <c r="A11" s="105" t="s">
        <v>86</v>
      </c>
      <c r="D11" s="108"/>
      <c r="K11" s="42"/>
    </row>
    <row r="12" spans="1:11">
      <c r="A12" s="89" t="s">
        <v>87</v>
      </c>
      <c r="D12" s="108"/>
      <c r="K12" s="42"/>
    </row>
    <row r="13" spans="1:11">
      <c r="A13" s="89" t="s">
        <v>88</v>
      </c>
      <c r="D13" s="108"/>
      <c r="K13" s="42"/>
    </row>
    <row r="14" spans="1:11">
      <c r="A14" s="89" t="s">
        <v>89</v>
      </c>
      <c r="D14" s="108"/>
      <c r="K14" s="42"/>
    </row>
    <row r="15" spans="1:11">
      <c r="A15" s="89" t="s">
        <v>90</v>
      </c>
      <c r="D15" s="108"/>
      <c r="K15" s="42"/>
    </row>
    <row r="16" spans="1:11">
      <c r="A16" s="89" t="s">
        <v>91</v>
      </c>
      <c r="D16" s="108"/>
    </row>
    <row r="17" spans="1:8">
      <c r="A17" s="89" t="s">
        <v>92</v>
      </c>
      <c r="D17" s="108"/>
    </row>
    <row r="18" spans="1:8">
      <c r="A18" s="89" t="s">
        <v>93</v>
      </c>
      <c r="D18" s="108"/>
    </row>
    <row r="19" spans="1:8">
      <c r="A19" s="89" t="s">
        <v>94</v>
      </c>
      <c r="D19" s="108"/>
    </row>
    <row r="20" spans="1:8">
      <c r="A20" s="89"/>
      <c r="D20" s="108"/>
    </row>
    <row r="21" spans="1:8">
      <c r="A21" s="89" t="s">
        <v>67</v>
      </c>
      <c r="D21" s="108"/>
    </row>
    <row r="22" spans="1:8">
      <c r="D22" s="108"/>
    </row>
    <row r="23" spans="1:8">
      <c r="A23" s="89" t="s">
        <v>95</v>
      </c>
      <c r="D23" s="108"/>
    </row>
    <row r="24" spans="1:8">
      <c r="D24" s="108"/>
    </row>
    <row r="25" spans="1:8">
      <c r="A25" s="105" t="s">
        <v>96</v>
      </c>
      <c r="D25" s="108"/>
    </row>
    <row r="26" spans="1:8">
      <c r="A26" s="111" t="s">
        <v>97</v>
      </c>
      <c r="B26" s="112"/>
      <c r="C26" s="112"/>
      <c r="D26" s="113"/>
      <c r="E26" s="112"/>
      <c r="F26" s="112"/>
      <c r="G26" s="112"/>
      <c r="H26" s="112"/>
    </row>
    <row r="27" spans="1:8">
      <c r="A27" s="111" t="s">
        <v>98</v>
      </c>
      <c r="B27" s="112"/>
      <c r="C27" s="112"/>
      <c r="D27" s="113"/>
      <c r="E27" s="112"/>
      <c r="F27" s="112"/>
      <c r="G27" s="112"/>
      <c r="H27" s="112"/>
    </row>
    <row r="28" spans="1:8">
      <c r="A28" s="111" t="s">
        <v>99</v>
      </c>
      <c r="B28" s="112"/>
      <c r="C28" s="112"/>
      <c r="D28" s="113"/>
      <c r="E28" s="112"/>
      <c r="F28" s="112"/>
      <c r="G28" s="112"/>
      <c r="H28" s="112"/>
    </row>
    <row r="29" spans="1:8">
      <c r="A29" s="111" t="s">
        <v>100</v>
      </c>
      <c r="B29" s="112"/>
      <c r="C29" s="112"/>
      <c r="D29" s="113"/>
      <c r="E29" s="112"/>
      <c r="F29" s="112"/>
      <c r="G29" s="112"/>
      <c r="H29" s="112"/>
    </row>
    <row r="30" spans="1:8">
      <c r="A30" s="111" t="s">
        <v>101</v>
      </c>
      <c r="B30" s="112"/>
      <c r="C30" s="112"/>
      <c r="D30" s="113"/>
      <c r="E30" s="112"/>
      <c r="F30" s="112"/>
      <c r="G30" s="112"/>
      <c r="H30" s="112"/>
    </row>
    <row r="31" spans="1:8">
      <c r="A31" s="171" t="s">
        <v>102</v>
      </c>
      <c r="B31" s="172"/>
      <c r="C31" s="172"/>
      <c r="D31" s="172"/>
      <c r="E31" s="172"/>
      <c r="F31" s="172"/>
      <c r="G31" s="172"/>
      <c r="H31" s="172"/>
    </row>
    <row r="32" spans="1:8">
      <c r="A32" s="171"/>
      <c r="B32" s="172"/>
      <c r="C32" s="172"/>
      <c r="D32" s="172"/>
      <c r="E32" s="172"/>
      <c r="F32" s="172"/>
      <c r="G32" s="172"/>
      <c r="H32" s="172"/>
    </row>
    <row r="33" spans="1:8">
      <c r="A33" s="171"/>
      <c r="B33" s="172"/>
      <c r="C33" s="172"/>
      <c r="D33" s="172"/>
      <c r="E33" s="172"/>
      <c r="F33" s="172"/>
      <c r="G33" s="172"/>
      <c r="H33" s="172"/>
    </row>
    <row r="34" spans="1:8">
      <c r="A34" s="171"/>
      <c r="B34" s="172"/>
      <c r="C34" s="172"/>
      <c r="D34" s="172"/>
      <c r="E34" s="172"/>
      <c r="F34" s="172"/>
      <c r="G34" s="172"/>
      <c r="H34" s="172"/>
    </row>
    <row r="35" spans="1:8">
      <c r="A35" s="172"/>
      <c r="B35" s="172"/>
      <c r="C35" s="172"/>
      <c r="D35" s="172"/>
      <c r="E35" s="172"/>
      <c r="F35" s="172"/>
      <c r="G35" s="172"/>
      <c r="H35" s="172"/>
    </row>
    <row r="36" spans="1:8">
      <c r="A36" s="172" t="s">
        <v>103</v>
      </c>
      <c r="B36" s="172"/>
      <c r="C36" s="172"/>
      <c r="D36" s="172"/>
      <c r="E36" s="172"/>
      <c r="F36" s="172"/>
      <c r="G36" s="172"/>
      <c r="H36" s="172"/>
    </row>
    <row r="37" spans="1:8">
      <c r="A37" s="172"/>
      <c r="B37" s="172"/>
      <c r="C37" s="172"/>
      <c r="D37" s="172"/>
      <c r="E37" s="172"/>
      <c r="F37" s="172"/>
      <c r="G37" s="172"/>
      <c r="H37" s="172"/>
    </row>
    <row r="38" spans="1:8">
      <c r="A38" s="172" t="s">
        <v>104</v>
      </c>
      <c r="B38" s="172"/>
      <c r="C38" s="172"/>
      <c r="D38" s="172"/>
      <c r="E38" s="172"/>
      <c r="F38" s="172"/>
      <c r="G38" s="172"/>
      <c r="H38" s="172"/>
    </row>
    <row r="39" spans="1:8">
      <c r="A39" s="172"/>
      <c r="B39" s="172"/>
      <c r="C39" s="172"/>
      <c r="D39" s="172"/>
      <c r="E39" s="172"/>
      <c r="F39" s="172"/>
      <c r="G39" s="172"/>
      <c r="H39" s="172"/>
    </row>
    <row r="40" spans="1:8">
      <c r="A40" s="172"/>
      <c r="B40" s="172"/>
      <c r="C40" s="172"/>
      <c r="D40" s="172"/>
      <c r="E40" s="172"/>
      <c r="F40" s="172"/>
      <c r="G40" s="172"/>
      <c r="H40" s="172"/>
    </row>
    <row r="41" spans="1:8">
      <c r="A41" s="172" t="s">
        <v>105</v>
      </c>
      <c r="B41" s="172"/>
      <c r="C41" s="172"/>
      <c r="D41" s="172"/>
      <c r="E41" s="172"/>
      <c r="F41" s="172"/>
      <c r="G41" s="172"/>
      <c r="H41" s="172"/>
    </row>
    <row r="42" spans="1:8">
      <c r="A42" s="172"/>
      <c r="B42" s="172"/>
      <c r="C42" s="172"/>
      <c r="D42" s="172"/>
      <c r="E42" s="172"/>
      <c r="F42" s="172"/>
      <c r="G42" s="172"/>
      <c r="H42" s="172"/>
    </row>
    <row r="43" spans="1:8">
      <c r="A43" s="172"/>
      <c r="B43" s="172"/>
      <c r="C43" s="172"/>
      <c r="D43" s="172"/>
      <c r="E43" s="172"/>
      <c r="F43" s="172"/>
      <c r="G43" s="172"/>
      <c r="H43" s="172"/>
    </row>
  </sheetData>
  <mergeCells count="4">
    <mergeCell ref="A31:H35"/>
    <mergeCell ref="A36:H37"/>
    <mergeCell ref="A38:H40"/>
    <mergeCell ref="A41:H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2A07-429E-4705-9160-26E96DE75F77}">
  <dimension ref="A1:E26"/>
  <sheetViews>
    <sheetView workbookViewId="0">
      <selection activeCell="A14" sqref="A14"/>
    </sheetView>
  </sheetViews>
  <sheetFormatPr defaultRowHeight="15"/>
  <cols>
    <col min="1" max="1" width="49.5703125" customWidth="1"/>
    <col min="3" max="3" width="57.140625" customWidth="1"/>
    <col min="4" max="4" width="11.28515625" customWidth="1"/>
    <col min="5" max="5" width="47" customWidth="1"/>
  </cols>
  <sheetData>
    <row r="1" spans="1:5">
      <c r="A1" s="114" t="s">
        <v>106</v>
      </c>
      <c r="C1" s="114" t="s">
        <v>107</v>
      </c>
      <c r="E1" s="114" t="s">
        <v>84</v>
      </c>
    </row>
    <row r="2" spans="1:5" ht="30">
      <c r="A2" s="96" t="s">
        <v>108</v>
      </c>
      <c r="C2" t="s">
        <v>109</v>
      </c>
      <c r="E2" s="96" t="s">
        <v>110</v>
      </c>
    </row>
    <row r="3" spans="1:5">
      <c r="A3" s="96"/>
    </row>
    <row r="4" spans="1:5" ht="30">
      <c r="A4" s="96" t="s">
        <v>111</v>
      </c>
      <c r="C4" s="96" t="s">
        <v>112</v>
      </c>
    </row>
    <row r="5" spans="1:5">
      <c r="A5" s="96"/>
    </row>
    <row r="6" spans="1:5" ht="30">
      <c r="A6" s="96" t="s">
        <v>113</v>
      </c>
    </row>
    <row r="7" spans="1:5" ht="45">
      <c r="A7" s="96"/>
      <c r="C7" s="96" t="s">
        <v>114</v>
      </c>
    </row>
    <row r="8" spans="1:5" ht="30">
      <c r="A8" s="96" t="s">
        <v>113</v>
      </c>
    </row>
    <row r="9" spans="1:5" ht="45">
      <c r="A9" s="96"/>
      <c r="C9" s="96" t="s">
        <v>115</v>
      </c>
    </row>
    <row r="10" spans="1:5" ht="30">
      <c r="A10" s="96" t="s">
        <v>111</v>
      </c>
    </row>
    <row r="11" spans="1:5" ht="30">
      <c r="A11" s="96"/>
      <c r="C11" s="96" t="s">
        <v>116</v>
      </c>
    </row>
    <row r="12" spans="1:5" ht="30">
      <c r="A12" s="96" t="s">
        <v>108</v>
      </c>
    </row>
    <row r="13" spans="1:5">
      <c r="A13" s="96"/>
    </row>
    <row r="14" spans="1:5" ht="30">
      <c r="A14" s="97" t="s">
        <v>117</v>
      </c>
      <c r="C14" s="96" t="s">
        <v>118</v>
      </c>
    </row>
    <row r="15" spans="1:5">
      <c r="A15" s="96"/>
    </row>
    <row r="16" spans="1:5" ht="30">
      <c r="A16" s="96"/>
      <c r="C16" s="96" t="s">
        <v>119</v>
      </c>
    </row>
    <row r="17" spans="1:3">
      <c r="A17" s="96"/>
    </row>
    <row r="18" spans="1:3" ht="30">
      <c r="A18" s="96"/>
      <c r="C18" s="96" t="s">
        <v>120</v>
      </c>
    </row>
    <row r="19" spans="1:3">
      <c r="A19" s="96"/>
    </row>
    <row r="20" spans="1:3" ht="60">
      <c r="A20" s="96"/>
      <c r="C20" s="96" t="s">
        <v>121</v>
      </c>
    </row>
    <row r="21" spans="1:3">
      <c r="A21" s="96"/>
    </row>
    <row r="22" spans="1:3" ht="45">
      <c r="A22" s="96"/>
      <c r="C22" s="96" t="s">
        <v>122</v>
      </c>
    </row>
    <row r="23" spans="1:3">
      <c r="A23" s="96"/>
    </row>
    <row r="24" spans="1:3" ht="30">
      <c r="A24" s="96"/>
      <c r="C24" s="96" t="s">
        <v>123</v>
      </c>
    </row>
    <row r="25" spans="1:3">
      <c r="A25" s="96"/>
    </row>
    <row r="26" spans="1:3">
      <c r="A26" s="96"/>
      <c r="C26" s="91" t="s">
        <v>124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15-E0E0-49E4-B2ED-20D31A142137}">
  <dimension ref="A1:I15"/>
  <sheetViews>
    <sheetView workbookViewId="0">
      <selection activeCell="H13" sqref="H13"/>
    </sheetView>
  </sheetViews>
  <sheetFormatPr defaultRowHeight="15"/>
  <cols>
    <col min="1" max="1" width="17.5703125" bestFit="1" customWidth="1"/>
    <col min="2" max="2" width="19.28515625" bestFit="1" customWidth="1"/>
    <col min="3" max="3" width="27.140625" bestFit="1" customWidth="1"/>
    <col min="4" max="4" width="28.7109375" bestFit="1" customWidth="1"/>
    <col min="5" max="5" width="27.140625" bestFit="1" customWidth="1"/>
    <col min="6" max="6" width="30.5703125" bestFit="1" customWidth="1"/>
    <col min="7" max="7" width="26.85546875" bestFit="1" customWidth="1"/>
    <col min="8" max="8" width="39.140625" bestFit="1" customWidth="1"/>
    <col min="9" max="9" width="27.140625" bestFit="1" customWidth="1"/>
  </cols>
  <sheetData>
    <row r="1" spans="1:9" ht="19.5" thickBot="1">
      <c r="A1" s="115" t="s">
        <v>125</v>
      </c>
      <c r="B1" s="116" t="s">
        <v>126</v>
      </c>
      <c r="C1" s="117" t="s">
        <v>127</v>
      </c>
      <c r="D1" s="118" t="s">
        <v>128</v>
      </c>
      <c r="E1" s="118" t="s">
        <v>129</v>
      </c>
      <c r="F1" s="118" t="s">
        <v>130</v>
      </c>
      <c r="G1" s="118" t="s">
        <v>131</v>
      </c>
      <c r="H1" s="118" t="s">
        <v>132</v>
      </c>
      <c r="I1" s="119" t="s">
        <v>133</v>
      </c>
    </row>
    <row r="2" spans="1:9" ht="19.5" thickBot="1">
      <c r="A2" s="115" t="s">
        <v>134</v>
      </c>
      <c r="C2" s="89" t="s">
        <v>135</v>
      </c>
      <c r="D2" s="89" t="s">
        <v>136</v>
      </c>
      <c r="E2" s="89" t="s">
        <v>137</v>
      </c>
      <c r="F2" s="89" t="s">
        <v>138</v>
      </c>
      <c r="G2" s="89" t="s">
        <v>139</v>
      </c>
      <c r="H2" s="89" t="s">
        <v>140</v>
      </c>
    </row>
    <row r="3" spans="1:9" ht="19.5" thickBot="1">
      <c r="A3" s="115" t="s">
        <v>141</v>
      </c>
      <c r="B3" s="3" t="s">
        <v>142</v>
      </c>
      <c r="C3" s="3" t="s">
        <v>143</v>
      </c>
      <c r="D3" s="3" t="s">
        <v>144</v>
      </c>
      <c r="E3" s="3" t="s">
        <v>145</v>
      </c>
      <c r="F3" s="3" t="s">
        <v>146</v>
      </c>
      <c r="G3" s="3" t="s">
        <v>147</v>
      </c>
      <c r="H3" s="3" t="s">
        <v>148</v>
      </c>
    </row>
    <row r="4" spans="1:9" ht="18.75">
      <c r="A4" s="120"/>
      <c r="B4" s="3" t="s">
        <v>149</v>
      </c>
      <c r="C4" s="3" t="s">
        <v>150</v>
      </c>
      <c r="D4" s="3" t="s">
        <v>151</v>
      </c>
      <c r="E4" s="89" t="s">
        <v>152</v>
      </c>
      <c r="F4" s="89" t="s">
        <v>153</v>
      </c>
      <c r="G4" s="3" t="s">
        <v>154</v>
      </c>
      <c r="H4" s="3" t="s">
        <v>155</v>
      </c>
    </row>
    <row r="5" spans="1:9" ht="18.75">
      <c r="A5" s="120"/>
      <c r="B5" s="3" t="s">
        <v>156</v>
      </c>
      <c r="C5" s="3"/>
      <c r="E5" s="121" t="s">
        <v>157</v>
      </c>
      <c r="F5" s="121" t="s">
        <v>158</v>
      </c>
      <c r="G5" s="3" t="s">
        <v>159</v>
      </c>
    </row>
    <row r="6" spans="1:9" ht="19.5" thickBot="1">
      <c r="A6" s="120"/>
    </row>
    <row r="7" spans="1:9" ht="19.5" thickBot="1">
      <c r="A7" s="115" t="s">
        <v>160</v>
      </c>
      <c r="E7" s="26">
        <v>159778</v>
      </c>
      <c r="F7" s="89" t="s">
        <v>161</v>
      </c>
      <c r="H7" s="26">
        <v>75143</v>
      </c>
    </row>
    <row r="8" spans="1:9" ht="19.5" thickBot="1">
      <c r="A8" s="115" t="s">
        <v>162</v>
      </c>
      <c r="C8" s="89" t="s">
        <v>163</v>
      </c>
      <c r="E8" s="89" t="s">
        <v>163</v>
      </c>
      <c r="F8" s="89" t="s">
        <v>163</v>
      </c>
      <c r="G8" s="89" t="s">
        <v>84</v>
      </c>
      <c r="H8" t="s">
        <v>164</v>
      </c>
      <c r="I8" t="s">
        <v>163</v>
      </c>
    </row>
    <row r="9" spans="1:9">
      <c r="C9" s="89" t="s">
        <v>165</v>
      </c>
      <c r="E9" s="89" t="s">
        <v>165</v>
      </c>
      <c r="F9" s="89" t="s">
        <v>165</v>
      </c>
      <c r="G9" s="89" t="s">
        <v>106</v>
      </c>
      <c r="H9" t="s">
        <v>166</v>
      </c>
      <c r="I9" t="s">
        <v>165</v>
      </c>
    </row>
    <row r="10" spans="1:9">
      <c r="C10" s="89" t="s">
        <v>167</v>
      </c>
      <c r="E10" s="89" t="s">
        <v>167</v>
      </c>
      <c r="F10" s="89" t="s">
        <v>167</v>
      </c>
      <c r="G10" s="89" t="s">
        <v>168</v>
      </c>
      <c r="H10" s="89" t="s">
        <v>173</v>
      </c>
      <c r="I10" t="s">
        <v>167</v>
      </c>
    </row>
    <row r="11" spans="1:9">
      <c r="C11" s="89" t="s">
        <v>169</v>
      </c>
      <c r="E11" s="89" t="s">
        <v>169</v>
      </c>
      <c r="F11" s="89" t="s">
        <v>169</v>
      </c>
      <c r="H11" s="89" t="s">
        <v>174</v>
      </c>
      <c r="I11" t="s">
        <v>169</v>
      </c>
    </row>
    <row r="12" spans="1:9">
      <c r="H12" s="89" t="s">
        <v>175</v>
      </c>
      <c r="I12" t="s">
        <v>170</v>
      </c>
    </row>
    <row r="13" spans="1:9">
      <c r="I13" t="s">
        <v>164</v>
      </c>
    </row>
    <row r="14" spans="1:9">
      <c r="I14" t="s">
        <v>171</v>
      </c>
    </row>
    <row r="15" spans="1:9">
      <c r="I15" t="s">
        <v>172</v>
      </c>
    </row>
  </sheetData>
  <hyperlinks>
    <hyperlink ref="B3" r:id="rId1" xr:uid="{98ADC578-ACAF-4EDA-861D-90076E900ED4}"/>
    <hyperlink ref="B4" r:id="rId2" xr:uid="{E7259AB7-4321-45D8-9CC6-1AEE951EF274}"/>
    <hyperlink ref="B5" r:id="rId3" xr:uid="{7174D18B-1755-4BC5-A4AC-F199577E9762}"/>
    <hyperlink ref="D3" r:id="rId4" xr:uid="{B01308BA-0141-472F-A3CA-EC5D5C761C67}"/>
    <hyperlink ref="D4" r:id="rId5" xr:uid="{5A4433D2-0CF2-4CD8-99D6-7D06CF7F3FF0}"/>
    <hyperlink ref="E3" r:id="rId6" xr:uid="{5129097C-8A37-4689-B99E-D17474FFBF4D}"/>
    <hyperlink ref="C3" r:id="rId7" xr:uid="{D4265B79-6B87-4600-A36D-5196A439851B}"/>
    <hyperlink ref="C4" r:id="rId8" xr:uid="{2932F56B-1383-4B4B-A9C1-730FCDF21F1B}"/>
    <hyperlink ref="E5" r:id="rId9" xr:uid="{0D27F927-6902-477A-81D1-8B3588E602E8}"/>
    <hyperlink ref="F3" r:id="rId10" xr:uid="{9BA39CB4-1CA4-43B9-80A2-BAC0AEC1C4B6}"/>
    <hyperlink ref="F5" r:id="rId11" xr:uid="{2A7F2FFF-CB59-4770-8359-0FAA7D8E3E7E}"/>
    <hyperlink ref="G4" r:id="rId12" xr:uid="{7CAB2F26-BCAA-44CF-83A1-9AB6784BECCC}"/>
    <hyperlink ref="H3" r:id="rId13" xr:uid="{0811AF93-CAB2-493C-9953-F75B3B810422}"/>
    <hyperlink ref="H4" r:id="rId14" xr:uid="{E4308BED-6118-4D48-B3B8-18909FD31865}"/>
    <hyperlink ref="G3" r:id="rId15" xr:uid="{BF999C8D-3679-48FC-9BF0-794B03012A70}"/>
    <hyperlink ref="G5" r:id="rId16" xr:uid="{01CB152D-99F9-41E4-87B6-A2CA18E80186}"/>
  </hyperlinks>
  <pageMargins left="0.7" right="0.7" top="0.75" bottom="0.75" header="0.3" footer="0.3"/>
  <pageSetup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4234A-3057-4343-AAAA-004C19DA0123}">
  <ds:schemaRefs>
    <ds:schemaRef ds:uri="http://schemas.microsoft.com/sharepoint/v3/contenttype/forms"/>
  </ds:schemaRefs>
</ds:datastoreItem>
</file>

<file path=customXml/itemProps2.xml><?xml version="1.0" encoding="utf-8"?>
<ds:datastoreItem xmlns:ds="http://schemas.openxmlformats.org/officeDocument/2006/customXml" ds:itemID="{970E45C4-BF3E-4C4D-AF0A-35E96B500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Bid Form</vt:lpstr>
      <vt:lpstr>SOV Draper </vt:lpstr>
      <vt:lpstr>SOV Draper  ALT 2nd FL</vt:lpstr>
      <vt:lpstr>SOV Draper  ALT 2nd Updated</vt:lpstr>
      <vt:lpstr>Glossary</vt:lpstr>
      <vt:lpstr>WT Description</vt:lpstr>
      <vt:lpstr>Products</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Petersen</dc:creator>
  <cp:lastModifiedBy>David Storm</cp:lastModifiedBy>
  <cp:lastPrinted>2024-08-30T10:55:38Z</cp:lastPrinted>
  <dcterms:created xsi:type="dcterms:W3CDTF">2000-08-02T17:16:16Z</dcterms:created>
  <dcterms:modified xsi:type="dcterms:W3CDTF">2025-07-02T19:16:50Z</dcterms:modified>
</cp:coreProperties>
</file>