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68 Mauldin &amp; Jenkins 11th FL Shades/01. Quotes/Proposals/"/>
    </mc:Choice>
  </mc:AlternateContent>
  <xr:revisionPtr revIDLastSave="27" documentId="8_{5F43B0CF-7163-4BCF-AD22-13C0B3E137B6}" xr6:coauthVersionLast="47" xr6:coauthVersionMax="47" xr10:uidLastSave="{F4B7E59D-DA8F-4FB3-A079-D71D97D33441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29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29" l="1"/>
  <c r="R20" i="29"/>
  <c r="P20" i="29"/>
  <c r="M20" i="29"/>
  <c r="G20" i="29" s="1"/>
  <c r="H20" i="29" s="1"/>
  <c r="R19" i="29"/>
  <c r="P19" i="29"/>
  <c r="M19" i="29"/>
  <c r="G19" i="29" s="1"/>
  <c r="H19" i="29" s="1"/>
  <c r="R18" i="29"/>
  <c r="P18" i="29"/>
  <c r="M18" i="29"/>
  <c r="G18" i="29"/>
  <c r="H18" i="29" s="1"/>
  <c r="R17" i="29"/>
  <c r="P17" i="29"/>
  <c r="M17" i="29"/>
  <c r="G17" i="29" s="1"/>
  <c r="H17" i="29" s="1"/>
  <c r="R22" i="29"/>
  <c r="P22" i="29"/>
  <c r="M22" i="29"/>
  <c r="G22" i="29" s="1"/>
  <c r="H22" i="29" s="1"/>
  <c r="R21" i="29"/>
  <c r="P21" i="29"/>
  <c r="M21" i="29"/>
  <c r="G21" i="29" s="1"/>
  <c r="H21" i="29" s="1"/>
  <c r="R16" i="29"/>
  <c r="P16" i="29"/>
  <c r="M16" i="29"/>
  <c r="G16" i="29" s="1"/>
  <c r="H16" i="29" s="1"/>
  <c r="R14" i="29"/>
  <c r="P14" i="29"/>
  <c r="M14" i="29"/>
  <c r="G14" i="29" s="1"/>
  <c r="H14" i="29" s="1"/>
  <c r="R13" i="29"/>
  <c r="P13" i="29"/>
  <c r="M13" i="29"/>
  <c r="G13" i="29" s="1"/>
  <c r="H13" i="29" s="1"/>
  <c r="L26" i="29"/>
  <c r="M26" i="29" s="1"/>
  <c r="L27" i="29"/>
  <c r="P27" i="29" s="1"/>
  <c r="R15" i="29"/>
  <c r="P15" i="29"/>
  <c r="M15" i="29"/>
  <c r="G15" i="29" s="1"/>
  <c r="H15" i="29" s="1"/>
  <c r="H15" i="13"/>
  <c r="H14" i="13"/>
  <c r="L25" i="29"/>
  <c r="P25" i="29" s="1"/>
  <c r="I9" i="13"/>
  <c r="P28" i="29"/>
  <c r="M28" i="29"/>
  <c r="H28" i="29"/>
  <c r="J28" i="29" s="1"/>
  <c r="H27" i="29"/>
  <c r="J27" i="29" s="1"/>
  <c r="H26" i="29"/>
  <c r="J26" i="29" s="1"/>
  <c r="H25" i="29"/>
  <c r="J25" i="29" s="1"/>
  <c r="M24" i="29"/>
  <c r="A24" i="29"/>
  <c r="P24" i="29" s="1"/>
  <c r="R23" i="29"/>
  <c r="P23" i="29"/>
  <c r="R12" i="29"/>
  <c r="P12" i="29"/>
  <c r="M12" i="29"/>
  <c r="G12" i="29" s="1"/>
  <c r="H12" i="29" s="1"/>
  <c r="A1" i="29"/>
  <c r="I18" i="29" l="1"/>
  <c r="J18" i="29" s="1"/>
  <c r="I19" i="29"/>
  <c r="J19" i="29" s="1"/>
  <c r="I20" i="29"/>
  <c r="J20" i="29" s="1"/>
  <c r="I17" i="29"/>
  <c r="J17" i="29" s="1"/>
  <c r="I21" i="29"/>
  <c r="J21" i="29" s="1"/>
  <c r="I22" i="29"/>
  <c r="J22" i="29" s="1"/>
  <c r="I16" i="29"/>
  <c r="J16" i="29" s="1"/>
  <c r="I14" i="29"/>
  <c r="J14" i="29"/>
  <c r="I13" i="29"/>
  <c r="J13" i="29" s="1"/>
  <c r="I15" i="29"/>
  <c r="J15" i="29" s="1"/>
  <c r="P26" i="29"/>
  <c r="R11" i="29" s="1"/>
  <c r="H24" i="29"/>
  <c r="J24" i="29" s="1"/>
  <c r="I12" i="29"/>
  <c r="J12" i="29" s="1"/>
  <c r="M27" i="29"/>
  <c r="M25" i="29"/>
  <c r="Q7" i="29" l="1"/>
  <c r="S11" i="29" s="1"/>
  <c r="H29" i="29"/>
  <c r="J29" i="29"/>
  <c r="J24" i="13" s="1"/>
  <c r="T11" i="29" l="1"/>
  <c r="I11" i="13" l="1"/>
</calcChain>
</file>

<file path=xl/sharedStrings.xml><?xml version="1.0" encoding="utf-8"?>
<sst xmlns="http://schemas.openxmlformats.org/spreadsheetml/2006/main" count="259" uniqueCount="204">
  <si>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</si>
  <si>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</si>
  <si>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</si>
  <si>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</si>
  <si>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</si>
  <si>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</si>
  <si>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</si>
  <si>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</si>
  <si>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</si>
  <si>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</si>
  <si>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</si>
  <si>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</si>
  <si>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</si>
  <si>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</si>
  <si>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</si>
  <si>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</si>
  <si>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</si>
  <si>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</si>
  <si>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</si>
  <si>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</si>
  <si>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</si>
  <si>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</si>
  <si>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</si>
  <si>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Margin</t>
  </si>
  <si>
    <t>Cost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</si>
  <si>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</si>
  <si>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</si>
  <si>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</si>
  <si>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</si>
  <si>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</si>
  <si>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</si>
  <si>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</si>
  <si>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</si>
  <si>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</si>
  <si>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</si>
  <si>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</si>
  <si>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</si>
  <si>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</si>
  <si>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</si>
  <si>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</si>
  <si>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</si>
  <si>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</si>
  <si>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</si>
  <si>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</si>
  <si>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</si>
  <si>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</si>
  <si>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</si>
  <si>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</si>
  <si>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</si>
  <si>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</si>
  <si>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</si>
  <si>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</si>
  <si>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</si>
  <si>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</si>
  <si>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</si>
  <si>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</si>
  <si>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</si>
  <si>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</si>
  <si>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</si>
  <si>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</si>
  <si>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</si>
  <si>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</si>
  <si>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</si>
  <si>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</si>
  <si>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</si>
  <si>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</si>
  <si>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</si>
  <si>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</si>
  <si>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</si>
  <si>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</si>
  <si>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</si>
  <si>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</si>
  <si>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</si>
  <si>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</si>
  <si>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</si>
  <si>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</si>
  <si>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</si>
  <si>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</si>
  <si>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</si>
  <si>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</si>
  <si>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</si>
  <si>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</si>
  <si>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</si>
  <si>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</si>
  <si>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</si>
  <si>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</si>
  <si>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</si>
  <si>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</si>
  <si>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</si>
  <si>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</si>
  <si>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</si>
  <si>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</si>
  <si>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</si>
  <si>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</si>
  <si>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</si>
  <si>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</si>
  <si>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</si>
  <si>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</si>
  <si>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</si>
  <si>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</si>
  <si>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</si>
  <si>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</si>
  <si>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</si>
  <si>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</si>
  <si>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</si>
  <si>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</si>
  <si>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</si>
  <si>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</si>
  <si>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</si>
  <si>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</si>
  <si>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</si>
  <si>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</si>
  <si>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</si>
  <si>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</si>
  <si>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</si>
  <si>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</si>
  <si>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</si>
  <si>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</si>
  <si>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</si>
  <si>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</si>
  <si>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</si>
  <si>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</si>
  <si>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</si>
  <si>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</si>
  <si>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</si>
  <si>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</si>
  <si>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</si>
  <si>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</si>
  <si>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</si>
  <si>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</si>
  <si>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</si>
  <si>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</si>
  <si>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</si>
  <si>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</si>
  <si>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</si>
  <si>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</si>
  <si>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</si>
  <si>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</si>
  <si>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</si>
  <si>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</si>
  <si>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</si>
  <si>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</si>
  <si>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</si>
  <si>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</si>
  <si>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</si>
  <si>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</si>
  <si>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</si>
  <si>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</si>
  <si>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</si>
  <si>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</si>
  <si>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</si>
  <si>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</si>
  <si>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</si>
  <si>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</si>
  <si>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</si>
  <si>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</si>
  <si>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</si>
  <si>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</si>
  <si>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</si>
  <si>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</si>
  <si>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</si>
  <si>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</si>
  <si>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</si>
  <si>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</si>
  <si>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</si>
  <si>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</si>
  <si>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</si>
  <si>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</si>
  <si>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</si>
  <si>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</si>
  <si>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</si>
  <si>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</si>
  <si>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</si>
  <si>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</si>
  <si>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</si>
  <si>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</si>
  <si>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</si>
  <si>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</si>
  <si>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>Standand Clutch Controls with Stainless Steal Chain Loop</t>
  </si>
  <si>
    <t>Payment Terms: 100% Prepayment may be required for orders total less than $5K and 50% deposit for orders more than $5K. Balance due of Completed Production and/or Services Rendered.</t>
  </si>
  <si>
    <t>Installation based on fastening blinds or shades to window system. Any change in mount substrate or location is subject to surcharge.</t>
  </si>
  <si>
    <t xml:space="preserve">Single Manual Shade Installation </t>
  </si>
  <si>
    <t xml:space="preserve">Mauldin &amp; Jenkins </t>
  </si>
  <si>
    <t>Chattanooga TN</t>
  </si>
  <si>
    <t>RWP Manual Roller Shade Manual Bead Chain Clutch Control with Black Fascia &amp; Hardware</t>
  </si>
  <si>
    <t>Fabirc:Spectrum 0% Openness - Color: Black</t>
  </si>
  <si>
    <t xml:space="preserve">Victoria </t>
  </si>
  <si>
    <t>Matt H.</t>
  </si>
  <si>
    <t>Dawn P.</t>
  </si>
  <si>
    <t>Emma K.</t>
  </si>
  <si>
    <t xml:space="preserve">Brad P. </t>
  </si>
  <si>
    <t>Brandon D.</t>
  </si>
  <si>
    <t>Christian B.- 1</t>
  </si>
  <si>
    <t>Christian B.- 2</t>
  </si>
  <si>
    <t>Anne S.</t>
  </si>
  <si>
    <t>Will W.</t>
  </si>
  <si>
    <t>Kyle B.</t>
  </si>
  <si>
    <t>RWP Manual Roller Shade w/Fascia</t>
  </si>
  <si>
    <t>Fascia Color: Black</t>
  </si>
  <si>
    <t>Fabric: Spectrum 0% Openness - Color: Black</t>
  </si>
  <si>
    <t xml:space="preserve">Sales Tax, Freight &amp; Installation included in Total </t>
  </si>
  <si>
    <t>Total w/Tax</t>
  </si>
  <si>
    <t>Estimate For:  Option 1 (Spectrum 0% Black color back and front)</t>
  </si>
  <si>
    <t>25-468 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</si>
</sst>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4" fillId="0" borderId="2" xfId="5" applyBorder="1" applyAlignment="1" applyProtection="1"/>
    <xf numFmtId="165" fontId="5" fillId="0" borderId="15" xfId="3" applyNumberFormat="1" applyFont="1" applyFill="1" applyBorder="1"/>
    <xf numFmtId="44" fontId="7" fillId="0" borderId="14" xfId="0" applyNumberFormat="1" applyFont="1" applyBorder="1" applyAlignment="1">
      <alignment horizontal="center"/>
    </xf>
    <xf numFmtId="0" fontId="30" fillId="0" borderId="21" xfId="0" applyFont="1" applyBorder="1" applyAlignment="1" applyProtection="1">
      <alignment horizontal="center" vertical="center"/>
      <protection locked="0"/>
    </xf>
    <xf numFmtId="12" fontId="30" fillId="0" borderId="21" xfId="0" applyNumberFormat="1" applyFont="1" applyBorder="1" applyAlignment="1" applyProtection="1">
      <alignment vertical="center"/>
      <protection locked="0"/>
    </xf>
    <xf numFmtId="44" fontId="2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49" fontId="1" fillId="0" borderId="0" xfId="0" quotePrefix="1" applyNumberFormat="1" applyFont="1" applyAlignment="1">
      <alignment horizontal="center"/>
    </xf>
    <xf numFmtId="1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C7878F-E9B9-4B2E-8935-0A1C1079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2FF4DC-C0B6-4992-AEF4-C945E92E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9116064C-7F7D-4AA9-B19C-91C835407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76AF4D9-CBC1-46FD-A1D5-3E2D3E90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zoomScale="110" zoomScaleNormal="110" workbookViewId="0">
      <selection activeCell="K32" sqref="K32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3.140625" style="2" customWidth="1"/>
    <col min="12" max="12" width="9.7109375" bestFit="1" customWidth="1"/>
  </cols>
  <sheetData>
    <row r="7" spans="2:15">
      <c r="H7" s="7"/>
      <c r="I7" s="17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32</v>
      </c>
      <c r="I9" s="84" t="str">
        <f>SOV!F1</f>
        <v>25-468 REV1</v>
      </c>
      <c r="J9" s="84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20</v>
      </c>
      <c r="I11" s="85">
        <f ca="1">TODAY()</f>
        <v>45835</v>
      </c>
    </row>
    <row r="12" spans="2:15">
      <c r="B12" s="1"/>
      <c r="H12" s="7"/>
    </row>
    <row r="13" spans="2:15">
      <c r="B13" s="1" t="s">
        <v>2</v>
      </c>
      <c r="D13" s="84" t="s">
        <v>47</v>
      </c>
      <c r="H13" s="7" t="s">
        <v>1</v>
      </c>
    </row>
    <row r="14" spans="2:15">
      <c r="B14" s="1"/>
      <c r="D14" s="2" t="s">
        <v>18</v>
      </c>
      <c r="H14" s="2" t="str">
        <f>SOV!F3</f>
        <v xml:space="preserve">Mauldin &amp; Jenkins </v>
      </c>
    </row>
    <row r="15" spans="2:15">
      <c r="B15" s="1"/>
      <c r="D15" s="2" t="s">
        <v>19</v>
      </c>
      <c r="H15" s="4" t="str">
        <f>SOV!F4</f>
        <v>Chattanooga TN</v>
      </c>
    </row>
    <row r="16" spans="2:15">
      <c r="B16" s="1"/>
    </row>
    <row r="17" spans="1:21">
      <c r="B17" s="7" t="s">
        <v>3</v>
      </c>
      <c r="D17" s="84" t="s">
        <v>169</v>
      </c>
      <c r="H17" s="1" t="s">
        <v>15</v>
      </c>
    </row>
    <row r="18" spans="1:21">
      <c r="D18" s="84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4"/>
      <c r="C20" s="14"/>
      <c r="D20" s="123" t="s">
        <v>175</v>
      </c>
      <c r="E20" s="14"/>
      <c r="F20" s="14"/>
      <c r="G20" s="14"/>
      <c r="H20" s="14"/>
      <c r="I20" s="123"/>
      <c r="J20" s="14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202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8"/>
      <c r="E23" s="8"/>
      <c r="F23" s="8"/>
      <c r="H23" s="6"/>
      <c r="I23" s="5"/>
      <c r="J23" s="121" t="s">
        <v>201</v>
      </c>
    </row>
    <row r="24" spans="1:21">
      <c r="B24" s="8">
        <v>11</v>
      </c>
      <c r="C24" s="8" t="s">
        <v>5</v>
      </c>
      <c r="D24" s="86" t="s">
        <v>197</v>
      </c>
      <c r="E24" s="8"/>
      <c r="F24" s="8"/>
      <c r="G24" s="8"/>
      <c r="I24" s="18"/>
      <c r="J24" s="128">
        <f>SOV!J29</f>
        <v>4450</v>
      </c>
    </row>
    <row r="25" spans="1:21">
      <c r="D25" s="86" t="s">
        <v>198</v>
      </c>
      <c r="E25" s="8"/>
      <c r="F25" s="8"/>
      <c r="G25" s="8"/>
      <c r="I25" s="18"/>
      <c r="J25" s="19"/>
    </row>
    <row r="26" spans="1:21">
      <c r="D26" s="84" t="s">
        <v>199</v>
      </c>
      <c r="E26" s="8"/>
      <c r="F26" s="8"/>
      <c r="G26" s="8"/>
      <c r="I26" s="18"/>
      <c r="J26" s="19"/>
    </row>
    <row r="27" spans="1:21">
      <c r="D27" s="84" t="s">
        <v>178</v>
      </c>
      <c r="E27" s="8"/>
      <c r="F27" s="8"/>
      <c r="G27" s="8"/>
      <c r="I27" s="18"/>
      <c r="J27" s="19"/>
    </row>
    <row r="28" spans="1:21">
      <c r="D28" s="86" t="s">
        <v>200</v>
      </c>
      <c r="E28" s="8"/>
      <c r="F28" s="8"/>
      <c r="G28" s="8"/>
      <c r="H28" s="6"/>
      <c r="I28" s="18"/>
      <c r="J28" s="19"/>
    </row>
    <row r="29" spans="1:21">
      <c r="D29" s="4"/>
      <c r="E29" s="8"/>
      <c r="F29" s="8"/>
      <c r="G29" s="8"/>
      <c r="H29" s="6"/>
      <c r="I29" s="5"/>
    </row>
    <row r="30" spans="1:21" ht="15" customHeight="1">
      <c r="A30" s="13"/>
      <c r="D30" s="4"/>
      <c r="E30" s="8"/>
      <c r="F30" s="8"/>
      <c r="G30" s="8"/>
      <c r="H30" s="6"/>
      <c r="I30" s="5"/>
      <c r="K30" s="2"/>
      <c r="L30" s="2"/>
      <c r="M30" s="12"/>
      <c r="N30" s="135"/>
      <c r="O30" s="135"/>
      <c r="P30" s="135"/>
      <c r="Q30" s="135"/>
      <c r="R30" s="135"/>
      <c r="S30" s="135"/>
      <c r="T30" s="135"/>
      <c r="U30" s="135"/>
    </row>
    <row r="31" spans="1:21">
      <c r="B31" s="86" t="s">
        <v>44</v>
      </c>
      <c r="C31" s="129"/>
      <c r="D31" s="84"/>
      <c r="E31" s="129"/>
      <c r="F31" s="129"/>
      <c r="G31" s="129"/>
      <c r="H31" s="130"/>
      <c r="I31" s="5"/>
      <c r="J31" s="84"/>
    </row>
    <row r="32" spans="1:21" s="10" customFormat="1" ht="15" customHeight="1">
      <c r="A32" s="8"/>
      <c r="B32" s="131" t="s">
        <v>7</v>
      </c>
      <c r="C32" s="136" t="s">
        <v>180</v>
      </c>
      <c r="D32" s="135"/>
      <c r="E32" s="135"/>
      <c r="F32" s="135"/>
      <c r="G32" s="135"/>
      <c r="H32" s="135"/>
      <c r="I32" s="135"/>
      <c r="J32" s="135"/>
      <c r="M32"/>
      <c r="N32"/>
      <c r="O32"/>
      <c r="P32"/>
      <c r="Q32"/>
      <c r="R32"/>
      <c r="S32"/>
      <c r="T32"/>
      <c r="U32"/>
    </row>
    <row r="33" spans="1:21">
      <c r="A33" s="11"/>
      <c r="B33" s="131"/>
      <c r="C33" s="135"/>
      <c r="D33" s="135"/>
      <c r="E33" s="135"/>
      <c r="F33" s="135"/>
      <c r="G33" s="135"/>
      <c r="H33" s="135"/>
      <c r="I33" s="135"/>
      <c r="J33" s="135"/>
      <c r="K33" s="2"/>
      <c r="L33" s="2"/>
    </row>
    <row r="34" spans="1:21" ht="15" customHeight="1">
      <c r="A34" s="13"/>
      <c r="B34" s="8"/>
      <c r="C34" s="8"/>
      <c r="D34" s="4"/>
      <c r="E34" s="8"/>
      <c r="F34" s="8"/>
      <c r="G34" s="8"/>
      <c r="H34" s="134"/>
      <c r="I34" s="8"/>
      <c r="J34" s="8"/>
      <c r="K34" s="2"/>
      <c r="L34" s="2"/>
    </row>
    <row r="35" spans="1:21" ht="15" customHeight="1" thickBot="1">
      <c r="A35" s="13"/>
      <c r="B35" s="15"/>
      <c r="C35" s="15"/>
      <c r="D35" s="16"/>
      <c r="E35" s="15"/>
      <c r="F35" s="15"/>
      <c r="G35" s="15"/>
      <c r="H35" s="122"/>
      <c r="I35" s="15"/>
      <c r="J35" s="15"/>
      <c r="K35" s="2"/>
      <c r="L35" s="2"/>
    </row>
    <row r="36" spans="1:21" ht="15" customHeight="1" thickTop="1">
      <c r="A36" s="13"/>
      <c r="B36" s="1" t="s">
        <v>46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</row>
    <row r="38" spans="1:21" ht="15" customHeight="1">
      <c r="A38" s="13"/>
      <c r="B38" s="12"/>
      <c r="C38" s="86" t="s">
        <v>177</v>
      </c>
      <c r="K38" s="2"/>
      <c r="L38" s="2"/>
    </row>
    <row r="39" spans="1:21" ht="15" customHeight="1">
      <c r="A39" s="13"/>
      <c r="B39" s="12" t="s">
        <v>9</v>
      </c>
      <c r="C39" s="136" t="s">
        <v>173</v>
      </c>
      <c r="D39" s="135"/>
      <c r="E39" s="135"/>
      <c r="F39" s="135"/>
      <c r="G39" s="135"/>
      <c r="H39" s="135"/>
      <c r="I39" s="135"/>
      <c r="J39" s="135"/>
      <c r="K39" s="2"/>
      <c r="L39" s="2"/>
    </row>
    <row r="40" spans="1:21" ht="15" customHeight="1">
      <c r="A40" s="13"/>
      <c r="B40" s="12" t="s">
        <v>10</v>
      </c>
      <c r="C40" s="137" t="s">
        <v>21</v>
      </c>
      <c r="D40" s="135"/>
      <c r="E40" s="135"/>
      <c r="F40" s="135"/>
      <c r="G40" s="135"/>
      <c r="H40" s="135"/>
      <c r="I40" s="135"/>
      <c r="J40" s="135"/>
      <c r="K40" s="2"/>
      <c r="L40" s="2"/>
    </row>
    <row r="41" spans="1:21">
      <c r="A41" s="13"/>
      <c r="B41" s="12"/>
      <c r="C41" s="135"/>
      <c r="D41" s="135"/>
      <c r="E41" s="135"/>
      <c r="F41" s="135"/>
      <c r="G41" s="135"/>
      <c r="H41" s="135"/>
      <c r="I41" s="135"/>
      <c r="J41" s="135"/>
      <c r="K41" s="2"/>
      <c r="L41" s="2"/>
    </row>
    <row r="42" spans="1:21">
      <c r="A42" s="13"/>
      <c r="B42" s="12" t="s">
        <v>11</v>
      </c>
      <c r="C42" s="138" t="s">
        <v>179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 ht="15" customHeight="1">
      <c r="A44" s="13"/>
      <c r="B44" s="12" t="s">
        <v>16</v>
      </c>
      <c r="C44" s="136" t="s">
        <v>48</v>
      </c>
      <c r="D44" s="135"/>
      <c r="E44" s="135"/>
      <c r="F44" s="135"/>
      <c r="G44" s="135"/>
      <c r="H44" s="135"/>
      <c r="I44" s="135"/>
      <c r="J44" s="135"/>
      <c r="K44" s="2"/>
      <c r="L44" s="2"/>
    </row>
    <row r="45" spans="1:21" ht="15" customHeight="1">
      <c r="A45" s="13"/>
      <c r="B45" s="12"/>
      <c r="C45" s="135"/>
      <c r="D45" s="135"/>
      <c r="E45" s="135"/>
      <c r="F45" s="135"/>
      <c r="G45" s="135"/>
      <c r="H45" s="135"/>
      <c r="I45" s="135"/>
      <c r="J45" s="135"/>
      <c r="K45" s="2"/>
      <c r="L45" s="2"/>
    </row>
    <row r="46" spans="1:21" ht="15" customHeight="1">
      <c r="A46" s="13"/>
      <c r="D46" s="4"/>
      <c r="E46" s="8"/>
      <c r="F46" s="8"/>
      <c r="G46" s="8"/>
      <c r="H46" s="6"/>
      <c r="I46" s="5"/>
      <c r="K46" s="2"/>
      <c r="L46" s="2"/>
      <c r="M46" s="12"/>
      <c r="N46" s="135"/>
      <c r="O46" s="135"/>
      <c r="P46" s="135"/>
      <c r="Q46" s="135"/>
      <c r="R46" s="135"/>
      <c r="S46" s="135"/>
      <c r="T46" s="135"/>
      <c r="U46" s="135"/>
    </row>
    <row r="47" spans="1:21" ht="15" customHeight="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6" t="s">
        <v>174</v>
      </c>
      <c r="K49" s="2"/>
      <c r="L49" s="2"/>
    </row>
    <row r="50" spans="1:12" ht="15" customHeight="1">
      <c r="A50" s="13"/>
      <c r="B50" s="1" t="s">
        <v>47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8" spans="1:12">
      <c r="B58" s="12"/>
    </row>
  </sheetData>
  <mergeCells count="7">
    <mergeCell ref="N30:U30"/>
    <mergeCell ref="N46:U46"/>
    <mergeCell ref="C32:J33"/>
    <mergeCell ref="C44:J45"/>
    <mergeCell ref="C40:J41"/>
    <mergeCell ref="C42:J43"/>
    <mergeCell ref="C39:J39"/>
  </mergeCells>
  <hyperlinks>
    <hyperlink ref="D20" r:id="rId1" xr:uid="{6D5BFB26-98F7-4983-B069-731A3917E5A7}"/>
  </hyperlinks>
  <pageMargins left="0.7" right="0.7" top="0.75" bottom="0.7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8130-A5F2-4CD7-A256-6A626DCF52F3}">
  <dimension ref="A1:T201"/>
  <sheetViews>
    <sheetView tabSelected="1" topLeftCell="A13" zoomScale="90" zoomScaleNormal="90" workbookViewId="0">
      <selection activeCell="I30" sqref="I30"/>
    </sheetView>
  </sheetViews>
  <sheetFormatPr defaultColWidth="9.42578125" defaultRowHeight="15"/>
  <cols>
    <col min="1" max="1" width="5.5703125" style="23" customWidth="1"/>
    <col min="2" max="2" width="18.7109375" style="23" customWidth="1"/>
    <col min="3" max="4" width="10.5703125" style="23" customWidth="1"/>
    <col min="5" max="5" width="47.5703125" style="23" customWidth="1"/>
    <col min="6" max="6" width="55.140625" style="23" customWidth="1"/>
    <col min="7" max="9" width="13.42578125" style="23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45835</v>
      </c>
      <c r="B1" s="140"/>
      <c r="C1" s="140"/>
      <c r="D1" s="140"/>
      <c r="E1" s="21" t="s">
        <v>17</v>
      </c>
      <c r="F1" s="22" t="s">
        <v>203</v>
      </c>
      <c r="G1"/>
      <c r="M1" s="24"/>
      <c r="N1" s="56"/>
      <c r="O1" s="25"/>
      <c r="R1" s="2"/>
    </row>
    <row r="2" spans="1:20" ht="16.350000000000001" customHeight="1">
      <c r="A2" s="20"/>
      <c r="B2" s="20"/>
      <c r="C2" s="20"/>
      <c r="E2"/>
      <c r="G2" s="26"/>
      <c r="M2" s="24"/>
      <c r="N2" s="57"/>
      <c r="O2" s="27"/>
      <c r="R2" s="70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182</v>
      </c>
      <c r="G3" s="28"/>
      <c r="H3" s="21"/>
      <c r="I3" s="21"/>
      <c r="M3" s="24"/>
      <c r="N3" s="57"/>
      <c r="O3" s="30"/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183</v>
      </c>
      <c r="G4" s="28"/>
      <c r="H4" s="21"/>
      <c r="I4" s="21"/>
      <c r="M4" s="25"/>
      <c r="N4" s="25"/>
      <c r="O4" s="31"/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169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171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98" t="s">
        <v>172</v>
      </c>
      <c r="G7" s="21"/>
      <c r="H7" s="21"/>
      <c r="I7" s="21"/>
      <c r="P7" s="71" t="s">
        <v>42</v>
      </c>
      <c r="Q7" s="70">
        <f>SUM(H12:H28)</f>
        <v>4217.7299999999996</v>
      </c>
    </row>
    <row r="8" spans="1:20" ht="18" customHeight="1" thickBot="1">
      <c r="A8" s="32"/>
      <c r="D8" s="33"/>
      <c r="F8" s="32"/>
      <c r="G8" s="34"/>
    </row>
    <row r="9" spans="1:20" ht="30" customHeight="1">
      <c r="A9" s="35"/>
      <c r="B9" s="35"/>
      <c r="C9" s="35"/>
      <c r="D9" s="26"/>
      <c r="E9" s="26"/>
      <c r="Q9" s="72" t="s">
        <v>43</v>
      </c>
      <c r="R9" s="73"/>
      <c r="S9" s="73"/>
      <c r="T9" s="74"/>
    </row>
    <row r="10" spans="1:20" s="40" customFormat="1" ht="14.45" customHeight="1">
      <c r="A10" s="36"/>
      <c r="B10" s="36"/>
      <c r="C10" s="36"/>
      <c r="D10" s="36"/>
      <c r="E10" s="36"/>
      <c r="F10" s="36" t="s">
        <v>25</v>
      </c>
      <c r="G10" s="37" t="s">
        <v>26</v>
      </c>
      <c r="H10" s="37" t="s">
        <v>27</v>
      </c>
      <c r="I10" s="93" t="s">
        <v>28</v>
      </c>
      <c r="J10" s="37" t="s">
        <v>26</v>
      </c>
      <c r="K10" s="38"/>
      <c r="L10"/>
      <c r="M10" s="39"/>
      <c r="N10" s="39">
        <v>0.56999999999999995</v>
      </c>
      <c r="Q10" s="75"/>
      <c r="R10" s="44" t="s">
        <v>39</v>
      </c>
      <c r="S10" s="44" t="s">
        <v>40</v>
      </c>
      <c r="T10" s="76" t="s">
        <v>41</v>
      </c>
    </row>
    <row r="11" spans="1:20" s="40" customFormat="1" ht="24.95" customHeight="1" thickBot="1">
      <c r="A11" s="82" t="s">
        <v>0</v>
      </c>
      <c r="B11" s="82" t="s">
        <v>45</v>
      </c>
      <c r="C11" s="82" t="s">
        <v>35</v>
      </c>
      <c r="D11" s="83" t="s">
        <v>36</v>
      </c>
      <c r="E11" s="83" t="s">
        <v>29</v>
      </c>
      <c r="F11" s="82" t="s">
        <v>30</v>
      </c>
      <c r="G11" s="82" t="s">
        <v>5</v>
      </c>
      <c r="H11" s="82" t="s">
        <v>6</v>
      </c>
      <c r="I11" s="94">
        <v>9.2499999999999999E-2</v>
      </c>
      <c r="J11" s="82" t="s">
        <v>6</v>
      </c>
      <c r="K11" s="38"/>
      <c r="L11" t="s">
        <v>24</v>
      </c>
      <c r="M11" t="s">
        <v>23</v>
      </c>
      <c r="P11" s="40" t="s">
        <v>38</v>
      </c>
      <c r="Q11" s="77"/>
      <c r="R11" s="78">
        <f>SUM(P12:P28)</f>
        <v>2260.7800000000002</v>
      </c>
      <c r="S11" s="78">
        <f>SUM(Q7-R11)</f>
        <v>1956.95</v>
      </c>
      <c r="T11" s="81">
        <f>SUM(Q7-R11)/Q7</f>
        <v>0.46</v>
      </c>
    </row>
    <row r="12" spans="1:20" s="44" customFormat="1" ht="30" customHeight="1" thickTop="1">
      <c r="A12" s="53">
        <v>1</v>
      </c>
      <c r="B12" s="133" t="s">
        <v>186</v>
      </c>
      <c r="C12" s="132">
        <v>51.375</v>
      </c>
      <c r="D12" s="53">
        <v>88</v>
      </c>
      <c r="E12" s="41" t="s">
        <v>184</v>
      </c>
      <c r="F12" s="41" t="s">
        <v>185</v>
      </c>
      <c r="G12" s="79">
        <f t="shared" ref="G12:G18" si="0">M12</f>
        <v>236.72</v>
      </c>
      <c r="H12" s="66">
        <f t="shared" ref="H12:H18" si="1">G12*A12</f>
        <v>236.72</v>
      </c>
      <c r="I12" s="66">
        <f t="shared" ref="I12:I15" si="2">SUM(H12*$I$11)</f>
        <v>21.9</v>
      </c>
      <c r="J12" s="66">
        <f t="shared" ref="J12:J18" si="3">SUM(H12:I12)</f>
        <v>258.62</v>
      </c>
      <c r="K12" s="42"/>
      <c r="L12" s="43">
        <v>101.79</v>
      </c>
      <c r="M12" s="58">
        <f t="shared" ref="M12:M15" si="4">SUM(L12/(1-$N$10))</f>
        <v>236.72</v>
      </c>
      <c r="O12" s="60"/>
      <c r="P12" s="62">
        <f t="shared" ref="P12:P28" si="5">L12*A12</f>
        <v>101.79</v>
      </c>
      <c r="R12" s="80">
        <f t="shared" ref="R12:R23" si="6">SUM(((C12*D12)/144)*A12)</f>
        <v>31.4</v>
      </c>
    </row>
    <row r="13" spans="1:20" s="44" customFormat="1" ht="30" customHeight="1">
      <c r="A13" s="53">
        <v>1</v>
      </c>
      <c r="B13" s="133" t="s">
        <v>187</v>
      </c>
      <c r="C13" s="132">
        <v>43</v>
      </c>
      <c r="D13" s="53">
        <v>88</v>
      </c>
      <c r="E13" s="41" t="s">
        <v>184</v>
      </c>
      <c r="F13" s="41" t="s">
        <v>185</v>
      </c>
      <c r="G13" s="79">
        <f t="shared" ref="G13:G14" si="7">M13</f>
        <v>218.09</v>
      </c>
      <c r="H13" s="66">
        <f t="shared" ref="H13:H14" si="8">G13*A13</f>
        <v>218.09</v>
      </c>
      <c r="I13" s="66">
        <f t="shared" ref="I13" si="9">SUM(H13*$I$11)</f>
        <v>20.170000000000002</v>
      </c>
      <c r="J13" s="66">
        <f t="shared" ref="J13:J14" si="10">SUM(H13:I13)</f>
        <v>238.26</v>
      </c>
      <c r="K13" s="42"/>
      <c r="L13" s="43">
        <v>93.78</v>
      </c>
      <c r="M13" s="58">
        <f t="shared" ref="M13" si="11">SUM(L13/(1-$N$10))</f>
        <v>218.09</v>
      </c>
      <c r="O13" s="60"/>
      <c r="P13" s="62">
        <f t="shared" ref="P13:P14" si="12">L13*A13</f>
        <v>93.78</v>
      </c>
      <c r="R13" s="80">
        <f t="shared" ref="R13:R14" si="13">SUM(((C13*D13)/144)*A13)</f>
        <v>26.28</v>
      </c>
    </row>
    <row r="14" spans="1:20" s="44" customFormat="1" ht="30" customHeight="1">
      <c r="A14" s="53">
        <v>1</v>
      </c>
      <c r="B14" s="133" t="s">
        <v>188</v>
      </c>
      <c r="C14" s="132">
        <v>59.5</v>
      </c>
      <c r="D14" s="53">
        <v>88</v>
      </c>
      <c r="E14" s="41" t="s">
        <v>184</v>
      </c>
      <c r="F14" s="41" t="s">
        <v>185</v>
      </c>
      <c r="G14" s="79">
        <f t="shared" si="7"/>
        <v>254.74</v>
      </c>
      <c r="H14" s="66">
        <f t="shared" si="8"/>
        <v>254.74</v>
      </c>
      <c r="I14" s="66">
        <f t="shared" ref="I14" si="14">SUM(H14*$I$11)</f>
        <v>23.56</v>
      </c>
      <c r="J14" s="66">
        <f t="shared" si="10"/>
        <v>278.3</v>
      </c>
      <c r="K14" s="42"/>
      <c r="L14" s="43">
        <v>109.54</v>
      </c>
      <c r="M14" s="58">
        <f t="shared" ref="M14" si="15">SUM(L14/(1-$N$10))</f>
        <v>254.74</v>
      </c>
      <c r="O14" s="60"/>
      <c r="P14" s="62">
        <f t="shared" si="12"/>
        <v>109.54</v>
      </c>
      <c r="R14" s="80">
        <f t="shared" si="13"/>
        <v>36.36</v>
      </c>
    </row>
    <row r="15" spans="1:20" s="44" customFormat="1" ht="30" customHeight="1">
      <c r="A15" s="53">
        <v>1</v>
      </c>
      <c r="B15" s="133" t="s">
        <v>189</v>
      </c>
      <c r="C15" s="132">
        <v>37.625</v>
      </c>
      <c r="D15" s="53">
        <v>88</v>
      </c>
      <c r="E15" s="41" t="s">
        <v>184</v>
      </c>
      <c r="F15" s="41" t="s">
        <v>185</v>
      </c>
      <c r="G15" s="79">
        <f t="shared" si="0"/>
        <v>206.16</v>
      </c>
      <c r="H15" s="66">
        <f t="shared" si="1"/>
        <v>206.16</v>
      </c>
      <c r="I15" s="66">
        <f t="shared" si="2"/>
        <v>19.07</v>
      </c>
      <c r="J15" s="66">
        <f t="shared" si="3"/>
        <v>225.23</v>
      </c>
      <c r="K15" s="42"/>
      <c r="L15" s="43">
        <v>88.65</v>
      </c>
      <c r="M15" s="58">
        <f t="shared" si="4"/>
        <v>206.16</v>
      </c>
      <c r="O15" s="60"/>
      <c r="P15" s="62">
        <f t="shared" si="5"/>
        <v>88.65</v>
      </c>
      <c r="R15" s="80">
        <f t="shared" si="6"/>
        <v>22.99</v>
      </c>
    </row>
    <row r="16" spans="1:20" s="44" customFormat="1" ht="30" customHeight="1">
      <c r="A16" s="53">
        <v>1</v>
      </c>
      <c r="B16" s="133" t="s">
        <v>190</v>
      </c>
      <c r="C16" s="132">
        <v>59.5</v>
      </c>
      <c r="D16" s="53">
        <v>88</v>
      </c>
      <c r="E16" s="41" t="s">
        <v>184</v>
      </c>
      <c r="F16" s="41" t="s">
        <v>185</v>
      </c>
      <c r="G16" s="79">
        <f t="shared" si="0"/>
        <v>254.74</v>
      </c>
      <c r="H16" s="66">
        <f t="shared" si="1"/>
        <v>254.74</v>
      </c>
      <c r="I16" s="66">
        <f t="shared" ref="I16:I18" si="16">SUM(H16*$I$11)</f>
        <v>23.56</v>
      </c>
      <c r="J16" s="66">
        <f t="shared" si="3"/>
        <v>278.3</v>
      </c>
      <c r="K16" s="42"/>
      <c r="L16" s="43">
        <v>109.54</v>
      </c>
      <c r="M16" s="58">
        <f t="shared" ref="M16:M18" si="17">SUM(L16/(1-$N$10))</f>
        <v>254.74</v>
      </c>
      <c r="O16" s="60"/>
      <c r="P16" s="62">
        <f t="shared" si="5"/>
        <v>109.54</v>
      </c>
      <c r="R16" s="80">
        <f t="shared" si="6"/>
        <v>36.36</v>
      </c>
    </row>
    <row r="17" spans="1:19" s="44" customFormat="1" ht="30" customHeight="1">
      <c r="A17" s="53">
        <v>1</v>
      </c>
      <c r="B17" s="133" t="s">
        <v>191</v>
      </c>
      <c r="C17" s="132">
        <v>51.125</v>
      </c>
      <c r="D17" s="53">
        <v>88</v>
      </c>
      <c r="E17" s="41" t="s">
        <v>184</v>
      </c>
      <c r="F17" s="41" t="s">
        <v>185</v>
      </c>
      <c r="G17" s="79">
        <f t="shared" si="0"/>
        <v>236.14</v>
      </c>
      <c r="H17" s="66">
        <f t="shared" si="1"/>
        <v>236.14</v>
      </c>
      <c r="I17" s="66">
        <f t="shared" si="16"/>
        <v>21.84</v>
      </c>
      <c r="J17" s="66">
        <f t="shared" si="3"/>
        <v>257.98</v>
      </c>
      <c r="K17" s="42"/>
      <c r="L17" s="43">
        <v>101.54</v>
      </c>
      <c r="M17" s="58">
        <f t="shared" si="17"/>
        <v>236.14</v>
      </c>
      <c r="O17" s="60"/>
      <c r="P17" s="62">
        <f t="shared" si="5"/>
        <v>101.54</v>
      </c>
      <c r="R17" s="80">
        <f t="shared" si="6"/>
        <v>31.24</v>
      </c>
    </row>
    <row r="18" spans="1:19" s="44" customFormat="1" ht="30" customHeight="1">
      <c r="A18" s="53">
        <v>1</v>
      </c>
      <c r="B18" s="133" t="s">
        <v>192</v>
      </c>
      <c r="C18" s="132">
        <v>42.875</v>
      </c>
      <c r="D18" s="53">
        <v>84.25</v>
      </c>
      <c r="E18" s="41" t="s">
        <v>184</v>
      </c>
      <c r="F18" s="41" t="s">
        <v>185</v>
      </c>
      <c r="G18" s="79">
        <f t="shared" si="0"/>
        <v>215.35</v>
      </c>
      <c r="H18" s="66">
        <f t="shared" si="1"/>
        <v>215.35</v>
      </c>
      <c r="I18" s="66">
        <f t="shared" si="16"/>
        <v>19.920000000000002</v>
      </c>
      <c r="J18" s="66">
        <f t="shared" si="3"/>
        <v>235.27</v>
      </c>
      <c r="K18" s="42"/>
      <c r="L18" s="43">
        <v>92.6</v>
      </c>
      <c r="M18" s="58">
        <f t="shared" si="17"/>
        <v>215.35</v>
      </c>
      <c r="O18" s="60"/>
      <c r="P18" s="62">
        <f t="shared" si="5"/>
        <v>92.6</v>
      </c>
      <c r="R18" s="80">
        <f t="shared" si="6"/>
        <v>25.08</v>
      </c>
    </row>
    <row r="19" spans="1:19" s="44" customFormat="1" ht="30" customHeight="1">
      <c r="A19" s="53">
        <v>1</v>
      </c>
      <c r="B19" s="133" t="s">
        <v>193</v>
      </c>
      <c r="C19" s="132">
        <v>36.875</v>
      </c>
      <c r="D19" s="53">
        <v>84.25</v>
      </c>
      <c r="E19" s="41" t="s">
        <v>184</v>
      </c>
      <c r="F19" s="41" t="s">
        <v>185</v>
      </c>
      <c r="G19" s="79">
        <f t="shared" ref="G19:G20" si="18">M19</f>
        <v>202.37</v>
      </c>
      <c r="H19" s="66">
        <f t="shared" ref="H19:H20" si="19">G19*A19</f>
        <v>202.37</v>
      </c>
      <c r="I19" s="66">
        <f t="shared" ref="I19:I20" si="20">SUM(H19*$I$11)</f>
        <v>18.72</v>
      </c>
      <c r="J19" s="66">
        <f t="shared" ref="J19:J20" si="21">SUM(H19:I19)</f>
        <v>221.09</v>
      </c>
      <c r="K19" s="42"/>
      <c r="L19" s="43">
        <v>87.02</v>
      </c>
      <c r="M19" s="58">
        <f t="shared" ref="M19:M20" si="22">SUM(L19/(1-$N$10))</f>
        <v>202.37</v>
      </c>
      <c r="O19" s="60"/>
      <c r="P19" s="62">
        <f t="shared" ref="P19:P20" si="23">L19*A19</f>
        <v>87.02</v>
      </c>
      <c r="R19" s="80">
        <f t="shared" ref="R19:R20" si="24">SUM(((C19*D19)/144)*A19)</f>
        <v>21.57</v>
      </c>
    </row>
    <row r="20" spans="1:19" s="44" customFormat="1" ht="30" customHeight="1">
      <c r="A20" s="53">
        <v>1</v>
      </c>
      <c r="B20" s="133" t="s">
        <v>194</v>
      </c>
      <c r="C20" s="132">
        <v>50.75</v>
      </c>
      <c r="D20" s="53">
        <v>88</v>
      </c>
      <c r="E20" s="41" t="s">
        <v>184</v>
      </c>
      <c r="F20" s="41" t="s">
        <v>185</v>
      </c>
      <c r="G20" s="79">
        <f t="shared" si="18"/>
        <v>235.33</v>
      </c>
      <c r="H20" s="66">
        <f t="shared" si="19"/>
        <v>235.33</v>
      </c>
      <c r="I20" s="66">
        <f t="shared" si="20"/>
        <v>21.77</v>
      </c>
      <c r="J20" s="66">
        <f t="shared" si="21"/>
        <v>257.10000000000002</v>
      </c>
      <c r="K20" s="42"/>
      <c r="L20" s="43">
        <v>101.19</v>
      </c>
      <c r="M20" s="58">
        <f t="shared" si="22"/>
        <v>235.33</v>
      </c>
      <c r="O20" s="60"/>
      <c r="P20" s="62">
        <f t="shared" si="23"/>
        <v>101.19</v>
      </c>
      <c r="R20" s="80">
        <f t="shared" si="24"/>
        <v>31.01</v>
      </c>
    </row>
    <row r="21" spans="1:19" s="44" customFormat="1" ht="30" customHeight="1">
      <c r="A21" s="53">
        <v>1</v>
      </c>
      <c r="B21" s="133" t="s">
        <v>195</v>
      </c>
      <c r="C21" s="132">
        <v>55.5</v>
      </c>
      <c r="D21" s="53">
        <v>88</v>
      </c>
      <c r="E21" s="41" t="s">
        <v>184</v>
      </c>
      <c r="F21" s="41" t="s">
        <v>185</v>
      </c>
      <c r="G21" s="79">
        <f t="shared" ref="G21:G22" si="25">M21</f>
        <v>245.86</v>
      </c>
      <c r="H21" s="66">
        <f t="shared" ref="H21:H22" si="26">G21*A21</f>
        <v>245.86</v>
      </c>
      <c r="I21" s="66">
        <f t="shared" ref="I21:I22" si="27">SUM(H21*$I$11)</f>
        <v>22.74</v>
      </c>
      <c r="J21" s="66">
        <f t="shared" ref="J21:J22" si="28">SUM(H21:I21)</f>
        <v>268.60000000000002</v>
      </c>
      <c r="K21" s="42"/>
      <c r="L21" s="43">
        <v>105.72</v>
      </c>
      <c r="M21" s="58">
        <f t="shared" ref="M21:M22" si="29">SUM(L21/(1-$N$10))</f>
        <v>245.86</v>
      </c>
      <c r="O21" s="60"/>
      <c r="P21" s="62">
        <f t="shared" ref="P21:P22" si="30">L21*A21</f>
        <v>105.72</v>
      </c>
      <c r="R21" s="80">
        <f t="shared" ref="R21:R22" si="31">SUM(((C21*D21)/144)*A21)</f>
        <v>33.92</v>
      </c>
    </row>
    <row r="22" spans="1:19" s="44" customFormat="1" ht="30" customHeight="1">
      <c r="A22" s="53">
        <v>1</v>
      </c>
      <c r="B22" s="133" t="s">
        <v>196</v>
      </c>
      <c r="C22" s="132">
        <v>37.375</v>
      </c>
      <c r="D22" s="53">
        <v>88</v>
      </c>
      <c r="E22" s="41" t="s">
        <v>184</v>
      </c>
      <c r="F22" s="41" t="s">
        <v>185</v>
      </c>
      <c r="G22" s="79">
        <f t="shared" si="25"/>
        <v>205.6</v>
      </c>
      <c r="H22" s="66">
        <f t="shared" si="26"/>
        <v>205.6</v>
      </c>
      <c r="I22" s="66">
        <f t="shared" si="27"/>
        <v>19.02</v>
      </c>
      <c r="J22" s="66">
        <f t="shared" si="28"/>
        <v>224.62</v>
      </c>
      <c r="K22" s="42"/>
      <c r="L22" s="43">
        <v>88.41</v>
      </c>
      <c r="M22" s="58">
        <f t="shared" si="29"/>
        <v>205.6</v>
      </c>
      <c r="O22" s="60"/>
      <c r="P22" s="62">
        <f t="shared" si="30"/>
        <v>88.41</v>
      </c>
      <c r="R22" s="80">
        <f t="shared" si="31"/>
        <v>22.84</v>
      </c>
    </row>
    <row r="23" spans="1:19" s="44" customFormat="1" ht="30" customHeight="1" thickBot="1">
      <c r="A23" s="118"/>
      <c r="B23" s="126"/>
      <c r="C23" s="127"/>
      <c r="D23" s="127"/>
      <c r="E23" s="119"/>
      <c r="F23" s="119"/>
      <c r="G23" s="120"/>
      <c r="H23" s="120"/>
      <c r="I23" s="120"/>
      <c r="J23" s="120"/>
      <c r="K23" s="42"/>
      <c r="L23" s="43"/>
      <c r="M23" s="58"/>
      <c r="O23" s="60"/>
      <c r="P23" s="62">
        <f t="shared" si="5"/>
        <v>0</v>
      </c>
      <c r="R23" s="80">
        <f t="shared" si="6"/>
        <v>0</v>
      </c>
    </row>
    <row r="24" spans="1:19" s="44" customFormat="1" ht="30" customHeight="1">
      <c r="A24" s="54">
        <f>SUM(A12:A23)</f>
        <v>11</v>
      </c>
      <c r="B24" s="116"/>
      <c r="C24" s="116"/>
      <c r="D24" s="116"/>
      <c r="E24" s="41" t="s">
        <v>181</v>
      </c>
      <c r="G24" s="79">
        <v>50</v>
      </c>
      <c r="H24" s="117">
        <f>G24*A24</f>
        <v>550</v>
      </c>
      <c r="I24" s="79"/>
      <c r="J24" s="79">
        <f t="shared" ref="J24" si="32">SUM(H24:I24)</f>
        <v>550</v>
      </c>
      <c r="K24" s="42"/>
      <c r="L24" s="43">
        <v>35</v>
      </c>
      <c r="M24" s="58">
        <f>SUM(L24/(1-$N$24))</f>
        <v>46.67</v>
      </c>
      <c r="N24" s="39">
        <v>0.25</v>
      </c>
      <c r="O24" s="59"/>
      <c r="P24" s="62">
        <f t="shared" si="5"/>
        <v>385</v>
      </c>
      <c r="Q24" s="69"/>
      <c r="R24" s="88" t="s">
        <v>51</v>
      </c>
    </row>
    <row r="25" spans="1:19" s="44" customFormat="1" ht="30" customHeight="1">
      <c r="A25" s="53">
        <v>1</v>
      </c>
      <c r="B25" s="65"/>
      <c r="C25" s="65"/>
      <c r="D25" s="65"/>
      <c r="E25" s="61" t="s">
        <v>31</v>
      </c>
      <c r="F25" s="61"/>
      <c r="G25" s="79">
        <v>135</v>
      </c>
      <c r="H25" s="67">
        <f>SUM(G25*A25)</f>
        <v>135</v>
      </c>
      <c r="I25" s="66"/>
      <c r="J25" s="68">
        <f>SUM(H25:I25)</f>
        <v>135</v>
      </c>
      <c r="K25" s="42"/>
      <c r="L25" s="43">
        <f>2*50</f>
        <v>100</v>
      </c>
      <c r="M25" s="58">
        <f>SUM(L25/(1-$N$24))</f>
        <v>133.33000000000001</v>
      </c>
      <c r="P25" s="62">
        <f t="shared" si="5"/>
        <v>100</v>
      </c>
      <c r="R25" s="88" t="s">
        <v>52</v>
      </c>
    </row>
    <row r="26" spans="1:19" s="44" customFormat="1" ht="30" customHeight="1">
      <c r="A26" s="65">
        <v>1</v>
      </c>
      <c r="B26" s="65"/>
      <c r="C26" s="65"/>
      <c r="D26" s="65"/>
      <c r="E26" s="61" t="s">
        <v>176</v>
      </c>
      <c r="F26" s="61"/>
      <c r="G26" s="79">
        <v>125</v>
      </c>
      <c r="H26" s="67">
        <f>SUM(G26*A26)</f>
        <v>125</v>
      </c>
      <c r="I26" s="66"/>
      <c r="J26" s="68">
        <f>SUM(H26:I26)</f>
        <v>125</v>
      </c>
      <c r="K26" s="42"/>
      <c r="L26" s="43">
        <f>(0.7*60)+(50*1)</f>
        <v>92</v>
      </c>
      <c r="M26" s="58">
        <f t="shared" ref="M26:M28" si="33">SUM(L26/(1-$N$24))</f>
        <v>122.67</v>
      </c>
      <c r="O26" s="45"/>
      <c r="P26" s="62">
        <f t="shared" si="5"/>
        <v>92</v>
      </c>
      <c r="Q26" s="46"/>
      <c r="R26" s="60" t="s">
        <v>49</v>
      </c>
    </row>
    <row r="27" spans="1:19" s="44" customFormat="1" ht="30" customHeight="1">
      <c r="A27" s="65">
        <v>1</v>
      </c>
      <c r="B27" s="65"/>
      <c r="C27" s="65"/>
      <c r="D27" s="65"/>
      <c r="E27" s="61" t="s">
        <v>50</v>
      </c>
      <c r="F27" s="61"/>
      <c r="G27" s="79">
        <v>500</v>
      </c>
      <c r="H27" s="67">
        <f>SUM(G27*A27)</f>
        <v>500</v>
      </c>
      <c r="I27" s="66"/>
      <c r="J27" s="68">
        <f>SUM(H27:I27)</f>
        <v>500</v>
      </c>
      <c r="K27" s="42"/>
      <c r="L27" s="43">
        <f>(0.7*220)+(50*4)</f>
        <v>354</v>
      </c>
      <c r="M27" s="58">
        <f t="shared" si="33"/>
        <v>472</v>
      </c>
      <c r="O27" s="45"/>
      <c r="P27" s="62">
        <f t="shared" si="5"/>
        <v>354</v>
      </c>
      <c r="Q27" s="46"/>
      <c r="R27" s="60" t="s">
        <v>49</v>
      </c>
    </row>
    <row r="28" spans="1:19" s="44" customFormat="1" ht="30" customHeight="1" thickBot="1">
      <c r="A28" s="63">
        <v>1</v>
      </c>
      <c r="B28" s="63"/>
      <c r="C28" s="63"/>
      <c r="D28" s="63"/>
      <c r="E28" s="64" t="s">
        <v>37</v>
      </c>
      <c r="F28" s="64"/>
      <c r="G28" s="89">
        <v>396.63</v>
      </c>
      <c r="H28" s="79">
        <f>G28*A28</f>
        <v>396.63</v>
      </c>
      <c r="I28" s="66"/>
      <c r="J28" s="55">
        <f>SUM(H28:I28)</f>
        <v>396.63</v>
      </c>
      <c r="K28" s="42"/>
      <c r="L28" s="43">
        <v>250</v>
      </c>
      <c r="M28" s="58">
        <f t="shared" si="33"/>
        <v>333.33</v>
      </c>
      <c r="O28" s="45"/>
      <c r="P28" s="62">
        <f t="shared" si="5"/>
        <v>250</v>
      </c>
      <c r="Q28" s="46"/>
      <c r="R28" s="60" t="s">
        <v>49</v>
      </c>
    </row>
    <row r="29" spans="1:19" ht="40.15" customHeight="1" thickTop="1">
      <c r="A29" s="47"/>
      <c r="B29" s="48"/>
      <c r="C29" s="48"/>
      <c r="D29" s="48"/>
      <c r="E29" s="48"/>
      <c r="F29" s="48"/>
      <c r="G29" s="87"/>
      <c r="H29" s="125">
        <f>SUM(H12:H28)</f>
        <v>4217.7299999999996</v>
      </c>
      <c r="I29" s="49">
        <f>SUM(I12:I28)</f>
        <v>232.27</v>
      </c>
      <c r="J29" s="124">
        <f>SUM(J12:J28)</f>
        <v>4450</v>
      </c>
      <c r="K29" s="10"/>
      <c r="L29" s="44"/>
      <c r="M29" s="44"/>
      <c r="N29" s="44"/>
      <c r="O29" s="45"/>
      <c r="P29" s="44"/>
      <c r="Q29" s="44"/>
      <c r="R29" s="44"/>
      <c r="S29" s="44"/>
    </row>
    <row r="30" spans="1:19" s="44" customFormat="1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25"/>
    </row>
    <row r="31" spans="1:19" s="44" customFormat="1" ht="24.95" customHeight="1">
      <c r="A31" s="33"/>
      <c r="B31"/>
      <c r="C31"/>
      <c r="D31"/>
      <c r="E31" s="25"/>
      <c r="F31"/>
      <c r="G31"/>
      <c r="H31"/>
      <c r="I31" s="27"/>
      <c r="J31" s="42"/>
      <c r="K31" s="25"/>
    </row>
    <row r="32" spans="1:19" s="44" customFormat="1" ht="24.95" customHeight="1">
      <c r="A32" s="90" t="s">
        <v>53</v>
      </c>
      <c r="E32" s="25"/>
      <c r="I32" s="27"/>
      <c r="J32" s="42"/>
      <c r="K32" s="25"/>
    </row>
    <row r="33" spans="1:11" s="44" customFormat="1" ht="24.95" customHeight="1">
      <c r="A33" s="90" t="s">
        <v>54</v>
      </c>
      <c r="E33" s="25"/>
      <c r="I33" s="27"/>
      <c r="J33" s="42"/>
      <c r="K33" s="50"/>
    </row>
    <row r="34" spans="1:11" ht="24.95" customHeight="1">
      <c r="A34" s="95" t="s">
        <v>55</v>
      </c>
      <c r="B34" s="96"/>
      <c r="C34" s="96"/>
      <c r="D34" s="96"/>
      <c r="E34" s="97"/>
      <c r="F34" s="96"/>
      <c r="G34" s="44"/>
      <c r="H34" s="44"/>
      <c r="I34" s="27"/>
      <c r="J34" s="42"/>
      <c r="K34" s="10"/>
    </row>
    <row r="35" spans="1:11" ht="24.95" customHeight="1">
      <c r="A35" s="25"/>
      <c r="B35" s="44"/>
      <c r="C35" s="44"/>
      <c r="D35" s="44"/>
      <c r="E35" s="25"/>
      <c r="F35" s="44"/>
      <c r="G35" s="44"/>
      <c r="H35" s="44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/>
      <c r="G36"/>
      <c r="H36"/>
      <c r="I36" s="27"/>
      <c r="J36" s="42"/>
      <c r="K36" s="10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25"/>
    </row>
    <row r="38" spans="1:11" s="44" customFormat="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25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34"/>
      <c r="B41" s="34"/>
      <c r="C41" s="34"/>
      <c r="D41" s="25"/>
      <c r="E41" s="25"/>
      <c r="F41" s="25"/>
      <c r="G41" s="25"/>
      <c r="H41" s="25"/>
      <c r="I41" s="27"/>
      <c r="J41" s="42"/>
      <c r="K41" s="50"/>
    </row>
    <row r="42" spans="1:1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10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s="44" customFormat="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25"/>
    </row>
    <row r="46" spans="1:11" s="44" customFormat="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25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50"/>
    </row>
    <row r="48" spans="1:1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10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s="44" customFormat="1" ht="24.95" customHeight="1">
      <c r="A51" s="25"/>
      <c r="B51" s="25"/>
      <c r="C51" s="25"/>
      <c r="D51" s="25"/>
      <c r="E51" s="25"/>
      <c r="F51" s="25"/>
      <c r="G51" s="25"/>
      <c r="H51" s="25"/>
      <c r="I51" s="27"/>
      <c r="J51" s="42"/>
      <c r="K51" s="25"/>
    </row>
    <row r="52" spans="1:11" s="44" customFormat="1" ht="24.95" customHeight="1">
      <c r="A52" s="25"/>
      <c r="B52" s="25"/>
      <c r="C52" s="25"/>
      <c r="D52" s="25"/>
      <c r="E52" s="25"/>
      <c r="F52" s="25"/>
      <c r="G52" s="25"/>
      <c r="H52" s="25"/>
      <c r="I52" s="27"/>
      <c r="J52" s="42"/>
      <c r="K52" s="25"/>
    </row>
    <row r="53" spans="1:11" ht="24.95" customHeight="1">
      <c r="A53" s="25"/>
      <c r="B53" s="25"/>
      <c r="C53" s="25"/>
      <c r="D53" s="25"/>
      <c r="E53" s="25"/>
      <c r="F53" s="25"/>
      <c r="G53" s="25"/>
      <c r="H53" s="25"/>
      <c r="I53" s="27"/>
      <c r="J53" s="42"/>
      <c r="K53" s="10"/>
    </row>
    <row r="54" spans="1:11" ht="24.95" customHeight="1">
      <c r="A54" s="25"/>
      <c r="B54" s="25"/>
      <c r="C54" s="25"/>
      <c r="D54" s="25"/>
      <c r="E54" s="25"/>
      <c r="F54" s="25"/>
      <c r="G54" s="25"/>
      <c r="H54" s="25"/>
      <c r="I54" s="27"/>
      <c r="J54" s="42"/>
      <c r="K54" s="10"/>
    </row>
    <row r="55" spans="1:11" ht="24.95" customHeight="1">
      <c r="A55" s="34"/>
      <c r="B55" s="34"/>
      <c r="C55" s="34"/>
      <c r="D55" s="25"/>
      <c r="E55" s="25"/>
      <c r="F55" s="25"/>
      <c r="G55" s="25"/>
      <c r="H55" s="25"/>
      <c r="I55" s="27"/>
      <c r="J55" s="42"/>
      <c r="K55" s="10"/>
    </row>
    <row r="56" spans="1:11" ht="24.95" customHeight="1">
      <c r="A56" s="25"/>
      <c r="B56" s="25"/>
      <c r="C56" s="25"/>
      <c r="D56" s="25"/>
      <c r="E56" s="25"/>
      <c r="F56" s="25"/>
      <c r="G56" s="25"/>
      <c r="H56" s="25"/>
      <c r="I56" s="51"/>
      <c r="J56" s="52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 ht="20.100000000000001" customHeight="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 ht="20.100000000000001" customHeight="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 ht="20.100000000000001" customHeight="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 ht="20.100000000000001" customHeight="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F192" s="25"/>
      <c r="G192" s="25"/>
      <c r="H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F193" s="25"/>
      <c r="G193" s="25"/>
      <c r="H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F194" s="25"/>
      <c r="G194" s="25"/>
      <c r="H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F195" s="25"/>
      <c r="G195" s="25"/>
      <c r="H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  <c r="K197" s="10"/>
    </row>
    <row r="198" spans="1:11">
      <c r="A198" s="25"/>
      <c r="B198" s="25"/>
      <c r="C198" s="25"/>
      <c r="D198" s="25"/>
      <c r="E198" s="25"/>
      <c r="I198" s="25"/>
      <c r="J198" s="10"/>
      <c r="K198" s="10"/>
    </row>
    <row r="199" spans="1:11">
      <c r="A199" s="25"/>
      <c r="B199" s="25"/>
      <c r="C199" s="25"/>
      <c r="D199" s="25"/>
      <c r="E199" s="25"/>
      <c r="I199" s="25"/>
      <c r="J199" s="10"/>
      <c r="K199" s="10"/>
    </row>
    <row r="200" spans="1:11">
      <c r="A200" s="25"/>
      <c r="B200" s="25"/>
      <c r="C200" s="25"/>
      <c r="D200" s="25"/>
      <c r="E200" s="25"/>
      <c r="I200" s="25"/>
      <c r="J200" s="10"/>
      <c r="K200" s="10"/>
    </row>
    <row r="201" spans="1:11">
      <c r="A201" s="25"/>
      <c r="B201" s="25"/>
      <c r="C201" s="25"/>
      <c r="D201" s="25"/>
      <c r="E201" s="25"/>
      <c r="I201" s="25"/>
      <c r="J201" s="10"/>
    </row>
  </sheetData>
  <mergeCells count="1">
    <mergeCell ref="A1:D1"/>
  </mergeCells>
  <phoneticPr fontId="31" type="noConversion"/>
  <hyperlinks>
    <hyperlink ref="F7" r:id="rId1" xr:uid="{CF577FA7-5C0F-4034-816B-DE78CF9F6BD2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99" t="s">
        <v>56</v>
      </c>
      <c r="B1" s="84" t="s">
        <v>57</v>
      </c>
      <c r="D1" s="100" t="s">
        <v>58</v>
      </c>
      <c r="H1" s="100" t="s">
        <v>59</v>
      </c>
    </row>
    <row r="2" spans="1:11">
      <c r="A2" s="84" t="s">
        <v>60</v>
      </c>
      <c r="B2" s="84">
        <v>50</v>
      </c>
      <c r="D2" s="101">
        <v>20</v>
      </c>
    </row>
    <row r="3" spans="1:11">
      <c r="A3" s="84" t="s">
        <v>61</v>
      </c>
      <c r="B3">
        <v>40</v>
      </c>
      <c r="D3" s="102">
        <v>25</v>
      </c>
      <c r="I3" s="103" t="s">
        <v>62</v>
      </c>
      <c r="J3" s="103"/>
      <c r="K3" s="103" t="s">
        <v>23</v>
      </c>
    </row>
    <row r="4" spans="1:11">
      <c r="A4" s="84" t="s">
        <v>63</v>
      </c>
      <c r="B4">
        <v>25</v>
      </c>
      <c r="D4" s="102">
        <v>40</v>
      </c>
      <c r="I4" s="84" t="s">
        <v>64</v>
      </c>
      <c r="K4" s="104" t="s">
        <v>65</v>
      </c>
    </row>
    <row r="5" spans="1:11">
      <c r="A5" s="84" t="s">
        <v>66</v>
      </c>
      <c r="B5">
        <v>20</v>
      </c>
      <c r="D5" s="101" t="s">
        <v>67</v>
      </c>
      <c r="I5" s="84" t="s">
        <v>68</v>
      </c>
      <c r="K5" s="39">
        <v>0.4</v>
      </c>
    </row>
    <row r="6" spans="1:11">
      <c r="A6" s="84" t="s">
        <v>69</v>
      </c>
      <c r="B6">
        <v>10</v>
      </c>
      <c r="D6" s="102">
        <v>50</v>
      </c>
      <c r="I6" s="84" t="s">
        <v>70</v>
      </c>
      <c r="K6" s="39">
        <v>0.3</v>
      </c>
    </row>
    <row r="7" spans="1:11">
      <c r="A7" s="84" t="s">
        <v>71</v>
      </c>
      <c r="B7" s="84" t="s">
        <v>72</v>
      </c>
      <c r="D7" s="102">
        <v>80</v>
      </c>
      <c r="I7" s="84" t="s">
        <v>73</v>
      </c>
      <c r="K7" s="39">
        <v>0.25</v>
      </c>
    </row>
    <row r="8" spans="1:11">
      <c r="A8" s="84" t="s">
        <v>74</v>
      </c>
      <c r="B8" s="84">
        <v>20</v>
      </c>
      <c r="D8" s="101" t="s">
        <v>67</v>
      </c>
      <c r="I8" s="84" t="s">
        <v>75</v>
      </c>
      <c r="K8" s="104" t="s">
        <v>76</v>
      </c>
    </row>
    <row r="9" spans="1:11">
      <c r="A9" s="84" t="s">
        <v>77</v>
      </c>
      <c r="B9" s="84"/>
      <c r="D9" s="101">
        <v>75</v>
      </c>
      <c r="I9" s="84"/>
      <c r="K9" s="104"/>
    </row>
    <row r="10" spans="1:11">
      <c r="D10" s="102"/>
      <c r="I10" s="84" t="s">
        <v>78</v>
      </c>
      <c r="K10" s="39"/>
    </row>
    <row r="11" spans="1:11">
      <c r="A11" s="99" t="s">
        <v>79</v>
      </c>
      <c r="D11" s="102"/>
      <c r="K11" s="39"/>
    </row>
    <row r="12" spans="1:11">
      <c r="A12" s="84" t="s">
        <v>80</v>
      </c>
      <c r="D12" s="102"/>
      <c r="K12" s="39"/>
    </row>
    <row r="13" spans="1:11">
      <c r="A13" s="84" t="s">
        <v>81</v>
      </c>
      <c r="D13" s="102"/>
      <c r="K13" s="39"/>
    </row>
    <row r="14" spans="1:11">
      <c r="A14" s="84" t="s">
        <v>82</v>
      </c>
      <c r="D14" s="102"/>
      <c r="K14" s="39"/>
    </row>
    <row r="15" spans="1:11">
      <c r="A15" s="84" t="s">
        <v>83</v>
      </c>
      <c r="D15" s="102"/>
      <c r="K15" s="39"/>
    </row>
    <row r="16" spans="1:11">
      <c r="A16" s="84" t="s">
        <v>84</v>
      </c>
      <c r="D16" s="102"/>
    </row>
    <row r="17" spans="1:8">
      <c r="A17" s="84" t="s">
        <v>85</v>
      </c>
      <c r="D17" s="102"/>
    </row>
    <row r="18" spans="1:8">
      <c r="A18" s="84" t="s">
        <v>86</v>
      </c>
      <c r="D18" s="102"/>
    </row>
    <row r="19" spans="1:8">
      <c r="A19" s="84" t="s">
        <v>87</v>
      </c>
      <c r="D19" s="102"/>
    </row>
    <row r="20" spans="1:8">
      <c r="A20" s="84"/>
      <c r="D20" s="102"/>
    </row>
    <row r="21" spans="1:8">
      <c r="A21" s="84" t="s">
        <v>60</v>
      </c>
      <c r="D21" s="102"/>
    </row>
    <row r="22" spans="1:8">
      <c r="D22" s="102"/>
    </row>
    <row r="23" spans="1:8">
      <c r="A23" s="84" t="s">
        <v>88</v>
      </c>
      <c r="D23" s="102"/>
    </row>
    <row r="24" spans="1:8">
      <c r="D24" s="102"/>
    </row>
    <row r="25" spans="1:8">
      <c r="A25" s="99" t="s">
        <v>89</v>
      </c>
      <c r="D25" s="102"/>
    </row>
    <row r="26" spans="1:8">
      <c r="A26" s="105" t="s">
        <v>90</v>
      </c>
      <c r="B26" s="106"/>
      <c r="C26" s="106"/>
      <c r="D26" s="107"/>
      <c r="E26" s="106"/>
      <c r="F26" s="106"/>
      <c r="G26" s="106"/>
      <c r="H26" s="106"/>
    </row>
    <row r="27" spans="1:8">
      <c r="A27" s="105" t="s">
        <v>91</v>
      </c>
      <c r="B27" s="106"/>
      <c r="C27" s="106"/>
      <c r="D27" s="107"/>
      <c r="E27" s="106"/>
      <c r="F27" s="106"/>
      <c r="G27" s="106"/>
      <c r="H27" s="106"/>
    </row>
    <row r="28" spans="1:8">
      <c r="A28" s="105" t="s">
        <v>92</v>
      </c>
      <c r="B28" s="106"/>
      <c r="C28" s="106"/>
      <c r="D28" s="107"/>
      <c r="E28" s="106"/>
      <c r="F28" s="106"/>
      <c r="G28" s="106"/>
      <c r="H28" s="106"/>
    </row>
    <row r="29" spans="1:8">
      <c r="A29" s="105" t="s">
        <v>93</v>
      </c>
      <c r="B29" s="106"/>
      <c r="C29" s="106"/>
      <c r="D29" s="107"/>
      <c r="E29" s="106"/>
      <c r="F29" s="106"/>
      <c r="G29" s="106"/>
      <c r="H29" s="106"/>
    </row>
    <row r="30" spans="1:8">
      <c r="A30" s="105" t="s">
        <v>94</v>
      </c>
      <c r="B30" s="106"/>
      <c r="C30" s="106"/>
      <c r="D30" s="107"/>
      <c r="E30" s="106"/>
      <c r="F30" s="106"/>
      <c r="G30" s="106"/>
      <c r="H30" s="106"/>
    </row>
    <row r="31" spans="1:8">
      <c r="A31" s="141" t="s">
        <v>95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96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97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98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08" t="s">
        <v>99</v>
      </c>
      <c r="C1" s="108" t="s">
        <v>100</v>
      </c>
      <c r="E1" s="108" t="s">
        <v>77</v>
      </c>
    </row>
    <row r="2" spans="1:5" ht="30">
      <c r="A2" s="91" t="s">
        <v>101</v>
      </c>
      <c r="C2" t="s">
        <v>102</v>
      </c>
      <c r="E2" s="91" t="s">
        <v>103</v>
      </c>
    </row>
    <row r="3" spans="1:5">
      <c r="A3" s="91"/>
    </row>
    <row r="4" spans="1:5" ht="30">
      <c r="A4" s="91" t="s">
        <v>104</v>
      </c>
      <c r="C4" s="91" t="s">
        <v>105</v>
      </c>
    </row>
    <row r="5" spans="1:5">
      <c r="A5" s="91"/>
    </row>
    <row r="6" spans="1:5" ht="30">
      <c r="A6" s="91" t="s">
        <v>106</v>
      </c>
    </row>
    <row r="7" spans="1:5" ht="45">
      <c r="A7" s="91"/>
      <c r="C7" s="91" t="s">
        <v>107</v>
      </c>
    </row>
    <row r="8" spans="1:5" ht="30">
      <c r="A8" s="91" t="s">
        <v>106</v>
      </c>
    </row>
    <row r="9" spans="1:5" ht="45">
      <c r="A9" s="91"/>
      <c r="C9" s="91" t="s">
        <v>108</v>
      </c>
    </row>
    <row r="10" spans="1:5" ht="30">
      <c r="A10" s="91" t="s">
        <v>104</v>
      </c>
    </row>
    <row r="11" spans="1:5" ht="30">
      <c r="A11" s="91"/>
      <c r="C11" s="91" t="s">
        <v>109</v>
      </c>
    </row>
    <row r="12" spans="1:5" ht="30">
      <c r="A12" s="91" t="s">
        <v>101</v>
      </c>
    </row>
    <row r="13" spans="1:5">
      <c r="A13" s="91"/>
    </row>
    <row r="14" spans="1:5" ht="30">
      <c r="A14" s="92" t="s">
        <v>110</v>
      </c>
      <c r="C14" s="91" t="s">
        <v>111</v>
      </c>
    </row>
    <row r="15" spans="1:5">
      <c r="A15" s="91"/>
    </row>
    <row r="16" spans="1:5" ht="30">
      <c r="A16" s="91"/>
      <c r="C16" s="91" t="s">
        <v>112</v>
      </c>
    </row>
    <row r="17" spans="1:3">
      <c r="A17" s="91"/>
    </row>
    <row r="18" spans="1:3" ht="30">
      <c r="A18" s="91"/>
      <c r="C18" s="91" t="s">
        <v>113</v>
      </c>
    </row>
    <row r="19" spans="1:3">
      <c r="A19" s="91"/>
    </row>
    <row r="20" spans="1:3" ht="60">
      <c r="A20" s="91"/>
      <c r="C20" s="91" t="s">
        <v>114</v>
      </c>
    </row>
    <row r="21" spans="1:3">
      <c r="A21" s="91"/>
    </row>
    <row r="22" spans="1:3" ht="45">
      <c r="A22" s="91"/>
      <c r="C22" s="91" t="s">
        <v>115</v>
      </c>
    </row>
    <row r="23" spans="1:3">
      <c r="A23" s="91"/>
    </row>
    <row r="24" spans="1:3" ht="30">
      <c r="A24" s="91"/>
      <c r="C24" s="91" t="s">
        <v>116</v>
      </c>
    </row>
    <row r="25" spans="1:3">
      <c r="A25" s="91"/>
    </row>
    <row r="26" spans="1:3">
      <c r="A26" s="91"/>
      <c r="C26" s="86" t="s">
        <v>117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9" t="s">
        <v>118</v>
      </c>
      <c r="B1" s="110" t="s">
        <v>119</v>
      </c>
      <c r="C1" s="111" t="s">
        <v>120</v>
      </c>
      <c r="D1" s="112" t="s">
        <v>121</v>
      </c>
      <c r="E1" s="112" t="s">
        <v>122</v>
      </c>
      <c r="F1" s="112" t="s">
        <v>123</v>
      </c>
      <c r="G1" s="112" t="s">
        <v>124</v>
      </c>
      <c r="H1" s="112" t="s">
        <v>125</v>
      </c>
      <c r="I1" s="113" t="s">
        <v>126</v>
      </c>
    </row>
    <row r="2" spans="1:9" ht="19.5" thickBot="1">
      <c r="A2" s="109" t="s">
        <v>127</v>
      </c>
      <c r="C2" s="84" t="s">
        <v>128</v>
      </c>
      <c r="D2" s="84" t="s">
        <v>129</v>
      </c>
      <c r="E2" s="84" t="s">
        <v>130</v>
      </c>
      <c r="F2" s="84" t="s">
        <v>131</v>
      </c>
      <c r="G2" s="84" t="s">
        <v>132</v>
      </c>
      <c r="H2" s="84" t="s">
        <v>133</v>
      </c>
    </row>
    <row r="3" spans="1:9" ht="19.5" thickBot="1">
      <c r="A3" s="109" t="s">
        <v>134</v>
      </c>
      <c r="B3" s="3" t="s">
        <v>135</v>
      </c>
      <c r="C3" s="3" t="s">
        <v>136</v>
      </c>
      <c r="D3" s="3" t="s">
        <v>137</v>
      </c>
      <c r="E3" s="3" t="s">
        <v>138</v>
      </c>
      <c r="F3" s="3" t="s">
        <v>139</v>
      </c>
      <c r="G3" s="3" t="s">
        <v>140</v>
      </c>
      <c r="H3" s="3" t="s">
        <v>141</v>
      </c>
    </row>
    <row r="4" spans="1:9" ht="18.75">
      <c r="A4" s="114"/>
      <c r="B4" s="3" t="s">
        <v>142</v>
      </c>
      <c r="C4" s="3" t="s">
        <v>143</v>
      </c>
      <c r="D4" s="3" t="s">
        <v>144</v>
      </c>
      <c r="E4" s="84" t="s">
        <v>145</v>
      </c>
      <c r="F4" s="84" t="s">
        <v>146</v>
      </c>
      <c r="G4" s="3" t="s">
        <v>147</v>
      </c>
      <c r="H4" s="3" t="s">
        <v>148</v>
      </c>
    </row>
    <row r="5" spans="1:9" ht="18.75">
      <c r="A5" s="114"/>
      <c r="B5" s="3" t="s">
        <v>149</v>
      </c>
      <c r="C5" s="3"/>
      <c r="E5" s="115" t="s">
        <v>150</v>
      </c>
      <c r="F5" s="115" t="s">
        <v>151</v>
      </c>
      <c r="G5" s="3" t="s">
        <v>152</v>
      </c>
    </row>
    <row r="6" spans="1:9" ht="19.5" thickBot="1">
      <c r="A6" s="114"/>
    </row>
    <row r="7" spans="1:9" ht="19.5" thickBot="1">
      <c r="A7" s="109" t="s">
        <v>153</v>
      </c>
      <c r="E7" s="23">
        <v>159778</v>
      </c>
      <c r="F7" s="84" t="s">
        <v>154</v>
      </c>
      <c r="H7" s="23">
        <v>75143</v>
      </c>
    </row>
    <row r="8" spans="1:9" ht="19.5" thickBot="1">
      <c r="A8" s="109" t="s">
        <v>155</v>
      </c>
      <c r="C8" s="84" t="s">
        <v>156</v>
      </c>
      <c r="E8" s="84" t="s">
        <v>156</v>
      </c>
      <c r="F8" s="84" t="s">
        <v>156</v>
      </c>
      <c r="G8" s="84" t="s">
        <v>77</v>
      </c>
      <c r="H8" t="s">
        <v>157</v>
      </c>
      <c r="I8" t="s">
        <v>156</v>
      </c>
    </row>
    <row r="9" spans="1:9">
      <c r="C9" s="84" t="s">
        <v>158</v>
      </c>
      <c r="E9" s="84" t="s">
        <v>158</v>
      </c>
      <c r="F9" s="84" t="s">
        <v>158</v>
      </c>
      <c r="G9" s="84" t="s">
        <v>99</v>
      </c>
      <c r="H9" t="s">
        <v>159</v>
      </c>
      <c r="I9" t="s">
        <v>158</v>
      </c>
    </row>
    <row r="10" spans="1:9">
      <c r="C10" s="84" t="s">
        <v>160</v>
      </c>
      <c r="E10" s="84" t="s">
        <v>160</v>
      </c>
      <c r="F10" s="84" t="s">
        <v>160</v>
      </c>
      <c r="G10" s="84" t="s">
        <v>161</v>
      </c>
      <c r="H10" s="84" t="s">
        <v>166</v>
      </c>
      <c r="I10" t="s">
        <v>160</v>
      </c>
    </row>
    <row r="11" spans="1:9">
      <c r="C11" s="84" t="s">
        <v>162</v>
      </c>
      <c r="E11" s="84" t="s">
        <v>162</v>
      </c>
      <c r="F11" s="84" t="s">
        <v>162</v>
      </c>
      <c r="H11" s="84" t="s">
        <v>167</v>
      </c>
      <c r="I11" t="s">
        <v>162</v>
      </c>
    </row>
    <row r="12" spans="1:9">
      <c r="H12" s="84" t="s">
        <v>168</v>
      </c>
      <c r="I12" t="s">
        <v>163</v>
      </c>
    </row>
    <row r="13" spans="1:9">
      <c r="I13" t="s">
        <v>157</v>
      </c>
    </row>
    <row r="14" spans="1:9">
      <c r="I14" t="s">
        <v>164</v>
      </c>
    </row>
    <row r="15" spans="1:9">
      <c r="I15" t="s">
        <v>165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4CD331-EBFE-4D2B-90E4-B5A8C9E68480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9DAFA668-F3D1-48B7-8C06-F2153662E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246848-65DD-4D7B-A39D-BB1187465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2025-06-11T15:29:26Z</cp:lastPrinted>
  <dcterms:created xsi:type="dcterms:W3CDTF">2000-08-02T17:16:16Z</dcterms:created>
  <dcterms:modified xsi:type="dcterms:W3CDTF">2025-06-27T21:51:38Z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30304600</vt:r8>
  </property>
  <property fmtid="{D5CDD505-2E9C-101B-9397-08002B2CF9AE}" pid="4" name="MediaServiceImageTags">
    <vt:lpwstr/>
  </property>
</Properties>
</file>