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507 Center Medspa/01. Quotes/Proposals/"/>
    </mc:Choice>
  </mc:AlternateContent>
  <xr:revisionPtr revIDLastSave="82" documentId="8_{5F43B0CF-7163-4BCF-AD22-13C0B3E137B6}" xr6:coauthVersionLast="47" xr6:coauthVersionMax="47" xr10:uidLastSave="{6609568F-81CD-4CF2-AF59-AD100438B026}"/>
  <bookViews>
    <workbookView xWindow="-120" yWindow="-120" windowWidth="29040" windowHeight="15720" activeTab="1" xr2:uid="{00000000-000D-0000-FFFF-FFFF00000000}"/>
  </bookViews>
  <sheets>
    <sheet name="Bid Form" sheetId="13" r:id="rId1"/>
    <sheet name="SOV" sheetId="29" r:id="rId2"/>
    <sheet name="SOV Manual" sheetId="30" r:id="rId3"/>
    <sheet name="Glossary" sheetId="25" r:id="rId4"/>
    <sheet name="WT Description" sheetId="26" r:id="rId5"/>
    <sheet name="Products" sheetId="27" r:id="rId6"/>
  </sheets>
  <definedNames>
    <definedName name="_xlnm.Print_Area" localSheetId="0">'Bid Form'!$B$1:$J$52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9" i="30" l="1"/>
  <c r="M19" i="30"/>
  <c r="H19" i="30"/>
  <c r="J19" i="30" s="1"/>
  <c r="L18" i="30"/>
  <c r="P18" i="30" s="1"/>
  <c r="H18" i="30"/>
  <c r="J18" i="30" s="1"/>
  <c r="L17" i="30"/>
  <c r="M17" i="30" s="1"/>
  <c r="H17" i="30"/>
  <c r="J17" i="30" s="1"/>
  <c r="L16" i="30"/>
  <c r="P16" i="30" s="1"/>
  <c r="H16" i="30"/>
  <c r="J16" i="30" s="1"/>
  <c r="P15" i="30"/>
  <c r="M15" i="30"/>
  <c r="H15" i="30"/>
  <c r="J15" i="30" s="1"/>
  <c r="R14" i="30"/>
  <c r="P14" i="30"/>
  <c r="R13" i="30"/>
  <c r="P13" i="30"/>
  <c r="M13" i="30"/>
  <c r="G13" i="30" s="1"/>
  <c r="H13" i="30" s="1"/>
  <c r="R12" i="30"/>
  <c r="P12" i="30"/>
  <c r="M12" i="30"/>
  <c r="G12" i="30" s="1"/>
  <c r="H12" i="30" s="1"/>
  <c r="A1" i="30"/>
  <c r="L17" i="29"/>
  <c r="M17" i="29" s="1"/>
  <c r="H17" i="29"/>
  <c r="J17" i="29" s="1"/>
  <c r="R14" i="29"/>
  <c r="P14" i="29"/>
  <c r="M14" i="29"/>
  <c r="G14" i="29" s="1"/>
  <c r="H14" i="29" s="1"/>
  <c r="R13" i="29"/>
  <c r="P13" i="29"/>
  <c r="M13" i="29"/>
  <c r="G13" i="29" s="1"/>
  <c r="H13" i="29" s="1"/>
  <c r="L19" i="29"/>
  <c r="M19" i="29" s="1"/>
  <c r="L20" i="29"/>
  <c r="P20" i="29" s="1"/>
  <c r="H15" i="13"/>
  <c r="H14" i="13"/>
  <c r="L18" i="29"/>
  <c r="P18" i="29" s="1"/>
  <c r="I9" i="13"/>
  <c r="P21" i="29"/>
  <c r="M21" i="29"/>
  <c r="H21" i="29"/>
  <c r="J21" i="29" s="1"/>
  <c r="H20" i="29"/>
  <c r="J20" i="29" s="1"/>
  <c r="H19" i="29"/>
  <c r="J19" i="29" s="1"/>
  <c r="H18" i="29"/>
  <c r="J18" i="29" s="1"/>
  <c r="M16" i="29"/>
  <c r="P16" i="29"/>
  <c r="R15" i="29"/>
  <c r="P15" i="29"/>
  <c r="R12" i="29"/>
  <c r="P12" i="29"/>
  <c r="M12" i="29"/>
  <c r="G12" i="29" s="1"/>
  <c r="H12" i="29" s="1"/>
  <c r="A1" i="29"/>
  <c r="P17" i="30" l="1"/>
  <c r="R11" i="30" s="1"/>
  <c r="I13" i="30"/>
  <c r="J13" i="30" s="1"/>
  <c r="H20" i="30"/>
  <c r="Q7" i="30"/>
  <c r="I12" i="30"/>
  <c r="J12" i="30" s="1"/>
  <c r="M18" i="30"/>
  <c r="M16" i="30"/>
  <c r="P17" i="29"/>
  <c r="I14" i="29"/>
  <c r="J14" i="29" s="1"/>
  <c r="I13" i="29"/>
  <c r="J13" i="29" s="1"/>
  <c r="P19" i="29"/>
  <c r="R11" i="29" s="1"/>
  <c r="H16" i="29"/>
  <c r="J16" i="29" s="1"/>
  <c r="I12" i="29"/>
  <c r="M20" i="29"/>
  <c r="M18" i="29"/>
  <c r="J12" i="29" l="1"/>
  <c r="J22" i="29" s="1"/>
  <c r="J24" i="13" s="1"/>
  <c r="I22" i="29"/>
  <c r="J20" i="30"/>
  <c r="T11" i="30"/>
  <c r="S11" i="30"/>
  <c r="Q7" i="29"/>
  <c r="S11" i="29" s="1"/>
  <c r="H22" i="29"/>
  <c r="T11" i="29" l="1"/>
  <c r="I11" i="13" l="1"/>
</calcChain>
</file>

<file path=xl/sharedStrings.xml><?xml version="1.0" encoding="utf-8"?>
<sst xmlns="http://schemas.openxmlformats.org/spreadsheetml/2006/main" count="290" uniqueCount="199">
  <si>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</si>
  <si>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</si>
  <si>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</si>
  <si>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</si>
  <si>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</si>
  <si>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</si>
  <si>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</si>
  <si>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</si>
  <si>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</si>
  <si>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</si>
  <si>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</si>
  <si>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</si>
  <si>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</si>
  <si>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</si>
  <si>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</si>
  <si>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</si>
  <si>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</si>
  <si>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</si>
  <si>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</si>
  <si>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</si>
  <si>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</si>
  <si>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</si>
  <si>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</si>
  <si>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Margin</t>
  </si>
  <si>
    <t>Cost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</si>
  <si>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</si>
  <si>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</si>
  <si>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</si>
  <si>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</si>
  <si>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</si>
  <si>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</si>
  <si>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</si>
  <si>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</si>
  <si>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</si>
  <si>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</si>
  <si>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</si>
  <si>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</si>
  <si>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</si>
  <si>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</si>
  <si>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</si>
  <si>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</si>
  <si>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</si>
  <si>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</si>
  <si>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</si>
  <si>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</si>
  <si>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</si>
  <si>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</si>
  <si>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</si>
  <si>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</si>
  <si>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</si>
  <si>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</si>
  <si>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</si>
  <si>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</si>
  <si>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</si>
  <si>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</si>
  <si>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</si>
  <si>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</si>
  <si>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</si>
  <si>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</si>
  <si>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</si>
  <si>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</si>
  <si>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</si>
  <si>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</si>
  <si>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</si>
  <si>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</si>
  <si>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</si>
  <si>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</si>
  <si>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</si>
  <si>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</si>
  <si>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</si>
  <si>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</si>
  <si>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</si>
  <si>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</si>
  <si>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</si>
  <si>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</si>
  <si>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</si>
  <si>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</si>
  <si>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</si>
  <si>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</si>
  <si>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</si>
  <si>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</si>
  <si>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</si>
  <si>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</si>
  <si>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</si>
  <si>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</si>
  <si>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</si>
  <si>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</si>
  <si>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</si>
  <si>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</si>
  <si>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</si>
  <si>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</si>
  <si>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</si>
  <si>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</si>
  <si>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</si>
  <si>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</si>
  <si>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</si>
  <si>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</si>
  <si>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</si>
  <si>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</si>
  <si>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</si>
  <si>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</si>
  <si>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</si>
  <si>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</si>
  <si>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</si>
  <si>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</si>
  <si>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</si>
  <si>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</si>
  <si>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</si>
  <si>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</si>
  <si>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</si>
  <si>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</si>
  <si>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</si>
  <si>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</si>
  <si>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</si>
  <si>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</si>
  <si>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</si>
  <si>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</si>
  <si>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</si>
  <si>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</si>
  <si>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</si>
  <si>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</si>
  <si>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</si>
  <si>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</si>
  <si>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</si>
  <si>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</si>
  <si>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</si>
  <si>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</si>
  <si>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</si>
  <si>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</si>
  <si>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</si>
  <si>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</si>
  <si>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</si>
  <si>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</si>
  <si>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</si>
  <si>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</si>
  <si>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</si>
  <si>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</si>
  <si>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</si>
  <si>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</si>
  <si>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</si>
  <si>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</si>
  <si>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</si>
  <si>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</si>
  <si>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</si>
  <si>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</si>
  <si>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</si>
  <si>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</si>
  <si>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</si>
  <si>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</si>
  <si>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</si>
  <si>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</si>
  <si>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</si>
  <si>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</si>
  <si>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</si>
  <si>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</si>
  <si>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</si>
  <si>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</si>
  <si>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</si>
  <si>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</si>
  <si>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</si>
  <si>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</si>
  <si>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</si>
  <si>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</si>
  <si>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</si>
  <si>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</si>
  <si>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</si>
  <si>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</si>
  <si>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</si>
  <si>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</si>
  <si>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>PH: 865-770-5812</t>
  </si>
  <si>
    <t>865-770-5812</t>
  </si>
  <si>
    <t xml:space="preserve">dstorm@readwindow.com 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</si>
  <si>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</si>
  <si>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</si>
  <si>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</si>
  <si>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</si>
  <si>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</si>
  <si>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>Payment Terms: 100% Prepayment may be required for orders total less than $5K and 50% deposit for orders more than $5K. Balance due of Completed Production and/or Services Rendered.</t>
  </si>
  <si>
    <t>Installation based on fastening blinds or shades to window system. Any change in mount substrate or location is subject to surcharge.</t>
  </si>
  <si>
    <t>Chattanooga TN</t>
  </si>
  <si>
    <t xml:space="preserve">Sales Tax, Freight &amp; Installation included in Total </t>
  </si>
  <si>
    <t>Total w/Tax</t>
  </si>
  <si>
    <t>Center Medspa</t>
  </si>
  <si>
    <t>25-507</t>
  </si>
  <si>
    <t>Left</t>
  </si>
  <si>
    <t>Right</t>
  </si>
  <si>
    <t>RWP Recharge Motorized Roller Shade with Anodized Fascia</t>
  </si>
  <si>
    <t>Fabirc:Halden 1% Openness - Color: White/Black</t>
  </si>
  <si>
    <t>Push Pro Remote with timer</t>
  </si>
  <si>
    <t>White</t>
  </si>
  <si>
    <t xml:space="preserve">Single Motorized Shade Installation </t>
  </si>
  <si>
    <t>Programing Fee</t>
  </si>
  <si>
    <t xml:space="preserve">Install Trip Charge Budget                                                                           </t>
  </si>
  <si>
    <t>Estimate For:  Motorized Roller Shades with Timer Remote</t>
  </si>
  <si>
    <t>RWP Motorized Recharge Battery Roller Shade w/Fascia</t>
  </si>
  <si>
    <t>Fascia Color: Anodized AL</t>
  </si>
  <si>
    <t>Fabric: Halden 1% Openness - Color: White/Black</t>
  </si>
  <si>
    <t xml:space="preserve">Push Pro Remote with Timer Funtion </t>
  </si>
  <si>
    <t xml:space="preserve">Note: For Manual System deduct $980.00 from the above pricing.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</si>
</sst>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4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0"/>
      <color theme="1"/>
      <name val="Calibri"/>
      <family val="2"/>
      <scheme val="minor"/>
    </font>
    <font>
      <sz val="8"/>
      <name val="Garamond"/>
    </font>
    <font>
      <i/>
      <sz val="11"/>
      <name val="Garamond"/>
      <family val="1"/>
    </font>
    <font>
      <b/>
      <i/>
      <sz val="1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0" fontId="4" fillId="0" borderId="2" xfId="5" applyBorder="1" applyAlignment="1" applyProtection="1"/>
    <xf numFmtId="165" fontId="5" fillId="0" borderId="15" xfId="3" applyNumberFormat="1" applyFont="1" applyFill="1" applyBorder="1"/>
    <xf numFmtId="44" fontId="7" fillId="0" borderId="14" xfId="0" applyNumberFormat="1" applyFont="1" applyBorder="1" applyAlignment="1">
      <alignment horizontal="center"/>
    </xf>
    <xf numFmtId="0" fontId="30" fillId="0" borderId="21" xfId="0" applyFont="1" applyBorder="1" applyAlignment="1" applyProtection="1">
      <alignment horizontal="center" vertical="center"/>
      <protection locked="0"/>
    </xf>
    <xf numFmtId="12" fontId="30" fillId="0" borderId="21" xfId="0" applyNumberFormat="1" applyFont="1" applyBorder="1" applyAlignment="1" applyProtection="1">
      <alignment vertical="center"/>
      <protection locked="0"/>
    </xf>
    <xf numFmtId="44" fontId="2" fillId="0" borderId="0" xfId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49" fontId="1" fillId="0" borderId="0" xfId="0" quotePrefix="1" applyNumberFormat="1" applyFont="1" applyAlignment="1">
      <alignment horizontal="center"/>
    </xf>
    <xf numFmtId="1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9" fontId="3" fillId="0" borderId="0" xfId="0" applyNumberFormat="1" applyFont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9" fontId="33" fillId="0" borderId="0" xfId="0" applyNumberFormat="1" applyFont="1" applyAlignment="1">
      <alignment horizontal="center"/>
    </xf>
    <xf numFmtId="9" fontId="32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AC7878F-E9B9-4B2E-8935-0A1C1079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86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32FF4DC-C0B6-4992-AEF4-C945E92ED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6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9116064C-7F7D-4AA9-B19C-91C835407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910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76AF4D9-CBC1-46FD-A1D5-3E2D3E900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06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A3BD6B2-9B87-4677-92A8-7390B8B42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213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F6FA9FB-C759-4F14-98C5-E3C783038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506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4A524E2C-3025-4D86-BAE0-74EC94BD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62445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1595F7F-86BB-4458-A378-9C407D3A0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411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orm@readwindow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9"/>
  <sheetViews>
    <sheetView topLeftCell="A21" zoomScale="110" zoomScaleNormal="110" workbookViewId="0">
      <selection activeCell="F32" sqref="F32"/>
    </sheetView>
  </sheetViews>
  <sheetFormatPr defaultRowHeight="15"/>
  <cols>
    <col min="1" max="1" width="11.28515625" style="2" customWidth="1"/>
    <col min="2" max="7" width="9.140625" style="2" customWidth="1"/>
    <col min="8" max="8" width="11.7109375" style="2" customWidth="1"/>
    <col min="9" max="9" width="11.28515625" style="2" customWidth="1"/>
    <col min="10" max="10" width="13.140625" style="2" customWidth="1"/>
    <col min="12" max="12" width="9.7109375" bestFit="1" customWidth="1"/>
  </cols>
  <sheetData>
    <row r="7" spans="2:15">
      <c r="H7" s="7"/>
      <c r="I7" s="17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32</v>
      </c>
      <c r="I9" s="84" t="str">
        <f>SOV!F1</f>
        <v>25-507</v>
      </c>
      <c r="J9" s="84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33</v>
      </c>
      <c r="H11" s="7" t="s">
        <v>20</v>
      </c>
      <c r="I11" s="85">
        <f ca="1">TODAY()</f>
        <v>45835</v>
      </c>
    </row>
    <row r="12" spans="2:15">
      <c r="B12" s="1"/>
      <c r="H12" s="7"/>
    </row>
    <row r="13" spans="2:15">
      <c r="B13" s="1" t="s">
        <v>2</v>
      </c>
      <c r="D13" s="84" t="s">
        <v>47</v>
      </c>
      <c r="H13" s="7" t="s">
        <v>1</v>
      </c>
    </row>
    <row r="14" spans="2:15">
      <c r="B14" s="1"/>
      <c r="D14" s="2" t="s">
        <v>18</v>
      </c>
      <c r="H14" s="2" t="str">
        <f>SOV!F3</f>
        <v>Center Medspa</v>
      </c>
    </row>
    <row r="15" spans="2:15">
      <c r="B15" s="1"/>
      <c r="D15" s="2" t="s">
        <v>19</v>
      </c>
      <c r="H15" s="4" t="str">
        <f>SOV!F4</f>
        <v>Chattanooga TN</v>
      </c>
    </row>
    <row r="16" spans="2:15">
      <c r="B16" s="1"/>
    </row>
    <row r="17" spans="1:21">
      <c r="B17" s="7" t="s">
        <v>3</v>
      </c>
      <c r="D17" s="84" t="s">
        <v>168</v>
      </c>
      <c r="H17" s="1" t="s">
        <v>15</v>
      </c>
    </row>
    <row r="18" spans="1:21">
      <c r="D18" s="84" t="s">
        <v>169</v>
      </c>
      <c r="H18" s="2" t="s">
        <v>34</v>
      </c>
    </row>
    <row r="19" spans="1:21">
      <c r="D19" s="2" t="s">
        <v>14</v>
      </c>
    </row>
    <row r="20" spans="1:21" ht="15.75" thickBot="1">
      <c r="B20" s="14"/>
      <c r="C20" s="14"/>
      <c r="D20" s="123" t="s">
        <v>174</v>
      </c>
      <c r="E20" s="14"/>
      <c r="F20" s="14"/>
      <c r="G20" s="14"/>
      <c r="H20" s="14"/>
      <c r="I20" s="123"/>
      <c r="J20" s="14"/>
    </row>
    <row r="21" spans="1:21" ht="15.75" thickTop="1">
      <c r="B21" s="5"/>
      <c r="C21" s="5"/>
      <c r="D21" s="5"/>
      <c r="E21" s="5"/>
      <c r="F21" s="5"/>
      <c r="G21" s="5"/>
      <c r="H21" s="6"/>
      <c r="I21" s="5"/>
    </row>
    <row r="22" spans="1:21">
      <c r="B22" s="7" t="s">
        <v>193</v>
      </c>
      <c r="C22" s="8"/>
      <c r="D22" s="7"/>
      <c r="E22" s="8"/>
      <c r="F22" s="8"/>
      <c r="G22" s="8"/>
      <c r="H22" s="6"/>
      <c r="I22" s="5"/>
    </row>
    <row r="23" spans="1:21">
      <c r="B23" s="9" t="s">
        <v>4</v>
      </c>
      <c r="C23" s="8"/>
      <c r="E23" s="8"/>
      <c r="F23" s="8"/>
      <c r="H23" s="6"/>
      <c r="I23" s="5"/>
      <c r="J23" s="121" t="s">
        <v>181</v>
      </c>
    </row>
    <row r="24" spans="1:21">
      <c r="B24" s="8">
        <v>2</v>
      </c>
      <c r="C24" s="8" t="s">
        <v>5</v>
      </c>
      <c r="D24" s="86" t="s">
        <v>194</v>
      </c>
      <c r="E24" s="8"/>
      <c r="F24" s="8"/>
      <c r="G24" s="8"/>
      <c r="I24" s="18"/>
      <c r="J24" s="128">
        <f>SOV!J22</f>
        <v>2590</v>
      </c>
    </row>
    <row r="25" spans="1:21">
      <c r="D25" s="86" t="s">
        <v>195</v>
      </c>
      <c r="E25" s="8"/>
      <c r="F25" s="8"/>
      <c r="G25" s="8"/>
      <c r="I25" s="18"/>
      <c r="J25" s="19"/>
    </row>
    <row r="26" spans="1:21">
      <c r="D26" s="84" t="s">
        <v>196</v>
      </c>
      <c r="E26" s="8"/>
      <c r="F26" s="8"/>
      <c r="G26" s="8"/>
      <c r="I26" s="18"/>
      <c r="J26" s="19"/>
    </row>
    <row r="27" spans="1:21">
      <c r="D27" s="84" t="s">
        <v>197</v>
      </c>
      <c r="E27" s="8"/>
      <c r="F27" s="8"/>
      <c r="G27" s="8"/>
      <c r="I27" s="18"/>
      <c r="J27" s="19"/>
    </row>
    <row r="28" spans="1:21">
      <c r="D28" s="86" t="s">
        <v>180</v>
      </c>
      <c r="E28" s="8"/>
      <c r="F28" s="8"/>
      <c r="G28" s="8"/>
      <c r="H28" s="6"/>
      <c r="I28" s="18"/>
      <c r="J28" s="19"/>
    </row>
    <row r="29" spans="1:21">
      <c r="D29" s="135" t="s">
        <v>198</v>
      </c>
      <c r="E29" s="136"/>
      <c r="F29" s="136"/>
      <c r="G29" s="136"/>
      <c r="H29" s="137"/>
      <c r="I29" s="138"/>
      <c r="J29" s="19"/>
    </row>
    <row r="30" spans="1:21">
      <c r="D30" s="4"/>
      <c r="E30" s="8"/>
      <c r="F30" s="8"/>
      <c r="G30" s="8"/>
      <c r="H30" s="6"/>
      <c r="I30" s="5"/>
    </row>
    <row r="31" spans="1:21" ht="15" customHeight="1">
      <c r="A31" s="13"/>
      <c r="D31" s="4"/>
      <c r="E31" s="8"/>
      <c r="F31" s="8"/>
      <c r="G31" s="8"/>
      <c r="H31" s="6"/>
      <c r="I31" s="5"/>
      <c r="K31" s="2"/>
      <c r="L31" s="2"/>
      <c r="M31" s="12"/>
      <c r="N31" s="139"/>
      <c r="O31" s="139"/>
      <c r="P31" s="139"/>
      <c r="Q31" s="139"/>
      <c r="R31" s="139"/>
      <c r="S31" s="139"/>
      <c r="T31" s="139"/>
      <c r="U31" s="139"/>
    </row>
    <row r="32" spans="1:21">
      <c r="B32" s="86" t="s">
        <v>44</v>
      </c>
      <c r="C32" s="129"/>
      <c r="D32" s="84"/>
      <c r="E32" s="129"/>
      <c r="F32" s="129"/>
      <c r="G32" s="129"/>
      <c r="H32" s="130"/>
      <c r="I32" s="5"/>
      <c r="J32" s="84"/>
    </row>
    <row r="33" spans="1:21" s="10" customFormat="1" ht="15" customHeight="1">
      <c r="A33" s="8"/>
      <c r="B33" s="131" t="s">
        <v>7</v>
      </c>
      <c r="C33" s="140" t="s">
        <v>178</v>
      </c>
      <c r="D33" s="139"/>
      <c r="E33" s="139"/>
      <c r="F33" s="139"/>
      <c r="G33" s="139"/>
      <c r="H33" s="139"/>
      <c r="I33" s="139"/>
      <c r="J33" s="139"/>
      <c r="M33"/>
      <c r="N33"/>
      <c r="O33"/>
      <c r="P33"/>
      <c r="Q33"/>
      <c r="R33"/>
      <c r="S33"/>
      <c r="T33"/>
      <c r="U33"/>
    </row>
    <row r="34" spans="1:21">
      <c r="A34" s="11"/>
      <c r="B34" s="131"/>
      <c r="C34" s="139"/>
      <c r="D34" s="139"/>
      <c r="E34" s="139"/>
      <c r="F34" s="139"/>
      <c r="G34" s="139"/>
      <c r="H34" s="139"/>
      <c r="I34" s="139"/>
      <c r="J34" s="139"/>
      <c r="K34" s="2"/>
      <c r="L34" s="2"/>
    </row>
    <row r="35" spans="1:21" ht="15" customHeight="1">
      <c r="A35" s="13"/>
      <c r="B35" s="8"/>
      <c r="C35" s="8"/>
      <c r="D35" s="4"/>
      <c r="E35" s="8"/>
      <c r="F35" s="8"/>
      <c r="G35" s="8"/>
      <c r="H35" s="134"/>
      <c r="I35" s="8"/>
      <c r="J35" s="8"/>
      <c r="K35" s="2"/>
      <c r="L35" s="2"/>
    </row>
    <row r="36" spans="1:21" ht="15" customHeight="1" thickBot="1">
      <c r="A36" s="13"/>
      <c r="B36" s="15"/>
      <c r="C36" s="15"/>
      <c r="D36" s="16"/>
      <c r="E36" s="15"/>
      <c r="F36" s="15"/>
      <c r="G36" s="15"/>
      <c r="H36" s="122"/>
      <c r="I36" s="15"/>
      <c r="J36" s="15"/>
      <c r="K36" s="2"/>
      <c r="L36" s="2"/>
    </row>
    <row r="37" spans="1:21" ht="15" customHeight="1" thickTop="1">
      <c r="A37" s="13"/>
      <c r="B37" s="1" t="s">
        <v>46</v>
      </c>
      <c r="K37" s="2"/>
      <c r="L37" s="2"/>
    </row>
    <row r="38" spans="1:21" ht="15" customHeight="1">
      <c r="A38" s="13"/>
      <c r="B38" s="12" t="s">
        <v>7</v>
      </c>
      <c r="C38" s="4" t="s">
        <v>8</v>
      </c>
      <c r="K38" s="2"/>
      <c r="L38" s="2"/>
    </row>
    <row r="39" spans="1:21" ht="15" customHeight="1">
      <c r="A39" s="13"/>
      <c r="B39" s="12"/>
      <c r="C39" s="86" t="s">
        <v>176</v>
      </c>
      <c r="K39" s="2"/>
      <c r="L39" s="2"/>
    </row>
    <row r="40" spans="1:21" ht="15" customHeight="1">
      <c r="A40" s="13"/>
      <c r="B40" s="12" t="s">
        <v>9</v>
      </c>
      <c r="C40" s="140" t="s">
        <v>172</v>
      </c>
      <c r="D40" s="139"/>
      <c r="E40" s="139"/>
      <c r="F40" s="139"/>
      <c r="G40" s="139"/>
      <c r="H40" s="139"/>
      <c r="I40" s="139"/>
      <c r="J40" s="139"/>
      <c r="K40" s="2"/>
      <c r="L40" s="2"/>
    </row>
    <row r="41" spans="1:21" ht="15" customHeight="1">
      <c r="A41" s="13"/>
      <c r="B41" s="12" t="s">
        <v>10</v>
      </c>
      <c r="C41" s="141" t="s">
        <v>21</v>
      </c>
      <c r="D41" s="139"/>
      <c r="E41" s="139"/>
      <c r="F41" s="139"/>
      <c r="G41" s="139"/>
      <c r="H41" s="139"/>
      <c r="I41" s="139"/>
      <c r="J41" s="139"/>
      <c r="K41" s="2"/>
      <c r="L41" s="2"/>
    </row>
    <row r="42" spans="1:21">
      <c r="A42" s="13"/>
      <c r="B42" s="12"/>
      <c r="C42" s="139"/>
      <c r="D42" s="139"/>
      <c r="E42" s="139"/>
      <c r="F42" s="139"/>
      <c r="G42" s="139"/>
      <c r="H42" s="139"/>
      <c r="I42" s="139"/>
      <c r="J42" s="139"/>
      <c r="K42" s="2"/>
      <c r="L42" s="2"/>
    </row>
    <row r="43" spans="1:21">
      <c r="A43" s="13"/>
      <c r="B43" s="12" t="s">
        <v>11</v>
      </c>
      <c r="C43" s="142" t="s">
        <v>177</v>
      </c>
      <c r="D43" s="143"/>
      <c r="E43" s="143"/>
      <c r="F43" s="143"/>
      <c r="G43" s="143"/>
      <c r="H43" s="143"/>
      <c r="I43" s="143"/>
      <c r="J43" s="143"/>
      <c r="K43" s="2"/>
      <c r="L43" s="2"/>
    </row>
    <row r="44" spans="1:21">
      <c r="A44" s="13"/>
      <c r="B44" s="12"/>
      <c r="C44" s="143"/>
      <c r="D44" s="143"/>
      <c r="E44" s="143"/>
      <c r="F44" s="143"/>
      <c r="G44" s="143"/>
      <c r="H44" s="143"/>
      <c r="I44" s="143"/>
      <c r="J44" s="143"/>
      <c r="K44" s="2"/>
      <c r="L44" s="2"/>
    </row>
    <row r="45" spans="1:21" ht="15" customHeight="1">
      <c r="A45" s="13"/>
      <c r="B45" s="12" t="s">
        <v>16</v>
      </c>
      <c r="C45" s="140" t="s">
        <v>48</v>
      </c>
      <c r="D45" s="139"/>
      <c r="E45" s="139"/>
      <c r="F45" s="139"/>
      <c r="G45" s="139"/>
      <c r="H45" s="139"/>
      <c r="I45" s="139"/>
      <c r="J45" s="139"/>
      <c r="K45" s="2"/>
      <c r="L45" s="2"/>
    </row>
    <row r="46" spans="1:21" ht="15" customHeight="1">
      <c r="A46" s="13"/>
      <c r="B46" s="12"/>
      <c r="C46" s="139"/>
      <c r="D46" s="139"/>
      <c r="E46" s="139"/>
      <c r="F46" s="139"/>
      <c r="G46" s="139"/>
      <c r="H46" s="139"/>
      <c r="I46" s="139"/>
      <c r="J46" s="139"/>
      <c r="K46" s="2"/>
      <c r="L46" s="2"/>
    </row>
    <row r="47" spans="1:21" ht="15" customHeight="1">
      <c r="A47" s="13"/>
      <c r="D47" s="4"/>
      <c r="E47" s="8"/>
      <c r="F47" s="8"/>
      <c r="G47" s="8"/>
      <c r="H47" s="6"/>
      <c r="I47" s="5"/>
      <c r="K47" s="2"/>
      <c r="L47" s="2"/>
      <c r="M47" s="12"/>
      <c r="N47" s="139"/>
      <c r="O47" s="139"/>
      <c r="P47" s="139"/>
      <c r="Q47" s="139"/>
      <c r="R47" s="139"/>
      <c r="S47" s="139"/>
      <c r="T47" s="139"/>
      <c r="U47" s="139"/>
    </row>
    <row r="48" spans="1:21" ht="15" customHeight="1">
      <c r="A48" s="13"/>
      <c r="B48" s="4" t="s">
        <v>12</v>
      </c>
      <c r="K48" s="2"/>
      <c r="L48" s="2"/>
    </row>
    <row r="49" spans="1:12" ht="15" customHeight="1">
      <c r="A49" s="13"/>
      <c r="B49" s="8"/>
      <c r="K49" s="2"/>
      <c r="L49" s="2"/>
    </row>
    <row r="50" spans="1:12" ht="15" customHeight="1">
      <c r="A50" s="13"/>
      <c r="B50" s="86" t="s">
        <v>173</v>
      </c>
      <c r="K50" s="2"/>
      <c r="L50" s="2"/>
    </row>
    <row r="51" spans="1:12" ht="15" customHeight="1">
      <c r="A51" s="13"/>
      <c r="B51" s="1" t="s">
        <v>47</v>
      </c>
      <c r="K51" s="2"/>
      <c r="L51" s="2"/>
    </row>
    <row r="52" spans="1:12" ht="15" customHeight="1">
      <c r="A52" s="13"/>
      <c r="K52" s="2"/>
      <c r="L52" s="2"/>
    </row>
    <row r="53" spans="1:12" ht="15" customHeight="1">
      <c r="A53" s="13"/>
      <c r="B53" s="12"/>
      <c r="K53" s="2"/>
      <c r="L53" s="2"/>
    </row>
    <row r="54" spans="1:12" ht="15" customHeight="1">
      <c r="A54" s="13"/>
      <c r="K54" s="2"/>
      <c r="L54" s="2"/>
    </row>
    <row r="55" spans="1:12" ht="15" customHeight="1">
      <c r="A55" s="13"/>
      <c r="K55" s="2"/>
      <c r="L55" s="2"/>
    </row>
    <row r="56" spans="1:12" ht="15" customHeight="1">
      <c r="A56" s="13"/>
      <c r="B56" s="12"/>
      <c r="K56" s="2"/>
      <c r="L56" s="2"/>
    </row>
    <row r="59" spans="1:12">
      <c r="B59" s="12"/>
    </row>
  </sheetData>
  <mergeCells count="7">
    <mergeCell ref="N31:U31"/>
    <mergeCell ref="N47:U47"/>
    <mergeCell ref="C33:J34"/>
    <mergeCell ref="C45:J46"/>
    <mergeCell ref="C41:J42"/>
    <mergeCell ref="C43:J44"/>
    <mergeCell ref="C40:J40"/>
  </mergeCells>
  <hyperlinks>
    <hyperlink ref="D20" r:id="rId1" xr:uid="{6D5BFB26-98F7-4983-B069-731A3917E5A7}"/>
  </hyperlinks>
  <pageMargins left="0.7" right="0.7" top="0.75" bottom="0.75" header="0.3" footer="0.3"/>
  <pageSetup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E8130-A5F2-4CD7-A256-6A626DCF52F3}">
  <dimension ref="A1:T194"/>
  <sheetViews>
    <sheetView tabSelected="1" topLeftCell="A6" zoomScale="90" zoomScaleNormal="90" workbookViewId="0">
      <selection activeCell="J25" sqref="J25"/>
    </sheetView>
  </sheetViews>
  <sheetFormatPr defaultColWidth="9.42578125" defaultRowHeight="15"/>
  <cols>
    <col min="1" max="1" width="5.5703125" style="23" customWidth="1"/>
    <col min="2" max="2" width="18.7109375" style="23" customWidth="1"/>
    <col min="3" max="4" width="10.5703125" style="23" customWidth="1"/>
    <col min="5" max="5" width="55.7109375" style="23" customWidth="1"/>
    <col min="6" max="6" width="55.140625" style="23" customWidth="1"/>
    <col min="7" max="9" width="13.42578125" style="23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4">
        <f ca="1">TODAY()</f>
        <v>45835</v>
      </c>
      <c r="B1" s="144"/>
      <c r="C1" s="144"/>
      <c r="D1" s="144"/>
      <c r="E1" s="21" t="s">
        <v>17</v>
      </c>
      <c r="F1" s="22" t="s">
        <v>183</v>
      </c>
      <c r="G1"/>
      <c r="M1" s="24"/>
      <c r="N1" s="56"/>
      <c r="O1" s="25"/>
      <c r="R1" s="2"/>
    </row>
    <row r="2" spans="1:20" ht="16.350000000000001" customHeight="1">
      <c r="A2" s="20"/>
      <c r="B2" s="20"/>
      <c r="C2" s="20"/>
      <c r="E2"/>
      <c r="G2" s="26"/>
      <c r="M2" s="24"/>
      <c r="N2" s="57"/>
      <c r="O2" s="27"/>
      <c r="R2" s="70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182</v>
      </c>
      <c r="G3" s="28"/>
      <c r="H3" s="21"/>
      <c r="I3" s="21"/>
      <c r="M3" s="24"/>
      <c r="N3" s="57"/>
      <c r="O3" s="30"/>
    </row>
    <row r="4" spans="1:20" s="29" customFormat="1" ht="25.15" customHeight="1" thickTop="1">
      <c r="A4" s="28" t="s">
        <v>18</v>
      </c>
      <c r="B4" s="21"/>
      <c r="C4" s="21"/>
      <c r="D4" s="21"/>
      <c r="E4" s="21"/>
      <c r="F4" s="22" t="s">
        <v>179</v>
      </c>
      <c r="G4" s="28"/>
      <c r="H4" s="21"/>
      <c r="I4" s="21"/>
      <c r="M4" s="25"/>
      <c r="N4" s="25"/>
      <c r="O4" s="31"/>
    </row>
    <row r="5" spans="1:20" s="29" customFormat="1" ht="25.15" customHeight="1">
      <c r="A5" s="28" t="s">
        <v>19</v>
      </c>
      <c r="B5" s="21"/>
      <c r="C5" s="21"/>
      <c r="D5" s="21"/>
      <c r="E5" s="21" t="s">
        <v>3</v>
      </c>
      <c r="F5" s="28" t="s">
        <v>168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170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98" t="s">
        <v>171</v>
      </c>
      <c r="G7" s="21"/>
      <c r="H7" s="21"/>
      <c r="I7" s="21"/>
      <c r="P7" s="71" t="s">
        <v>42</v>
      </c>
      <c r="Q7" s="70">
        <f>SUM(H12:H21)</f>
        <v>2465.3000000000002</v>
      </c>
    </row>
    <row r="8" spans="1:20" ht="18" customHeight="1" thickBot="1">
      <c r="A8" s="32"/>
      <c r="D8" s="33"/>
      <c r="F8" s="32"/>
      <c r="G8" s="34"/>
    </row>
    <row r="9" spans="1:20" ht="30" customHeight="1">
      <c r="A9" s="35"/>
      <c r="B9" s="35"/>
      <c r="C9" s="35"/>
      <c r="D9" s="26"/>
      <c r="E9" s="26"/>
      <c r="Q9" s="72" t="s">
        <v>43</v>
      </c>
      <c r="R9" s="73"/>
      <c r="S9" s="73"/>
      <c r="T9" s="74"/>
    </row>
    <row r="10" spans="1:20" s="40" customFormat="1" ht="14.45" customHeight="1">
      <c r="A10" s="36"/>
      <c r="B10" s="36"/>
      <c r="C10" s="36"/>
      <c r="D10" s="36"/>
      <c r="E10" s="36"/>
      <c r="F10" s="36" t="s">
        <v>25</v>
      </c>
      <c r="G10" s="37" t="s">
        <v>26</v>
      </c>
      <c r="H10" s="37" t="s">
        <v>27</v>
      </c>
      <c r="I10" s="93" t="s">
        <v>28</v>
      </c>
      <c r="J10" s="37" t="s">
        <v>26</v>
      </c>
      <c r="K10" s="38"/>
      <c r="L10"/>
      <c r="M10" s="39"/>
      <c r="N10" s="39">
        <v>0.55000000000000004</v>
      </c>
      <c r="Q10" s="75"/>
      <c r="R10" s="44" t="s">
        <v>39</v>
      </c>
      <c r="S10" s="44" t="s">
        <v>40</v>
      </c>
      <c r="T10" s="76" t="s">
        <v>41</v>
      </c>
    </row>
    <row r="11" spans="1:20" s="40" customFormat="1" ht="24.95" customHeight="1" thickBot="1">
      <c r="A11" s="82" t="s">
        <v>0</v>
      </c>
      <c r="B11" s="82" t="s">
        <v>45</v>
      </c>
      <c r="C11" s="82" t="s">
        <v>35</v>
      </c>
      <c r="D11" s="83" t="s">
        <v>36</v>
      </c>
      <c r="E11" s="83" t="s">
        <v>29</v>
      </c>
      <c r="F11" s="82" t="s">
        <v>30</v>
      </c>
      <c r="G11" s="82" t="s">
        <v>5</v>
      </c>
      <c r="H11" s="82" t="s">
        <v>6</v>
      </c>
      <c r="I11" s="94">
        <v>9.2499999999999999E-2</v>
      </c>
      <c r="J11" s="82" t="s">
        <v>6</v>
      </c>
      <c r="K11" s="38"/>
      <c r="L11" t="s">
        <v>24</v>
      </c>
      <c r="M11" t="s">
        <v>23</v>
      </c>
      <c r="P11" s="40" t="s">
        <v>38</v>
      </c>
      <c r="Q11" s="77"/>
      <c r="R11" s="78">
        <f>SUM(P12:P21)</f>
        <v>1392.69</v>
      </c>
      <c r="S11" s="78">
        <f>SUM(Q7-R11)</f>
        <v>1072.6099999999999</v>
      </c>
      <c r="T11" s="81">
        <f>SUM(Q7-R11)/Q7</f>
        <v>0.44</v>
      </c>
    </row>
    <row r="12" spans="1:20" s="44" customFormat="1" ht="30" customHeight="1" thickTop="1">
      <c r="A12" s="53">
        <v>1</v>
      </c>
      <c r="B12" s="133" t="s">
        <v>184</v>
      </c>
      <c r="C12" s="132">
        <v>45.625</v>
      </c>
      <c r="D12" s="53">
        <v>120</v>
      </c>
      <c r="E12" s="41" t="s">
        <v>186</v>
      </c>
      <c r="F12" s="41" t="s">
        <v>187</v>
      </c>
      <c r="G12" s="79">
        <f t="shared" ref="G12" si="0">M12</f>
        <v>560.58000000000004</v>
      </c>
      <c r="H12" s="66">
        <f t="shared" ref="H12" si="1">G12*A12</f>
        <v>560.58000000000004</v>
      </c>
      <c r="I12" s="66">
        <f t="shared" ref="I12" si="2">SUM(H12*$I$11)</f>
        <v>51.85</v>
      </c>
      <c r="J12" s="66">
        <f t="shared" ref="J12" si="3">SUM(H12:I12)</f>
        <v>612.42999999999995</v>
      </c>
      <c r="K12" s="42"/>
      <c r="L12" s="43">
        <v>252.26</v>
      </c>
      <c r="M12" s="58">
        <f t="shared" ref="M12" si="4">SUM(L12/(1-$N$10))</f>
        <v>560.58000000000004</v>
      </c>
      <c r="O12" s="60"/>
      <c r="P12" s="62">
        <f t="shared" ref="P12:P21" si="5">L12*A12</f>
        <v>252.26</v>
      </c>
      <c r="R12" s="80">
        <f t="shared" ref="R12:R15" si="6">SUM(((C12*D12)/144)*A12)</f>
        <v>38.020000000000003</v>
      </c>
    </row>
    <row r="13" spans="1:20" s="44" customFormat="1" ht="30" customHeight="1">
      <c r="A13" s="53">
        <v>1</v>
      </c>
      <c r="B13" s="133" t="s">
        <v>185</v>
      </c>
      <c r="C13" s="132">
        <v>46</v>
      </c>
      <c r="D13" s="53">
        <v>120</v>
      </c>
      <c r="E13" s="41" t="s">
        <v>186</v>
      </c>
      <c r="F13" s="41" t="s">
        <v>187</v>
      </c>
      <c r="G13" s="79">
        <f t="shared" ref="G13" si="7">M13</f>
        <v>561.76</v>
      </c>
      <c r="H13" s="66">
        <f t="shared" ref="H13" si="8">G13*A13</f>
        <v>561.76</v>
      </c>
      <c r="I13" s="66">
        <f t="shared" ref="I13" si="9">SUM(H13*$I$11)</f>
        <v>51.96</v>
      </c>
      <c r="J13" s="66">
        <f t="shared" ref="J13" si="10">SUM(H13:I13)</f>
        <v>613.72</v>
      </c>
      <c r="K13" s="42"/>
      <c r="L13" s="43">
        <v>252.79</v>
      </c>
      <c r="M13" s="58">
        <f t="shared" ref="M13" si="11">SUM(L13/(1-$N$10))</f>
        <v>561.76</v>
      </c>
      <c r="O13" s="60"/>
      <c r="P13" s="62">
        <f t="shared" ref="P13" si="12">L13*A13</f>
        <v>252.79</v>
      </c>
      <c r="R13" s="80">
        <f t="shared" ref="R13" si="13">SUM(((C13*D13)/144)*A13)</f>
        <v>38.33</v>
      </c>
    </row>
    <row r="14" spans="1:20" s="44" customFormat="1" ht="30" customHeight="1">
      <c r="A14" s="53">
        <v>1</v>
      </c>
      <c r="B14" s="133"/>
      <c r="C14" s="132"/>
      <c r="D14" s="53"/>
      <c r="E14" s="41" t="s">
        <v>188</v>
      </c>
      <c r="F14" s="41" t="s">
        <v>189</v>
      </c>
      <c r="G14" s="79">
        <f t="shared" ref="G14" si="14">M14</f>
        <v>225.87</v>
      </c>
      <c r="H14" s="66">
        <f t="shared" ref="H14" si="15">G14*A14</f>
        <v>225.87</v>
      </c>
      <c r="I14" s="66">
        <f t="shared" ref="I14" si="16">SUM(H14*$I$11)</f>
        <v>20.89</v>
      </c>
      <c r="J14" s="66">
        <f t="shared" ref="J14" si="17">SUM(H14:I14)</f>
        <v>246.76</v>
      </c>
      <c r="K14" s="42"/>
      <c r="L14" s="43">
        <v>101.64</v>
      </c>
      <c r="M14" s="58">
        <f t="shared" ref="M14" si="18">SUM(L14/(1-$N$10))</f>
        <v>225.87</v>
      </c>
      <c r="O14" s="60"/>
      <c r="P14" s="62">
        <f t="shared" ref="P14" si="19">L14*A14</f>
        <v>101.64</v>
      </c>
      <c r="R14" s="80">
        <f t="shared" ref="R14" si="20">SUM(((C14*D14)/144)*A14)</f>
        <v>0</v>
      </c>
    </row>
    <row r="15" spans="1:20" s="44" customFormat="1" ht="30" customHeight="1" thickBot="1">
      <c r="A15" s="118"/>
      <c r="B15" s="126"/>
      <c r="C15" s="127"/>
      <c r="D15" s="127"/>
      <c r="E15" s="119"/>
      <c r="F15" s="119"/>
      <c r="G15" s="120"/>
      <c r="H15" s="120"/>
      <c r="I15" s="120"/>
      <c r="J15" s="120"/>
      <c r="K15" s="42"/>
      <c r="L15" s="43"/>
      <c r="M15" s="58"/>
      <c r="O15" s="60"/>
      <c r="P15" s="62">
        <f t="shared" si="5"/>
        <v>0</v>
      </c>
      <c r="R15" s="80">
        <f t="shared" si="6"/>
        <v>0</v>
      </c>
    </row>
    <row r="16" spans="1:20" s="44" customFormat="1" ht="30" customHeight="1">
      <c r="A16" s="54">
        <v>2</v>
      </c>
      <c r="B16" s="116"/>
      <c r="C16" s="116"/>
      <c r="D16" s="116"/>
      <c r="E16" s="41" t="s">
        <v>190</v>
      </c>
      <c r="G16" s="79">
        <v>50</v>
      </c>
      <c r="H16" s="117">
        <f>G16*A16</f>
        <v>100</v>
      </c>
      <c r="I16" s="79"/>
      <c r="J16" s="79">
        <f t="shared" ref="J16" si="21">SUM(H16:I16)</f>
        <v>100</v>
      </c>
      <c r="K16" s="42"/>
      <c r="L16" s="43">
        <v>35</v>
      </c>
      <c r="M16" s="58">
        <f>SUM(L16/(1-$N$16))</f>
        <v>46.67</v>
      </c>
      <c r="N16" s="39">
        <v>0.25</v>
      </c>
      <c r="O16" s="59"/>
      <c r="P16" s="62">
        <f t="shared" si="5"/>
        <v>70</v>
      </c>
      <c r="Q16" s="69"/>
      <c r="R16" s="88" t="s">
        <v>50</v>
      </c>
    </row>
    <row r="17" spans="1:19" s="44" customFormat="1" ht="30" customHeight="1">
      <c r="A17" s="53">
        <v>1</v>
      </c>
      <c r="B17" s="65"/>
      <c r="C17" s="65"/>
      <c r="D17" s="65"/>
      <c r="E17" s="61" t="s">
        <v>31</v>
      </c>
      <c r="F17" s="61"/>
      <c r="G17" s="79">
        <v>75</v>
      </c>
      <c r="H17" s="67">
        <f>SUM(G17*A17)</f>
        <v>75</v>
      </c>
      <c r="I17" s="66"/>
      <c r="J17" s="68">
        <f>SUM(H17:I17)</f>
        <v>75</v>
      </c>
      <c r="K17" s="42"/>
      <c r="L17" s="43">
        <f>1*50</f>
        <v>50</v>
      </c>
      <c r="M17" s="58">
        <f>SUM(L17/(1-$N$16))</f>
        <v>66.67</v>
      </c>
      <c r="P17" s="62">
        <f t="shared" ref="P17" si="22">L17*A17</f>
        <v>50</v>
      </c>
      <c r="R17" s="88" t="s">
        <v>51</v>
      </c>
    </row>
    <row r="18" spans="1:19" s="44" customFormat="1" ht="30" customHeight="1">
      <c r="A18" s="53">
        <v>1</v>
      </c>
      <c r="B18" s="65"/>
      <c r="C18" s="65"/>
      <c r="D18" s="65"/>
      <c r="E18" s="61" t="s">
        <v>191</v>
      </c>
      <c r="F18" s="61"/>
      <c r="G18" s="79">
        <v>135</v>
      </c>
      <c r="H18" s="67">
        <f>SUM(G18*A18)</f>
        <v>135</v>
      </c>
      <c r="I18" s="66"/>
      <c r="J18" s="68">
        <f>SUM(H18:I18)</f>
        <v>135</v>
      </c>
      <c r="K18" s="42"/>
      <c r="L18" s="43">
        <f>2*50</f>
        <v>100</v>
      </c>
      <c r="M18" s="58">
        <f>SUM(L18/(1-$N$16))</f>
        <v>133.33000000000001</v>
      </c>
      <c r="P18" s="62">
        <f t="shared" si="5"/>
        <v>100</v>
      </c>
      <c r="R18" s="88" t="s">
        <v>51</v>
      </c>
    </row>
    <row r="19" spans="1:19" s="44" customFormat="1" ht="30" customHeight="1">
      <c r="A19" s="65">
        <v>1</v>
      </c>
      <c r="B19" s="65"/>
      <c r="C19" s="65"/>
      <c r="D19" s="65"/>
      <c r="E19" s="61" t="s">
        <v>175</v>
      </c>
      <c r="F19" s="61"/>
      <c r="G19" s="79">
        <v>125</v>
      </c>
      <c r="H19" s="67">
        <f>SUM(G19*A19)</f>
        <v>125</v>
      </c>
      <c r="I19" s="66"/>
      <c r="J19" s="68">
        <f>SUM(H19:I19)</f>
        <v>125</v>
      </c>
      <c r="K19" s="42"/>
      <c r="L19" s="43">
        <f>(0.7*60)+(50*1)</f>
        <v>92</v>
      </c>
      <c r="M19" s="58">
        <f t="shared" ref="M19:M21" si="23">SUM(L19/(1-$N$16))</f>
        <v>122.67</v>
      </c>
      <c r="O19" s="45"/>
      <c r="P19" s="62">
        <f t="shared" si="5"/>
        <v>92</v>
      </c>
      <c r="Q19" s="46"/>
      <c r="R19" s="60" t="s">
        <v>49</v>
      </c>
    </row>
    <row r="20" spans="1:19" s="44" customFormat="1" ht="30" customHeight="1">
      <c r="A20" s="65">
        <v>1</v>
      </c>
      <c r="B20" s="65"/>
      <c r="C20" s="65"/>
      <c r="D20" s="65"/>
      <c r="E20" s="61" t="s">
        <v>192</v>
      </c>
      <c r="F20" s="61"/>
      <c r="G20" s="79">
        <v>520</v>
      </c>
      <c r="H20" s="67">
        <f>SUM(G20*A20)</f>
        <v>520</v>
      </c>
      <c r="I20" s="66"/>
      <c r="J20" s="68">
        <f>SUM(H20:I20)</f>
        <v>520</v>
      </c>
      <c r="K20" s="42"/>
      <c r="L20" s="43">
        <f>(0.7*220)+(50*4)</f>
        <v>354</v>
      </c>
      <c r="M20" s="58">
        <f t="shared" si="23"/>
        <v>472</v>
      </c>
      <c r="O20" s="45"/>
      <c r="P20" s="62">
        <f t="shared" si="5"/>
        <v>354</v>
      </c>
      <c r="Q20" s="46"/>
      <c r="R20" s="60" t="s">
        <v>49</v>
      </c>
    </row>
    <row r="21" spans="1:19" s="44" customFormat="1" ht="30" customHeight="1" thickBot="1">
      <c r="A21" s="63">
        <v>1</v>
      </c>
      <c r="B21" s="63"/>
      <c r="C21" s="63"/>
      <c r="D21" s="63"/>
      <c r="E21" s="64" t="s">
        <v>37</v>
      </c>
      <c r="F21" s="64"/>
      <c r="G21" s="89">
        <v>162.09</v>
      </c>
      <c r="H21" s="79">
        <f>G21*A21</f>
        <v>162.09</v>
      </c>
      <c r="I21" s="66"/>
      <c r="J21" s="55">
        <f>SUM(H21:I21)</f>
        <v>162.09</v>
      </c>
      <c r="K21" s="42"/>
      <c r="L21" s="43">
        <v>120</v>
      </c>
      <c r="M21" s="58">
        <f t="shared" si="23"/>
        <v>160</v>
      </c>
      <c r="O21" s="45"/>
      <c r="P21" s="62">
        <f t="shared" si="5"/>
        <v>120</v>
      </c>
      <c r="Q21" s="46"/>
      <c r="R21" s="60" t="s">
        <v>49</v>
      </c>
    </row>
    <row r="22" spans="1:19" ht="40.15" customHeight="1" thickTop="1">
      <c r="A22" s="47"/>
      <c r="B22" s="48"/>
      <c r="C22" s="48"/>
      <c r="D22" s="48"/>
      <c r="E22" s="48"/>
      <c r="F22" s="48"/>
      <c r="G22" s="87"/>
      <c r="H22" s="125">
        <f>SUM(H12:H21)</f>
        <v>2465.3000000000002</v>
      </c>
      <c r="I22" s="49">
        <f>SUM(I12:I21)</f>
        <v>124.7</v>
      </c>
      <c r="J22" s="124">
        <f>SUM(J12:J21)</f>
        <v>2590</v>
      </c>
      <c r="K22" s="10"/>
      <c r="L22" s="44"/>
      <c r="M22" s="44"/>
      <c r="N22" s="44"/>
      <c r="O22" s="45"/>
      <c r="P22" s="44"/>
      <c r="Q22" s="44"/>
      <c r="R22" s="44"/>
      <c r="S22" s="44"/>
    </row>
    <row r="23" spans="1:19" s="44" customFormat="1" ht="24.95" customHeight="1">
      <c r="A23" s="25"/>
      <c r="B23" s="25"/>
      <c r="C23" s="25"/>
      <c r="D23" s="25"/>
      <c r="E23" s="25"/>
      <c r="F23" s="25"/>
      <c r="G23" s="25"/>
      <c r="H23" s="25"/>
      <c r="I23" s="27"/>
      <c r="J23" s="42"/>
      <c r="K23" s="25"/>
    </row>
    <row r="24" spans="1:19" s="44" customFormat="1" ht="24.95" customHeight="1">
      <c r="A24" s="33"/>
      <c r="B24"/>
      <c r="C24"/>
      <c r="D24"/>
      <c r="E24" s="25"/>
      <c r="F24"/>
      <c r="G24"/>
      <c r="H24"/>
      <c r="I24" s="27"/>
      <c r="J24" s="42"/>
      <c r="K24" s="25"/>
    </row>
    <row r="25" spans="1:19" s="44" customFormat="1" ht="24.95" customHeight="1">
      <c r="A25" s="90" t="s">
        <v>52</v>
      </c>
      <c r="E25" s="25"/>
      <c r="I25" s="27"/>
      <c r="J25" s="42"/>
      <c r="K25" s="25"/>
    </row>
    <row r="26" spans="1:19" s="44" customFormat="1" ht="24.95" customHeight="1">
      <c r="A26" s="90" t="s">
        <v>53</v>
      </c>
      <c r="E26" s="25"/>
      <c r="I26" s="27"/>
      <c r="J26" s="42"/>
      <c r="K26" s="50"/>
    </row>
    <row r="27" spans="1:19" ht="24.95" customHeight="1">
      <c r="A27" s="95" t="s">
        <v>54</v>
      </c>
      <c r="B27" s="96"/>
      <c r="C27" s="96"/>
      <c r="D27" s="96"/>
      <c r="E27" s="97"/>
      <c r="F27" s="96"/>
      <c r="G27" s="44"/>
      <c r="H27" s="44"/>
      <c r="I27" s="27"/>
      <c r="J27" s="42"/>
      <c r="K27" s="10"/>
    </row>
    <row r="28" spans="1:19" ht="24.95" customHeight="1">
      <c r="A28" s="25"/>
      <c r="B28" s="44"/>
      <c r="C28" s="44"/>
      <c r="D28" s="44"/>
      <c r="E28" s="25"/>
      <c r="F28" s="44"/>
      <c r="G28" s="44"/>
      <c r="H28" s="44"/>
      <c r="I28" s="27"/>
      <c r="J28" s="42"/>
      <c r="K28" s="10"/>
    </row>
    <row r="29" spans="1:19" ht="24.95" customHeight="1">
      <c r="A29" s="25"/>
      <c r="B29" s="25"/>
      <c r="C29" s="25"/>
      <c r="D29" s="25"/>
      <c r="E29" s="25"/>
      <c r="F29"/>
      <c r="G29"/>
      <c r="H29"/>
      <c r="I29" s="27"/>
      <c r="J29" s="42"/>
      <c r="K29" s="10"/>
    </row>
    <row r="30" spans="1:19" s="44" customFormat="1" ht="24.95" customHeight="1">
      <c r="A30" s="25"/>
      <c r="B30" s="25"/>
      <c r="C30" s="25"/>
      <c r="D30" s="25"/>
      <c r="E30" s="25"/>
      <c r="F30" s="25"/>
      <c r="G30" s="25"/>
      <c r="H30" s="25"/>
      <c r="I30" s="27"/>
      <c r="J30" s="42"/>
      <c r="K30" s="25"/>
    </row>
    <row r="31" spans="1:19" s="44" customFormat="1" ht="24.95" customHeight="1">
      <c r="A31" s="25"/>
      <c r="B31" s="25"/>
      <c r="C31" s="25"/>
      <c r="D31" s="25"/>
      <c r="E31" s="25"/>
      <c r="F31" s="25"/>
      <c r="G31" s="25"/>
      <c r="H31" s="25"/>
      <c r="I31" s="27"/>
      <c r="J31" s="42"/>
      <c r="K31" s="25"/>
    </row>
    <row r="32" spans="1:19" ht="24.95" customHeight="1">
      <c r="A32" s="25"/>
      <c r="B32" s="25"/>
      <c r="C32" s="25"/>
      <c r="D32" s="25"/>
      <c r="E32" s="25"/>
      <c r="F32" s="25"/>
      <c r="G32" s="25"/>
      <c r="H32" s="25"/>
      <c r="I32" s="27"/>
      <c r="J32" s="42"/>
      <c r="K32" s="10"/>
    </row>
    <row r="33" spans="1:1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10"/>
    </row>
    <row r="34" spans="1:11" s="44" customFormat="1" ht="24.95" customHeight="1">
      <c r="A34" s="34"/>
      <c r="B34" s="34"/>
      <c r="C34" s="34"/>
      <c r="D34" s="25"/>
      <c r="E34" s="25"/>
      <c r="F34" s="25"/>
      <c r="G34" s="25"/>
      <c r="H34" s="25"/>
      <c r="I34" s="27"/>
      <c r="J34" s="42"/>
      <c r="K34" s="50"/>
    </row>
    <row r="35" spans="1:1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10"/>
    </row>
    <row r="36" spans="1:1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10"/>
    </row>
    <row r="37" spans="1:11" ht="24.95" customHeight="1">
      <c r="A37" s="25"/>
      <c r="B37" s="25"/>
      <c r="C37" s="25"/>
      <c r="D37" s="25"/>
      <c r="E37" s="25"/>
      <c r="F37" s="25"/>
      <c r="G37" s="25"/>
      <c r="H37" s="25"/>
      <c r="I37" s="27"/>
      <c r="J37" s="42"/>
      <c r="K37" s="10"/>
    </row>
    <row r="38" spans="1:11" s="44" customFormat="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25"/>
    </row>
    <row r="39" spans="1:11" s="44" customFormat="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25"/>
    </row>
    <row r="40" spans="1:11" s="44" customFormat="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50"/>
    </row>
    <row r="41" spans="1:1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10"/>
    </row>
    <row r="42" spans="1:1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10"/>
    </row>
    <row r="43" spans="1:1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10"/>
    </row>
    <row r="44" spans="1:11" s="44" customFormat="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25"/>
    </row>
    <row r="45" spans="1:11" s="44" customFormat="1" ht="24.95" customHeight="1">
      <c r="A45" s="25"/>
      <c r="B45" s="25"/>
      <c r="C45" s="25"/>
      <c r="D45" s="25"/>
      <c r="E45" s="25"/>
      <c r="F45" s="25"/>
      <c r="G45" s="25"/>
      <c r="H45" s="25"/>
      <c r="I45" s="27"/>
      <c r="J45" s="42"/>
      <c r="K45" s="25"/>
    </row>
    <row r="46" spans="1:11" ht="24.95" customHeight="1">
      <c r="A46" s="25"/>
      <c r="B46" s="25"/>
      <c r="C46" s="25"/>
      <c r="D46" s="25"/>
      <c r="E46" s="25"/>
      <c r="F46" s="25"/>
      <c r="G46" s="25"/>
      <c r="H46" s="25"/>
      <c r="I46" s="27"/>
      <c r="J46" s="42"/>
      <c r="K46" s="10"/>
    </row>
    <row r="47" spans="1:11" ht="24.95" customHeight="1">
      <c r="A47" s="25"/>
      <c r="B47" s="25"/>
      <c r="C47" s="25"/>
      <c r="D47" s="25"/>
      <c r="E47" s="25"/>
      <c r="F47" s="25"/>
      <c r="G47" s="25"/>
      <c r="H47" s="25"/>
      <c r="I47" s="27"/>
      <c r="J47" s="42"/>
      <c r="K47" s="10"/>
    </row>
    <row r="48" spans="1:11" ht="24.95" customHeight="1">
      <c r="A48" s="34"/>
      <c r="B48" s="34"/>
      <c r="C48" s="34"/>
      <c r="D48" s="25"/>
      <c r="E48" s="25"/>
      <c r="F48" s="25"/>
      <c r="G48" s="25"/>
      <c r="H48" s="25"/>
      <c r="I48" s="27"/>
      <c r="J48" s="42"/>
      <c r="K48" s="10"/>
    </row>
    <row r="49" spans="1:11" ht="24.95" customHeight="1">
      <c r="A49" s="25"/>
      <c r="B49" s="25"/>
      <c r="C49" s="25"/>
      <c r="D49" s="25"/>
      <c r="E49" s="25"/>
      <c r="F49" s="25"/>
      <c r="G49" s="25"/>
      <c r="H49" s="25"/>
      <c r="I49" s="51"/>
      <c r="J49" s="52"/>
      <c r="K49" s="10"/>
    </row>
    <row r="50" spans="1:11" ht="20.100000000000001" customHeight="1">
      <c r="A50" s="25"/>
      <c r="B50" s="25"/>
      <c r="C50" s="25"/>
      <c r="D50" s="25"/>
      <c r="E50" s="25"/>
      <c r="F50" s="25"/>
      <c r="G50" s="25"/>
      <c r="H50" s="25"/>
      <c r="I50" s="25"/>
      <c r="J50" s="10"/>
      <c r="K50" s="10"/>
    </row>
    <row r="51" spans="1:11" ht="20.100000000000001" customHeight="1">
      <c r="A51" s="25"/>
      <c r="B51" s="25"/>
      <c r="C51" s="25"/>
      <c r="D51" s="25"/>
      <c r="E51" s="25"/>
      <c r="F51" s="25"/>
      <c r="G51" s="25"/>
      <c r="H51" s="25"/>
      <c r="I51" s="25"/>
      <c r="J51" s="10"/>
      <c r="K51" s="10"/>
    </row>
    <row r="52" spans="1:11" ht="20.100000000000001" customHeight="1">
      <c r="A52" s="25"/>
      <c r="B52" s="25"/>
      <c r="C52" s="25"/>
      <c r="D52" s="25"/>
      <c r="E52" s="25"/>
      <c r="F52" s="25"/>
      <c r="G52" s="25"/>
      <c r="H52" s="25"/>
      <c r="I52" s="25"/>
      <c r="J52" s="10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 ht="20.100000000000001" customHeight="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 ht="20.100000000000001" customHeight="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I192" s="25"/>
      <c r="J192" s="10"/>
      <c r="K192" s="10"/>
    </row>
    <row r="193" spans="1:11">
      <c r="A193" s="25"/>
      <c r="B193" s="25"/>
      <c r="C193" s="25"/>
      <c r="D193" s="25"/>
      <c r="E193" s="25"/>
      <c r="I193" s="25"/>
      <c r="J193" s="10"/>
      <c r="K193" s="10"/>
    </row>
    <row r="194" spans="1:11">
      <c r="A194" s="25"/>
      <c r="B194" s="25"/>
      <c r="C194" s="25"/>
      <c r="D194" s="25"/>
      <c r="E194" s="25"/>
      <c r="I194" s="25"/>
      <c r="J194" s="10"/>
    </row>
  </sheetData>
  <mergeCells count="1">
    <mergeCell ref="A1:D1"/>
  </mergeCells>
  <phoneticPr fontId="31" type="noConversion"/>
  <hyperlinks>
    <hyperlink ref="F7" r:id="rId1" xr:uid="{CF577FA7-5C0F-4034-816B-DE78CF9F6BD2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C2DA0-D626-4F9A-A18A-CBFCD4BBCC20}">
  <dimension ref="A1:T192"/>
  <sheetViews>
    <sheetView topLeftCell="A6" zoomScale="90" zoomScaleNormal="90" workbookViewId="0">
      <selection activeCell="G20" sqref="G20"/>
    </sheetView>
  </sheetViews>
  <sheetFormatPr defaultColWidth="9.42578125" defaultRowHeight="15"/>
  <cols>
    <col min="1" max="1" width="5.5703125" style="23" customWidth="1"/>
    <col min="2" max="2" width="18.7109375" style="23" customWidth="1"/>
    <col min="3" max="4" width="10.5703125" style="23" customWidth="1"/>
    <col min="5" max="5" width="55.7109375" style="23" customWidth="1"/>
    <col min="6" max="6" width="55.140625" style="23" customWidth="1"/>
    <col min="7" max="9" width="13.42578125" style="23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4">
        <f ca="1">TODAY()</f>
        <v>45835</v>
      </c>
      <c r="B1" s="144"/>
      <c r="C1" s="144"/>
      <c r="D1" s="144"/>
      <c r="E1" s="21" t="s">
        <v>17</v>
      </c>
      <c r="F1" s="22" t="s">
        <v>183</v>
      </c>
      <c r="G1"/>
      <c r="M1" s="24"/>
      <c r="N1" s="56"/>
      <c r="O1" s="25"/>
      <c r="R1" s="2"/>
    </row>
    <row r="2" spans="1:20" ht="16.350000000000001" customHeight="1">
      <c r="A2" s="20"/>
      <c r="B2" s="20"/>
      <c r="C2" s="20"/>
      <c r="E2"/>
      <c r="G2" s="26"/>
      <c r="M2" s="24"/>
      <c r="N2" s="57"/>
      <c r="O2" s="27"/>
      <c r="R2" s="70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182</v>
      </c>
      <c r="G3" s="28"/>
      <c r="H3" s="21"/>
      <c r="I3" s="21"/>
      <c r="M3" s="24"/>
      <c r="N3" s="57"/>
      <c r="O3" s="30"/>
    </row>
    <row r="4" spans="1:20" s="29" customFormat="1" ht="25.15" customHeight="1" thickTop="1">
      <c r="A4" s="28" t="s">
        <v>18</v>
      </c>
      <c r="B4" s="21"/>
      <c r="C4" s="21"/>
      <c r="D4" s="21"/>
      <c r="E4" s="21"/>
      <c r="F4" s="22" t="s">
        <v>179</v>
      </c>
      <c r="G4" s="28"/>
      <c r="H4" s="21"/>
      <c r="I4" s="21"/>
      <c r="M4" s="25"/>
      <c r="N4" s="25"/>
      <c r="O4" s="31"/>
    </row>
    <row r="5" spans="1:20" s="29" customFormat="1" ht="25.15" customHeight="1">
      <c r="A5" s="28" t="s">
        <v>19</v>
      </c>
      <c r="B5" s="21"/>
      <c r="C5" s="21"/>
      <c r="D5" s="21"/>
      <c r="E5" s="21" t="s">
        <v>3</v>
      </c>
      <c r="F5" s="28" t="s">
        <v>168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170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98" t="s">
        <v>171</v>
      </c>
      <c r="G7" s="21"/>
      <c r="H7" s="21"/>
      <c r="I7" s="21"/>
      <c r="P7" s="71" t="s">
        <v>42</v>
      </c>
      <c r="Q7" s="70">
        <f>SUM(H12:H19)</f>
        <v>1554.99</v>
      </c>
    </row>
    <row r="8" spans="1:20" ht="18" customHeight="1" thickBot="1">
      <c r="A8" s="32"/>
      <c r="D8" s="33"/>
      <c r="F8" s="32"/>
      <c r="G8" s="34"/>
    </row>
    <row r="9" spans="1:20" ht="30" customHeight="1">
      <c r="A9" s="35"/>
      <c r="B9" s="35"/>
      <c r="C9" s="35"/>
      <c r="D9" s="26"/>
      <c r="E9" s="26"/>
      <c r="Q9" s="72" t="s">
        <v>43</v>
      </c>
      <c r="R9" s="73"/>
      <c r="S9" s="73"/>
      <c r="T9" s="74"/>
    </row>
    <row r="10" spans="1:20" s="40" customFormat="1" ht="14.45" customHeight="1">
      <c r="A10" s="36"/>
      <c r="B10" s="36"/>
      <c r="C10" s="36"/>
      <c r="D10" s="36"/>
      <c r="E10" s="36"/>
      <c r="F10" s="36" t="s">
        <v>25</v>
      </c>
      <c r="G10" s="37" t="s">
        <v>26</v>
      </c>
      <c r="H10" s="37" t="s">
        <v>27</v>
      </c>
      <c r="I10" s="93" t="s">
        <v>28</v>
      </c>
      <c r="J10" s="37" t="s">
        <v>26</v>
      </c>
      <c r="K10" s="38"/>
      <c r="L10"/>
      <c r="M10" s="39"/>
      <c r="N10" s="39">
        <v>0.6</v>
      </c>
      <c r="Q10" s="75"/>
      <c r="R10" s="44" t="s">
        <v>39</v>
      </c>
      <c r="S10" s="44" t="s">
        <v>40</v>
      </c>
      <c r="T10" s="76" t="s">
        <v>41</v>
      </c>
    </row>
    <row r="11" spans="1:20" s="40" customFormat="1" ht="24.95" customHeight="1" thickBot="1">
      <c r="A11" s="82" t="s">
        <v>0</v>
      </c>
      <c r="B11" s="82" t="s">
        <v>45</v>
      </c>
      <c r="C11" s="82" t="s">
        <v>35</v>
      </c>
      <c r="D11" s="83" t="s">
        <v>36</v>
      </c>
      <c r="E11" s="83" t="s">
        <v>29</v>
      </c>
      <c r="F11" s="82" t="s">
        <v>30</v>
      </c>
      <c r="G11" s="82" t="s">
        <v>5</v>
      </c>
      <c r="H11" s="82" t="s">
        <v>6</v>
      </c>
      <c r="I11" s="94">
        <v>9.2499999999999999E-2</v>
      </c>
      <c r="J11" s="82" t="s">
        <v>6</v>
      </c>
      <c r="K11" s="38"/>
      <c r="L11" t="s">
        <v>24</v>
      </c>
      <c r="M11" t="s">
        <v>23</v>
      </c>
      <c r="P11" s="40" t="s">
        <v>38</v>
      </c>
      <c r="Q11" s="77"/>
      <c r="R11" s="78">
        <f>SUM(P12:P19)</f>
        <v>923.89</v>
      </c>
      <c r="S11" s="78">
        <f>SUM(Q7-R11)</f>
        <v>631.1</v>
      </c>
      <c r="T11" s="81">
        <f>SUM(Q7-R11)/Q7</f>
        <v>0.41</v>
      </c>
    </row>
    <row r="12" spans="1:20" s="44" customFormat="1" ht="30" customHeight="1" thickTop="1">
      <c r="A12" s="53">
        <v>1</v>
      </c>
      <c r="B12" s="133" t="s">
        <v>184</v>
      </c>
      <c r="C12" s="132">
        <v>45.625</v>
      </c>
      <c r="D12" s="53">
        <v>120</v>
      </c>
      <c r="E12" s="41" t="s">
        <v>186</v>
      </c>
      <c r="F12" s="41" t="s">
        <v>187</v>
      </c>
      <c r="G12" s="79">
        <f t="shared" ref="G12:G13" si="0">M12</f>
        <v>296.7</v>
      </c>
      <c r="H12" s="66">
        <f t="shared" ref="H12:H13" si="1">G12*A12</f>
        <v>296.7</v>
      </c>
      <c r="I12" s="66">
        <f t="shared" ref="I12" si="2">SUM(H12*$I$11)</f>
        <v>27.44</v>
      </c>
      <c r="J12" s="66">
        <f t="shared" ref="J12:J13" si="3">SUM(H12:I12)</f>
        <v>324.14</v>
      </c>
      <c r="K12" s="42"/>
      <c r="L12" s="43">
        <v>118.68</v>
      </c>
      <c r="M12" s="58">
        <f t="shared" ref="M12" si="4">SUM(L12/(1-$N$10))</f>
        <v>296.7</v>
      </c>
      <c r="O12" s="60"/>
      <c r="P12" s="62">
        <f t="shared" ref="P12:P19" si="5">L12*A12</f>
        <v>118.68</v>
      </c>
      <c r="R12" s="80">
        <f t="shared" ref="R12:R14" si="6">SUM(((C12*D12)/144)*A12)</f>
        <v>38.020000000000003</v>
      </c>
    </row>
    <row r="13" spans="1:20" s="44" customFormat="1" ht="30" customHeight="1">
      <c r="A13" s="53">
        <v>1</v>
      </c>
      <c r="B13" s="133" t="s">
        <v>185</v>
      </c>
      <c r="C13" s="132">
        <v>46</v>
      </c>
      <c r="D13" s="53">
        <v>120</v>
      </c>
      <c r="E13" s="41" t="s">
        <v>186</v>
      </c>
      <c r="F13" s="41" t="s">
        <v>187</v>
      </c>
      <c r="G13" s="79">
        <f t="shared" si="0"/>
        <v>298.02999999999997</v>
      </c>
      <c r="H13" s="66">
        <f t="shared" si="1"/>
        <v>298.02999999999997</v>
      </c>
      <c r="I13" s="66">
        <f t="shared" ref="I13" si="7">SUM(H13*$I$11)</f>
        <v>27.57</v>
      </c>
      <c r="J13" s="66">
        <f t="shared" si="3"/>
        <v>325.60000000000002</v>
      </c>
      <c r="K13" s="42"/>
      <c r="L13" s="43">
        <v>119.21</v>
      </c>
      <c r="M13" s="58">
        <f t="shared" ref="M13" si="8">SUM(L13/(1-$N$10))</f>
        <v>298.02999999999997</v>
      </c>
      <c r="O13" s="60"/>
      <c r="P13" s="62">
        <f t="shared" si="5"/>
        <v>119.21</v>
      </c>
      <c r="R13" s="80">
        <f t="shared" si="6"/>
        <v>38.33</v>
      </c>
    </row>
    <row r="14" spans="1:20" s="44" customFormat="1" ht="30" customHeight="1" thickBot="1">
      <c r="A14" s="118"/>
      <c r="B14" s="126"/>
      <c r="C14" s="127"/>
      <c r="D14" s="127"/>
      <c r="E14" s="119"/>
      <c r="F14" s="119"/>
      <c r="G14" s="120"/>
      <c r="H14" s="120"/>
      <c r="I14" s="120"/>
      <c r="J14" s="120"/>
      <c r="K14" s="42"/>
      <c r="L14" s="43"/>
      <c r="M14" s="58"/>
      <c r="O14" s="60"/>
      <c r="P14" s="62">
        <f t="shared" si="5"/>
        <v>0</v>
      </c>
      <c r="R14" s="80">
        <f t="shared" si="6"/>
        <v>0</v>
      </c>
    </row>
    <row r="15" spans="1:20" s="44" customFormat="1" ht="30" customHeight="1">
      <c r="A15" s="54">
        <v>2</v>
      </c>
      <c r="B15" s="116"/>
      <c r="C15" s="116"/>
      <c r="D15" s="116"/>
      <c r="E15" s="41" t="s">
        <v>190</v>
      </c>
      <c r="G15" s="79">
        <v>50</v>
      </c>
      <c r="H15" s="117">
        <f>G15*A15</f>
        <v>100</v>
      </c>
      <c r="I15" s="79"/>
      <c r="J15" s="79">
        <f t="shared" ref="J15" si="9">SUM(H15:I15)</f>
        <v>100</v>
      </c>
      <c r="K15" s="42"/>
      <c r="L15" s="43">
        <v>35</v>
      </c>
      <c r="M15" s="58">
        <f>SUM(L15/(1-$N$15))</f>
        <v>46.67</v>
      </c>
      <c r="N15" s="39">
        <v>0.25</v>
      </c>
      <c r="O15" s="59"/>
      <c r="P15" s="62">
        <f t="shared" si="5"/>
        <v>70</v>
      </c>
      <c r="Q15" s="69"/>
      <c r="R15" s="88" t="s">
        <v>50</v>
      </c>
    </row>
    <row r="16" spans="1:20" s="44" customFormat="1" ht="30" customHeight="1">
      <c r="A16" s="53">
        <v>1</v>
      </c>
      <c r="B16" s="65"/>
      <c r="C16" s="65"/>
      <c r="D16" s="65"/>
      <c r="E16" s="61" t="s">
        <v>31</v>
      </c>
      <c r="F16" s="61"/>
      <c r="G16" s="79">
        <v>75</v>
      </c>
      <c r="H16" s="67">
        <f>SUM(G16*A16)</f>
        <v>75</v>
      </c>
      <c r="I16" s="66"/>
      <c r="J16" s="68">
        <f>SUM(H16:I16)</f>
        <v>75</v>
      </c>
      <c r="K16" s="42"/>
      <c r="L16" s="43">
        <f>1*50</f>
        <v>50</v>
      </c>
      <c r="M16" s="58">
        <f>SUM(L16/(1-$N$15))</f>
        <v>66.67</v>
      </c>
      <c r="P16" s="62">
        <f t="shared" si="5"/>
        <v>50</v>
      </c>
      <c r="R16" s="88" t="s">
        <v>51</v>
      </c>
    </row>
    <row r="17" spans="1:19" s="44" customFormat="1" ht="30" customHeight="1">
      <c r="A17" s="65">
        <v>1</v>
      </c>
      <c r="B17" s="65"/>
      <c r="C17" s="65"/>
      <c r="D17" s="65"/>
      <c r="E17" s="61" t="s">
        <v>175</v>
      </c>
      <c r="F17" s="61"/>
      <c r="G17" s="79">
        <v>125</v>
      </c>
      <c r="H17" s="67">
        <f>SUM(G17*A17)</f>
        <v>125</v>
      </c>
      <c r="I17" s="66"/>
      <c r="J17" s="68">
        <f>SUM(H17:I17)</f>
        <v>125</v>
      </c>
      <c r="K17" s="42"/>
      <c r="L17" s="43">
        <f>(0.7*60)+(50*1)</f>
        <v>92</v>
      </c>
      <c r="M17" s="58">
        <f t="shared" ref="M17:M19" si="10">SUM(L17/(1-$N$15))</f>
        <v>122.67</v>
      </c>
      <c r="O17" s="45"/>
      <c r="P17" s="62">
        <f t="shared" si="5"/>
        <v>92</v>
      </c>
      <c r="Q17" s="46"/>
      <c r="R17" s="60" t="s">
        <v>49</v>
      </c>
    </row>
    <row r="18" spans="1:19" s="44" customFormat="1" ht="30" customHeight="1">
      <c r="A18" s="65">
        <v>1</v>
      </c>
      <c r="B18" s="65"/>
      <c r="C18" s="65"/>
      <c r="D18" s="65"/>
      <c r="E18" s="61" t="s">
        <v>192</v>
      </c>
      <c r="F18" s="61"/>
      <c r="G18" s="79">
        <v>500</v>
      </c>
      <c r="H18" s="67">
        <f>SUM(G18*A18)</f>
        <v>500</v>
      </c>
      <c r="I18" s="66"/>
      <c r="J18" s="68">
        <f>SUM(H18:I18)</f>
        <v>500</v>
      </c>
      <c r="K18" s="42"/>
      <c r="L18" s="43">
        <f>(0.7*220)+(50*4)</f>
        <v>354</v>
      </c>
      <c r="M18" s="58">
        <f t="shared" si="10"/>
        <v>472</v>
      </c>
      <c r="O18" s="45"/>
      <c r="P18" s="62">
        <f t="shared" si="5"/>
        <v>354</v>
      </c>
      <c r="Q18" s="46"/>
      <c r="R18" s="60" t="s">
        <v>49</v>
      </c>
    </row>
    <row r="19" spans="1:19" s="44" customFormat="1" ht="30" customHeight="1" thickBot="1">
      <c r="A19" s="63">
        <v>1</v>
      </c>
      <c r="B19" s="63"/>
      <c r="C19" s="63"/>
      <c r="D19" s="63"/>
      <c r="E19" s="64" t="s">
        <v>37</v>
      </c>
      <c r="F19" s="64"/>
      <c r="G19" s="89">
        <v>160.26</v>
      </c>
      <c r="H19" s="79">
        <f>G19*A19</f>
        <v>160.26</v>
      </c>
      <c r="I19" s="66"/>
      <c r="J19" s="55">
        <f>SUM(H19:I19)</f>
        <v>160.26</v>
      </c>
      <c r="K19" s="42"/>
      <c r="L19" s="43">
        <v>120</v>
      </c>
      <c r="M19" s="58">
        <f t="shared" si="10"/>
        <v>160</v>
      </c>
      <c r="O19" s="45"/>
      <c r="P19" s="62">
        <f t="shared" si="5"/>
        <v>120</v>
      </c>
      <c r="Q19" s="46"/>
      <c r="R19" s="60" t="s">
        <v>49</v>
      </c>
    </row>
    <row r="20" spans="1:19" ht="40.15" customHeight="1" thickTop="1">
      <c r="A20" s="47"/>
      <c r="B20" s="48"/>
      <c r="C20" s="48"/>
      <c r="D20" s="48"/>
      <c r="E20" s="48"/>
      <c r="F20" s="48"/>
      <c r="G20" s="87"/>
      <c r="H20" s="125">
        <f>SUM(H12:H19)</f>
        <v>1554.99</v>
      </c>
      <c r="I20" s="49"/>
      <c r="J20" s="124">
        <f>SUM(J12:J19)</f>
        <v>1610</v>
      </c>
      <c r="K20" s="10"/>
      <c r="L20" s="44"/>
      <c r="M20" s="44"/>
      <c r="N20" s="44"/>
      <c r="O20" s="45"/>
      <c r="P20" s="44"/>
      <c r="Q20" s="44"/>
      <c r="R20" s="44"/>
      <c r="S20" s="44"/>
    </row>
    <row r="21" spans="1:19" s="44" customFormat="1" ht="24.95" customHeight="1">
      <c r="A21" s="25"/>
      <c r="B21" s="25"/>
      <c r="C21" s="25"/>
      <c r="D21" s="25"/>
      <c r="E21" s="25"/>
      <c r="F21" s="25"/>
      <c r="G21" s="25"/>
      <c r="H21" s="25"/>
      <c r="I21" s="27"/>
      <c r="J21" s="42"/>
      <c r="K21" s="25"/>
    </row>
    <row r="22" spans="1:19" s="44" customFormat="1" ht="24.95" customHeight="1">
      <c r="A22" s="33"/>
      <c r="B22"/>
      <c r="C22"/>
      <c r="D22"/>
      <c r="E22" s="25"/>
      <c r="F22"/>
      <c r="G22"/>
      <c r="H22"/>
      <c r="I22" s="27"/>
      <c r="J22" s="42"/>
      <c r="K22" s="25"/>
    </row>
    <row r="23" spans="1:19" s="44" customFormat="1" ht="24.95" customHeight="1">
      <c r="A23" s="90" t="s">
        <v>52</v>
      </c>
      <c r="E23" s="25"/>
      <c r="I23" s="27"/>
      <c r="J23" s="42"/>
      <c r="K23" s="25"/>
    </row>
    <row r="24" spans="1:19" s="44" customFormat="1" ht="24.95" customHeight="1">
      <c r="A24" s="90" t="s">
        <v>53</v>
      </c>
      <c r="E24" s="25"/>
      <c r="I24" s="27"/>
      <c r="J24" s="42"/>
      <c r="K24" s="50"/>
    </row>
    <row r="25" spans="1:19" ht="24.95" customHeight="1">
      <c r="A25" s="95" t="s">
        <v>54</v>
      </c>
      <c r="B25" s="96"/>
      <c r="C25" s="96"/>
      <c r="D25" s="96"/>
      <c r="E25" s="97"/>
      <c r="F25" s="96"/>
      <c r="G25" s="44"/>
      <c r="H25" s="44"/>
      <c r="I25" s="27"/>
      <c r="J25" s="42"/>
      <c r="K25" s="10"/>
    </row>
    <row r="26" spans="1:19" ht="24.95" customHeight="1">
      <c r="A26" s="25"/>
      <c r="B26" s="44"/>
      <c r="C26" s="44"/>
      <c r="D26" s="44"/>
      <c r="E26" s="25"/>
      <c r="F26" s="44"/>
      <c r="G26" s="44"/>
      <c r="H26" s="44"/>
      <c r="I26" s="27"/>
      <c r="J26" s="42"/>
      <c r="K26" s="10"/>
    </row>
    <row r="27" spans="1:19" ht="24.95" customHeight="1">
      <c r="A27" s="25"/>
      <c r="B27" s="25"/>
      <c r="C27" s="25"/>
      <c r="D27" s="25"/>
      <c r="E27" s="25"/>
      <c r="F27"/>
      <c r="G27"/>
      <c r="H27"/>
      <c r="I27" s="27"/>
      <c r="J27" s="42"/>
      <c r="K27" s="10"/>
    </row>
    <row r="28" spans="1:19" s="44" customFormat="1" ht="24.95" customHeight="1">
      <c r="A28" s="25"/>
      <c r="B28" s="25"/>
      <c r="C28" s="25"/>
      <c r="D28" s="25"/>
      <c r="E28" s="25"/>
      <c r="F28" s="25"/>
      <c r="G28" s="25"/>
      <c r="H28" s="25"/>
      <c r="I28" s="27"/>
      <c r="J28" s="42"/>
      <c r="K28" s="25"/>
    </row>
    <row r="29" spans="1:19" s="44" customFormat="1" ht="24.95" customHeight="1">
      <c r="A29" s="25"/>
      <c r="B29" s="25"/>
      <c r="C29" s="25"/>
      <c r="D29" s="25"/>
      <c r="E29" s="25"/>
      <c r="F29" s="25"/>
      <c r="G29" s="25"/>
      <c r="H29" s="25"/>
      <c r="I29" s="27"/>
      <c r="J29" s="42"/>
      <c r="K29" s="25"/>
    </row>
    <row r="30" spans="1:19" ht="24.95" customHeight="1">
      <c r="A30" s="25"/>
      <c r="B30" s="25"/>
      <c r="C30" s="25"/>
      <c r="D30" s="25"/>
      <c r="E30" s="25"/>
      <c r="F30" s="25"/>
      <c r="G30" s="25"/>
      <c r="H30" s="25"/>
      <c r="I30" s="27"/>
      <c r="J30" s="42"/>
      <c r="K30" s="10"/>
    </row>
    <row r="31" spans="1:19" ht="24.95" customHeight="1">
      <c r="A31" s="25"/>
      <c r="B31" s="25"/>
      <c r="C31" s="25"/>
      <c r="D31" s="25"/>
      <c r="E31" s="25"/>
      <c r="F31" s="25"/>
      <c r="G31" s="25"/>
      <c r="H31" s="25"/>
      <c r="I31" s="27"/>
      <c r="J31" s="42"/>
      <c r="K31" s="10"/>
    </row>
    <row r="32" spans="1:19" s="44" customFormat="1" ht="24.95" customHeight="1">
      <c r="A32" s="34"/>
      <c r="B32" s="34"/>
      <c r="C32" s="34"/>
      <c r="D32" s="25"/>
      <c r="E32" s="25"/>
      <c r="F32" s="25"/>
      <c r="G32" s="25"/>
      <c r="H32" s="25"/>
      <c r="I32" s="27"/>
      <c r="J32" s="42"/>
      <c r="K32" s="50"/>
    </row>
    <row r="33" spans="1:1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10"/>
    </row>
    <row r="34" spans="1:1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2"/>
      <c r="K34" s="10"/>
    </row>
    <row r="35" spans="1:1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10"/>
    </row>
    <row r="36" spans="1:11" s="44" customFormat="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25"/>
    </row>
    <row r="37" spans="1:11" s="44" customFormat="1" ht="24.95" customHeight="1">
      <c r="A37" s="25"/>
      <c r="B37" s="25"/>
      <c r="C37" s="25"/>
      <c r="D37" s="25"/>
      <c r="E37" s="25"/>
      <c r="F37" s="25"/>
      <c r="G37" s="25"/>
      <c r="H37" s="25"/>
      <c r="I37" s="27"/>
      <c r="J37" s="42"/>
      <c r="K37" s="25"/>
    </row>
    <row r="38" spans="1:11" s="44" customFormat="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50"/>
    </row>
    <row r="39" spans="1:1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10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10"/>
    </row>
    <row r="42" spans="1:11" s="44" customFormat="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25"/>
    </row>
    <row r="43" spans="1:11" s="44" customFormat="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25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ht="24.95" customHeight="1">
      <c r="A45" s="25"/>
      <c r="B45" s="25"/>
      <c r="C45" s="25"/>
      <c r="D45" s="25"/>
      <c r="E45" s="25"/>
      <c r="F45" s="25"/>
      <c r="G45" s="25"/>
      <c r="H45" s="25"/>
      <c r="I45" s="27"/>
      <c r="J45" s="42"/>
      <c r="K45" s="10"/>
    </row>
    <row r="46" spans="1:11" ht="24.95" customHeight="1">
      <c r="A46" s="34"/>
      <c r="B46" s="34"/>
      <c r="C46" s="34"/>
      <c r="D46" s="25"/>
      <c r="E46" s="25"/>
      <c r="F46" s="25"/>
      <c r="G46" s="25"/>
      <c r="H46" s="25"/>
      <c r="I46" s="27"/>
      <c r="J46" s="42"/>
      <c r="K46" s="10"/>
    </row>
    <row r="47" spans="1:11" ht="24.95" customHeight="1">
      <c r="A47" s="25"/>
      <c r="B47" s="25"/>
      <c r="C47" s="25"/>
      <c r="D47" s="25"/>
      <c r="E47" s="25"/>
      <c r="F47" s="25"/>
      <c r="G47" s="25"/>
      <c r="H47" s="25"/>
      <c r="I47" s="51"/>
      <c r="J47" s="52"/>
      <c r="K47" s="10"/>
    </row>
    <row r="48" spans="1:11" ht="20.100000000000001" customHeight="1">
      <c r="A48" s="25"/>
      <c r="B48" s="25"/>
      <c r="C48" s="25"/>
      <c r="D48" s="25"/>
      <c r="E48" s="25"/>
      <c r="F48" s="25"/>
      <c r="G48" s="25"/>
      <c r="H48" s="25"/>
      <c r="I48" s="25"/>
      <c r="J48" s="10"/>
      <c r="K48" s="10"/>
    </row>
    <row r="49" spans="1:11" ht="20.100000000000001" customHeight="1">
      <c r="A49" s="25"/>
      <c r="B49" s="25"/>
      <c r="C49" s="25"/>
      <c r="D49" s="25"/>
      <c r="E49" s="25"/>
      <c r="F49" s="25"/>
      <c r="G49" s="25"/>
      <c r="H49" s="25"/>
      <c r="I49" s="25"/>
      <c r="J49" s="10"/>
      <c r="K49" s="10"/>
    </row>
    <row r="50" spans="1:11" ht="20.100000000000001" customHeight="1">
      <c r="A50" s="25"/>
      <c r="B50" s="25"/>
      <c r="C50" s="25"/>
      <c r="D50" s="25"/>
      <c r="E50" s="25"/>
      <c r="F50" s="25"/>
      <c r="G50" s="25"/>
      <c r="H50" s="25"/>
      <c r="I50" s="25"/>
      <c r="J50" s="10"/>
      <c r="K50" s="10"/>
    </row>
    <row r="51" spans="1:11" ht="20.100000000000001" customHeight="1">
      <c r="A51" s="25"/>
      <c r="B51" s="25"/>
      <c r="C51" s="25"/>
      <c r="D51" s="25"/>
      <c r="E51" s="25"/>
      <c r="F51" s="25"/>
      <c r="G51" s="25"/>
      <c r="H51" s="25"/>
      <c r="I51" s="25"/>
      <c r="J51" s="10"/>
      <c r="K51" s="10"/>
    </row>
    <row r="52" spans="1:11" ht="20.100000000000001" customHeight="1">
      <c r="A52" s="25"/>
      <c r="B52" s="25"/>
      <c r="C52" s="25"/>
      <c r="D52" s="25"/>
      <c r="E52" s="25"/>
      <c r="F52" s="25"/>
      <c r="G52" s="25"/>
      <c r="H52" s="25"/>
      <c r="I52" s="25"/>
      <c r="J52" s="10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I192" s="25"/>
      <c r="J192" s="10"/>
    </row>
  </sheetData>
  <mergeCells count="1">
    <mergeCell ref="A1:D1"/>
  </mergeCells>
  <hyperlinks>
    <hyperlink ref="F7" r:id="rId1" xr:uid="{FDC78108-7DEC-4CAC-868B-9AEDB206C2FE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99" t="s">
        <v>55</v>
      </c>
      <c r="B1" s="84" t="s">
        <v>56</v>
      </c>
      <c r="D1" s="100" t="s">
        <v>57</v>
      </c>
      <c r="H1" s="100" t="s">
        <v>58</v>
      </c>
    </row>
    <row r="2" spans="1:11">
      <c r="A2" s="84" t="s">
        <v>59</v>
      </c>
      <c r="B2" s="84">
        <v>50</v>
      </c>
      <c r="D2" s="101">
        <v>20</v>
      </c>
    </row>
    <row r="3" spans="1:11">
      <c r="A3" s="84" t="s">
        <v>60</v>
      </c>
      <c r="B3">
        <v>40</v>
      </c>
      <c r="D3" s="102">
        <v>25</v>
      </c>
      <c r="I3" s="103" t="s">
        <v>61</v>
      </c>
      <c r="J3" s="103"/>
      <c r="K3" s="103" t="s">
        <v>23</v>
      </c>
    </row>
    <row r="4" spans="1:11">
      <c r="A4" s="84" t="s">
        <v>62</v>
      </c>
      <c r="B4">
        <v>25</v>
      </c>
      <c r="D4" s="102">
        <v>40</v>
      </c>
      <c r="I4" s="84" t="s">
        <v>63</v>
      </c>
      <c r="K4" s="104" t="s">
        <v>64</v>
      </c>
    </row>
    <row r="5" spans="1:11">
      <c r="A5" s="84" t="s">
        <v>65</v>
      </c>
      <c r="B5">
        <v>20</v>
      </c>
      <c r="D5" s="101" t="s">
        <v>66</v>
      </c>
      <c r="I5" s="84" t="s">
        <v>67</v>
      </c>
      <c r="K5" s="39">
        <v>0.4</v>
      </c>
    </row>
    <row r="6" spans="1:11">
      <c r="A6" s="84" t="s">
        <v>68</v>
      </c>
      <c r="B6">
        <v>10</v>
      </c>
      <c r="D6" s="102">
        <v>50</v>
      </c>
      <c r="I6" s="84" t="s">
        <v>69</v>
      </c>
      <c r="K6" s="39">
        <v>0.3</v>
      </c>
    </row>
    <row r="7" spans="1:11">
      <c r="A7" s="84" t="s">
        <v>70</v>
      </c>
      <c r="B7" s="84" t="s">
        <v>71</v>
      </c>
      <c r="D7" s="102">
        <v>80</v>
      </c>
      <c r="I7" s="84" t="s">
        <v>72</v>
      </c>
      <c r="K7" s="39">
        <v>0.25</v>
      </c>
    </row>
    <row r="8" spans="1:11">
      <c r="A8" s="84" t="s">
        <v>73</v>
      </c>
      <c r="B8" s="84">
        <v>20</v>
      </c>
      <c r="D8" s="101" t="s">
        <v>66</v>
      </c>
      <c r="I8" s="84" t="s">
        <v>74</v>
      </c>
      <c r="K8" s="104" t="s">
        <v>75</v>
      </c>
    </row>
    <row r="9" spans="1:11">
      <c r="A9" s="84" t="s">
        <v>76</v>
      </c>
      <c r="B9" s="84"/>
      <c r="D9" s="101">
        <v>75</v>
      </c>
      <c r="I9" s="84"/>
      <c r="K9" s="104"/>
    </row>
    <row r="10" spans="1:11">
      <c r="D10" s="102"/>
      <c r="I10" s="84" t="s">
        <v>77</v>
      </c>
      <c r="K10" s="39"/>
    </row>
    <row r="11" spans="1:11">
      <c r="A11" s="99" t="s">
        <v>78</v>
      </c>
      <c r="D11" s="102"/>
      <c r="K11" s="39"/>
    </row>
    <row r="12" spans="1:11">
      <c r="A12" s="84" t="s">
        <v>79</v>
      </c>
      <c r="D12" s="102"/>
      <c r="K12" s="39"/>
    </row>
    <row r="13" spans="1:11">
      <c r="A13" s="84" t="s">
        <v>80</v>
      </c>
      <c r="D13" s="102"/>
      <c r="K13" s="39"/>
    </row>
    <row r="14" spans="1:11">
      <c r="A14" s="84" t="s">
        <v>81</v>
      </c>
      <c r="D14" s="102"/>
      <c r="K14" s="39"/>
    </row>
    <row r="15" spans="1:11">
      <c r="A15" s="84" t="s">
        <v>82</v>
      </c>
      <c r="D15" s="102"/>
      <c r="K15" s="39"/>
    </row>
    <row r="16" spans="1:11">
      <c r="A16" s="84" t="s">
        <v>83</v>
      </c>
      <c r="D16" s="102"/>
    </row>
    <row r="17" spans="1:8">
      <c r="A17" s="84" t="s">
        <v>84</v>
      </c>
      <c r="D17" s="102"/>
    </row>
    <row r="18" spans="1:8">
      <c r="A18" s="84" t="s">
        <v>85</v>
      </c>
      <c r="D18" s="102"/>
    </row>
    <row r="19" spans="1:8">
      <c r="A19" s="84" t="s">
        <v>86</v>
      </c>
      <c r="D19" s="102"/>
    </row>
    <row r="20" spans="1:8">
      <c r="A20" s="84"/>
      <c r="D20" s="102"/>
    </row>
    <row r="21" spans="1:8">
      <c r="A21" s="84" t="s">
        <v>59</v>
      </c>
      <c r="D21" s="102"/>
    </row>
    <row r="22" spans="1:8">
      <c r="D22" s="102"/>
    </row>
    <row r="23" spans="1:8">
      <c r="A23" s="84" t="s">
        <v>87</v>
      </c>
      <c r="D23" s="102"/>
    </row>
    <row r="24" spans="1:8">
      <c r="D24" s="102"/>
    </row>
    <row r="25" spans="1:8">
      <c r="A25" s="99" t="s">
        <v>88</v>
      </c>
      <c r="D25" s="102"/>
    </row>
    <row r="26" spans="1:8">
      <c r="A26" s="105" t="s">
        <v>89</v>
      </c>
      <c r="B26" s="106"/>
      <c r="C26" s="106"/>
      <c r="D26" s="107"/>
      <c r="E26" s="106"/>
      <c r="F26" s="106"/>
      <c r="G26" s="106"/>
      <c r="H26" s="106"/>
    </row>
    <row r="27" spans="1:8">
      <c r="A27" s="105" t="s">
        <v>90</v>
      </c>
      <c r="B27" s="106"/>
      <c r="C27" s="106"/>
      <c r="D27" s="107"/>
      <c r="E27" s="106"/>
      <c r="F27" s="106"/>
      <c r="G27" s="106"/>
      <c r="H27" s="106"/>
    </row>
    <row r="28" spans="1:8">
      <c r="A28" s="105" t="s">
        <v>91</v>
      </c>
      <c r="B28" s="106"/>
      <c r="C28" s="106"/>
      <c r="D28" s="107"/>
      <c r="E28" s="106"/>
      <c r="F28" s="106"/>
      <c r="G28" s="106"/>
      <c r="H28" s="106"/>
    </row>
    <row r="29" spans="1:8">
      <c r="A29" s="105" t="s">
        <v>92</v>
      </c>
      <c r="B29" s="106"/>
      <c r="C29" s="106"/>
      <c r="D29" s="107"/>
      <c r="E29" s="106"/>
      <c r="F29" s="106"/>
      <c r="G29" s="106"/>
      <c r="H29" s="106"/>
    </row>
    <row r="30" spans="1:8">
      <c r="A30" s="105" t="s">
        <v>93</v>
      </c>
      <c r="B30" s="106"/>
      <c r="C30" s="106"/>
      <c r="D30" s="107"/>
      <c r="E30" s="106"/>
      <c r="F30" s="106"/>
      <c r="G30" s="106"/>
      <c r="H30" s="106"/>
    </row>
    <row r="31" spans="1:8">
      <c r="A31" s="145" t="s">
        <v>94</v>
      </c>
      <c r="B31" s="146"/>
      <c r="C31" s="146"/>
      <c r="D31" s="146"/>
      <c r="E31" s="146"/>
      <c r="F31" s="146"/>
      <c r="G31" s="146"/>
      <c r="H31" s="146"/>
    </row>
    <row r="32" spans="1:8">
      <c r="A32" s="145"/>
      <c r="B32" s="146"/>
      <c r="C32" s="146"/>
      <c r="D32" s="146"/>
      <c r="E32" s="146"/>
      <c r="F32" s="146"/>
      <c r="G32" s="146"/>
      <c r="H32" s="146"/>
    </row>
    <row r="33" spans="1:8">
      <c r="A33" s="145"/>
      <c r="B33" s="146"/>
      <c r="C33" s="146"/>
      <c r="D33" s="146"/>
      <c r="E33" s="146"/>
      <c r="F33" s="146"/>
      <c r="G33" s="146"/>
      <c r="H33" s="146"/>
    </row>
    <row r="34" spans="1:8">
      <c r="A34" s="145"/>
      <c r="B34" s="146"/>
      <c r="C34" s="146"/>
      <c r="D34" s="146"/>
      <c r="E34" s="146"/>
      <c r="F34" s="146"/>
      <c r="G34" s="146"/>
      <c r="H34" s="146"/>
    </row>
    <row r="35" spans="1:8">
      <c r="A35" s="146"/>
      <c r="B35" s="146"/>
      <c r="C35" s="146"/>
      <c r="D35" s="146"/>
      <c r="E35" s="146"/>
      <c r="F35" s="146"/>
      <c r="G35" s="146"/>
      <c r="H35" s="146"/>
    </row>
    <row r="36" spans="1:8">
      <c r="A36" s="146" t="s">
        <v>95</v>
      </c>
      <c r="B36" s="146"/>
      <c r="C36" s="146"/>
      <c r="D36" s="146"/>
      <c r="E36" s="146"/>
      <c r="F36" s="146"/>
      <c r="G36" s="146"/>
      <c r="H36" s="146"/>
    </row>
    <row r="37" spans="1:8">
      <c r="A37" s="146"/>
      <c r="B37" s="146"/>
      <c r="C37" s="146"/>
      <c r="D37" s="146"/>
      <c r="E37" s="146"/>
      <c r="F37" s="146"/>
      <c r="G37" s="146"/>
      <c r="H37" s="146"/>
    </row>
    <row r="38" spans="1:8">
      <c r="A38" s="146" t="s">
        <v>96</v>
      </c>
      <c r="B38" s="146"/>
      <c r="C38" s="146"/>
      <c r="D38" s="146"/>
      <c r="E38" s="146"/>
      <c r="F38" s="146"/>
      <c r="G38" s="146"/>
      <c r="H38" s="146"/>
    </row>
    <row r="39" spans="1:8">
      <c r="A39" s="146"/>
      <c r="B39" s="146"/>
      <c r="C39" s="146"/>
      <c r="D39" s="146"/>
      <c r="E39" s="146"/>
      <c r="F39" s="146"/>
      <c r="G39" s="146"/>
      <c r="H39" s="146"/>
    </row>
    <row r="40" spans="1:8">
      <c r="A40" s="146"/>
      <c r="B40" s="146"/>
      <c r="C40" s="146"/>
      <c r="D40" s="146"/>
      <c r="E40" s="146"/>
      <c r="F40" s="146"/>
      <c r="G40" s="146"/>
      <c r="H40" s="146"/>
    </row>
    <row r="41" spans="1:8">
      <c r="A41" s="146" t="s">
        <v>97</v>
      </c>
      <c r="B41" s="146"/>
      <c r="C41" s="146"/>
      <c r="D41" s="146"/>
      <c r="E41" s="146"/>
      <c r="F41" s="146"/>
      <c r="G41" s="146"/>
      <c r="H41" s="146"/>
    </row>
    <row r="42" spans="1:8">
      <c r="A42" s="146"/>
      <c r="B42" s="146"/>
      <c r="C42" s="146"/>
      <c r="D42" s="146"/>
      <c r="E42" s="146"/>
      <c r="F42" s="146"/>
      <c r="G42" s="146"/>
      <c r="H42" s="146"/>
    </row>
    <row r="43" spans="1:8">
      <c r="A43" s="146"/>
      <c r="B43" s="146"/>
      <c r="C43" s="146"/>
      <c r="D43" s="146"/>
      <c r="E43" s="146"/>
      <c r="F43" s="146"/>
      <c r="G43" s="146"/>
      <c r="H43" s="146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08" t="s">
        <v>98</v>
      </c>
      <c r="C1" s="108" t="s">
        <v>99</v>
      </c>
      <c r="E1" s="108" t="s">
        <v>76</v>
      </c>
    </row>
    <row r="2" spans="1:5" ht="30">
      <c r="A2" s="91" t="s">
        <v>100</v>
      </c>
      <c r="C2" t="s">
        <v>101</v>
      </c>
      <c r="E2" s="91" t="s">
        <v>102</v>
      </c>
    </row>
    <row r="3" spans="1:5">
      <c r="A3" s="91"/>
    </row>
    <row r="4" spans="1:5" ht="30">
      <c r="A4" s="91" t="s">
        <v>103</v>
      </c>
      <c r="C4" s="91" t="s">
        <v>104</v>
      </c>
    </row>
    <row r="5" spans="1:5">
      <c r="A5" s="91"/>
    </row>
    <row r="6" spans="1:5" ht="30">
      <c r="A6" s="91" t="s">
        <v>105</v>
      </c>
    </row>
    <row r="7" spans="1:5" ht="45">
      <c r="A7" s="91"/>
      <c r="C7" s="91" t="s">
        <v>106</v>
      </c>
    </row>
    <row r="8" spans="1:5" ht="30">
      <c r="A8" s="91" t="s">
        <v>105</v>
      </c>
    </row>
    <row r="9" spans="1:5" ht="45">
      <c r="A9" s="91"/>
      <c r="C9" s="91" t="s">
        <v>107</v>
      </c>
    </row>
    <row r="10" spans="1:5" ht="30">
      <c r="A10" s="91" t="s">
        <v>103</v>
      </c>
    </row>
    <row r="11" spans="1:5" ht="30">
      <c r="A11" s="91"/>
      <c r="C11" s="91" t="s">
        <v>108</v>
      </c>
    </row>
    <row r="12" spans="1:5" ht="30">
      <c r="A12" s="91" t="s">
        <v>100</v>
      </c>
    </row>
    <row r="13" spans="1:5">
      <c r="A13" s="91"/>
    </row>
    <row r="14" spans="1:5" ht="30">
      <c r="A14" s="92" t="s">
        <v>109</v>
      </c>
      <c r="C14" s="91" t="s">
        <v>110</v>
      </c>
    </row>
    <row r="15" spans="1:5">
      <c r="A15" s="91"/>
    </row>
    <row r="16" spans="1:5" ht="30">
      <c r="A16" s="91"/>
      <c r="C16" s="91" t="s">
        <v>111</v>
      </c>
    </row>
    <row r="17" spans="1:3">
      <c r="A17" s="91"/>
    </row>
    <row r="18" spans="1:3" ht="30">
      <c r="A18" s="91"/>
      <c r="C18" s="91" t="s">
        <v>112</v>
      </c>
    </row>
    <row r="19" spans="1:3">
      <c r="A19" s="91"/>
    </row>
    <row r="20" spans="1:3" ht="60">
      <c r="A20" s="91"/>
      <c r="C20" s="91" t="s">
        <v>113</v>
      </c>
    </row>
    <row r="21" spans="1:3">
      <c r="A21" s="91"/>
    </row>
    <row r="22" spans="1:3" ht="45">
      <c r="A22" s="91"/>
      <c r="C22" s="91" t="s">
        <v>114</v>
      </c>
    </row>
    <row r="23" spans="1:3">
      <c r="A23" s="91"/>
    </row>
    <row r="24" spans="1:3" ht="30">
      <c r="A24" s="91"/>
      <c r="C24" s="91" t="s">
        <v>115</v>
      </c>
    </row>
    <row r="25" spans="1:3">
      <c r="A25" s="91"/>
    </row>
    <row r="26" spans="1:3">
      <c r="A26" s="91"/>
      <c r="C26" s="86" t="s">
        <v>116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9" t="s">
        <v>117</v>
      </c>
      <c r="B1" s="110" t="s">
        <v>118</v>
      </c>
      <c r="C1" s="111" t="s">
        <v>119</v>
      </c>
      <c r="D1" s="112" t="s">
        <v>120</v>
      </c>
      <c r="E1" s="112" t="s">
        <v>121</v>
      </c>
      <c r="F1" s="112" t="s">
        <v>122</v>
      </c>
      <c r="G1" s="112" t="s">
        <v>123</v>
      </c>
      <c r="H1" s="112" t="s">
        <v>124</v>
      </c>
      <c r="I1" s="113" t="s">
        <v>125</v>
      </c>
    </row>
    <row r="2" spans="1:9" ht="19.5" thickBot="1">
      <c r="A2" s="109" t="s">
        <v>126</v>
      </c>
      <c r="C2" s="84" t="s">
        <v>127</v>
      </c>
      <c r="D2" s="84" t="s">
        <v>128</v>
      </c>
      <c r="E2" s="84" t="s">
        <v>129</v>
      </c>
      <c r="F2" s="84" t="s">
        <v>130</v>
      </c>
      <c r="G2" s="84" t="s">
        <v>131</v>
      </c>
      <c r="H2" s="84" t="s">
        <v>132</v>
      </c>
    </row>
    <row r="3" spans="1:9" ht="19.5" thickBot="1">
      <c r="A3" s="109" t="s">
        <v>133</v>
      </c>
      <c r="B3" s="3" t="s">
        <v>134</v>
      </c>
      <c r="C3" s="3" t="s">
        <v>135</v>
      </c>
      <c r="D3" s="3" t="s">
        <v>136</v>
      </c>
      <c r="E3" s="3" t="s">
        <v>137</v>
      </c>
      <c r="F3" s="3" t="s">
        <v>138</v>
      </c>
      <c r="G3" s="3" t="s">
        <v>139</v>
      </c>
      <c r="H3" s="3" t="s">
        <v>140</v>
      </c>
    </row>
    <row r="4" spans="1:9" ht="18.75">
      <c r="A4" s="114"/>
      <c r="B4" s="3" t="s">
        <v>141</v>
      </c>
      <c r="C4" s="3" t="s">
        <v>142</v>
      </c>
      <c r="D4" s="3" t="s">
        <v>143</v>
      </c>
      <c r="E4" s="84" t="s">
        <v>144</v>
      </c>
      <c r="F4" s="84" t="s">
        <v>145</v>
      </c>
      <c r="G4" s="3" t="s">
        <v>146</v>
      </c>
      <c r="H4" s="3" t="s">
        <v>147</v>
      </c>
    </row>
    <row r="5" spans="1:9" ht="18.75">
      <c r="A5" s="114"/>
      <c r="B5" s="3" t="s">
        <v>148</v>
      </c>
      <c r="C5" s="3"/>
      <c r="E5" s="115" t="s">
        <v>149</v>
      </c>
      <c r="F5" s="115" t="s">
        <v>150</v>
      </c>
      <c r="G5" s="3" t="s">
        <v>151</v>
      </c>
    </row>
    <row r="6" spans="1:9" ht="19.5" thickBot="1">
      <c r="A6" s="114"/>
    </row>
    <row r="7" spans="1:9" ht="19.5" thickBot="1">
      <c r="A7" s="109" t="s">
        <v>152</v>
      </c>
      <c r="E7" s="23">
        <v>159778</v>
      </c>
      <c r="F7" s="84" t="s">
        <v>153</v>
      </c>
      <c r="H7" s="23">
        <v>75143</v>
      </c>
    </row>
    <row r="8" spans="1:9" ht="19.5" thickBot="1">
      <c r="A8" s="109" t="s">
        <v>154</v>
      </c>
      <c r="C8" s="84" t="s">
        <v>155</v>
      </c>
      <c r="E8" s="84" t="s">
        <v>155</v>
      </c>
      <c r="F8" s="84" t="s">
        <v>155</v>
      </c>
      <c r="G8" s="84" t="s">
        <v>76</v>
      </c>
      <c r="H8" t="s">
        <v>156</v>
      </c>
      <c r="I8" t="s">
        <v>155</v>
      </c>
    </row>
    <row r="9" spans="1:9">
      <c r="C9" s="84" t="s">
        <v>157</v>
      </c>
      <c r="E9" s="84" t="s">
        <v>157</v>
      </c>
      <c r="F9" s="84" t="s">
        <v>157</v>
      </c>
      <c r="G9" s="84" t="s">
        <v>98</v>
      </c>
      <c r="H9" t="s">
        <v>158</v>
      </c>
      <c r="I9" t="s">
        <v>157</v>
      </c>
    </row>
    <row r="10" spans="1:9">
      <c r="C10" s="84" t="s">
        <v>159</v>
      </c>
      <c r="E10" s="84" t="s">
        <v>159</v>
      </c>
      <c r="F10" s="84" t="s">
        <v>159</v>
      </c>
      <c r="G10" s="84" t="s">
        <v>160</v>
      </c>
      <c r="H10" s="84" t="s">
        <v>165</v>
      </c>
      <c r="I10" t="s">
        <v>159</v>
      </c>
    </row>
    <row r="11" spans="1:9">
      <c r="C11" s="84" t="s">
        <v>161</v>
      </c>
      <c r="E11" s="84" t="s">
        <v>161</v>
      </c>
      <c r="F11" s="84" t="s">
        <v>161</v>
      </c>
      <c r="H11" s="84" t="s">
        <v>166</v>
      </c>
      <c r="I11" t="s">
        <v>161</v>
      </c>
    </row>
    <row r="12" spans="1:9">
      <c r="H12" s="84" t="s">
        <v>167</v>
      </c>
      <c r="I12" t="s">
        <v>162</v>
      </c>
    </row>
    <row r="13" spans="1:9">
      <c r="I13" t="s">
        <v>156</v>
      </c>
    </row>
    <row r="14" spans="1:9">
      <c r="I14" t="s">
        <v>163</v>
      </c>
    </row>
    <row r="15" spans="1:9">
      <c r="I15" t="s">
        <v>164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4CD331-EBFE-4D2B-90E4-B5A8C9E68480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9DAFA668-F3D1-48B7-8C06-F2153662E8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246848-65DD-4D7B-A39D-BB11874658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Bid Form</vt:lpstr>
      <vt:lpstr>SOV</vt:lpstr>
      <vt:lpstr>SOV Manual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2025-06-11T15:29:26Z</cp:lastPrinted>
  <dcterms:created xsi:type="dcterms:W3CDTF">2000-08-02T17:16:16Z</dcterms:created>
  <dcterms:modified xsi:type="dcterms:W3CDTF">2025-06-27T18:54:40Z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30304600</vt:r8>
  </property>
  <property fmtid="{D5CDD505-2E9C-101B-9397-08002B2CF9AE}" pid="4" name="MediaServiceImageTags">
    <vt:lpwstr/>
  </property>
</Properties>
</file>