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Storm\Culp, Inc\Read Window Products File Share - General\2025 Jobs\25-271 Collegedale Public Library RENO\01. Quotes\Proposals\"/>
    </mc:Choice>
  </mc:AlternateContent>
  <xr:revisionPtr revIDLastSave="0" documentId="13_ncr:1_{DB5FB30C-DCDE-409F-B61F-003E2EE79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3" r:id="rId1"/>
    <sheet name="SOV " sheetId="28" r:id="rId2"/>
    <sheet name="SOV VE Option RWP" sheetId="29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9" l="1"/>
  <c r="P29" i="29"/>
  <c r="M29" i="29"/>
  <c r="H29" i="29"/>
  <c r="J29" i="29" s="1"/>
  <c r="L28" i="29"/>
  <c r="P28" i="29" s="1"/>
  <c r="H28" i="29"/>
  <c r="J28" i="29" s="1"/>
  <c r="L27" i="29"/>
  <c r="M27" i="29" s="1"/>
  <c r="H27" i="29"/>
  <c r="J27" i="29" s="1"/>
  <c r="L26" i="29"/>
  <c r="P26" i="29" s="1"/>
  <c r="H26" i="29"/>
  <c r="J26" i="29" s="1"/>
  <c r="M25" i="29"/>
  <c r="A25" i="29"/>
  <c r="P25" i="29" s="1"/>
  <c r="R24" i="29"/>
  <c r="P24" i="29"/>
  <c r="R23" i="29"/>
  <c r="P23" i="29"/>
  <c r="M23" i="29"/>
  <c r="G23" i="29" s="1"/>
  <c r="H23" i="29" s="1"/>
  <c r="R22" i="29"/>
  <c r="P22" i="29"/>
  <c r="M22" i="29"/>
  <c r="G22" i="29" s="1"/>
  <c r="H22" i="29" s="1"/>
  <c r="R21" i="29"/>
  <c r="P21" i="29"/>
  <c r="M21" i="29"/>
  <c r="G21" i="29" s="1"/>
  <c r="H21" i="29" s="1"/>
  <c r="R20" i="29"/>
  <c r="P20" i="29"/>
  <c r="M20" i="29"/>
  <c r="G20" i="29" s="1"/>
  <c r="H20" i="29" s="1"/>
  <c r="R19" i="29"/>
  <c r="P19" i="29"/>
  <c r="M19" i="29"/>
  <c r="G19" i="29" s="1"/>
  <c r="H19" i="29" s="1"/>
  <c r="R18" i="29"/>
  <c r="P18" i="29"/>
  <c r="M18" i="29"/>
  <c r="G18" i="29" s="1"/>
  <c r="H18" i="29" s="1"/>
  <c r="R17" i="29"/>
  <c r="P17" i="29"/>
  <c r="M17" i="29"/>
  <c r="G17" i="29" s="1"/>
  <c r="H17" i="29" s="1"/>
  <c r="R16" i="29"/>
  <c r="P16" i="29"/>
  <c r="M16" i="29"/>
  <c r="G16" i="29" s="1"/>
  <c r="H16" i="29" s="1"/>
  <c r="R15" i="29"/>
  <c r="P15" i="29"/>
  <c r="M15" i="29"/>
  <c r="G15" i="29" s="1"/>
  <c r="H15" i="29" s="1"/>
  <c r="R14" i="29"/>
  <c r="P14" i="29"/>
  <c r="M14" i="29"/>
  <c r="R13" i="29"/>
  <c r="P13" i="29"/>
  <c r="M13" i="29"/>
  <c r="G13" i="29" s="1"/>
  <c r="H13" i="29" s="1"/>
  <c r="R12" i="29"/>
  <c r="P12" i="29"/>
  <c r="M12" i="29"/>
  <c r="G12" i="29" s="1"/>
  <c r="H12" i="29" s="1"/>
  <c r="A1" i="29"/>
  <c r="L29" i="28"/>
  <c r="L28" i="28"/>
  <c r="R20" i="28"/>
  <c r="P20" i="28"/>
  <c r="M20" i="28"/>
  <c r="G20" i="28" s="1"/>
  <c r="H20" i="28" s="1"/>
  <c r="R19" i="28"/>
  <c r="P19" i="28"/>
  <c r="M19" i="28"/>
  <c r="G19" i="28" s="1"/>
  <c r="H19" i="28" s="1"/>
  <c r="R18" i="28"/>
  <c r="P18" i="28"/>
  <c r="M18" i="28"/>
  <c r="G18" i="28" s="1"/>
  <c r="H18" i="28" s="1"/>
  <c r="R17" i="28"/>
  <c r="P17" i="28"/>
  <c r="M17" i="28"/>
  <c r="G17" i="28" s="1"/>
  <c r="H17" i="28" s="1"/>
  <c r="R16" i="28"/>
  <c r="P16" i="28"/>
  <c r="M16" i="28"/>
  <c r="G16" i="28" s="1"/>
  <c r="H16" i="28" s="1"/>
  <c r="R15" i="28"/>
  <c r="P15" i="28"/>
  <c r="M15" i="28"/>
  <c r="G15" i="28" s="1"/>
  <c r="H15" i="28" s="1"/>
  <c r="R14" i="28"/>
  <c r="P14" i="28"/>
  <c r="M14" i="28"/>
  <c r="G14" i="28" s="1"/>
  <c r="H14" i="28" s="1"/>
  <c r="R13" i="28"/>
  <c r="P13" i="28"/>
  <c r="M13" i="28"/>
  <c r="G13" i="28" s="1"/>
  <c r="H13" i="28" s="1"/>
  <c r="R23" i="28"/>
  <c r="P23" i="28"/>
  <c r="M23" i="28"/>
  <c r="G23" i="28" s="1"/>
  <c r="H23" i="28" s="1"/>
  <c r="R22" i="28"/>
  <c r="P22" i="28"/>
  <c r="M22" i="28"/>
  <c r="G22" i="28" s="1"/>
  <c r="H22" i="28" s="1"/>
  <c r="L27" i="28"/>
  <c r="G14" i="29" l="1"/>
  <c r="H14" i="29" s="1"/>
  <c r="I14" i="29" s="1"/>
  <c r="J14" i="29" s="1"/>
  <c r="P27" i="29"/>
  <c r="R11" i="29" s="1"/>
  <c r="H25" i="29"/>
  <c r="J25" i="29" s="1"/>
  <c r="I20" i="29"/>
  <c r="J20" i="29" s="1"/>
  <c r="I17" i="29"/>
  <c r="J17" i="29" s="1"/>
  <c r="I21" i="29"/>
  <c r="J21" i="29" s="1"/>
  <c r="I18" i="29"/>
  <c r="J18" i="29" s="1"/>
  <c r="I15" i="29"/>
  <c r="J15" i="29" s="1"/>
  <c r="I12" i="29"/>
  <c r="J12" i="29" s="1"/>
  <c r="I22" i="29"/>
  <c r="J22" i="29" s="1"/>
  <c r="I19" i="29"/>
  <c r="J19" i="29" s="1"/>
  <c r="I16" i="29"/>
  <c r="J16" i="29" s="1"/>
  <c r="I13" i="29"/>
  <c r="J13" i="29" s="1"/>
  <c r="I23" i="29"/>
  <c r="J23" i="29" s="1"/>
  <c r="M28" i="29"/>
  <c r="M26" i="29"/>
  <c r="I18" i="28"/>
  <c r="J18" i="28" s="1"/>
  <c r="I19" i="28"/>
  <c r="J19" i="28" s="1"/>
  <c r="I20" i="28"/>
  <c r="J20" i="28" s="1"/>
  <c r="I17" i="28"/>
  <c r="J17" i="28" s="1"/>
  <c r="I14" i="28"/>
  <c r="J14" i="28" s="1"/>
  <c r="I15" i="28"/>
  <c r="J15" i="28" s="1"/>
  <c r="I16" i="28"/>
  <c r="J16" i="28" s="1"/>
  <c r="I13" i="28"/>
  <c r="J13" i="28" s="1"/>
  <c r="I23" i="28"/>
  <c r="J23" i="28" s="1"/>
  <c r="I22" i="28"/>
  <c r="J22" i="28" s="1"/>
  <c r="R21" i="28"/>
  <c r="P21" i="28"/>
  <c r="M21" i="28"/>
  <c r="G21" i="28" s="1"/>
  <c r="H21" i="28" s="1"/>
  <c r="R24" i="28"/>
  <c r="P24" i="28"/>
  <c r="M24" i="28"/>
  <c r="G24" i="28" s="1"/>
  <c r="H24" i="28" s="1"/>
  <c r="A26" i="28"/>
  <c r="Q7" i="29" l="1"/>
  <c r="S11" i="29" s="1"/>
  <c r="H30" i="29"/>
  <c r="J30" i="29"/>
  <c r="J32" i="13" s="1"/>
  <c r="I21" i="28"/>
  <c r="J21" i="28" s="1"/>
  <c r="I24" i="28"/>
  <c r="J24" i="28" s="1"/>
  <c r="M27" i="28"/>
  <c r="M12" i="28"/>
  <c r="G12" i="28" s="1"/>
  <c r="R25" i="28"/>
  <c r="P25" i="28"/>
  <c r="R12" i="28"/>
  <c r="P12" i="28"/>
  <c r="T11" i="29" l="1"/>
  <c r="H12" i="28"/>
  <c r="I12" i="28" s="1"/>
  <c r="J12" i="28" s="1"/>
  <c r="H15" i="13" l="1"/>
  <c r="H14" i="13"/>
  <c r="I9" i="13"/>
  <c r="P29" i="28"/>
  <c r="P28" i="28"/>
  <c r="H27" i="28"/>
  <c r="J27" i="28" s="1"/>
  <c r="P30" i="28"/>
  <c r="M30" i="28"/>
  <c r="H30" i="28" s="1"/>
  <c r="J30" i="28" s="1"/>
  <c r="H29" i="28"/>
  <c r="J29" i="28" s="1"/>
  <c r="P26" i="28"/>
  <c r="M26" i="28"/>
  <c r="H26" i="28" s="1"/>
  <c r="J26" i="28" s="1"/>
  <c r="A1" i="28"/>
  <c r="P27" i="28" l="1"/>
  <c r="R11" i="28" s="1"/>
  <c r="M29" i="28"/>
  <c r="M28" i="28"/>
  <c r="H28" i="28" s="1"/>
  <c r="J28" i="28" s="1"/>
  <c r="H31" i="28" l="1"/>
  <c r="J31" i="28"/>
  <c r="J24" i="13" s="1"/>
  <c r="Q7" i="28"/>
  <c r="T11" i="28" l="1"/>
  <c r="S11" i="28"/>
  <c r="I11" i="13" l="1"/>
</calcChain>
</file>

<file path=xl/sharedStrings.xml><?xml version="1.0" encoding="utf-8"?>
<sst xmlns="http://schemas.openxmlformats.org/spreadsheetml/2006/main" count="354" uniqueCount="206">
  <si>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</si>
  <si>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</si>
  <si>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</si>
  <si>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</si>
  <si>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</si>
  <si>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</si>
  <si>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</si>
  <si>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</si>
  <si>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</si>
  <si>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</si>
  <si>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</si>
  <si>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</si>
  <si>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</si>
  <si>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</si>
  <si>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</si>
  <si>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</si>
  <si>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</si>
  <si>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</si>
  <si>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</si>
  <si>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</si>
  <si>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</si>
  <si>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</si>
  <si>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</si>
  <si>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</si>
  <si>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</si>
  <si>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</si>
  <si>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</si>
  <si>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</si>
  <si>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</si>
  <si>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</si>
  <si>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</si>
  <si>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</si>
  <si>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</si>
  <si>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</si>
  <si>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</si>
  <si>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</si>
  <si>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</si>
  <si>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</si>
  <si>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</si>
  <si>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</si>
  <si>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</si>
  <si>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</si>
  <si>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</si>
  <si>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</si>
  <si>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</si>
  <si>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</si>
  <si>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</si>
  <si>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</si>
  <si>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</si>
  <si>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</si>
  <si>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</si>
  <si>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</si>
  <si>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</si>
  <si>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</si>
  <si>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</si>
  <si>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</si>
  <si>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</si>
  <si>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</si>
  <si>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</si>
  <si>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</si>
  <si>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</si>
  <si>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</si>
  <si>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</si>
  <si>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</si>
  <si>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</si>
  <si>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</si>
  <si>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</si>
  <si>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</si>
  <si>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</si>
  <si>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</si>
  <si>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</si>
  <si>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</si>
  <si>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</si>
  <si>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</si>
  <si>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</si>
  <si>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</si>
  <si>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</si>
  <si>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</si>
  <si>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</si>
  <si>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</si>
  <si>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</si>
  <si>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</si>
  <si>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</si>
  <si>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</si>
  <si>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</si>
  <si>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</si>
  <si>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</si>
  <si>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</si>
  <si>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</si>
  <si>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</si>
  <si>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</si>
  <si>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</si>
  <si>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</si>
  <si>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</si>
  <si>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</si>
  <si>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</si>
  <si>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</si>
  <si>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</si>
  <si>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</si>
  <si>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</si>
  <si>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</si>
  <si>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</si>
  <si>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</si>
  <si>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</si>
  <si>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</si>
  <si>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</si>
  <si>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</si>
  <si>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</si>
  <si>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</si>
  <si>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</si>
  <si>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</si>
  <si>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</si>
  <si>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</si>
  <si>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</si>
  <si>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</si>
  <si>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</si>
  <si>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</si>
  <si>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</si>
  <si>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</si>
  <si>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</si>
  <si>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</si>
  <si>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</si>
  <si>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</si>
  <si>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</si>
  <si>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</si>
  <si>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</si>
  <si>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</si>
  <si>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</si>
  <si>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</si>
  <si>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</si>
  <si>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</si>
  <si>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</si>
  <si>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</si>
  <si>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</si>
  <si>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</si>
  <si>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</si>
  <si>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</si>
  <si>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</si>
  <si>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</si>
  <si>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</si>
  <si>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</si>
  <si>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</si>
  <si>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</si>
  <si>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</si>
  <si>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</si>
  <si>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</si>
  <si>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</si>
  <si>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</si>
  <si>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</si>
  <si>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</si>
  <si>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</si>
  <si>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</si>
  <si>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</si>
  <si>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</si>
  <si>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</si>
  <si>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</si>
  <si>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</si>
  <si>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</si>
  <si>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</si>
  <si>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</si>
  <si>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</si>
  <si>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</si>
  <si>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</si>
  <si>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</si>
  <si>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</si>
  <si>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</si>
  <si>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</si>
  <si>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</si>
  <si>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</si>
  <si>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</si>
  <si>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</si>
  <si>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</si>
  <si>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</si>
  <si>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</si>
  <si>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</si>
  <si>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</si>
  <si>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</si>
  <si>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</si>
  <si>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</si>
  <si>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</si>
  <si>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</si>
  <si>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</si>
  <si>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Sales Tax, Freight &amp; Installation included in Total</t>
  </si>
  <si>
    <t>Total w/Tax</t>
  </si>
  <si>
    <t>RWP Manual Roller Shade Manual Bead Chain Clutch Control with Fascia</t>
  </si>
  <si>
    <t>RWP Manual Roller Shade w/Fascia</t>
  </si>
  <si>
    <t>Fascia Color: TBD</t>
  </si>
  <si>
    <t>Collegedale Public Library</t>
  </si>
  <si>
    <t xml:space="preserve">Collegedale TN </t>
  </si>
  <si>
    <t>Mecho 7 Manual Roller Shade Manual Bead Chain Clutch Control with Fascia</t>
  </si>
  <si>
    <t>Fabirc: Soho 1% Openness - Color: 1103 Light Gray</t>
  </si>
  <si>
    <t>RM120</t>
  </si>
  <si>
    <t>RM119</t>
  </si>
  <si>
    <t>RM101</t>
  </si>
  <si>
    <t>RM106</t>
  </si>
  <si>
    <t>RM112</t>
  </si>
  <si>
    <t>RM107</t>
  </si>
  <si>
    <t>RM110</t>
  </si>
  <si>
    <t>RM111</t>
  </si>
  <si>
    <t>Budget Fabirc: Halden 1% Openness - Color: TBD</t>
  </si>
  <si>
    <t>Mecho 7 Manual Roller Shade w/Fascia</t>
  </si>
  <si>
    <t>Fabric: Soho 1% Openness - Color: 1103 Light Gray</t>
  </si>
  <si>
    <t>Fabric:1% Openness - Color: TBD</t>
  </si>
  <si>
    <t xml:space="preserve">Estimate For: Specified Manual Screen Roller Shades </t>
  </si>
  <si>
    <t xml:space="preserve">Estimate For: VE Alternate Option Manual Screen Roller Shades </t>
  </si>
  <si>
    <t>25-271 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</si>
</sst>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2" fillId="0" borderId="4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9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5" xfId="0" applyFont="1" applyBorder="1"/>
    <xf numFmtId="0" fontId="2" fillId="0" borderId="2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2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9" fontId="3" fillId="0" borderId="0" xfId="0" applyNumberFormat="1" applyFont="1" applyBorder="1" applyAlignment="1">
      <alignment horizontal="right"/>
    </xf>
    <xf numFmtId="0" fontId="3" fillId="0" borderId="3" xfId="0" applyFont="1" applyBorder="1"/>
    <xf numFmtId="44" fontId="3" fillId="0" borderId="6" xfId="1" applyFont="1" applyBorder="1" applyAlignment="1">
      <alignment horizontal="center"/>
    </xf>
    <xf numFmtId="0" fontId="1" fillId="0" borderId="0" xfId="0" applyFont="1" applyBorder="1"/>
    <xf numFmtId="0" fontId="3" fillId="0" borderId="7" xfId="0" applyFont="1" applyBorder="1"/>
    <xf numFmtId="0" fontId="3" fillId="0" borderId="9" xfId="0" applyFont="1" applyBorder="1"/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2" fillId="4" borderId="6" xfId="1" applyFont="1" applyFill="1" applyBorder="1" applyAlignment="1">
      <alignment horizontal="center"/>
    </xf>
    <xf numFmtId="165" fontId="5" fillId="4" borderId="15" xfId="3" applyNumberFormat="1" applyFont="1" applyFill="1" applyBorder="1"/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013563-467C-4590-A0B5-1ECAD6E9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5CB3CE-1D6E-48C3-9F40-FF0CE571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3D37F176-F824-4B71-A560-40032B08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DB3B902-58AE-4C9F-9631-E7C4E111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5"/>
  <sheetViews>
    <sheetView tabSelected="1" topLeftCell="A10" zoomScale="110" zoomScaleNormal="110" workbookViewId="0">
      <selection activeCell="J32" sqref="J32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'SOV '!F1</f>
        <v>25-271 REV1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45811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str">
        <f>'SOV '!F3</f>
        <v>Collegedale Public Library</v>
      </c>
    </row>
    <row r="15" spans="2:15">
      <c r="B15" s="1"/>
      <c r="D15" s="2" t="s">
        <v>19</v>
      </c>
      <c r="H15" s="4" t="str">
        <f>'SOV '!F4</f>
        <v xml:space="preserve">Collegedale TN </v>
      </c>
    </row>
    <row r="16" spans="2:15">
      <c r="B16" s="1"/>
    </row>
    <row r="17" spans="2:10">
      <c r="B17" s="7" t="s">
        <v>3</v>
      </c>
      <c r="D17" s="84" t="s">
        <v>169</v>
      </c>
      <c r="H17" s="1" t="s">
        <v>15</v>
      </c>
    </row>
    <row r="18" spans="2:10">
      <c r="D18" s="84" t="s">
        <v>170</v>
      </c>
      <c r="H18" s="2" t="s">
        <v>34</v>
      </c>
    </row>
    <row r="19" spans="2:10">
      <c r="D19" s="2" t="s">
        <v>14</v>
      </c>
    </row>
    <row r="20" spans="2:10" ht="15.75" thickBot="1">
      <c r="B20" s="14"/>
      <c r="C20" s="14"/>
      <c r="D20" s="123" t="s">
        <v>175</v>
      </c>
      <c r="E20" s="14"/>
      <c r="F20" s="14"/>
      <c r="G20" s="14"/>
      <c r="H20" s="14"/>
      <c r="I20" s="123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>
      <c r="B22" s="7" t="s">
        <v>203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21" t="s">
        <v>183</v>
      </c>
    </row>
    <row r="24" spans="2:10">
      <c r="B24" s="8">
        <v>27</v>
      </c>
      <c r="C24" s="8" t="s">
        <v>5</v>
      </c>
      <c r="D24" s="86" t="s">
        <v>200</v>
      </c>
      <c r="E24" s="8"/>
      <c r="F24" s="8"/>
      <c r="G24" s="8"/>
      <c r="I24" s="18"/>
      <c r="J24" s="128">
        <f>'SOV '!J31</f>
        <v>13910</v>
      </c>
    </row>
    <row r="25" spans="2:10">
      <c r="D25" s="86" t="s">
        <v>186</v>
      </c>
      <c r="E25" s="8"/>
      <c r="F25" s="8"/>
      <c r="G25" s="8"/>
      <c r="I25" s="18"/>
      <c r="J25" s="19"/>
    </row>
    <row r="26" spans="2:10">
      <c r="D26" s="84" t="s">
        <v>201</v>
      </c>
      <c r="E26" s="8"/>
      <c r="F26" s="8"/>
      <c r="G26" s="8"/>
      <c r="I26" s="18"/>
      <c r="J26" s="19"/>
    </row>
    <row r="27" spans="2:10">
      <c r="D27" s="84" t="s">
        <v>178</v>
      </c>
      <c r="E27" s="8"/>
      <c r="F27" s="8"/>
      <c r="G27" s="8"/>
      <c r="I27" s="18"/>
      <c r="J27" s="19"/>
    </row>
    <row r="28" spans="2:10">
      <c r="D28" s="86" t="s">
        <v>182</v>
      </c>
      <c r="E28" s="8"/>
      <c r="F28" s="8"/>
      <c r="G28" s="8"/>
      <c r="H28" s="6"/>
      <c r="I28" s="18"/>
      <c r="J28" s="19"/>
    </row>
    <row r="29" spans="2:10" ht="15.75" thickBot="1">
      <c r="D29" s="4"/>
      <c r="E29" s="8"/>
      <c r="F29" s="8"/>
      <c r="G29" s="8"/>
      <c r="H29" s="6"/>
      <c r="I29" s="5"/>
    </row>
    <row r="30" spans="2:10">
      <c r="B30" s="142" t="s">
        <v>204</v>
      </c>
      <c r="C30" s="143"/>
      <c r="D30" s="144"/>
      <c r="E30" s="143"/>
      <c r="F30" s="143"/>
      <c r="G30" s="143"/>
      <c r="H30" s="145"/>
      <c r="I30" s="146"/>
      <c r="J30" s="147"/>
    </row>
    <row r="31" spans="2:10">
      <c r="B31" s="148" t="s">
        <v>4</v>
      </c>
      <c r="C31" s="149"/>
      <c r="D31" s="150"/>
      <c r="E31" s="149"/>
      <c r="F31" s="149"/>
      <c r="G31" s="150"/>
      <c r="H31" s="151"/>
      <c r="I31" s="152"/>
      <c r="J31" s="153" t="s">
        <v>183</v>
      </c>
    </row>
    <row r="32" spans="2:10">
      <c r="B32" s="154">
        <v>27</v>
      </c>
      <c r="C32" s="149" t="s">
        <v>5</v>
      </c>
      <c r="D32" s="155" t="s">
        <v>185</v>
      </c>
      <c r="E32" s="149"/>
      <c r="F32" s="149"/>
      <c r="G32" s="149"/>
      <c r="H32" s="150"/>
      <c r="I32" s="156"/>
      <c r="J32" s="167">
        <f>'SOV VE Option RWP'!J30</f>
        <v>10770</v>
      </c>
    </row>
    <row r="33" spans="1:21">
      <c r="B33" s="157"/>
      <c r="C33" s="150"/>
      <c r="D33" s="155" t="s">
        <v>186</v>
      </c>
      <c r="E33" s="149"/>
      <c r="F33" s="149"/>
      <c r="G33" s="149"/>
      <c r="H33" s="150"/>
      <c r="I33" s="156"/>
      <c r="J33" s="158"/>
    </row>
    <row r="34" spans="1:21">
      <c r="B34" s="157"/>
      <c r="C34" s="150"/>
      <c r="D34" s="159" t="s">
        <v>202</v>
      </c>
      <c r="E34" s="149"/>
      <c r="F34" s="149"/>
      <c r="G34" s="149"/>
      <c r="H34" s="150"/>
      <c r="I34" s="156"/>
      <c r="J34" s="158"/>
    </row>
    <row r="35" spans="1:21">
      <c r="B35" s="157"/>
      <c r="C35" s="150"/>
      <c r="D35" s="159" t="s">
        <v>178</v>
      </c>
      <c r="E35" s="149"/>
      <c r="F35" s="149"/>
      <c r="G35" s="149"/>
      <c r="H35" s="150"/>
      <c r="I35" s="156"/>
      <c r="J35" s="158"/>
    </row>
    <row r="36" spans="1:21" ht="15.75" thickBot="1">
      <c r="B36" s="160"/>
      <c r="C36" s="161"/>
      <c r="D36" s="162" t="s">
        <v>182</v>
      </c>
      <c r="E36" s="163"/>
      <c r="F36" s="163"/>
      <c r="G36" s="163"/>
      <c r="H36" s="164"/>
      <c r="I36" s="165"/>
      <c r="J36" s="166"/>
    </row>
    <row r="37" spans="1:21">
      <c r="D37" s="4"/>
      <c r="E37" s="8"/>
      <c r="F37" s="8"/>
      <c r="G37" s="8"/>
      <c r="H37" s="6"/>
      <c r="I37" s="5"/>
    </row>
    <row r="38" spans="1:21">
      <c r="B38" s="86" t="s">
        <v>44</v>
      </c>
      <c r="C38" s="129"/>
      <c r="D38" s="84"/>
      <c r="E38" s="129"/>
      <c r="F38" s="129"/>
      <c r="G38" s="129"/>
      <c r="H38" s="130"/>
      <c r="I38" s="5"/>
      <c r="J38" s="84"/>
    </row>
    <row r="39" spans="1:21" s="10" customFormat="1" ht="15" customHeight="1">
      <c r="A39" s="8"/>
      <c r="B39" s="131" t="s">
        <v>7</v>
      </c>
      <c r="C39" s="135" t="s">
        <v>180</v>
      </c>
      <c r="D39" s="134"/>
      <c r="E39" s="134"/>
      <c r="F39" s="134"/>
      <c r="G39" s="134"/>
      <c r="H39" s="134"/>
      <c r="I39" s="134"/>
      <c r="J39" s="134"/>
      <c r="M39"/>
      <c r="N39"/>
      <c r="O39"/>
      <c r="P39"/>
      <c r="Q39"/>
      <c r="R39"/>
      <c r="S39"/>
      <c r="T39"/>
      <c r="U39"/>
    </row>
    <row r="40" spans="1:21">
      <c r="A40" s="11"/>
      <c r="B40" s="131"/>
      <c r="C40" s="134"/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D41" s="4"/>
      <c r="E41" s="8"/>
      <c r="F41" s="8"/>
      <c r="G41" s="8"/>
      <c r="H41" s="6"/>
      <c r="I41" s="5"/>
      <c r="K41" s="2"/>
      <c r="L41" s="2"/>
      <c r="M41" s="12"/>
      <c r="N41" s="134"/>
      <c r="O41" s="134"/>
      <c r="P41" s="134"/>
      <c r="Q41" s="134"/>
      <c r="R41" s="134"/>
      <c r="S41" s="134"/>
      <c r="T41" s="134"/>
      <c r="U41" s="134"/>
    </row>
    <row r="42" spans="1:21" ht="15" customHeight="1" thickBot="1">
      <c r="A42" s="13"/>
      <c r="B42" s="15"/>
      <c r="C42" s="15"/>
      <c r="D42" s="16"/>
      <c r="E42" s="15"/>
      <c r="F42" s="15"/>
      <c r="G42" s="15"/>
      <c r="H42" s="122"/>
      <c r="I42" s="15"/>
      <c r="J42" s="15"/>
      <c r="K42" s="2"/>
      <c r="L42" s="2"/>
    </row>
    <row r="43" spans="1:21" ht="15" customHeight="1" thickTop="1">
      <c r="A43" s="13"/>
      <c r="B43" s="1" t="s">
        <v>46</v>
      </c>
      <c r="K43" s="2"/>
      <c r="L43" s="2"/>
    </row>
    <row r="44" spans="1:21" ht="15" customHeight="1">
      <c r="A44" s="13"/>
      <c r="B44" s="12" t="s">
        <v>7</v>
      </c>
      <c r="C44" s="4" t="s">
        <v>8</v>
      </c>
      <c r="K44" s="2"/>
      <c r="L44" s="2"/>
    </row>
    <row r="45" spans="1:21" ht="15" customHeight="1">
      <c r="A45" s="13"/>
      <c r="B45" s="12"/>
      <c r="C45" s="86" t="s">
        <v>177</v>
      </c>
      <c r="K45" s="2"/>
      <c r="L45" s="2"/>
    </row>
    <row r="46" spans="1:21" ht="15" customHeight="1">
      <c r="A46" s="13"/>
      <c r="B46" s="12" t="s">
        <v>9</v>
      </c>
      <c r="C46" s="135" t="s">
        <v>173</v>
      </c>
      <c r="D46" s="134"/>
      <c r="E46" s="134"/>
      <c r="F46" s="134"/>
      <c r="G46" s="134"/>
      <c r="H46" s="134"/>
      <c r="I46" s="134"/>
      <c r="J46" s="134"/>
      <c r="K46" s="2"/>
      <c r="L46" s="2"/>
    </row>
    <row r="47" spans="1:21" ht="15" customHeight="1">
      <c r="A47" s="13"/>
      <c r="B47" s="12" t="s">
        <v>10</v>
      </c>
      <c r="C47" s="136" t="s">
        <v>21</v>
      </c>
      <c r="D47" s="134"/>
      <c r="E47" s="134"/>
      <c r="F47" s="134"/>
      <c r="G47" s="134"/>
      <c r="H47" s="134"/>
      <c r="I47" s="134"/>
      <c r="J47" s="134"/>
      <c r="K47" s="2"/>
      <c r="L47" s="2"/>
    </row>
    <row r="48" spans="1:21">
      <c r="A48" s="13"/>
      <c r="B48" s="12"/>
      <c r="C48" s="134"/>
      <c r="D48" s="134"/>
      <c r="E48" s="134"/>
      <c r="F48" s="134"/>
      <c r="G48" s="134"/>
      <c r="H48" s="134"/>
      <c r="I48" s="134"/>
      <c r="J48" s="134"/>
      <c r="K48" s="2"/>
      <c r="L48" s="2"/>
    </row>
    <row r="49" spans="1:21">
      <c r="A49" s="13"/>
      <c r="B49" s="12" t="s">
        <v>11</v>
      </c>
      <c r="C49" s="137" t="s">
        <v>179</v>
      </c>
      <c r="D49" s="138"/>
      <c r="E49" s="138"/>
      <c r="F49" s="138"/>
      <c r="G49" s="138"/>
      <c r="H49" s="138"/>
      <c r="I49" s="138"/>
      <c r="J49" s="138"/>
      <c r="K49" s="2"/>
      <c r="L49" s="2"/>
    </row>
    <row r="50" spans="1:21">
      <c r="A50" s="13"/>
      <c r="B50" s="12"/>
      <c r="C50" s="138"/>
      <c r="D50" s="138"/>
      <c r="E50" s="138"/>
      <c r="F50" s="138"/>
      <c r="G50" s="138"/>
      <c r="H50" s="138"/>
      <c r="I50" s="138"/>
      <c r="J50" s="138"/>
      <c r="K50" s="2"/>
      <c r="L50" s="2"/>
    </row>
    <row r="51" spans="1:21" ht="15" customHeight="1">
      <c r="A51" s="13"/>
      <c r="B51" s="12" t="s">
        <v>16</v>
      </c>
      <c r="C51" s="135" t="s">
        <v>48</v>
      </c>
      <c r="D51" s="134"/>
      <c r="E51" s="134"/>
      <c r="F51" s="134"/>
      <c r="G51" s="134"/>
      <c r="H51" s="134"/>
      <c r="I51" s="134"/>
      <c r="J51" s="134"/>
      <c r="K51" s="2"/>
      <c r="L51" s="2"/>
    </row>
    <row r="52" spans="1:21" ht="15" customHeight="1">
      <c r="A52" s="13"/>
      <c r="B52" s="12"/>
      <c r="C52" s="134"/>
      <c r="D52" s="134"/>
      <c r="E52" s="134"/>
      <c r="F52" s="134"/>
      <c r="G52" s="134"/>
      <c r="H52" s="134"/>
      <c r="I52" s="134"/>
      <c r="J52" s="134"/>
      <c r="K52" s="2"/>
      <c r="L52" s="2"/>
    </row>
    <row r="53" spans="1:21" ht="15" customHeight="1">
      <c r="A53" s="13"/>
      <c r="D53" s="4"/>
      <c r="E53" s="8"/>
      <c r="F53" s="8"/>
      <c r="G53" s="8"/>
      <c r="H53" s="6"/>
      <c r="I53" s="5"/>
      <c r="K53" s="2"/>
      <c r="L53" s="2"/>
      <c r="M53" s="12"/>
      <c r="N53" s="134"/>
      <c r="O53" s="134"/>
      <c r="P53" s="134"/>
      <c r="Q53" s="134"/>
      <c r="R53" s="134"/>
      <c r="S53" s="134"/>
      <c r="T53" s="134"/>
      <c r="U53" s="134"/>
    </row>
    <row r="54" spans="1:21" ht="15" customHeight="1">
      <c r="A54" s="13"/>
      <c r="B54" s="4" t="s">
        <v>12</v>
      </c>
      <c r="K54" s="2"/>
      <c r="L54" s="2"/>
    </row>
    <row r="55" spans="1:21" ht="15" customHeight="1">
      <c r="A55" s="13"/>
      <c r="B55" s="8"/>
      <c r="K55" s="2"/>
      <c r="L55" s="2"/>
    </row>
    <row r="56" spans="1:21" ht="15" customHeight="1">
      <c r="A56" s="13"/>
      <c r="B56" s="86" t="s">
        <v>174</v>
      </c>
      <c r="K56" s="2"/>
      <c r="L56" s="2"/>
    </row>
    <row r="57" spans="1:21" ht="15" customHeight="1">
      <c r="A57" s="13"/>
      <c r="B57" s="1" t="s">
        <v>47</v>
      </c>
      <c r="K57" s="2"/>
      <c r="L57" s="2"/>
    </row>
    <row r="58" spans="1:21" ht="15" customHeight="1">
      <c r="A58" s="13"/>
      <c r="K58" s="2"/>
      <c r="L58" s="2"/>
    </row>
    <row r="59" spans="1:21" ht="15" customHeight="1">
      <c r="A59" s="13"/>
      <c r="B59" s="12"/>
      <c r="K59" s="2"/>
      <c r="L59" s="2"/>
    </row>
    <row r="60" spans="1:21" ht="15" customHeight="1">
      <c r="A60" s="13"/>
      <c r="K60" s="2"/>
      <c r="L60" s="2"/>
    </row>
    <row r="61" spans="1:21" ht="15" customHeight="1">
      <c r="A61" s="13"/>
      <c r="K61" s="2"/>
      <c r="L61" s="2"/>
    </row>
    <row r="62" spans="1:21" ht="15" customHeight="1">
      <c r="A62" s="13"/>
      <c r="B62" s="12"/>
      <c r="K62" s="2"/>
      <c r="L62" s="2"/>
    </row>
    <row r="65" spans="2:2">
      <c r="B65" s="12"/>
    </row>
  </sheetData>
  <mergeCells count="7">
    <mergeCell ref="N53:U53"/>
    <mergeCell ref="C39:J40"/>
    <mergeCell ref="C51:J52"/>
    <mergeCell ref="N41:U41"/>
    <mergeCell ref="C47:J48"/>
    <mergeCell ref="C49:J50"/>
    <mergeCell ref="C46:J46"/>
  </mergeCells>
  <hyperlinks>
    <hyperlink ref="D20" r:id="rId1" xr:uid="{6D5BFB26-98F7-4983-B069-731A3917E5A7}"/>
  </hyperlinks>
  <pageMargins left="0.7" right="0.7" top="0.75" bottom="0.75" header="0.3" footer="0.3"/>
  <pageSetup scale="8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5E19-FC69-4186-8029-B604EE091786}">
  <dimension ref="A1:T203"/>
  <sheetViews>
    <sheetView topLeftCell="C13" zoomScale="90" zoomScaleNormal="90" workbookViewId="0">
      <selection activeCell="G31" sqref="G31"/>
    </sheetView>
  </sheetViews>
  <sheetFormatPr defaultColWidth="9.42578125" defaultRowHeight="15"/>
  <cols>
    <col min="1" max="1" width="5.5703125" style="23" customWidth="1"/>
    <col min="2" max="2" width="16.8554687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45811</v>
      </c>
      <c r="B1" s="139"/>
      <c r="C1" s="139"/>
      <c r="D1" s="139"/>
      <c r="E1" s="21" t="s">
        <v>17</v>
      </c>
      <c r="F1" s="22" t="s">
        <v>205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187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188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SUM(H12:H30)</f>
        <v>12975.31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0.43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SUM(P12:P30)</f>
        <v>7693.55</v>
      </c>
      <c r="S11" s="78">
        <f>SUM(Q7-R11)</f>
        <v>5281.76</v>
      </c>
      <c r="T11" s="81">
        <f>SUM(Q7-R11)/Q7</f>
        <v>0.41</v>
      </c>
    </row>
    <row r="12" spans="1:20" s="44" customFormat="1" ht="30" customHeight="1" thickTop="1">
      <c r="A12" s="53">
        <v>1</v>
      </c>
      <c r="B12" s="132" t="s">
        <v>191</v>
      </c>
      <c r="C12" s="133">
        <v>78</v>
      </c>
      <c r="D12" s="53">
        <v>72</v>
      </c>
      <c r="E12" s="41" t="s">
        <v>189</v>
      </c>
      <c r="F12" s="41" t="s">
        <v>190</v>
      </c>
      <c r="G12" s="79">
        <f t="shared" ref="G12:G24" si="0">M12</f>
        <v>483</v>
      </c>
      <c r="H12" s="66">
        <f t="shared" ref="H12:H24" si="1">G12*A12</f>
        <v>483</v>
      </c>
      <c r="I12" s="66">
        <f t="shared" ref="I12:I24" si="2">SUM(H12*$I$11)</f>
        <v>44.68</v>
      </c>
      <c r="J12" s="66">
        <f t="shared" ref="J12:J21" si="3">SUM(H12:I12)</f>
        <v>527.67999999999995</v>
      </c>
      <c r="K12" s="42"/>
      <c r="L12" s="43">
        <v>275.31</v>
      </c>
      <c r="M12" s="58">
        <f t="shared" ref="M12:M24" si="4">SUM(L12/(1-$N$10))</f>
        <v>483</v>
      </c>
      <c r="O12" s="60"/>
      <c r="P12" s="62">
        <f t="shared" ref="P12:P30" si="5">L12*A12</f>
        <v>275.31</v>
      </c>
      <c r="R12" s="80">
        <f t="shared" ref="R12:R25" si="6">SUM(((C12*D12)/144)*A12)</f>
        <v>39</v>
      </c>
    </row>
    <row r="13" spans="1:20" s="44" customFormat="1" ht="30" customHeight="1">
      <c r="A13" s="53">
        <v>1</v>
      </c>
      <c r="B13" s="132" t="s">
        <v>192</v>
      </c>
      <c r="C13" s="133">
        <v>78</v>
      </c>
      <c r="D13" s="53">
        <v>72</v>
      </c>
      <c r="E13" s="41" t="s">
        <v>189</v>
      </c>
      <c r="F13" s="41" t="s">
        <v>190</v>
      </c>
      <c r="G13" s="79">
        <f t="shared" ref="G13:G20" si="7">M13</f>
        <v>483</v>
      </c>
      <c r="H13" s="66">
        <f t="shared" ref="H13:H20" si="8">G13*A13</f>
        <v>483</v>
      </c>
      <c r="I13" s="66">
        <f t="shared" ref="I13:I20" si="9">SUM(H13*$I$11)</f>
        <v>44.68</v>
      </c>
      <c r="J13" s="66">
        <f t="shared" ref="J13:J20" si="10">SUM(H13:I13)</f>
        <v>527.67999999999995</v>
      </c>
      <c r="K13" s="42"/>
      <c r="L13" s="43">
        <v>275.31</v>
      </c>
      <c r="M13" s="58">
        <f t="shared" ref="M13:M20" si="11">SUM(L13/(1-$N$10))</f>
        <v>483</v>
      </c>
      <c r="O13" s="60"/>
      <c r="P13" s="62">
        <f t="shared" ref="P13:P20" si="12">L13*A13</f>
        <v>275.31</v>
      </c>
      <c r="R13" s="80">
        <f t="shared" ref="R13:R20" si="13">SUM(((C13*D13)/144)*A13)</f>
        <v>39</v>
      </c>
    </row>
    <row r="14" spans="1:20" s="44" customFormat="1" ht="30" customHeight="1">
      <c r="A14" s="53">
        <v>1</v>
      </c>
      <c r="B14" s="132" t="s">
        <v>193</v>
      </c>
      <c r="C14" s="133">
        <v>36</v>
      </c>
      <c r="D14" s="53">
        <v>108</v>
      </c>
      <c r="E14" s="41" t="s">
        <v>189</v>
      </c>
      <c r="F14" s="41" t="s">
        <v>190</v>
      </c>
      <c r="G14" s="79">
        <f t="shared" si="7"/>
        <v>352.42</v>
      </c>
      <c r="H14" s="66">
        <f t="shared" si="8"/>
        <v>352.42</v>
      </c>
      <c r="I14" s="66">
        <f t="shared" si="9"/>
        <v>32.6</v>
      </c>
      <c r="J14" s="66">
        <f t="shared" si="10"/>
        <v>385.02</v>
      </c>
      <c r="K14" s="42"/>
      <c r="L14" s="43">
        <v>200.88</v>
      </c>
      <c r="M14" s="58">
        <f t="shared" si="11"/>
        <v>352.42</v>
      </c>
      <c r="O14" s="60"/>
      <c r="P14" s="62">
        <f t="shared" si="12"/>
        <v>200.88</v>
      </c>
      <c r="R14" s="80">
        <f t="shared" si="13"/>
        <v>27</v>
      </c>
    </row>
    <row r="15" spans="1:20" s="44" customFormat="1" ht="30" customHeight="1">
      <c r="A15" s="53">
        <v>4</v>
      </c>
      <c r="B15" s="132" t="s">
        <v>193</v>
      </c>
      <c r="C15" s="133">
        <v>44</v>
      </c>
      <c r="D15" s="53">
        <v>72</v>
      </c>
      <c r="E15" s="41" t="s">
        <v>189</v>
      </c>
      <c r="F15" s="41" t="s">
        <v>190</v>
      </c>
      <c r="G15" s="79">
        <f t="shared" si="7"/>
        <v>307.35000000000002</v>
      </c>
      <c r="H15" s="66">
        <f t="shared" si="8"/>
        <v>1229.4000000000001</v>
      </c>
      <c r="I15" s="66">
        <f t="shared" si="9"/>
        <v>113.72</v>
      </c>
      <c r="J15" s="66">
        <f t="shared" si="10"/>
        <v>1343.12</v>
      </c>
      <c r="K15" s="42"/>
      <c r="L15" s="43">
        <v>175.19</v>
      </c>
      <c r="M15" s="58">
        <f t="shared" si="11"/>
        <v>307.35000000000002</v>
      </c>
      <c r="O15" s="60"/>
      <c r="P15" s="62">
        <f t="shared" si="12"/>
        <v>700.76</v>
      </c>
      <c r="R15" s="80">
        <f t="shared" si="13"/>
        <v>88</v>
      </c>
    </row>
    <row r="16" spans="1:20" s="44" customFormat="1" ht="30" customHeight="1">
      <c r="A16" s="53">
        <v>4</v>
      </c>
      <c r="B16" s="132" t="s">
        <v>193</v>
      </c>
      <c r="C16" s="133">
        <v>72</v>
      </c>
      <c r="D16" s="53">
        <v>72</v>
      </c>
      <c r="E16" s="41" t="s">
        <v>189</v>
      </c>
      <c r="F16" s="41" t="s">
        <v>190</v>
      </c>
      <c r="G16" s="79">
        <f t="shared" si="7"/>
        <v>451.79</v>
      </c>
      <c r="H16" s="66">
        <f t="shared" si="8"/>
        <v>1807.16</v>
      </c>
      <c r="I16" s="66">
        <f t="shared" si="9"/>
        <v>167.16</v>
      </c>
      <c r="J16" s="66">
        <f t="shared" si="10"/>
        <v>1974.32</v>
      </c>
      <c r="K16" s="42"/>
      <c r="L16" s="43">
        <v>257.52</v>
      </c>
      <c r="M16" s="58">
        <f t="shared" si="11"/>
        <v>451.79</v>
      </c>
      <c r="O16" s="60"/>
      <c r="P16" s="62">
        <f t="shared" si="12"/>
        <v>1030.08</v>
      </c>
      <c r="R16" s="80">
        <f t="shared" si="13"/>
        <v>144</v>
      </c>
    </row>
    <row r="17" spans="1:19" s="44" customFormat="1" ht="30" customHeight="1">
      <c r="A17" s="53">
        <v>6</v>
      </c>
      <c r="B17" s="132" t="s">
        <v>193</v>
      </c>
      <c r="C17" s="133">
        <v>78</v>
      </c>
      <c r="D17" s="53">
        <v>72</v>
      </c>
      <c r="E17" s="41" t="s">
        <v>189</v>
      </c>
      <c r="F17" s="41" t="s">
        <v>190</v>
      </c>
      <c r="G17" s="79">
        <f t="shared" si="7"/>
        <v>483</v>
      </c>
      <c r="H17" s="66">
        <f t="shared" si="8"/>
        <v>2898</v>
      </c>
      <c r="I17" s="66">
        <f t="shared" si="9"/>
        <v>268.07</v>
      </c>
      <c r="J17" s="66">
        <f t="shared" si="10"/>
        <v>3166.07</v>
      </c>
      <c r="K17" s="42"/>
      <c r="L17" s="43">
        <v>275.31</v>
      </c>
      <c r="M17" s="58">
        <f t="shared" si="11"/>
        <v>483</v>
      </c>
      <c r="O17" s="60"/>
      <c r="P17" s="62">
        <f t="shared" si="12"/>
        <v>1651.86</v>
      </c>
      <c r="R17" s="80">
        <f t="shared" si="13"/>
        <v>234</v>
      </c>
    </row>
    <row r="18" spans="1:19" s="44" customFormat="1" ht="30" customHeight="1">
      <c r="A18" s="53">
        <v>1</v>
      </c>
      <c r="B18" s="132" t="s">
        <v>194</v>
      </c>
      <c r="C18" s="133">
        <v>84</v>
      </c>
      <c r="D18" s="53">
        <v>72</v>
      </c>
      <c r="E18" s="41" t="s">
        <v>189</v>
      </c>
      <c r="F18" s="41" t="s">
        <v>190</v>
      </c>
      <c r="G18" s="79">
        <f t="shared" si="7"/>
        <v>483</v>
      </c>
      <c r="H18" s="66">
        <f t="shared" si="8"/>
        <v>483</v>
      </c>
      <c r="I18" s="66">
        <f t="shared" si="9"/>
        <v>44.68</v>
      </c>
      <c r="J18" s="66">
        <f t="shared" si="10"/>
        <v>527.67999999999995</v>
      </c>
      <c r="K18" s="42"/>
      <c r="L18" s="43">
        <v>275.31</v>
      </c>
      <c r="M18" s="58">
        <f t="shared" si="11"/>
        <v>483</v>
      </c>
      <c r="O18" s="60"/>
      <c r="P18" s="62">
        <f t="shared" si="12"/>
        <v>275.31</v>
      </c>
      <c r="R18" s="80">
        <f t="shared" si="13"/>
        <v>42</v>
      </c>
    </row>
    <row r="19" spans="1:19" s="44" customFormat="1" ht="30" customHeight="1">
      <c r="A19" s="53">
        <v>2</v>
      </c>
      <c r="B19" s="132" t="s">
        <v>194</v>
      </c>
      <c r="C19" s="133">
        <v>54</v>
      </c>
      <c r="D19" s="53">
        <v>72</v>
      </c>
      <c r="E19" s="41" t="s">
        <v>189</v>
      </c>
      <c r="F19" s="41" t="s">
        <v>190</v>
      </c>
      <c r="G19" s="79">
        <f t="shared" si="7"/>
        <v>351.25</v>
      </c>
      <c r="H19" s="66">
        <f t="shared" si="8"/>
        <v>702.5</v>
      </c>
      <c r="I19" s="66">
        <f t="shared" si="9"/>
        <v>64.98</v>
      </c>
      <c r="J19" s="66">
        <f t="shared" si="10"/>
        <v>767.48</v>
      </c>
      <c r="K19" s="42"/>
      <c r="L19" s="43">
        <v>200.21</v>
      </c>
      <c r="M19" s="58">
        <f t="shared" si="11"/>
        <v>351.25</v>
      </c>
      <c r="O19" s="60"/>
      <c r="P19" s="62">
        <f t="shared" si="12"/>
        <v>400.42</v>
      </c>
      <c r="R19" s="80">
        <f t="shared" si="13"/>
        <v>54</v>
      </c>
    </row>
    <row r="20" spans="1:19" s="44" customFormat="1" ht="30" customHeight="1">
      <c r="A20" s="53">
        <v>1</v>
      </c>
      <c r="B20" s="132" t="s">
        <v>195</v>
      </c>
      <c r="C20" s="133">
        <v>36</v>
      </c>
      <c r="D20" s="53">
        <v>36</v>
      </c>
      <c r="E20" s="41" t="s">
        <v>189</v>
      </c>
      <c r="F20" s="41" t="s">
        <v>190</v>
      </c>
      <c r="G20" s="79">
        <f t="shared" si="7"/>
        <v>238</v>
      </c>
      <c r="H20" s="66">
        <f t="shared" si="8"/>
        <v>238</v>
      </c>
      <c r="I20" s="66">
        <f t="shared" si="9"/>
        <v>22.02</v>
      </c>
      <c r="J20" s="66">
        <f t="shared" si="10"/>
        <v>260.02</v>
      </c>
      <c r="K20" s="42"/>
      <c r="L20" s="43">
        <v>135.66</v>
      </c>
      <c r="M20" s="58">
        <f t="shared" si="11"/>
        <v>238</v>
      </c>
      <c r="O20" s="60"/>
      <c r="P20" s="62">
        <f t="shared" si="12"/>
        <v>135.66</v>
      </c>
      <c r="R20" s="80">
        <f t="shared" si="13"/>
        <v>9</v>
      </c>
    </row>
    <row r="21" spans="1:19" s="44" customFormat="1" ht="30" customHeight="1">
      <c r="A21" s="53">
        <v>2</v>
      </c>
      <c r="B21" s="132" t="s">
        <v>196</v>
      </c>
      <c r="C21" s="133">
        <v>36</v>
      </c>
      <c r="D21" s="53">
        <v>36</v>
      </c>
      <c r="E21" s="41" t="s">
        <v>189</v>
      </c>
      <c r="F21" s="41" t="s">
        <v>190</v>
      </c>
      <c r="G21" s="79">
        <f t="shared" si="0"/>
        <v>238</v>
      </c>
      <c r="H21" s="66">
        <f t="shared" si="1"/>
        <v>476</v>
      </c>
      <c r="I21" s="66">
        <f t="shared" si="2"/>
        <v>44.03</v>
      </c>
      <c r="J21" s="66">
        <f t="shared" si="3"/>
        <v>520.03</v>
      </c>
      <c r="K21" s="42"/>
      <c r="L21" s="43">
        <v>135.66</v>
      </c>
      <c r="M21" s="58">
        <f t="shared" si="4"/>
        <v>238</v>
      </c>
      <c r="O21" s="60"/>
      <c r="P21" s="62">
        <f t="shared" si="5"/>
        <v>271.32</v>
      </c>
      <c r="R21" s="80">
        <f t="shared" si="6"/>
        <v>18</v>
      </c>
    </row>
    <row r="22" spans="1:19" s="44" customFormat="1" ht="30" customHeight="1">
      <c r="A22" s="53">
        <v>3</v>
      </c>
      <c r="B22" s="132" t="s">
        <v>197</v>
      </c>
      <c r="C22" s="133">
        <v>36</v>
      </c>
      <c r="D22" s="53">
        <v>36</v>
      </c>
      <c r="E22" s="41" t="s">
        <v>189</v>
      </c>
      <c r="F22" s="41" t="s">
        <v>190</v>
      </c>
      <c r="G22" s="79">
        <f t="shared" ref="G22:G23" si="14">M22</f>
        <v>238</v>
      </c>
      <c r="H22" s="66">
        <f t="shared" ref="H22:H23" si="15">G22*A22</f>
        <v>714</v>
      </c>
      <c r="I22" s="66">
        <f t="shared" ref="I22:I23" si="16">SUM(H22*$I$11)</f>
        <v>66.05</v>
      </c>
      <c r="J22" s="66">
        <f t="shared" ref="J22:J23" si="17">SUM(H22:I22)</f>
        <v>780.05</v>
      </c>
      <c r="K22" s="42"/>
      <c r="L22" s="43">
        <v>135.66</v>
      </c>
      <c r="M22" s="58">
        <f t="shared" ref="M22:M23" si="18">SUM(L22/(1-$N$10))</f>
        <v>238</v>
      </c>
      <c r="O22" s="60"/>
      <c r="P22" s="62">
        <f t="shared" ref="P22:P23" si="19">L22*A22</f>
        <v>406.98</v>
      </c>
      <c r="R22" s="80">
        <f t="shared" ref="R22:R23" si="20">SUM(((C22*D22)/144)*A22)</f>
        <v>27</v>
      </c>
    </row>
    <row r="23" spans="1:19" s="44" customFormat="1" ht="30" customHeight="1">
      <c r="A23" s="53">
        <v>1</v>
      </c>
      <c r="B23" s="132" t="s">
        <v>198</v>
      </c>
      <c r="C23" s="133">
        <v>36</v>
      </c>
      <c r="D23" s="53">
        <v>36</v>
      </c>
      <c r="E23" s="41" t="s">
        <v>189</v>
      </c>
      <c r="F23" s="41" t="s">
        <v>190</v>
      </c>
      <c r="G23" s="79">
        <f t="shared" si="14"/>
        <v>238</v>
      </c>
      <c r="H23" s="66">
        <f t="shared" si="15"/>
        <v>238</v>
      </c>
      <c r="I23" s="66">
        <f t="shared" si="16"/>
        <v>22.02</v>
      </c>
      <c r="J23" s="66">
        <f t="shared" si="17"/>
        <v>260.02</v>
      </c>
      <c r="K23" s="42"/>
      <c r="L23" s="43">
        <v>135.66</v>
      </c>
      <c r="M23" s="58">
        <f t="shared" si="18"/>
        <v>238</v>
      </c>
      <c r="O23" s="60"/>
      <c r="P23" s="62">
        <f t="shared" si="19"/>
        <v>135.66</v>
      </c>
      <c r="R23" s="80">
        <f t="shared" si="20"/>
        <v>9</v>
      </c>
    </row>
    <row r="24" spans="1:19" s="44" customFormat="1" ht="30" customHeight="1">
      <c r="A24" s="53"/>
      <c r="B24" s="132"/>
      <c r="C24" s="133"/>
      <c r="D24" s="53"/>
      <c r="E24" s="41"/>
      <c r="F24" s="41"/>
      <c r="G24" s="79">
        <f t="shared" si="0"/>
        <v>0</v>
      </c>
      <c r="H24" s="66">
        <f t="shared" si="1"/>
        <v>0</v>
      </c>
      <c r="I24" s="66">
        <f t="shared" si="2"/>
        <v>0</v>
      </c>
      <c r="J24" s="66">
        <f t="shared" ref="J24" si="21">SUM(H24:I24)</f>
        <v>0</v>
      </c>
      <c r="K24" s="42"/>
      <c r="L24" s="43"/>
      <c r="M24" s="58">
        <f t="shared" si="4"/>
        <v>0</v>
      </c>
      <c r="O24" s="60"/>
      <c r="P24" s="62">
        <f t="shared" ref="P24" si="22">L24*A24</f>
        <v>0</v>
      </c>
      <c r="R24" s="80">
        <f t="shared" si="6"/>
        <v>0</v>
      </c>
    </row>
    <row r="25" spans="1:19" s="44" customFormat="1" ht="30" customHeight="1" thickBot="1">
      <c r="A25" s="118"/>
      <c r="B25" s="126"/>
      <c r="C25" s="127"/>
      <c r="D25" s="127"/>
      <c r="E25" s="119"/>
      <c r="F25" s="119"/>
      <c r="G25" s="120"/>
      <c r="H25" s="120"/>
      <c r="I25" s="120"/>
      <c r="J25" s="120"/>
      <c r="K25" s="42"/>
      <c r="L25" s="43"/>
      <c r="M25" s="58"/>
      <c r="O25" s="60"/>
      <c r="P25" s="62">
        <f t="shared" si="5"/>
        <v>0</v>
      </c>
      <c r="R25" s="80">
        <f t="shared" si="6"/>
        <v>0</v>
      </c>
    </row>
    <row r="26" spans="1:19" s="44" customFormat="1" ht="30" customHeight="1">
      <c r="A26" s="54">
        <f>SUM(A12:A25)</f>
        <v>27</v>
      </c>
      <c r="B26" s="116"/>
      <c r="C26" s="116"/>
      <c r="D26" s="116"/>
      <c r="E26" s="41" t="s">
        <v>181</v>
      </c>
      <c r="F26" s="41"/>
      <c r="G26" s="79">
        <v>50</v>
      </c>
      <c r="H26" s="117">
        <f>G26*A26</f>
        <v>1350</v>
      </c>
      <c r="I26" s="79"/>
      <c r="J26" s="79">
        <f t="shared" ref="J26" si="23">SUM(H26:I26)</f>
        <v>1350</v>
      </c>
      <c r="K26" s="42"/>
      <c r="L26" s="43">
        <v>35</v>
      </c>
      <c r="M26" s="58">
        <f>SUM(L26/(1-$N$26))</f>
        <v>46.67</v>
      </c>
      <c r="N26" s="39">
        <v>0.25</v>
      </c>
      <c r="O26" s="59"/>
      <c r="P26" s="62">
        <f t="shared" si="5"/>
        <v>945</v>
      </c>
      <c r="Q26" s="69"/>
      <c r="R26" s="88" t="s">
        <v>51</v>
      </c>
    </row>
    <row r="27" spans="1:19" s="44" customFormat="1" ht="30" customHeight="1">
      <c r="A27" s="53">
        <v>1</v>
      </c>
      <c r="B27" s="65"/>
      <c r="C27" s="65"/>
      <c r="D27" s="65"/>
      <c r="E27" s="61" t="s">
        <v>31</v>
      </c>
      <c r="F27" s="61"/>
      <c r="G27" s="79">
        <v>150</v>
      </c>
      <c r="H27" s="67">
        <f>SUM(G27*A27)</f>
        <v>150</v>
      </c>
      <c r="I27" s="66"/>
      <c r="J27" s="68">
        <f>SUM(H27:I27)</f>
        <v>150</v>
      </c>
      <c r="K27" s="42"/>
      <c r="L27" s="43">
        <f>2*50</f>
        <v>100</v>
      </c>
      <c r="M27" s="58">
        <f>SUM(L27/(1-$N$26))</f>
        <v>133.33000000000001</v>
      </c>
      <c r="P27" s="62">
        <f t="shared" si="5"/>
        <v>100</v>
      </c>
      <c r="R27" s="88" t="s">
        <v>52</v>
      </c>
    </row>
    <row r="28" spans="1:19" s="44" customFormat="1" ht="30" customHeight="1">
      <c r="A28" s="65">
        <v>1</v>
      </c>
      <c r="B28" s="65"/>
      <c r="C28" s="65"/>
      <c r="D28" s="65"/>
      <c r="E28" s="61" t="s">
        <v>176</v>
      </c>
      <c r="F28" s="61"/>
      <c r="G28" s="79">
        <v>350</v>
      </c>
      <c r="H28" s="67">
        <f>SUM(G28*A28)</f>
        <v>350</v>
      </c>
      <c r="I28" s="66"/>
      <c r="J28" s="68">
        <f>SUM(H28:I28)</f>
        <v>350</v>
      </c>
      <c r="K28" s="42"/>
      <c r="L28" s="43">
        <f>(0.7*50)+(50*2)</f>
        <v>135</v>
      </c>
      <c r="M28" s="58">
        <f t="shared" ref="M28:M30" si="24">SUM(L28/(1-$N$26))</f>
        <v>180</v>
      </c>
      <c r="O28" s="45"/>
      <c r="P28" s="62">
        <f t="shared" si="5"/>
        <v>135</v>
      </c>
      <c r="Q28" s="46"/>
      <c r="R28" s="60" t="s">
        <v>49</v>
      </c>
    </row>
    <row r="29" spans="1:19" s="44" customFormat="1" ht="30" customHeight="1">
      <c r="A29" s="65">
        <v>1</v>
      </c>
      <c r="B29" s="65"/>
      <c r="C29" s="65"/>
      <c r="D29" s="65"/>
      <c r="E29" s="61" t="s">
        <v>50</v>
      </c>
      <c r="F29" s="61"/>
      <c r="G29" s="79">
        <v>550</v>
      </c>
      <c r="H29" s="67">
        <f>SUM(G29*A29)</f>
        <v>550</v>
      </c>
      <c r="I29" s="66"/>
      <c r="J29" s="68">
        <f>SUM(H29:I29)</f>
        <v>550</v>
      </c>
      <c r="K29" s="42"/>
      <c r="L29" s="43">
        <f>(0.7*220)+(50*5)</f>
        <v>404</v>
      </c>
      <c r="M29" s="58">
        <f t="shared" si="24"/>
        <v>538.66999999999996</v>
      </c>
      <c r="O29" s="45"/>
      <c r="P29" s="62">
        <f t="shared" si="5"/>
        <v>404</v>
      </c>
      <c r="Q29" s="46"/>
      <c r="R29" s="60" t="s">
        <v>49</v>
      </c>
    </row>
    <row r="30" spans="1:19" s="44" customFormat="1" ht="30" customHeight="1" thickBot="1">
      <c r="A30" s="63">
        <v>1</v>
      </c>
      <c r="B30" s="63"/>
      <c r="C30" s="63"/>
      <c r="D30" s="63"/>
      <c r="E30" s="64" t="s">
        <v>37</v>
      </c>
      <c r="F30" s="64"/>
      <c r="G30" s="89">
        <v>470.83</v>
      </c>
      <c r="H30" s="79">
        <f>G30*A30</f>
        <v>470.83</v>
      </c>
      <c r="I30" s="66"/>
      <c r="J30" s="55">
        <f>SUM(H30:I30)</f>
        <v>470.83</v>
      </c>
      <c r="K30" s="42"/>
      <c r="L30" s="43">
        <v>350</v>
      </c>
      <c r="M30" s="58">
        <f t="shared" si="24"/>
        <v>466.67</v>
      </c>
      <c r="O30" s="45"/>
      <c r="P30" s="62">
        <f t="shared" si="5"/>
        <v>350</v>
      </c>
      <c r="Q30" s="46"/>
      <c r="R30" s="60" t="s">
        <v>49</v>
      </c>
    </row>
    <row r="31" spans="1:19" ht="40.15" customHeight="1" thickTop="1">
      <c r="A31" s="47"/>
      <c r="B31" s="48"/>
      <c r="C31" s="48"/>
      <c r="D31" s="48"/>
      <c r="E31" s="48"/>
      <c r="F31" s="48"/>
      <c r="G31" s="87"/>
      <c r="H31" s="125">
        <f>SUM(H12:H30)</f>
        <v>12975.31</v>
      </c>
      <c r="I31" s="49"/>
      <c r="J31" s="124">
        <f>SUM(J12:J30)</f>
        <v>13910</v>
      </c>
      <c r="K31" s="10"/>
      <c r="L31" s="44"/>
      <c r="M31" s="44"/>
      <c r="N31" s="44"/>
      <c r="O31" s="45"/>
      <c r="P31" s="44"/>
      <c r="Q31" s="44"/>
      <c r="R31" s="44"/>
      <c r="S31" s="44"/>
    </row>
    <row r="32" spans="1:19" s="44" customFormat="1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25"/>
    </row>
    <row r="33" spans="1:11" s="44" customFormat="1" ht="24.95" customHeight="1">
      <c r="A33" s="33"/>
      <c r="B33"/>
      <c r="C33"/>
      <c r="D33"/>
      <c r="E33" s="25"/>
      <c r="F33"/>
      <c r="G33"/>
      <c r="H33"/>
      <c r="I33" s="27"/>
      <c r="J33" s="42"/>
      <c r="K33" s="25"/>
    </row>
    <row r="34" spans="1:11" s="44" customFormat="1" ht="24.95" customHeight="1">
      <c r="A34" s="90" t="s">
        <v>53</v>
      </c>
      <c r="E34" s="25"/>
      <c r="I34" s="27"/>
      <c r="J34" s="42"/>
      <c r="K34" s="25"/>
    </row>
    <row r="35" spans="1:11" s="44" customFormat="1" ht="24.95" customHeight="1">
      <c r="A35" s="90" t="s">
        <v>54</v>
      </c>
      <c r="E35" s="25"/>
      <c r="I35" s="27"/>
      <c r="J35" s="42"/>
      <c r="K35" s="50"/>
    </row>
    <row r="36" spans="1:11" ht="24.95" customHeight="1">
      <c r="A36" s="95" t="s">
        <v>55</v>
      </c>
      <c r="B36" s="96"/>
      <c r="C36" s="96"/>
      <c r="D36" s="96"/>
      <c r="E36" s="97"/>
      <c r="F36" s="96"/>
      <c r="G36" s="44"/>
      <c r="H36" s="44"/>
      <c r="I36" s="27"/>
      <c r="J36" s="42"/>
      <c r="K36" s="10"/>
    </row>
    <row r="37" spans="1:11" ht="24.95" customHeight="1">
      <c r="A37" s="25"/>
      <c r="B37" s="44"/>
      <c r="C37" s="44"/>
      <c r="D37" s="44"/>
      <c r="E37" s="25"/>
      <c r="F37" s="44"/>
      <c r="G37" s="44"/>
      <c r="H37" s="44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/>
      <c r="G38"/>
      <c r="H38"/>
      <c r="I38" s="27"/>
      <c r="J38" s="42"/>
      <c r="K38" s="10"/>
    </row>
    <row r="39" spans="1:11" s="44" customFormat="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25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25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s="44" customFormat="1" ht="24.95" customHeight="1">
      <c r="A43" s="34"/>
      <c r="B43" s="34"/>
      <c r="C43" s="34"/>
      <c r="D43" s="25"/>
      <c r="E43" s="25"/>
      <c r="F43" s="25"/>
      <c r="G43" s="25"/>
      <c r="H43" s="25"/>
      <c r="I43" s="27"/>
      <c r="J43" s="42"/>
      <c r="K43" s="5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5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s="44" customFormat="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25"/>
    </row>
    <row r="54" spans="1:11" s="44" customFormat="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25"/>
    </row>
    <row r="55" spans="1:1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10"/>
    </row>
    <row r="56" spans="1:11" ht="24.95" customHeight="1">
      <c r="A56" s="25"/>
      <c r="B56" s="25"/>
      <c r="C56" s="25"/>
      <c r="D56" s="25"/>
      <c r="E56" s="25"/>
      <c r="F56" s="25"/>
      <c r="G56" s="25"/>
      <c r="H56" s="25"/>
      <c r="I56" s="27"/>
      <c r="J56" s="42"/>
      <c r="K56" s="10"/>
    </row>
    <row r="57" spans="1:11" ht="24.95" customHeight="1">
      <c r="A57" s="34"/>
      <c r="B57" s="34"/>
      <c r="C57" s="34"/>
      <c r="D57" s="25"/>
      <c r="E57" s="25"/>
      <c r="F57" s="25"/>
      <c r="G57" s="25"/>
      <c r="H57" s="25"/>
      <c r="I57" s="27"/>
      <c r="J57" s="42"/>
      <c r="K57" s="10"/>
    </row>
    <row r="58" spans="1:11" ht="24.95" customHeight="1">
      <c r="A58" s="25"/>
      <c r="B58" s="25"/>
      <c r="C58" s="25"/>
      <c r="D58" s="25"/>
      <c r="E58" s="25"/>
      <c r="F58" s="25"/>
      <c r="G58" s="25"/>
      <c r="H58" s="25"/>
      <c r="I58" s="51"/>
      <c r="J58" s="52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I202" s="25"/>
      <c r="J202" s="10"/>
      <c r="K202" s="10"/>
    </row>
    <row r="203" spans="1:11">
      <c r="A203" s="25"/>
      <c r="B203" s="25"/>
      <c r="C203" s="25"/>
      <c r="D203" s="25"/>
      <c r="E203" s="25"/>
      <c r="I203" s="25"/>
      <c r="J203" s="10"/>
    </row>
  </sheetData>
  <mergeCells count="1">
    <mergeCell ref="A1:D1"/>
  </mergeCells>
  <phoneticPr fontId="31" type="noConversion"/>
  <hyperlinks>
    <hyperlink ref="F7" r:id="rId1" xr:uid="{2A04D500-69CB-40C4-A8EE-0A2FC91C8277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sheetPr>
    <tabColor rgb="FFFFFF00"/>
  </sheetPr>
  <dimension ref="A1:T202"/>
  <sheetViews>
    <sheetView topLeftCell="A2" zoomScale="90" zoomScaleNormal="90" workbookViewId="0">
      <selection activeCell="J33" sqref="J33"/>
    </sheetView>
  </sheetViews>
  <sheetFormatPr defaultColWidth="9.42578125" defaultRowHeight="15"/>
  <cols>
    <col min="1" max="1" width="5.5703125" style="23" customWidth="1"/>
    <col min="2" max="2" width="16.8554687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45811</v>
      </c>
      <c r="B1" s="139"/>
      <c r="C1" s="139"/>
      <c r="D1" s="139"/>
      <c r="E1" s="21" t="s">
        <v>17</v>
      </c>
      <c r="F1" s="22" t="s">
        <v>205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187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188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SUM(H12:H29)</f>
        <v>10085.65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0.6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SUM(P12:P29)</f>
        <v>4893.28</v>
      </c>
      <c r="S11" s="78">
        <f>SUM(Q7-R11)</f>
        <v>5192.37</v>
      </c>
      <c r="T11" s="81">
        <f>SUM(Q7-R11)/Q7</f>
        <v>0.51</v>
      </c>
    </row>
    <row r="12" spans="1:20" s="44" customFormat="1" ht="30" customHeight="1" thickTop="1">
      <c r="A12" s="53">
        <v>1</v>
      </c>
      <c r="B12" s="132" t="s">
        <v>191</v>
      </c>
      <c r="C12" s="133">
        <v>78</v>
      </c>
      <c r="D12" s="53">
        <v>72</v>
      </c>
      <c r="E12" s="41" t="s">
        <v>184</v>
      </c>
      <c r="F12" s="41" t="s">
        <v>199</v>
      </c>
      <c r="G12" s="79">
        <f t="shared" ref="G12:G23" si="0">M12</f>
        <v>331.95</v>
      </c>
      <c r="H12" s="66">
        <f t="shared" ref="H12:H23" si="1">G12*A12</f>
        <v>331.95</v>
      </c>
      <c r="I12" s="66">
        <f t="shared" ref="I12:I23" si="2">SUM(H12*$I$11)</f>
        <v>30.71</v>
      </c>
      <c r="J12" s="66">
        <f t="shared" ref="J12:J23" si="3">SUM(H12:I12)</f>
        <v>362.66</v>
      </c>
      <c r="K12" s="42"/>
      <c r="L12" s="43">
        <v>132.78</v>
      </c>
      <c r="M12" s="58">
        <f t="shared" ref="M12:M23" si="4">SUM(L12/(1-$N$10))</f>
        <v>331.95</v>
      </c>
      <c r="O12" s="60"/>
      <c r="P12" s="62">
        <f t="shared" ref="P12:P29" si="5">L12*A12</f>
        <v>132.78</v>
      </c>
      <c r="R12" s="80">
        <f t="shared" ref="R12:R24" si="6">SUM(((C12*D12)/144)*A12)</f>
        <v>39</v>
      </c>
    </row>
    <row r="13" spans="1:20" s="44" customFormat="1" ht="30" customHeight="1">
      <c r="A13" s="53">
        <v>1</v>
      </c>
      <c r="B13" s="132" t="s">
        <v>192</v>
      </c>
      <c r="C13" s="133">
        <v>78</v>
      </c>
      <c r="D13" s="53">
        <v>72</v>
      </c>
      <c r="E13" s="41" t="s">
        <v>184</v>
      </c>
      <c r="F13" s="41" t="s">
        <v>199</v>
      </c>
      <c r="G13" s="79">
        <f t="shared" si="0"/>
        <v>331.95</v>
      </c>
      <c r="H13" s="66">
        <f t="shared" si="1"/>
        <v>331.95</v>
      </c>
      <c r="I13" s="66">
        <f t="shared" si="2"/>
        <v>30.71</v>
      </c>
      <c r="J13" s="66">
        <f t="shared" si="3"/>
        <v>362.66</v>
      </c>
      <c r="K13" s="42"/>
      <c r="L13" s="43">
        <v>132.78</v>
      </c>
      <c r="M13" s="58">
        <f t="shared" si="4"/>
        <v>331.95</v>
      </c>
      <c r="O13" s="60"/>
      <c r="P13" s="62">
        <f t="shared" si="5"/>
        <v>132.78</v>
      </c>
      <c r="R13" s="80">
        <f t="shared" si="6"/>
        <v>39</v>
      </c>
    </row>
    <row r="14" spans="1:20" s="44" customFormat="1" ht="30" customHeight="1">
      <c r="A14" s="53">
        <v>1</v>
      </c>
      <c r="B14" s="132" t="s">
        <v>193</v>
      </c>
      <c r="C14" s="133">
        <v>36</v>
      </c>
      <c r="D14" s="53">
        <v>108</v>
      </c>
      <c r="E14" s="41" t="s">
        <v>184</v>
      </c>
      <c r="F14" s="41" t="s">
        <v>199</v>
      </c>
      <c r="G14" s="79">
        <f>M14</f>
        <v>252.38</v>
      </c>
      <c r="H14" s="66">
        <f t="shared" si="1"/>
        <v>252.38</v>
      </c>
      <c r="I14" s="66">
        <f t="shared" si="2"/>
        <v>23.35</v>
      </c>
      <c r="J14" s="66">
        <f t="shared" si="3"/>
        <v>275.73</v>
      </c>
      <c r="K14" s="42"/>
      <c r="L14" s="43">
        <v>100.95</v>
      </c>
      <c r="M14" s="58">
        <f t="shared" si="4"/>
        <v>252.38</v>
      </c>
      <c r="O14" s="60"/>
      <c r="P14" s="62">
        <f t="shared" si="5"/>
        <v>100.95</v>
      </c>
      <c r="R14" s="80">
        <f t="shared" si="6"/>
        <v>27</v>
      </c>
    </row>
    <row r="15" spans="1:20" s="44" customFormat="1" ht="30" customHeight="1">
      <c r="A15" s="53">
        <v>4</v>
      </c>
      <c r="B15" s="132" t="s">
        <v>193</v>
      </c>
      <c r="C15" s="133">
        <v>44</v>
      </c>
      <c r="D15" s="53">
        <v>72</v>
      </c>
      <c r="E15" s="41" t="s">
        <v>184</v>
      </c>
      <c r="F15" s="41" t="s">
        <v>199</v>
      </c>
      <c r="G15" s="79">
        <f t="shared" si="0"/>
        <v>244.08</v>
      </c>
      <c r="H15" s="66">
        <f t="shared" si="1"/>
        <v>976.32</v>
      </c>
      <c r="I15" s="66">
        <f t="shared" si="2"/>
        <v>90.31</v>
      </c>
      <c r="J15" s="66">
        <f t="shared" si="3"/>
        <v>1066.6300000000001</v>
      </c>
      <c r="K15" s="42"/>
      <c r="L15" s="43">
        <v>97.63</v>
      </c>
      <c r="M15" s="58">
        <f t="shared" si="4"/>
        <v>244.08</v>
      </c>
      <c r="O15" s="60"/>
      <c r="P15" s="62">
        <f t="shared" si="5"/>
        <v>390.52</v>
      </c>
      <c r="R15" s="80">
        <f t="shared" si="6"/>
        <v>88</v>
      </c>
    </row>
    <row r="16" spans="1:20" s="44" customFormat="1" ht="30" customHeight="1">
      <c r="A16" s="53">
        <v>4</v>
      </c>
      <c r="B16" s="132" t="s">
        <v>193</v>
      </c>
      <c r="C16" s="133">
        <v>72</v>
      </c>
      <c r="D16" s="53">
        <v>72</v>
      </c>
      <c r="E16" s="41" t="s">
        <v>184</v>
      </c>
      <c r="F16" s="41" t="s">
        <v>199</v>
      </c>
      <c r="G16" s="79">
        <f t="shared" si="0"/>
        <v>316.45</v>
      </c>
      <c r="H16" s="66">
        <f t="shared" si="1"/>
        <v>1265.8</v>
      </c>
      <c r="I16" s="66">
        <f t="shared" si="2"/>
        <v>117.09</v>
      </c>
      <c r="J16" s="66">
        <f t="shared" si="3"/>
        <v>1382.89</v>
      </c>
      <c r="K16" s="42"/>
      <c r="L16" s="43">
        <v>126.58</v>
      </c>
      <c r="M16" s="58">
        <f t="shared" si="4"/>
        <v>316.45</v>
      </c>
      <c r="O16" s="60"/>
      <c r="P16" s="62">
        <f t="shared" si="5"/>
        <v>506.32</v>
      </c>
      <c r="R16" s="80">
        <f t="shared" si="6"/>
        <v>144</v>
      </c>
    </row>
    <row r="17" spans="1:19" s="44" customFormat="1" ht="30" customHeight="1">
      <c r="A17" s="53">
        <v>6</v>
      </c>
      <c r="B17" s="132" t="s">
        <v>193</v>
      </c>
      <c r="C17" s="133">
        <v>78</v>
      </c>
      <c r="D17" s="53">
        <v>72</v>
      </c>
      <c r="E17" s="41" t="s">
        <v>184</v>
      </c>
      <c r="F17" s="41" t="s">
        <v>199</v>
      </c>
      <c r="G17" s="79">
        <f t="shared" si="0"/>
        <v>331.95</v>
      </c>
      <c r="H17" s="66">
        <f t="shared" si="1"/>
        <v>1991.7</v>
      </c>
      <c r="I17" s="66">
        <f t="shared" si="2"/>
        <v>184.23</v>
      </c>
      <c r="J17" s="66">
        <f t="shared" si="3"/>
        <v>2175.9299999999998</v>
      </c>
      <c r="K17" s="42"/>
      <c r="L17" s="43">
        <v>132.78</v>
      </c>
      <c r="M17" s="58">
        <f t="shared" si="4"/>
        <v>331.95</v>
      </c>
      <c r="O17" s="60"/>
      <c r="P17" s="62">
        <f t="shared" si="5"/>
        <v>796.68</v>
      </c>
      <c r="R17" s="80">
        <f t="shared" si="6"/>
        <v>234</v>
      </c>
    </row>
    <row r="18" spans="1:19" s="44" customFormat="1" ht="30" customHeight="1">
      <c r="A18" s="53">
        <v>1</v>
      </c>
      <c r="B18" s="132" t="s">
        <v>194</v>
      </c>
      <c r="C18" s="133">
        <v>84</v>
      </c>
      <c r="D18" s="53">
        <v>72</v>
      </c>
      <c r="E18" s="41" t="s">
        <v>184</v>
      </c>
      <c r="F18" s="41" t="s">
        <v>199</v>
      </c>
      <c r="G18" s="79">
        <f t="shared" si="0"/>
        <v>347.48</v>
      </c>
      <c r="H18" s="66">
        <f t="shared" si="1"/>
        <v>347.48</v>
      </c>
      <c r="I18" s="66">
        <f t="shared" si="2"/>
        <v>32.14</v>
      </c>
      <c r="J18" s="66">
        <f t="shared" si="3"/>
        <v>379.62</v>
      </c>
      <c r="K18" s="42"/>
      <c r="L18" s="43">
        <v>138.99</v>
      </c>
      <c r="M18" s="58">
        <f t="shared" si="4"/>
        <v>347.48</v>
      </c>
      <c r="O18" s="60"/>
      <c r="P18" s="62">
        <f t="shared" si="5"/>
        <v>138.99</v>
      </c>
      <c r="R18" s="80">
        <f t="shared" si="6"/>
        <v>42</v>
      </c>
    </row>
    <row r="19" spans="1:19" s="44" customFormat="1" ht="30" customHeight="1">
      <c r="A19" s="53">
        <v>2</v>
      </c>
      <c r="B19" s="132" t="s">
        <v>194</v>
      </c>
      <c r="C19" s="133">
        <v>54</v>
      </c>
      <c r="D19" s="53">
        <v>72</v>
      </c>
      <c r="E19" s="41" t="s">
        <v>184</v>
      </c>
      <c r="F19" s="41" t="s">
        <v>199</v>
      </c>
      <c r="G19" s="79">
        <f t="shared" si="0"/>
        <v>269.93</v>
      </c>
      <c r="H19" s="66">
        <f t="shared" si="1"/>
        <v>539.86</v>
      </c>
      <c r="I19" s="66">
        <f t="shared" si="2"/>
        <v>49.94</v>
      </c>
      <c r="J19" s="66">
        <f t="shared" si="3"/>
        <v>589.79999999999995</v>
      </c>
      <c r="K19" s="42"/>
      <c r="L19" s="43">
        <v>107.97</v>
      </c>
      <c r="M19" s="58">
        <f t="shared" si="4"/>
        <v>269.93</v>
      </c>
      <c r="O19" s="60"/>
      <c r="P19" s="62">
        <f t="shared" si="5"/>
        <v>215.94</v>
      </c>
      <c r="R19" s="80">
        <f t="shared" si="6"/>
        <v>54</v>
      </c>
    </row>
    <row r="20" spans="1:19" s="44" customFormat="1" ht="30" customHeight="1">
      <c r="A20" s="53">
        <v>1</v>
      </c>
      <c r="B20" s="132" t="s">
        <v>195</v>
      </c>
      <c r="C20" s="133">
        <v>36</v>
      </c>
      <c r="D20" s="53">
        <v>36</v>
      </c>
      <c r="E20" s="41" t="s">
        <v>184</v>
      </c>
      <c r="F20" s="41" t="s">
        <v>199</v>
      </c>
      <c r="G20" s="79">
        <f t="shared" si="0"/>
        <v>194.4</v>
      </c>
      <c r="H20" s="66">
        <f t="shared" si="1"/>
        <v>194.4</v>
      </c>
      <c r="I20" s="66">
        <f t="shared" si="2"/>
        <v>17.98</v>
      </c>
      <c r="J20" s="66">
        <f t="shared" si="3"/>
        <v>212.38</v>
      </c>
      <c r="K20" s="42"/>
      <c r="L20" s="43">
        <v>77.760000000000005</v>
      </c>
      <c r="M20" s="58">
        <f t="shared" si="4"/>
        <v>194.4</v>
      </c>
      <c r="O20" s="60"/>
      <c r="P20" s="62">
        <f t="shared" si="5"/>
        <v>77.760000000000005</v>
      </c>
      <c r="R20" s="80">
        <f t="shared" si="6"/>
        <v>9</v>
      </c>
    </row>
    <row r="21" spans="1:19" s="44" customFormat="1" ht="30" customHeight="1">
      <c r="A21" s="53">
        <v>2</v>
      </c>
      <c r="B21" s="132" t="s">
        <v>196</v>
      </c>
      <c r="C21" s="133">
        <v>36</v>
      </c>
      <c r="D21" s="53">
        <v>36</v>
      </c>
      <c r="E21" s="41" t="s">
        <v>184</v>
      </c>
      <c r="F21" s="41" t="s">
        <v>199</v>
      </c>
      <c r="G21" s="79">
        <f t="shared" si="0"/>
        <v>194.4</v>
      </c>
      <c r="H21" s="66">
        <f t="shared" si="1"/>
        <v>388.8</v>
      </c>
      <c r="I21" s="66">
        <f t="shared" si="2"/>
        <v>35.96</v>
      </c>
      <c r="J21" s="66">
        <f t="shared" si="3"/>
        <v>424.76</v>
      </c>
      <c r="K21" s="42"/>
      <c r="L21" s="43">
        <v>77.760000000000005</v>
      </c>
      <c r="M21" s="58">
        <f t="shared" si="4"/>
        <v>194.4</v>
      </c>
      <c r="O21" s="60"/>
      <c r="P21" s="62">
        <f t="shared" si="5"/>
        <v>155.52000000000001</v>
      </c>
      <c r="R21" s="80">
        <f t="shared" si="6"/>
        <v>18</v>
      </c>
    </row>
    <row r="22" spans="1:19" s="44" customFormat="1" ht="30" customHeight="1">
      <c r="A22" s="53">
        <v>3</v>
      </c>
      <c r="B22" s="132" t="s">
        <v>197</v>
      </c>
      <c r="C22" s="133">
        <v>36</v>
      </c>
      <c r="D22" s="53">
        <v>36</v>
      </c>
      <c r="E22" s="41" t="s">
        <v>184</v>
      </c>
      <c r="F22" s="41" t="s">
        <v>199</v>
      </c>
      <c r="G22" s="79">
        <f t="shared" si="0"/>
        <v>194.4</v>
      </c>
      <c r="H22" s="66">
        <f t="shared" si="1"/>
        <v>583.20000000000005</v>
      </c>
      <c r="I22" s="66">
        <f t="shared" si="2"/>
        <v>53.95</v>
      </c>
      <c r="J22" s="66">
        <f t="shared" si="3"/>
        <v>637.15</v>
      </c>
      <c r="K22" s="42"/>
      <c r="L22" s="43">
        <v>77.760000000000005</v>
      </c>
      <c r="M22" s="58">
        <f t="shared" si="4"/>
        <v>194.4</v>
      </c>
      <c r="O22" s="60"/>
      <c r="P22" s="62">
        <f t="shared" si="5"/>
        <v>233.28</v>
      </c>
      <c r="R22" s="80">
        <f t="shared" si="6"/>
        <v>27</v>
      </c>
    </row>
    <row r="23" spans="1:19" s="44" customFormat="1" ht="30" customHeight="1">
      <c r="A23" s="53">
        <v>1</v>
      </c>
      <c r="B23" s="132" t="s">
        <v>198</v>
      </c>
      <c r="C23" s="133">
        <v>36</v>
      </c>
      <c r="D23" s="53">
        <v>36</v>
      </c>
      <c r="E23" s="41" t="s">
        <v>184</v>
      </c>
      <c r="F23" s="41" t="s">
        <v>199</v>
      </c>
      <c r="G23" s="79">
        <f t="shared" si="0"/>
        <v>194.4</v>
      </c>
      <c r="H23" s="66">
        <f t="shared" si="1"/>
        <v>194.4</v>
      </c>
      <c r="I23" s="66">
        <f t="shared" si="2"/>
        <v>17.98</v>
      </c>
      <c r="J23" s="66">
        <f t="shared" si="3"/>
        <v>212.38</v>
      </c>
      <c r="K23" s="42"/>
      <c r="L23" s="43">
        <v>77.760000000000005</v>
      </c>
      <c r="M23" s="58">
        <f t="shared" si="4"/>
        <v>194.4</v>
      </c>
      <c r="O23" s="60"/>
      <c r="P23" s="62">
        <f t="shared" si="5"/>
        <v>77.760000000000005</v>
      </c>
      <c r="R23" s="80">
        <f t="shared" si="6"/>
        <v>9</v>
      </c>
    </row>
    <row r="24" spans="1:19" s="44" customFormat="1" ht="30" customHeight="1" thickBot="1">
      <c r="A24" s="118"/>
      <c r="B24" s="126"/>
      <c r="C24" s="127"/>
      <c r="D24" s="127"/>
      <c r="E24" s="119"/>
      <c r="F24" s="119"/>
      <c r="G24" s="120"/>
      <c r="H24" s="120"/>
      <c r="I24" s="120"/>
      <c r="J24" s="120"/>
      <c r="K24" s="42"/>
      <c r="L24" s="43"/>
      <c r="M24" s="58"/>
      <c r="O24" s="60"/>
      <c r="P24" s="62">
        <f t="shared" si="5"/>
        <v>0</v>
      </c>
      <c r="R24" s="80">
        <f t="shared" si="6"/>
        <v>0</v>
      </c>
    </row>
    <row r="25" spans="1:19" s="44" customFormat="1" ht="30" customHeight="1">
      <c r="A25" s="54">
        <f>SUM(A12:A24)</f>
        <v>27</v>
      </c>
      <c r="B25" s="116"/>
      <c r="C25" s="116"/>
      <c r="D25" s="116"/>
      <c r="E25" s="41" t="s">
        <v>181</v>
      </c>
      <c r="F25" s="41"/>
      <c r="G25" s="79">
        <v>45</v>
      </c>
      <c r="H25" s="117">
        <f>G25*A25</f>
        <v>1215</v>
      </c>
      <c r="I25" s="79"/>
      <c r="J25" s="79">
        <f t="shared" ref="J25" si="7">SUM(H25:I25)</f>
        <v>1215</v>
      </c>
      <c r="K25" s="42"/>
      <c r="L25" s="43">
        <v>35</v>
      </c>
      <c r="M25" s="58">
        <f>SUM(L25/(1-$N$25))</f>
        <v>46.67</v>
      </c>
      <c r="N25" s="39">
        <v>0.25</v>
      </c>
      <c r="O25" s="59"/>
      <c r="P25" s="62">
        <f t="shared" si="5"/>
        <v>945</v>
      </c>
      <c r="Q25" s="69"/>
      <c r="R25" s="88" t="s">
        <v>51</v>
      </c>
    </row>
    <row r="26" spans="1:19" s="44" customFormat="1" ht="30" customHeight="1">
      <c r="A26" s="53">
        <v>1</v>
      </c>
      <c r="B26" s="65"/>
      <c r="C26" s="65"/>
      <c r="D26" s="65"/>
      <c r="E26" s="61" t="s">
        <v>31</v>
      </c>
      <c r="F26" s="61"/>
      <c r="G26" s="79">
        <v>135</v>
      </c>
      <c r="H26" s="67">
        <f>SUM(G26*A26)</f>
        <v>135</v>
      </c>
      <c r="I26" s="66"/>
      <c r="J26" s="68">
        <f>SUM(H26:I26)</f>
        <v>135</v>
      </c>
      <c r="K26" s="42"/>
      <c r="L26" s="43">
        <f>2*50</f>
        <v>100</v>
      </c>
      <c r="M26" s="58">
        <f>SUM(L26/(1-$N$25))</f>
        <v>133.33000000000001</v>
      </c>
      <c r="P26" s="62">
        <f t="shared" si="5"/>
        <v>100</v>
      </c>
      <c r="R26" s="88" t="s">
        <v>52</v>
      </c>
    </row>
    <row r="27" spans="1:19" s="44" customFormat="1" ht="30" customHeight="1">
      <c r="A27" s="65">
        <v>1</v>
      </c>
      <c r="B27" s="65"/>
      <c r="C27" s="65"/>
      <c r="D27" s="65"/>
      <c r="E27" s="61" t="s">
        <v>176</v>
      </c>
      <c r="F27" s="61"/>
      <c r="G27" s="79">
        <v>300</v>
      </c>
      <c r="H27" s="67">
        <f>SUM(G27*A27)</f>
        <v>300</v>
      </c>
      <c r="I27" s="66"/>
      <c r="J27" s="68">
        <f>SUM(H27:I27)</f>
        <v>300</v>
      </c>
      <c r="K27" s="42"/>
      <c r="L27" s="43">
        <f>(0.7*50)+(50*2)</f>
        <v>135</v>
      </c>
      <c r="M27" s="58">
        <f t="shared" ref="M27:M29" si="8">SUM(L27/(1-$N$25))</f>
        <v>180</v>
      </c>
      <c r="O27" s="45"/>
      <c r="P27" s="62">
        <f t="shared" si="5"/>
        <v>135</v>
      </c>
      <c r="Q27" s="46"/>
      <c r="R27" s="60" t="s">
        <v>49</v>
      </c>
    </row>
    <row r="28" spans="1:19" s="44" customFormat="1" ht="30" customHeight="1">
      <c r="A28" s="65">
        <v>1</v>
      </c>
      <c r="B28" s="65"/>
      <c r="C28" s="65"/>
      <c r="D28" s="65"/>
      <c r="E28" s="61" t="s">
        <v>50</v>
      </c>
      <c r="F28" s="61"/>
      <c r="G28" s="79">
        <v>550</v>
      </c>
      <c r="H28" s="67">
        <f>SUM(G28*A28)</f>
        <v>550</v>
      </c>
      <c r="I28" s="66"/>
      <c r="J28" s="68">
        <f>SUM(H28:I28)</f>
        <v>550</v>
      </c>
      <c r="K28" s="42"/>
      <c r="L28" s="43">
        <f>(0.7*220)+(50*5)</f>
        <v>404</v>
      </c>
      <c r="M28" s="58">
        <f t="shared" si="8"/>
        <v>538.66999999999996</v>
      </c>
      <c r="O28" s="45"/>
      <c r="P28" s="62">
        <f t="shared" si="5"/>
        <v>404</v>
      </c>
      <c r="Q28" s="46"/>
      <c r="R28" s="60" t="s">
        <v>49</v>
      </c>
    </row>
    <row r="29" spans="1:19" s="44" customFormat="1" ht="30" customHeight="1" thickBot="1">
      <c r="A29" s="63">
        <v>1</v>
      </c>
      <c r="B29" s="63"/>
      <c r="C29" s="63"/>
      <c r="D29" s="63"/>
      <c r="E29" s="64" t="s">
        <v>37</v>
      </c>
      <c r="F29" s="64"/>
      <c r="G29" s="89">
        <v>487.41</v>
      </c>
      <c r="H29" s="79">
        <f>G29*A29</f>
        <v>487.41</v>
      </c>
      <c r="I29" s="66"/>
      <c r="J29" s="55">
        <f>SUM(H29:I29)</f>
        <v>487.41</v>
      </c>
      <c r="K29" s="42"/>
      <c r="L29" s="43">
        <v>350</v>
      </c>
      <c r="M29" s="58">
        <f t="shared" si="8"/>
        <v>466.67</v>
      </c>
      <c r="O29" s="45"/>
      <c r="P29" s="62">
        <f t="shared" si="5"/>
        <v>350</v>
      </c>
      <c r="Q29" s="46"/>
      <c r="R29" s="60" t="s">
        <v>49</v>
      </c>
    </row>
    <row r="30" spans="1:19" ht="40.15" customHeight="1" thickTop="1">
      <c r="A30" s="47"/>
      <c r="B30" s="48"/>
      <c r="C30" s="48"/>
      <c r="D30" s="48"/>
      <c r="E30" s="48"/>
      <c r="F30" s="48"/>
      <c r="G30" s="87"/>
      <c r="H30" s="125">
        <f>SUM(H12:H29)</f>
        <v>10085.65</v>
      </c>
      <c r="I30" s="49">
        <f>SUM(I12:I29)</f>
        <v>684.35</v>
      </c>
      <c r="J30" s="168">
        <f>SUM(J12:J29)</f>
        <v>10770</v>
      </c>
      <c r="K30" s="10"/>
      <c r="L30" s="44"/>
      <c r="M30" s="44"/>
      <c r="N30" s="44"/>
      <c r="O30" s="45"/>
      <c r="P30" s="44"/>
      <c r="Q30" s="44"/>
      <c r="R30" s="44"/>
      <c r="S30" s="44"/>
    </row>
    <row r="31" spans="1:19" s="44" customFormat="1" ht="24.95" customHeight="1">
      <c r="A31" s="25"/>
      <c r="B31" s="25"/>
      <c r="C31" s="25"/>
      <c r="D31" s="25"/>
      <c r="E31" s="25"/>
      <c r="F31" s="25"/>
      <c r="G31" s="25"/>
      <c r="H31" s="25"/>
      <c r="I31" s="27"/>
      <c r="J31" s="42"/>
      <c r="K31" s="25"/>
    </row>
    <row r="32" spans="1:19" s="44" customFormat="1" ht="24.95" customHeight="1">
      <c r="A32" s="33"/>
      <c r="B32"/>
      <c r="C32"/>
      <c r="D32"/>
      <c r="E32" s="25"/>
      <c r="F32"/>
      <c r="G32"/>
      <c r="H32"/>
      <c r="I32" s="27"/>
      <c r="J32" s="42"/>
      <c r="K32" s="25"/>
    </row>
    <row r="33" spans="1:11" s="44" customFormat="1" ht="24.95" customHeight="1">
      <c r="A33" s="90" t="s">
        <v>53</v>
      </c>
      <c r="E33" s="25"/>
      <c r="I33" s="27"/>
      <c r="J33" s="42"/>
      <c r="K33" s="25"/>
    </row>
    <row r="34" spans="1:11" s="44" customFormat="1" ht="24.95" customHeight="1">
      <c r="A34" s="90" t="s">
        <v>54</v>
      </c>
      <c r="E34" s="25"/>
      <c r="I34" s="27"/>
      <c r="J34" s="42"/>
      <c r="K34" s="50"/>
    </row>
    <row r="35" spans="1:11" ht="24.95" customHeight="1">
      <c r="A35" s="95" t="s">
        <v>55</v>
      </c>
      <c r="B35" s="96"/>
      <c r="C35" s="96"/>
      <c r="D35" s="96"/>
      <c r="E35" s="97"/>
      <c r="F35" s="96"/>
      <c r="G35" s="44"/>
      <c r="H35" s="44"/>
      <c r="I35" s="27"/>
      <c r="J35" s="42"/>
      <c r="K35" s="10"/>
    </row>
    <row r="36" spans="1:11" ht="24.95" customHeight="1">
      <c r="A36" s="25"/>
      <c r="B36" s="44"/>
      <c r="C36" s="44"/>
      <c r="D36" s="44"/>
      <c r="E36" s="25"/>
      <c r="F36" s="44"/>
      <c r="G36" s="44"/>
      <c r="H36" s="44"/>
      <c r="I36" s="27"/>
      <c r="J36" s="42"/>
      <c r="K36" s="10"/>
    </row>
    <row r="37" spans="1:11" ht="24.95" customHeight="1">
      <c r="A37" s="25"/>
      <c r="B37" s="25"/>
      <c r="C37" s="25"/>
      <c r="D37" s="25"/>
      <c r="E37" s="25"/>
      <c r="F37"/>
      <c r="G37"/>
      <c r="H37"/>
      <c r="I37" s="27"/>
      <c r="J37" s="42"/>
      <c r="K37" s="10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25"/>
    </row>
    <row r="39" spans="1:11" s="44" customFormat="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25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s="44" customFormat="1" ht="24.95" customHeight="1">
      <c r="A42" s="34"/>
      <c r="B42" s="34"/>
      <c r="C42" s="34"/>
      <c r="D42" s="25"/>
      <c r="E42" s="25"/>
      <c r="F42" s="25"/>
      <c r="G42" s="25"/>
      <c r="H42" s="25"/>
      <c r="I42" s="27"/>
      <c r="J42" s="42"/>
      <c r="K42" s="5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s="44" customFormat="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25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5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s="44" customFormat="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25"/>
    </row>
    <row r="53" spans="1:11" s="44" customFormat="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25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10"/>
    </row>
    <row r="55" spans="1:1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10"/>
    </row>
    <row r="56" spans="1:11" ht="24.95" customHeight="1">
      <c r="A56" s="34"/>
      <c r="B56" s="34"/>
      <c r="C56" s="34"/>
      <c r="D56" s="25"/>
      <c r="E56" s="25"/>
      <c r="F56" s="25"/>
      <c r="G56" s="25"/>
      <c r="H56" s="25"/>
      <c r="I56" s="27"/>
      <c r="J56" s="42"/>
      <c r="K56" s="10"/>
    </row>
    <row r="57" spans="1:11" ht="24.95" customHeight="1">
      <c r="A57" s="25"/>
      <c r="B57" s="25"/>
      <c r="C57" s="25"/>
      <c r="D57" s="25"/>
      <c r="E57" s="25"/>
      <c r="F57" s="25"/>
      <c r="G57" s="25"/>
      <c r="H57" s="25"/>
      <c r="I57" s="51"/>
      <c r="J57" s="52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I202" s="25"/>
      <c r="J202" s="10"/>
    </row>
  </sheetData>
  <mergeCells count="1">
    <mergeCell ref="A1:D1"/>
  </mergeCells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56</v>
      </c>
      <c r="B1" s="84" t="s">
        <v>57</v>
      </c>
      <c r="D1" s="100" t="s">
        <v>58</v>
      </c>
      <c r="H1" s="100" t="s">
        <v>59</v>
      </c>
    </row>
    <row r="2" spans="1:11">
      <c r="A2" s="84" t="s">
        <v>60</v>
      </c>
      <c r="B2" s="84">
        <v>50</v>
      </c>
      <c r="D2" s="101">
        <v>20</v>
      </c>
    </row>
    <row r="3" spans="1:11">
      <c r="A3" s="84" t="s">
        <v>61</v>
      </c>
      <c r="B3">
        <v>40</v>
      </c>
      <c r="D3" s="102">
        <v>25</v>
      </c>
      <c r="I3" s="103" t="s">
        <v>62</v>
      </c>
      <c r="J3" s="103"/>
      <c r="K3" s="103" t="s">
        <v>23</v>
      </c>
    </row>
    <row r="4" spans="1:11">
      <c r="A4" s="84" t="s">
        <v>63</v>
      </c>
      <c r="B4">
        <v>25</v>
      </c>
      <c r="D4" s="102">
        <v>40</v>
      </c>
      <c r="I4" s="84" t="s">
        <v>64</v>
      </c>
      <c r="K4" s="104" t="s">
        <v>65</v>
      </c>
    </row>
    <row r="5" spans="1:11">
      <c r="A5" s="84" t="s">
        <v>66</v>
      </c>
      <c r="B5">
        <v>20</v>
      </c>
      <c r="D5" s="101" t="s">
        <v>67</v>
      </c>
      <c r="I5" s="84" t="s">
        <v>68</v>
      </c>
      <c r="K5" s="39">
        <v>0.4</v>
      </c>
    </row>
    <row r="6" spans="1:11">
      <c r="A6" s="84" t="s">
        <v>69</v>
      </c>
      <c r="B6">
        <v>10</v>
      </c>
      <c r="D6" s="102">
        <v>50</v>
      </c>
      <c r="I6" s="84" t="s">
        <v>70</v>
      </c>
      <c r="K6" s="39">
        <v>0.3</v>
      </c>
    </row>
    <row r="7" spans="1:11">
      <c r="A7" s="84" t="s">
        <v>71</v>
      </c>
      <c r="B7" s="84" t="s">
        <v>72</v>
      </c>
      <c r="D7" s="102">
        <v>80</v>
      </c>
      <c r="I7" s="84" t="s">
        <v>73</v>
      </c>
      <c r="K7" s="39">
        <v>0.25</v>
      </c>
    </row>
    <row r="8" spans="1:11">
      <c r="A8" s="84" t="s">
        <v>74</v>
      </c>
      <c r="B8" s="84">
        <v>20</v>
      </c>
      <c r="D8" s="101" t="s">
        <v>67</v>
      </c>
      <c r="I8" s="84" t="s">
        <v>75</v>
      </c>
      <c r="K8" s="104" t="s">
        <v>76</v>
      </c>
    </row>
    <row r="9" spans="1:11">
      <c r="A9" s="84" t="s">
        <v>77</v>
      </c>
      <c r="B9" s="84"/>
      <c r="D9" s="101">
        <v>75</v>
      </c>
      <c r="I9" s="84"/>
      <c r="K9" s="104"/>
    </row>
    <row r="10" spans="1:11">
      <c r="D10" s="102"/>
      <c r="I10" s="84" t="s">
        <v>78</v>
      </c>
      <c r="K10" s="39"/>
    </row>
    <row r="11" spans="1:11">
      <c r="A11" s="99" t="s">
        <v>79</v>
      </c>
      <c r="D11" s="102"/>
      <c r="K11" s="39"/>
    </row>
    <row r="12" spans="1:11">
      <c r="A12" s="84" t="s">
        <v>80</v>
      </c>
      <c r="D12" s="102"/>
      <c r="K12" s="39"/>
    </row>
    <row r="13" spans="1:11">
      <c r="A13" s="84" t="s">
        <v>81</v>
      </c>
      <c r="D13" s="102"/>
      <c r="K13" s="39"/>
    </row>
    <row r="14" spans="1:11">
      <c r="A14" s="84" t="s">
        <v>82</v>
      </c>
      <c r="D14" s="102"/>
      <c r="K14" s="39"/>
    </row>
    <row r="15" spans="1:11">
      <c r="A15" s="84" t="s">
        <v>83</v>
      </c>
      <c r="D15" s="102"/>
      <c r="K15" s="39"/>
    </row>
    <row r="16" spans="1:11">
      <c r="A16" s="84" t="s">
        <v>84</v>
      </c>
      <c r="D16" s="102"/>
    </row>
    <row r="17" spans="1:8">
      <c r="A17" s="84" t="s">
        <v>85</v>
      </c>
      <c r="D17" s="102"/>
    </row>
    <row r="18" spans="1:8">
      <c r="A18" s="84" t="s">
        <v>86</v>
      </c>
      <c r="D18" s="102"/>
    </row>
    <row r="19" spans="1:8">
      <c r="A19" s="84" t="s">
        <v>87</v>
      </c>
      <c r="D19" s="102"/>
    </row>
    <row r="20" spans="1:8">
      <c r="A20" s="84"/>
      <c r="D20" s="102"/>
    </row>
    <row r="21" spans="1:8">
      <c r="A21" s="84" t="s">
        <v>60</v>
      </c>
      <c r="D21" s="102"/>
    </row>
    <row r="22" spans="1:8">
      <c r="D22" s="102"/>
    </row>
    <row r="23" spans="1:8">
      <c r="A23" s="84" t="s">
        <v>88</v>
      </c>
      <c r="D23" s="102"/>
    </row>
    <row r="24" spans="1:8">
      <c r="D24" s="102"/>
    </row>
    <row r="25" spans="1:8">
      <c r="A25" s="99" t="s">
        <v>89</v>
      </c>
      <c r="D25" s="102"/>
    </row>
    <row r="26" spans="1:8">
      <c r="A26" s="105" t="s">
        <v>90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91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92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93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94</v>
      </c>
      <c r="B30" s="106"/>
      <c r="C30" s="106"/>
      <c r="D30" s="107"/>
      <c r="E30" s="106"/>
      <c r="F30" s="106"/>
      <c r="G30" s="106"/>
      <c r="H30" s="106"/>
    </row>
    <row r="31" spans="1:8">
      <c r="A31" s="140" t="s">
        <v>95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96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97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98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99</v>
      </c>
      <c r="C1" s="108" t="s">
        <v>100</v>
      </c>
      <c r="E1" s="108" t="s">
        <v>77</v>
      </c>
    </row>
    <row r="2" spans="1:5" ht="30">
      <c r="A2" s="91" t="s">
        <v>101</v>
      </c>
      <c r="C2" t="s">
        <v>102</v>
      </c>
      <c r="E2" s="91" t="s">
        <v>103</v>
      </c>
    </row>
    <row r="3" spans="1:5">
      <c r="A3" s="91"/>
    </row>
    <row r="4" spans="1:5" ht="30">
      <c r="A4" s="91" t="s">
        <v>104</v>
      </c>
      <c r="C4" s="91" t="s">
        <v>105</v>
      </c>
    </row>
    <row r="5" spans="1:5">
      <c r="A5" s="91"/>
    </row>
    <row r="6" spans="1:5" ht="30">
      <c r="A6" s="91" t="s">
        <v>106</v>
      </c>
    </row>
    <row r="7" spans="1:5" ht="45">
      <c r="A7" s="91"/>
      <c r="C7" s="91" t="s">
        <v>107</v>
      </c>
    </row>
    <row r="8" spans="1:5" ht="30">
      <c r="A8" s="91" t="s">
        <v>106</v>
      </c>
    </row>
    <row r="9" spans="1:5" ht="45">
      <c r="A9" s="91"/>
      <c r="C9" s="91" t="s">
        <v>108</v>
      </c>
    </row>
    <row r="10" spans="1:5" ht="30">
      <c r="A10" s="91" t="s">
        <v>104</v>
      </c>
    </row>
    <row r="11" spans="1:5" ht="30">
      <c r="A11" s="91"/>
      <c r="C11" s="91" t="s">
        <v>109</v>
      </c>
    </row>
    <row r="12" spans="1:5" ht="30">
      <c r="A12" s="91" t="s">
        <v>101</v>
      </c>
    </row>
    <row r="13" spans="1:5">
      <c r="A13" s="91"/>
    </row>
    <row r="14" spans="1:5" ht="30">
      <c r="A14" s="92" t="s">
        <v>110</v>
      </c>
      <c r="C14" s="91" t="s">
        <v>111</v>
      </c>
    </row>
    <row r="15" spans="1:5">
      <c r="A15" s="91"/>
    </row>
    <row r="16" spans="1:5" ht="30">
      <c r="A16" s="91"/>
      <c r="C16" s="91" t="s">
        <v>112</v>
      </c>
    </row>
    <row r="17" spans="1:3">
      <c r="A17" s="91"/>
    </row>
    <row r="18" spans="1:3" ht="30">
      <c r="A18" s="91"/>
      <c r="C18" s="91" t="s">
        <v>113</v>
      </c>
    </row>
    <row r="19" spans="1:3">
      <c r="A19" s="91"/>
    </row>
    <row r="20" spans="1:3" ht="60">
      <c r="A20" s="91"/>
      <c r="C20" s="91" t="s">
        <v>114</v>
      </c>
    </row>
    <row r="21" spans="1:3">
      <c r="A21" s="91"/>
    </row>
    <row r="22" spans="1:3" ht="45">
      <c r="A22" s="91"/>
      <c r="C22" s="91" t="s">
        <v>115</v>
      </c>
    </row>
    <row r="23" spans="1:3">
      <c r="A23" s="91"/>
    </row>
    <row r="24" spans="1:3" ht="30">
      <c r="A24" s="91"/>
      <c r="C24" s="91" t="s">
        <v>116</v>
      </c>
    </row>
    <row r="25" spans="1:3">
      <c r="A25" s="91"/>
    </row>
    <row r="26" spans="1:3">
      <c r="A26" s="91"/>
      <c r="C26" s="86" t="s">
        <v>117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118</v>
      </c>
      <c r="B1" s="110" t="s">
        <v>119</v>
      </c>
      <c r="C1" s="111" t="s">
        <v>120</v>
      </c>
      <c r="D1" s="112" t="s">
        <v>121</v>
      </c>
      <c r="E1" s="112" t="s">
        <v>122</v>
      </c>
      <c r="F1" s="112" t="s">
        <v>123</v>
      </c>
      <c r="G1" s="112" t="s">
        <v>124</v>
      </c>
      <c r="H1" s="112" t="s">
        <v>125</v>
      </c>
      <c r="I1" s="113" t="s">
        <v>126</v>
      </c>
    </row>
    <row r="2" spans="1:9" ht="19.5" thickBot="1">
      <c r="A2" s="109" t="s">
        <v>127</v>
      </c>
      <c r="C2" s="84" t="s">
        <v>128</v>
      </c>
      <c r="D2" s="84" t="s">
        <v>129</v>
      </c>
      <c r="E2" s="84" t="s">
        <v>130</v>
      </c>
      <c r="F2" s="84" t="s">
        <v>131</v>
      </c>
      <c r="G2" s="84" t="s">
        <v>132</v>
      </c>
      <c r="H2" s="84" t="s">
        <v>133</v>
      </c>
    </row>
    <row r="3" spans="1:9" ht="19.5" thickBot="1">
      <c r="A3" s="109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4"/>
      <c r="B4" s="3" t="s">
        <v>142</v>
      </c>
      <c r="C4" s="3" t="s">
        <v>143</v>
      </c>
      <c r="D4" s="3" t="s">
        <v>144</v>
      </c>
      <c r="E4" s="84" t="s">
        <v>145</v>
      </c>
      <c r="F4" s="84" t="s">
        <v>146</v>
      </c>
      <c r="G4" s="3" t="s">
        <v>147</v>
      </c>
      <c r="H4" s="3" t="s">
        <v>148</v>
      </c>
    </row>
    <row r="5" spans="1:9" ht="18.75">
      <c r="A5" s="114"/>
      <c r="B5" s="3" t="s">
        <v>149</v>
      </c>
      <c r="C5" s="3"/>
      <c r="E5" s="115" t="s">
        <v>150</v>
      </c>
      <c r="F5" s="115" t="s">
        <v>151</v>
      </c>
      <c r="G5" s="3" t="s">
        <v>152</v>
      </c>
    </row>
    <row r="6" spans="1:9" ht="19.5" thickBot="1">
      <c r="A6" s="114"/>
    </row>
    <row r="7" spans="1:9" ht="19.5" thickBot="1">
      <c r="A7" s="109" t="s">
        <v>153</v>
      </c>
      <c r="E7" s="23">
        <v>159778</v>
      </c>
      <c r="F7" s="84" t="s">
        <v>154</v>
      </c>
      <c r="H7" s="23">
        <v>75143</v>
      </c>
    </row>
    <row r="8" spans="1:9" ht="19.5" thickBot="1">
      <c r="A8" s="109" t="s">
        <v>155</v>
      </c>
      <c r="C8" s="84" t="s">
        <v>156</v>
      </c>
      <c r="E8" s="84" t="s">
        <v>156</v>
      </c>
      <c r="F8" s="84" t="s">
        <v>156</v>
      </c>
      <c r="G8" s="84" t="s">
        <v>77</v>
      </c>
      <c r="H8" t="s">
        <v>157</v>
      </c>
      <c r="I8" t="s">
        <v>156</v>
      </c>
    </row>
    <row r="9" spans="1:9">
      <c r="C9" s="84" t="s">
        <v>158</v>
      </c>
      <c r="E9" s="84" t="s">
        <v>158</v>
      </c>
      <c r="F9" s="84" t="s">
        <v>158</v>
      </c>
      <c r="G9" s="84" t="s">
        <v>99</v>
      </c>
      <c r="H9" t="s">
        <v>159</v>
      </c>
      <c r="I9" t="s">
        <v>158</v>
      </c>
    </row>
    <row r="10" spans="1:9">
      <c r="C10" s="84" t="s">
        <v>160</v>
      </c>
      <c r="E10" s="84" t="s">
        <v>160</v>
      </c>
      <c r="F10" s="84" t="s">
        <v>160</v>
      </c>
      <c r="G10" s="84" t="s">
        <v>161</v>
      </c>
      <c r="H10" s="84" t="s">
        <v>166</v>
      </c>
      <c r="I10" t="s">
        <v>160</v>
      </c>
    </row>
    <row r="11" spans="1:9">
      <c r="C11" s="84" t="s">
        <v>162</v>
      </c>
      <c r="E11" s="84" t="s">
        <v>162</v>
      </c>
      <c r="F11" s="84" t="s">
        <v>162</v>
      </c>
      <c r="H11" s="84" t="s">
        <v>167</v>
      </c>
      <c r="I11" t="s">
        <v>162</v>
      </c>
    </row>
    <row r="12" spans="1:9">
      <c r="H12" s="84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</vt:lpstr>
      <vt:lpstr>SOV VE Option RWP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2025-05-16T13:50:49Z</cp:lastPrinted>
  <dcterms:created xsi:type="dcterms:W3CDTF">2000-08-02T17:16:16Z</dcterms:created>
  <dcterms:modified xsi:type="dcterms:W3CDTF">2025-06-03T17:19:01Z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