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170 SV Design - Project Boardwalk/01. Quotes/Job Cost/"/>
    </mc:Choice>
  </mc:AlternateContent>
  <xr:revisionPtr revIDLastSave="0" documentId="8_{34086B5B-971B-4F37-8FFA-FC149516B816}" xr6:coauthVersionLast="47" xr6:coauthVersionMax="47" xr10:uidLastSave="{00000000-0000-0000-0000-000000000000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6" i="1"/>
  <c r="I26" i="1" s="1"/>
  <c r="M63" i="1" s="1"/>
  <c r="C16" i="1"/>
  <c r="C23" i="1"/>
  <c r="I23" i="1" s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<sst xmlns="http://schemas.openxmlformats.org/spreadsheetml/2006/main" count="120" uniqueCount="111">
  <si>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</si>
  <si>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</si>
  <si>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</si>
  <si>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</si>
  <si>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</si>
  <si>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</si>
  <si>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</si>
  <si>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</si>
  <si>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</si>
  <si>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</si>
  <si>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</si>
  <si>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</si>
  <si>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</si>
  <si>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</si>
  <si>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</si>
  <si>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</si>
  <si>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</si>
  <si>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</si>
  <si>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</si>
  <si>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</si>
  <si>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</si>
  <si>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</si>
  <si>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</si>
  <si>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</si>
  <si>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</si>
  <si>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</si>
  <si>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</si>
  <si>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</si>
  <si>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</si>
  <si>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</si>
  <si>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</si>
  <si>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</si>
  <si>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</si>
  <si>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</si>
  <si>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</si>
  <si>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</si>
  <si>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</si>
  <si>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</si>
  <si>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</si>
  <si>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</si>
  <si>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</si>
  <si>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</si>
  <si>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</si>
  <si>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</si>
  <si>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</si>
  <si>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</si>
  <si>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</si>
  <si>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</si>
  <si>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</si>
  <si>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</si>
  <si>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</si>
  <si>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</si>
  <si>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</si>
  <si>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</si>
  <si>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</si>
  <si>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</si>
  <si>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</si>
  <si>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</si>
  <si>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</si>
  <si>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</si>
  <si>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</si>
  <si>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</si>
  <si>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</si>
  <si>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</si>
  <si>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</si>
  <si>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</si>
  <si>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</si>
  <si>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</si>
  <si>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</si>
  <si>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</si>
  <si>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</si>
  <si>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</si>
  <si>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</si>
  <si>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</si>
  <si>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</si>
  <si>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</si>
  <si>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</si>
  <si>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</si>
  <si>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</si>
  <si>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</si>
  <si>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</si>
  <si>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</si>
  <si>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</si>
  <si>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</si>
  <si>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</si>
  <si>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</si>
  <si>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</si>
  <si>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</si>
  <si>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</si>
  <si>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</si>
  <si>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</si>
  <si>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</si>
  <si>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</si>
  <si>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</si>
  <si>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</si>
  <si>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</si>
  <si>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</si>
  <si>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</si>
  <si>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</si>
  <si>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</si>
  <si>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</si>
  <si>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</si>
  <si>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</si>
  <si>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Project Boardwalk</t>
  </si>
  <si>
    <t>25-170</t>
  </si>
  <si>
    <t xml:space="preserve"> Culp Bruges Lava</t>
  </si>
  <si>
    <t>30 PP</t>
  </si>
  <si>
    <t>30 - 36" Clear Acrylic Batons</t>
  </si>
  <si>
    <t>Thrift</t>
  </si>
  <si>
    <t>385 Yards</t>
  </si>
  <si>
    <t>350 Yards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</si>
</sst>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>
      <selection activeCell="B2" sqref="B2:F2"/>
    </sheetView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16" t="s">
        <v>103</v>
      </c>
      <c r="C2" s="116"/>
      <c r="D2" s="116"/>
      <c r="E2" s="116"/>
      <c r="F2" s="116"/>
      <c r="J2" s="90"/>
      <c r="K2" s="89"/>
      <c r="L2" s="89" t="s">
        <v>1</v>
      </c>
      <c r="M2" s="120"/>
      <c r="N2" s="12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7">
        <v>45758</v>
      </c>
      <c r="C3" s="116"/>
      <c r="D3" s="116"/>
      <c r="E3" s="116"/>
      <c r="F3" s="116"/>
      <c r="J3" s="90"/>
      <c r="K3" s="89"/>
      <c r="L3" s="89" t="s">
        <v>3</v>
      </c>
      <c r="M3" s="120"/>
      <c r="N3" s="121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16" t="s">
        <v>104</v>
      </c>
      <c r="C4" s="116"/>
      <c r="D4" s="116"/>
      <c r="E4" s="116"/>
      <c r="F4" s="116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11107.5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>
        <v>325</v>
      </c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11432.5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9" t="s">
        <v>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29" s="98" customFormat="1" ht="21.75" customHeight="1" x14ac:dyDescent="0.25">
      <c r="A12" s="97" t="s">
        <v>10</v>
      </c>
      <c r="B12" s="118" t="s">
        <v>11</v>
      </c>
      <c r="C12" s="118"/>
      <c r="D12" s="118"/>
      <c r="F12" s="115" t="s">
        <v>12</v>
      </c>
      <c r="G12" s="115"/>
      <c r="I12" s="115" t="s">
        <v>13</v>
      </c>
      <c r="J12" s="115"/>
      <c r="L12" s="115" t="s">
        <v>14</v>
      </c>
      <c r="M12" s="115"/>
      <c r="N12" s="115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22"/>
      <c r="B13" s="122"/>
      <c r="C13" s="122"/>
      <c r="D13" s="122"/>
      <c r="F13" s="123"/>
      <c r="G13" s="123"/>
      <c r="I13" s="123"/>
      <c r="J13" s="123"/>
      <c r="L13" s="122"/>
      <c r="M13" s="122"/>
      <c r="N13" s="122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0" t="s">
        <v>106</v>
      </c>
      <c r="M14" s="110"/>
      <c r="N14" s="110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1"/>
      <c r="M15" s="111"/>
      <c r="N15" s="111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f>1106.36+846.04</f>
        <v>1952.3999999999999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1952.3999999999999</v>
      </c>
      <c r="J16" s="17">
        <f t="shared" si="2"/>
        <v>0.17077629564837085</v>
      </c>
      <c r="K16" s="86" t="s">
        <v>17</v>
      </c>
      <c r="L16" s="18" t="s">
        <v>109</v>
      </c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1" t="s">
        <v>105</v>
      </c>
      <c r="M17" s="111"/>
      <c r="N17" s="111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1"/>
      <c r="M19" s="111"/>
      <c r="N19" s="11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1"/>
      <c r="M21" s="111"/>
      <c r="N21" s="11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f>2.55*30</f>
        <v>76.5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76.5</v>
      </c>
      <c r="J23" s="12">
        <f t="shared" ref="J23:J25" si="4">IFERROR(I23/$B$10,0)</f>
        <v>6.6914498141263943E-3</v>
      </c>
      <c r="K23" s="28"/>
      <c r="L23" s="112" t="s">
        <v>107</v>
      </c>
      <c r="M23" s="112"/>
      <c r="N23" s="112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f>924.79+707.19</f>
        <v>1631.98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1631.98</v>
      </c>
      <c r="J24" s="17">
        <f t="shared" si="4"/>
        <v>0.14274917996938552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f>715.57+547.2</f>
        <v>1262.77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1262.77</v>
      </c>
      <c r="J26" s="17">
        <f>IFERROR(I26/$B$10,0)</f>
        <v>0.11045440629783512</v>
      </c>
      <c r="K26" s="28"/>
      <c r="L26" s="33" t="s">
        <v>110</v>
      </c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4923.6499999999996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4923.6499999999996</v>
      </c>
      <c r="J43" s="41">
        <f>SUM(J14:J42)</f>
        <v>0.43067133172971783</v>
      </c>
      <c r="L43" s="113"/>
      <c r="M43" s="113"/>
      <c r="N43" s="113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26"/>
      <c r="B44" s="126"/>
      <c r="C44" s="126"/>
      <c r="D44" s="126"/>
      <c r="F44" s="125"/>
      <c r="G44" s="125"/>
      <c r="I44" s="125"/>
      <c r="J44" s="125"/>
      <c r="L44" s="114"/>
      <c r="M44" s="114"/>
      <c r="N44" s="114"/>
    </row>
    <row r="45" spans="1:29" s="98" customFormat="1" ht="23.25" customHeight="1" x14ac:dyDescent="0.25">
      <c r="A45" s="97" t="s">
        <v>74</v>
      </c>
      <c r="B45" s="124" t="str">
        <f>+B12</f>
        <v>ORIGINAL BUDGET</v>
      </c>
      <c r="C45" s="124"/>
      <c r="D45" s="124"/>
      <c r="E45" s="100"/>
      <c r="F45" s="124" t="str">
        <f>+F12</f>
        <v>REVISIONS</v>
      </c>
      <c r="G45" s="124"/>
      <c r="I45" s="124" t="str">
        <f>+I12</f>
        <v>CURRENT BUDGET</v>
      </c>
      <c r="J45" s="124"/>
      <c r="L45" s="115" t="s">
        <v>14</v>
      </c>
      <c r="M45" s="115"/>
      <c r="N45" s="115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22"/>
      <c r="B46" s="122"/>
      <c r="C46" s="122"/>
      <c r="D46" s="122"/>
      <c r="F46" s="122"/>
      <c r="G46" s="122"/>
      <c r="I46" s="122"/>
      <c r="J46" s="122"/>
      <c r="L46" s="122"/>
      <c r="M46" s="122"/>
      <c r="N46" s="122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04"/>
      <c r="M48" s="104"/>
      <c r="N48" s="104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04"/>
      <c r="M51" s="104"/>
      <c r="N51" s="104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303.76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303.76</v>
      </c>
      <c r="J55" s="50">
        <f t="shared" si="17"/>
        <v>2.6569866608353379E-2</v>
      </c>
      <c r="L55" s="104"/>
      <c r="M55" s="104"/>
      <c r="N55" s="104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05">
        <f>+B6-M62-M63</f>
        <v>9844.73</v>
      </c>
      <c r="N56" s="106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303.76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303.76</v>
      </c>
      <c r="J57" s="61">
        <f>SUM(J47:J56)</f>
        <v>2.6569866608353379E-2</v>
      </c>
      <c r="L57" s="58" t="s">
        <v>96</v>
      </c>
      <c r="M57" s="81">
        <f>+M58+M59</f>
        <v>0.06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 t="s">
        <v>108</v>
      </c>
      <c r="M58" s="63">
        <v>0.06</v>
      </c>
      <c r="N58" s="64">
        <f>+M58*M56</f>
        <v>590.68379999999991</v>
      </c>
    </row>
    <row r="59" spans="1:29" ht="15.75" thickBot="1" x14ac:dyDescent="0.3">
      <c r="B59" s="68" t="s">
        <v>98</v>
      </c>
      <c r="C59" s="69">
        <f>+C43+C57</f>
        <v>5227.41</v>
      </c>
      <c r="D59" s="70">
        <f>+C59/B10</f>
        <v>0.45724119833807125</v>
      </c>
      <c r="E59" s="42"/>
      <c r="F59" s="69">
        <f>+F43+F57</f>
        <v>0</v>
      </c>
      <c r="G59" s="71">
        <f>IFERROR(F59/$B$10,0)</f>
        <v>0</v>
      </c>
      <c r="I59" s="69">
        <f>+I43+I57</f>
        <v>5227.41</v>
      </c>
      <c r="J59" s="71">
        <f>IFERROR(I59/$B$10,0)</f>
        <v>0.45724119833807125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6205.09</v>
      </c>
      <c r="D61" s="75">
        <f>+C61/B10</f>
        <v>0.54275880166192869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6205.09</v>
      </c>
      <c r="J61" s="77">
        <f>IFERROR(I61/$B$10,0)</f>
        <v>0.54275880166192869</v>
      </c>
      <c r="L61" s="107" t="s">
        <v>100</v>
      </c>
      <c r="M61" s="107"/>
      <c r="N61" s="107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08">
        <f>+I25+I40</f>
        <v>0</v>
      </c>
      <c r="N62" s="10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08">
        <f>+I26+I41</f>
        <v>1262.77</v>
      </c>
      <c r="N63" s="109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L55:N55"/>
    <mergeCell ref="M56:N56"/>
    <mergeCell ref="L61:N61"/>
    <mergeCell ref="M62:N62"/>
    <mergeCell ref="M63:N63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7" ma:contentTypeDescription="Create a new document." ma:contentTypeScope="" ma:versionID="c3e19eddf542a19de2251ba03f37a31f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a3fec6c831fd45489e9e9feebc86197f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DBF3F6-DE66-4750-BAE7-C062A6AA77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2025-03-07T17:55:43Z</cp:lastPrinted>
  <dcterms:created xsi:type="dcterms:W3CDTF">2023-03-21T14:07:27Z</dcterms:created>
  <dcterms:modified xsi:type="dcterms:W3CDTF">2025-04-11T15:49:58Z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