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22 FRB Memphis Window Replacement/01. Quotes/Proposals/"/>
    </mc:Choice>
  </mc:AlternateContent>
  <xr:revisionPtr revIDLastSave="72" documentId="8_{6A972F4E-B1BC-4877-943A-4D94F54C0322}" xr6:coauthVersionLast="47" xr6:coauthVersionMax="47" xr10:uidLastSave="{4A319599-5D77-47B0-A062-CFBEC66F4A1A}"/>
  <bookViews>
    <workbookView xWindow="28680" yWindow="-120" windowWidth="29040" windowHeight="15720" activeTab="2" xr2:uid="{00000000-000D-0000-FFFF-FFFF00000000}"/>
  </bookViews>
  <sheets>
    <sheet name="Bid Form" sheetId="13" r:id="rId1"/>
    <sheet name="SOV RWP Solatech with Draper  " sheetId="31" r:id="rId2"/>
    <sheet name="SOV BMX" sheetId="32" r:id="rId3"/>
    <sheet name="SOV Draper" sheetId="34" r:id="rId4"/>
    <sheet name="Glossary" sheetId="25" r:id="rId5"/>
    <sheet name="WT Description" sheetId="26" r:id="rId6"/>
    <sheet name="Products" sheetId="27" r:id="rId7"/>
  </sheets>
  <definedNames>
    <definedName name="_xlnm.Print_Area" localSheetId="0">'Bid Form'!$A$1:$J$69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5" i="32" l="1"/>
  <c r="P15" i="32"/>
  <c r="M15" i="32"/>
  <c r="G15" i="32" s="1"/>
  <c r="H15" i="32" s="1"/>
  <c r="R14" i="32"/>
  <c r="P14" i="32"/>
  <c r="M14" i="32"/>
  <c r="G14" i="32" s="1"/>
  <c r="H14" i="32" s="1"/>
  <c r="L19" i="34"/>
  <c r="L19" i="32"/>
  <c r="L19" i="31"/>
  <c r="L22" i="31"/>
  <c r="L22" i="32"/>
  <c r="L22" i="34"/>
  <c r="I15" i="32" l="1"/>
  <c r="J15" i="32" s="1"/>
  <c r="I14" i="32"/>
  <c r="J14" i="32"/>
  <c r="H22" i="32"/>
  <c r="J22" i="32" s="1"/>
  <c r="L21" i="34"/>
  <c r="L21" i="32"/>
  <c r="L21" i="31"/>
  <c r="P17" i="34"/>
  <c r="M17" i="34"/>
  <c r="H17" i="34"/>
  <c r="J17" i="34" s="1"/>
  <c r="P17" i="32"/>
  <c r="M17" i="32"/>
  <c r="H17" i="32"/>
  <c r="J17" i="32" s="1"/>
  <c r="P17" i="31"/>
  <c r="M17" i="31"/>
  <c r="H17" i="31"/>
  <c r="J17" i="31" s="1"/>
  <c r="P23" i="34"/>
  <c r="M23" i="34"/>
  <c r="H23" i="34"/>
  <c r="J23" i="34" s="1"/>
  <c r="P22" i="34"/>
  <c r="H22" i="34"/>
  <c r="J22" i="34" s="1"/>
  <c r="P21" i="34"/>
  <c r="H21" i="34"/>
  <c r="J21" i="34" s="1"/>
  <c r="P20" i="34"/>
  <c r="M20" i="34"/>
  <c r="H20" i="34"/>
  <c r="J20" i="34" s="1"/>
  <c r="P19" i="34"/>
  <c r="H19" i="34"/>
  <c r="J19" i="34" s="1"/>
  <c r="P18" i="34"/>
  <c r="M18" i="34"/>
  <c r="H18" i="34"/>
  <c r="J18" i="34" s="1"/>
  <c r="P16" i="34"/>
  <c r="M16" i="34"/>
  <c r="H16" i="34"/>
  <c r="J16" i="34" s="1"/>
  <c r="R15" i="34"/>
  <c r="P15" i="34"/>
  <c r="M15" i="34"/>
  <c r="G15" i="34" s="1"/>
  <c r="H15" i="34" s="1"/>
  <c r="R14" i="34"/>
  <c r="P14" i="34"/>
  <c r="M14" i="34"/>
  <c r="G14" i="34" s="1"/>
  <c r="H14" i="34" s="1"/>
  <c r="R13" i="34"/>
  <c r="P13" i="34"/>
  <c r="M13" i="34"/>
  <c r="G13" i="34" s="1"/>
  <c r="H13" i="34" s="1"/>
  <c r="R12" i="34"/>
  <c r="P12" i="34"/>
  <c r="M12" i="34"/>
  <c r="G12" i="34" s="1"/>
  <c r="H12" i="34" s="1"/>
  <c r="A1" i="34"/>
  <c r="P22" i="31"/>
  <c r="R14" i="31"/>
  <c r="P14" i="31"/>
  <c r="M14" i="31"/>
  <c r="G14" i="31" s="1"/>
  <c r="H14" i="31" s="1"/>
  <c r="P23" i="32"/>
  <c r="M23" i="32"/>
  <c r="H23" i="32"/>
  <c r="J23" i="32" s="1"/>
  <c r="M22" i="32"/>
  <c r="P21" i="32"/>
  <c r="H21" i="32"/>
  <c r="J21" i="32" s="1"/>
  <c r="P20" i="32"/>
  <c r="M20" i="32"/>
  <c r="H20" i="32"/>
  <c r="J20" i="32" s="1"/>
  <c r="M19" i="32"/>
  <c r="H19" i="32"/>
  <c r="J19" i="32" s="1"/>
  <c r="P18" i="32"/>
  <c r="M18" i="32"/>
  <c r="H18" i="32"/>
  <c r="J18" i="32" s="1"/>
  <c r="P16" i="32"/>
  <c r="M16" i="32"/>
  <c r="H16" i="32"/>
  <c r="J16" i="32" s="1"/>
  <c r="R13" i="32"/>
  <c r="P13" i="32"/>
  <c r="M13" i="32"/>
  <c r="G13" i="32" s="1"/>
  <c r="H13" i="32" s="1"/>
  <c r="R12" i="32"/>
  <c r="P12" i="32"/>
  <c r="M12" i="32"/>
  <c r="G12" i="32" s="1"/>
  <c r="A1" i="32"/>
  <c r="M21" i="31"/>
  <c r="M19" i="31"/>
  <c r="P18" i="31"/>
  <c r="M18" i="31"/>
  <c r="H18" i="31"/>
  <c r="J18" i="31" s="1"/>
  <c r="M20" i="31"/>
  <c r="P20" i="31"/>
  <c r="H20" i="31"/>
  <c r="J20" i="31" s="1"/>
  <c r="H15" i="13"/>
  <c r="H14" i="13"/>
  <c r="I9" i="13"/>
  <c r="P23" i="31"/>
  <c r="M23" i="31"/>
  <c r="H23" i="31"/>
  <c r="J23" i="31" s="1"/>
  <c r="H22" i="31"/>
  <c r="J22" i="31" s="1"/>
  <c r="H21" i="31"/>
  <c r="J21" i="31" s="1"/>
  <c r="H19" i="31"/>
  <c r="J19" i="31" s="1"/>
  <c r="P16" i="31"/>
  <c r="M16" i="31"/>
  <c r="H16" i="31"/>
  <c r="J16" i="31" s="1"/>
  <c r="R15" i="31"/>
  <c r="P15" i="31"/>
  <c r="M15" i="31"/>
  <c r="G15" i="31" s="1"/>
  <c r="R13" i="31"/>
  <c r="P13" i="31"/>
  <c r="M13" i="31"/>
  <c r="G13" i="31" s="1"/>
  <c r="H13" i="31" s="1"/>
  <c r="R12" i="31"/>
  <c r="P12" i="31"/>
  <c r="M12" i="31"/>
  <c r="G12" i="31" s="1"/>
  <c r="A1" i="31"/>
  <c r="M21" i="32" l="1"/>
  <c r="N1" i="34"/>
  <c r="O2" i="34" s="1"/>
  <c r="O3" i="34" s="1"/>
  <c r="O4" i="34" s="1"/>
  <c r="I15" i="34"/>
  <c r="J15" i="34" s="1"/>
  <c r="Q7" i="34"/>
  <c r="I12" i="34"/>
  <c r="J12" i="34" s="1"/>
  <c r="R11" i="34"/>
  <c r="I13" i="34"/>
  <c r="J13" i="34" s="1"/>
  <c r="I14" i="34"/>
  <c r="J14" i="34" s="1"/>
  <c r="M21" i="34"/>
  <c r="M19" i="34"/>
  <c r="M22" i="34"/>
  <c r="N1" i="32"/>
  <c r="O2" i="32" s="1"/>
  <c r="O3" i="32" s="1"/>
  <c r="O4" i="32" s="1"/>
  <c r="I14" i="31"/>
  <c r="J14" i="31" s="1"/>
  <c r="H15" i="31"/>
  <c r="I15" i="31" s="1"/>
  <c r="J15" i="31" s="1"/>
  <c r="H12" i="32"/>
  <c r="I12" i="32" s="1"/>
  <c r="J12" i="32" s="1"/>
  <c r="H12" i="31"/>
  <c r="I12" i="31" s="1"/>
  <c r="I13" i="32"/>
  <c r="J13" i="32" s="1"/>
  <c r="P22" i="32"/>
  <c r="P19" i="32"/>
  <c r="R11" i="32" s="1"/>
  <c r="P19" i="31"/>
  <c r="P21" i="31"/>
  <c r="N1" i="31"/>
  <c r="O2" i="31" s="1"/>
  <c r="O3" i="31" s="1"/>
  <c r="O4" i="31" s="1"/>
  <c r="I13" i="31"/>
  <c r="J13" i="31" s="1"/>
  <c r="M22" i="31"/>
  <c r="J24" i="34" l="1"/>
  <c r="S11" i="34"/>
  <c r="T11" i="34"/>
  <c r="J12" i="31"/>
  <c r="J24" i="31" s="1"/>
  <c r="J25" i="13" s="1"/>
  <c r="J24" i="32"/>
  <c r="Q7" i="32"/>
  <c r="T11" i="32" s="1"/>
  <c r="Q7" i="31"/>
  <c r="R11" i="31"/>
  <c r="S11" i="32" l="1"/>
  <c r="T11" i="31"/>
  <c r="S11" i="31"/>
  <c r="I11" i="13"/>
</calcChain>
</file>

<file path=xl/sharedStrings.xml><?xml version="1.0" encoding="utf-8"?>
<sst xmlns="http://schemas.openxmlformats.org/spreadsheetml/2006/main" count="413" uniqueCount="225">
  <si>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</si>
  <si>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</si>
  <si>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</si>
  <si>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</si>
  <si>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</si>
  <si>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</si>
  <si>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</si>
  <si>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</si>
  <si>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</si>
  <si>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</si>
  <si>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</si>
  <si>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</si>
  <si>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</si>
  <si>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</si>
  <si>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Total w/ Tax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</si>
  <si>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</si>
  <si>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</si>
  <si>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</si>
  <si>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</si>
  <si>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</si>
  <si>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</si>
  <si>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</si>
  <si>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</si>
  <si>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</si>
  <si>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</si>
  <si>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</si>
  <si>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</si>
  <si>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</si>
  <si>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</si>
  <si>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</si>
  <si>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</si>
  <si>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</si>
  <si>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</si>
  <si>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</si>
  <si>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</si>
  <si>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</si>
  <si>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</si>
  <si>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</si>
  <si>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</si>
  <si>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</si>
  <si>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</si>
  <si>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</si>
  <si>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</si>
  <si>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</si>
  <si>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</si>
  <si>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</si>
  <si>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</si>
  <si>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</si>
  <si>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</si>
  <si>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</si>
  <si>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</si>
  <si>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</si>
  <si>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</si>
  <si>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</si>
  <si>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</si>
  <si>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</si>
  <si>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</si>
  <si>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</si>
  <si>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</si>
  <si>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</si>
  <si>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</si>
  <si>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</si>
  <si>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</si>
  <si>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</si>
  <si>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</si>
  <si>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</si>
  <si>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</si>
  <si>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</si>
  <si>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</si>
  <si>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</si>
  <si>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</si>
  <si>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</si>
  <si>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</si>
  <si>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</si>
  <si>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</si>
  <si>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</si>
  <si>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</si>
  <si>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</si>
  <si>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</si>
  <si>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</si>
  <si>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</si>
  <si>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</si>
  <si>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</si>
  <si>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</si>
  <si>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</si>
  <si>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</si>
  <si>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</si>
  <si>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</si>
  <si>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</si>
  <si>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</si>
  <si>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</si>
  <si>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</si>
  <si>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</si>
  <si>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</si>
  <si>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</si>
  <si>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</si>
  <si>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</si>
  <si>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</si>
  <si>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</si>
  <si>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</si>
  <si>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</si>
  <si>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</si>
  <si>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</si>
  <si>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</si>
  <si>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</si>
  <si>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</si>
  <si>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</si>
  <si>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</si>
  <si>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</si>
  <si>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</si>
  <si>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</si>
  <si>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</si>
  <si>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</si>
  <si>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</si>
  <si>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</si>
  <si>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</si>
  <si>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</si>
  <si>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</si>
  <si>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</si>
  <si>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</si>
  <si>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</si>
  <si>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</si>
  <si>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</si>
  <si>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</si>
  <si>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</si>
  <si>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</si>
  <si>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</si>
  <si>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</si>
  <si>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</si>
  <si>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</si>
  <si>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</si>
  <si>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</si>
  <si>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</si>
  <si>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</si>
  <si>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</si>
  <si>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</si>
  <si>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</si>
  <si>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</si>
  <si>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</si>
  <si>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</si>
  <si>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</si>
  <si>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</si>
  <si>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</si>
  <si>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</si>
  <si>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</si>
  <si>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</si>
  <si>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</si>
  <si>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</si>
  <si>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</si>
  <si>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</si>
  <si>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</si>
  <si>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</si>
  <si>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</si>
  <si>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</si>
  <si>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</si>
  <si>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</si>
  <si>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</si>
  <si>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</si>
  <si>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</si>
  <si>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</si>
  <si>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</si>
  <si>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</si>
  <si>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</si>
  <si>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</si>
  <si>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</si>
  <si>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</si>
  <si>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</si>
  <si>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</si>
  <si>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</si>
  <si>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</si>
  <si>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</si>
  <si>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</si>
  <si>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</si>
  <si>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</si>
  <si>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>Extra materials and Mockups are NOT included in above proposal</t>
  </si>
  <si>
    <t xml:space="preserve">David Storm </t>
  </si>
  <si>
    <t>PH: 865-770-5812</t>
  </si>
  <si>
    <t>865-770-5812</t>
  </si>
  <si>
    <t xml:space="preserve">dstorm@readwindow.com </t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</si>
  <si>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</si>
  <si>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</si>
  <si>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</si>
  <si>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</si>
  <si>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</si>
  <si>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r>
      <t>Delivery approximately</t>
    </r>
    <r>
      <rPr>
        <b/>
        <sz val="11"/>
        <rFont val="Garamond"/>
        <family val="1"/>
      </rPr>
      <t xml:space="preserve"> 5 to 6 weeks </t>
    </r>
    <r>
      <rPr>
        <sz val="11"/>
        <rFont val="Garamond"/>
        <family val="1"/>
      </rPr>
      <t>from receipt of purchase order &amp; all field measurements</t>
    </r>
  </si>
  <si>
    <t>Motorized Shade Installation(Per Panel)</t>
  </si>
  <si>
    <t>Programing Fee</t>
  </si>
  <si>
    <t>White</t>
  </si>
  <si>
    <t>Motorized roller shades will require 120v power via J-box within 5' of each motor location. 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</si>
  <si>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Installation based on fastening shades to aluminum window system. Any change in mount substrate or location is subject to surcharge.</t>
  </si>
  <si>
    <t xml:space="preserve">Fascia Color: TBD </t>
  </si>
  <si>
    <t xml:space="preserve">4th, 3rd &amp; 2nd Floor Manual </t>
  </si>
  <si>
    <t xml:space="preserve">RWP Manual Roller Shades with Fascia </t>
  </si>
  <si>
    <t>3rd Floor Motorized Conference RM</t>
  </si>
  <si>
    <t>5 Channel Handheld remote</t>
  </si>
  <si>
    <t>Manual Shade Installation</t>
  </si>
  <si>
    <t xml:space="preserve">Memphis TN </t>
  </si>
  <si>
    <t xml:space="preserve">Budget Fabric Jumble 3%   Color:TBD       </t>
  </si>
  <si>
    <t xml:space="preserve">RWP Motorized RTS w/ Fascia </t>
  </si>
  <si>
    <t>Estimate For: Manual &amp; Motorized Shades 4th, 3rd, &amp; 2nd Floors</t>
  </si>
  <si>
    <t xml:space="preserve">RWP Manual Roller Shades w/Fascia </t>
  </si>
  <si>
    <t>Fabric: 3% Screen Color: TBD</t>
  </si>
  <si>
    <t>Motorized Roller Shades 3rd Floor Conference RM</t>
  </si>
  <si>
    <t>Included Above</t>
  </si>
  <si>
    <t>Sales Tax, Freight and Installation included</t>
  </si>
  <si>
    <t>Standard Cluch Controls with Stainless Steel Chain Loop</t>
  </si>
  <si>
    <t xml:space="preserve">Budget Fabric Sparta 0%  Color: TBD           </t>
  </si>
  <si>
    <t xml:space="preserve">Budget Fabric E-Screen 3%   Color:TBD       </t>
  </si>
  <si>
    <t>5 Channel Cut In Remote</t>
  </si>
  <si>
    <t>Mount in existing pocket</t>
  </si>
  <si>
    <t>Fabric: 0% Screen Color: TBD</t>
  </si>
  <si>
    <t>Wireless Wall Switch &amp; Handheld Remote Included</t>
  </si>
  <si>
    <t>Labor to Reinstall 4th Floor Motorized</t>
  </si>
  <si>
    <t>Reinstall Motorized Roller Shades 4th FL Training RM</t>
  </si>
  <si>
    <t>Installation included</t>
  </si>
  <si>
    <t xml:space="preserve">Reinstall Existing Motorized Roller Shades  </t>
  </si>
  <si>
    <t xml:space="preserve">Total </t>
  </si>
  <si>
    <t xml:space="preserve">Note: Takedown and storage of shades not inclucded in pricing. </t>
  </si>
  <si>
    <t xml:space="preserve">Draper Motorized Line Voltage RTS w/ Fascia, to inlcude plug in cord </t>
  </si>
  <si>
    <t>FRB Memphis</t>
  </si>
  <si>
    <t xml:space="preserve">RTS Motorized Roller Shades with plug in for outlet  </t>
  </si>
  <si>
    <t>Note: Pricing does not inlcude side channel or headbox</t>
  </si>
  <si>
    <t>25-122 REV1</t>
  </si>
  <si>
    <t>(4 measure Trips Included)</t>
  </si>
  <si>
    <t>(10 Install Trips Included)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</si>
</sst>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1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b/>
      <i/>
      <sz val="1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165" fontId="7" fillId="0" borderId="15" xfId="3" applyNumberFormat="1" applyFont="1" applyFill="1" applyBorder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49" fontId="3" fillId="0" borderId="0" xfId="0" quotePrefix="1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9" fontId="2" fillId="0" borderId="1" xfId="0" applyNumberFormat="1" applyFont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4" fillId="0" borderId="2" xfId="5" applyBorder="1" applyAlignment="1" applyProtection="1"/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0" fontId="1" fillId="0" borderId="0" xfId="0" quotePrefix="1" applyFont="1" applyAlignment="1">
      <alignment horizontal="center"/>
    </xf>
    <xf numFmtId="0" fontId="0" fillId="0" borderId="12" xfId="0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44" fontId="5" fillId="0" borderId="12" xfId="1" applyFont="1" applyFill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9" fontId="23" fillId="0" borderId="0" xfId="0" applyNumberFormat="1" applyFont="1" applyAlignment="1">
      <alignment horizontal="center"/>
    </xf>
    <xf numFmtId="0" fontId="30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/>
    </xf>
    <xf numFmtId="9" fontId="30" fillId="2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75CBA02-068E-4B93-9C3B-BC1BE7C1F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68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48DF550-C71F-4B0C-999B-B9925346F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98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48C8D361-E160-4802-B031-5B357AEE2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292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705E7CE-092E-4E25-B0D4-D42E4FC22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88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0203CF8-5472-4594-8DBD-ECC0054D4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7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B8CBD1B-0F01-4099-BE9F-956327407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7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5C3D4839-B59C-45D0-BDCF-EE2F8D117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721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AD7E78A6-244D-4442-89A3-9FAA76C65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17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45C5FD7-B679-49B0-BEEE-76FF8B1E8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7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2B4CB6B-C819-4D3B-A686-AD8F7FDFF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7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EBBEF70D-FD6A-4AE7-8B47-354376B93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721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16BF47C-158B-4057-993F-238BA217B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17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storm@readwindow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storm@readwindow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7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77"/>
  <sheetViews>
    <sheetView topLeftCell="A10" zoomScale="110" zoomScaleNormal="110" workbookViewId="0">
      <selection activeCell="C29" sqref="C29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7" style="2" customWidth="1"/>
    <col min="12" max="12" width="9.7109375" bestFit="1" customWidth="1"/>
  </cols>
  <sheetData>
    <row r="7" spans="2:15">
      <c r="H7" s="7"/>
      <c r="I7" s="19"/>
    </row>
    <row r="8" spans="2:15">
      <c r="H8" s="7"/>
      <c r="L8" s="2"/>
      <c r="M8" s="2"/>
      <c r="N8" s="2"/>
      <c r="O8" s="2"/>
    </row>
    <row r="9" spans="2:15">
      <c r="B9" s="1" t="s">
        <v>23</v>
      </c>
      <c r="H9" s="7" t="s">
        <v>36</v>
      </c>
      <c r="I9" s="87" t="str">
        <f>'SOV RWP Solatech with Draper  '!F1</f>
        <v>25-122 REV1</v>
      </c>
      <c r="J9" s="87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37</v>
      </c>
      <c r="H11" s="7" t="s">
        <v>21</v>
      </c>
      <c r="I11" s="88">
        <f ca="1">TODAY()</f>
        <v>45744</v>
      </c>
    </row>
    <row r="12" spans="2:15">
      <c r="B12" s="1"/>
      <c r="H12" s="7"/>
    </row>
    <row r="13" spans="2:15">
      <c r="B13" s="1" t="s">
        <v>2</v>
      </c>
      <c r="D13" s="87" t="s">
        <v>52</v>
      </c>
      <c r="H13" s="7" t="s">
        <v>1</v>
      </c>
    </row>
    <row r="14" spans="2:15">
      <c r="B14" s="1"/>
      <c r="D14" s="2" t="s">
        <v>19</v>
      </c>
      <c r="H14" s="2" t="str">
        <f>'SOV RWP Solatech with Draper  '!F3</f>
        <v>FRB Memphis</v>
      </c>
    </row>
    <row r="15" spans="2:15">
      <c r="B15" s="1"/>
      <c r="D15" s="2" t="s">
        <v>20</v>
      </c>
      <c r="H15" s="4" t="str">
        <f>'SOV RWP Solatech with Draper  '!F4</f>
        <v xml:space="preserve">Memphis TN </v>
      </c>
    </row>
    <row r="16" spans="2:15">
      <c r="B16" s="1"/>
    </row>
    <row r="17" spans="2:10">
      <c r="B17" s="7" t="s">
        <v>3</v>
      </c>
      <c r="D17" s="87" t="s">
        <v>175</v>
      </c>
      <c r="H17" s="1" t="s">
        <v>16</v>
      </c>
    </row>
    <row r="18" spans="2:10">
      <c r="D18" s="87" t="s">
        <v>176</v>
      </c>
      <c r="H18" s="2" t="s">
        <v>38</v>
      </c>
    </row>
    <row r="19" spans="2:10">
      <c r="D19" s="2" t="s">
        <v>15</v>
      </c>
    </row>
    <row r="20" spans="2:10" ht="15.75" thickBot="1">
      <c r="B20" s="14"/>
      <c r="C20" s="14"/>
      <c r="D20" s="126" t="s">
        <v>180</v>
      </c>
      <c r="E20" s="14"/>
      <c r="F20" s="14"/>
      <c r="G20" s="14"/>
      <c r="H20" s="14"/>
      <c r="I20" s="126"/>
      <c r="J20" s="14"/>
    </row>
    <row r="21" spans="2:10" ht="15.75" thickTop="1">
      <c r="B21" s="5"/>
      <c r="C21" s="5"/>
      <c r="D21" s="5"/>
      <c r="E21" s="5"/>
      <c r="F21" s="5"/>
      <c r="G21" s="5"/>
      <c r="H21" s="6"/>
      <c r="I21" s="5"/>
    </row>
    <row r="22" spans="2:10" ht="15" customHeight="1">
      <c r="B22" s="146" t="s">
        <v>199</v>
      </c>
      <c r="C22" s="146"/>
      <c r="D22" s="146"/>
      <c r="E22" s="146"/>
      <c r="F22" s="146"/>
      <c r="G22" s="146"/>
      <c r="H22" s="146"/>
      <c r="I22" s="146"/>
      <c r="J22" s="146"/>
    </row>
    <row r="23" spans="2:10">
      <c r="B23" s="146"/>
      <c r="C23" s="146"/>
      <c r="D23" s="146"/>
      <c r="E23" s="146"/>
      <c r="F23" s="146"/>
      <c r="G23" s="146"/>
      <c r="H23" s="146"/>
      <c r="I23" s="146"/>
      <c r="J23" s="146"/>
    </row>
    <row r="24" spans="2:10">
      <c r="B24" s="9" t="s">
        <v>4</v>
      </c>
      <c r="C24" s="8"/>
      <c r="D24" s="134" t="s">
        <v>172</v>
      </c>
      <c r="E24" s="135"/>
      <c r="F24" s="8"/>
      <c r="H24" s="6"/>
      <c r="I24" s="5"/>
      <c r="J24" s="124" t="s">
        <v>14</v>
      </c>
    </row>
    <row r="25" spans="2:10">
      <c r="B25" s="8">
        <v>161</v>
      </c>
      <c r="C25" s="8" t="s">
        <v>5</v>
      </c>
      <c r="D25" s="89" t="s">
        <v>200</v>
      </c>
      <c r="E25" s="8"/>
      <c r="F25" s="8"/>
      <c r="G25" s="8"/>
      <c r="I25" s="20"/>
      <c r="J25" s="101">
        <f>'SOV RWP Solatech with Draper  '!J24</f>
        <v>123830</v>
      </c>
    </row>
    <row r="26" spans="2:10">
      <c r="D26" s="89" t="s">
        <v>190</v>
      </c>
      <c r="E26" s="8"/>
      <c r="F26" s="8"/>
      <c r="G26" s="8"/>
      <c r="I26" s="20"/>
      <c r="J26" s="21"/>
    </row>
    <row r="27" spans="2:10">
      <c r="D27" s="87" t="s">
        <v>201</v>
      </c>
      <c r="E27" s="8"/>
      <c r="F27" s="8"/>
      <c r="G27" s="8"/>
      <c r="I27" s="20"/>
      <c r="J27" s="21"/>
    </row>
    <row r="28" spans="2:10">
      <c r="D28" s="87" t="s">
        <v>205</v>
      </c>
      <c r="E28" s="8"/>
      <c r="F28" s="8"/>
      <c r="G28" s="8"/>
      <c r="I28" s="20"/>
      <c r="J28" s="21"/>
    </row>
    <row r="29" spans="2:10">
      <c r="D29" s="89" t="s">
        <v>204</v>
      </c>
      <c r="E29" s="8"/>
      <c r="F29" s="8"/>
      <c r="G29" s="8"/>
      <c r="H29" s="6"/>
      <c r="I29" s="5"/>
    </row>
    <row r="30" spans="2:10">
      <c r="D30" s="4"/>
      <c r="E30" s="8"/>
      <c r="F30" s="8"/>
      <c r="G30" s="8"/>
      <c r="H30" s="6"/>
      <c r="I30" s="5"/>
    </row>
    <row r="31" spans="2:10">
      <c r="B31" s="9" t="s">
        <v>4</v>
      </c>
      <c r="C31" s="8"/>
      <c r="D31" s="136" t="s">
        <v>202</v>
      </c>
      <c r="E31" s="135"/>
      <c r="F31" s="135"/>
      <c r="G31" s="134"/>
      <c r="H31" s="137"/>
      <c r="I31" s="5"/>
      <c r="J31" s="124" t="s">
        <v>14</v>
      </c>
    </row>
    <row r="32" spans="2:10">
      <c r="B32" s="8">
        <v>6</v>
      </c>
      <c r="C32" s="8" t="s">
        <v>5</v>
      </c>
      <c r="D32" s="89" t="s">
        <v>220</v>
      </c>
      <c r="E32" s="8"/>
      <c r="F32" s="8"/>
      <c r="G32" s="8"/>
      <c r="I32" s="20"/>
      <c r="J32" s="101" t="s">
        <v>203</v>
      </c>
    </row>
    <row r="33" spans="1:10">
      <c r="D33" s="89" t="s">
        <v>209</v>
      </c>
      <c r="E33" s="8"/>
      <c r="F33" s="8"/>
      <c r="G33" s="8"/>
      <c r="I33" s="20"/>
      <c r="J33" s="21"/>
    </row>
    <row r="34" spans="1:10">
      <c r="D34" s="87" t="s">
        <v>210</v>
      </c>
      <c r="E34" s="8"/>
      <c r="F34" s="8"/>
      <c r="G34" s="8"/>
      <c r="I34" s="20"/>
      <c r="J34" s="21"/>
    </row>
    <row r="35" spans="1:10">
      <c r="D35" s="87" t="s">
        <v>211</v>
      </c>
      <c r="E35" s="8"/>
      <c r="F35" s="8"/>
      <c r="G35" s="8"/>
      <c r="I35" s="20"/>
      <c r="J35" s="21"/>
    </row>
    <row r="36" spans="1:10">
      <c r="D36" s="89" t="s">
        <v>204</v>
      </c>
      <c r="E36" s="8"/>
      <c r="F36" s="8"/>
      <c r="G36" s="8"/>
      <c r="H36" s="6"/>
      <c r="I36" s="5"/>
    </row>
    <row r="37" spans="1:10">
      <c r="D37" s="138" t="s">
        <v>221</v>
      </c>
      <c r="E37" s="139"/>
      <c r="F37" s="139"/>
      <c r="G37" s="139"/>
      <c r="H37" s="140"/>
      <c r="I37" s="139"/>
    </row>
    <row r="38" spans="1:10">
      <c r="D38" s="4"/>
      <c r="E38" s="8"/>
      <c r="F38" s="8"/>
      <c r="G38" s="8"/>
      <c r="H38" s="6"/>
      <c r="I38" s="5"/>
    </row>
    <row r="39" spans="1:10">
      <c r="B39" s="9" t="s">
        <v>4</v>
      </c>
      <c r="C39" s="8"/>
      <c r="D39" s="136" t="s">
        <v>213</v>
      </c>
      <c r="E39" s="135"/>
      <c r="F39" s="135"/>
      <c r="G39" s="134"/>
      <c r="H39" s="137"/>
      <c r="I39" s="5"/>
      <c r="J39" s="124" t="s">
        <v>216</v>
      </c>
    </row>
    <row r="40" spans="1:10">
      <c r="B40" s="8">
        <v>6</v>
      </c>
      <c r="C40" s="8" t="s">
        <v>5</v>
      </c>
      <c r="D40" s="89" t="s">
        <v>215</v>
      </c>
      <c r="E40" s="8"/>
      <c r="F40" s="8"/>
      <c r="G40" s="8"/>
      <c r="I40" s="20"/>
      <c r="J40" s="101" t="s">
        <v>203</v>
      </c>
    </row>
    <row r="41" spans="1:10">
      <c r="D41" s="89" t="s">
        <v>214</v>
      </c>
      <c r="E41" s="8"/>
      <c r="F41" s="8"/>
      <c r="G41" s="8"/>
      <c r="H41" s="6"/>
      <c r="I41" s="5"/>
    </row>
    <row r="42" spans="1:10">
      <c r="D42" s="138" t="s">
        <v>217</v>
      </c>
      <c r="E42" s="139"/>
      <c r="F42" s="139"/>
      <c r="G42" s="139"/>
      <c r="H42" s="140"/>
      <c r="I42" s="139"/>
    </row>
    <row r="43" spans="1:10">
      <c r="D43" s="4"/>
      <c r="E43" s="8"/>
      <c r="F43" s="8"/>
      <c r="G43" s="8"/>
      <c r="H43" s="6"/>
      <c r="I43" s="5"/>
    </row>
    <row r="44" spans="1:10">
      <c r="A44" s="87"/>
      <c r="B44" s="89" t="s">
        <v>49</v>
      </c>
      <c r="C44" s="128"/>
      <c r="D44" s="87"/>
      <c r="E44" s="128"/>
      <c r="F44" s="128"/>
      <c r="G44" s="128"/>
      <c r="H44" s="129"/>
      <c r="I44" s="5"/>
      <c r="J44" s="87"/>
    </row>
    <row r="45" spans="1:10" ht="15.75" customHeight="1">
      <c r="A45" s="87"/>
      <c r="B45" s="130" t="s">
        <v>7</v>
      </c>
      <c r="C45" s="147" t="s">
        <v>188</v>
      </c>
      <c r="D45" s="141"/>
      <c r="E45" s="141"/>
      <c r="F45" s="141"/>
      <c r="G45" s="141"/>
      <c r="H45" s="141"/>
      <c r="I45" s="141"/>
      <c r="J45" s="141"/>
    </row>
    <row r="46" spans="1:10" ht="0.75" customHeight="1">
      <c r="A46" s="87"/>
      <c r="B46" s="130"/>
      <c r="C46" s="147"/>
      <c r="D46" s="141"/>
      <c r="E46" s="141"/>
      <c r="F46" s="141"/>
      <c r="G46" s="141"/>
      <c r="H46" s="141"/>
      <c r="I46" s="141"/>
      <c r="J46" s="141"/>
    </row>
    <row r="47" spans="1:10">
      <c r="A47" s="87"/>
      <c r="B47" s="130"/>
      <c r="C47" s="147"/>
      <c r="D47" s="141"/>
      <c r="E47" s="141"/>
      <c r="F47" s="141"/>
      <c r="G47" s="141"/>
      <c r="H47" s="141"/>
      <c r="I47" s="141"/>
      <c r="J47" s="141"/>
    </row>
    <row r="48" spans="1:10">
      <c r="A48" s="87"/>
      <c r="B48" s="130"/>
      <c r="C48" s="147"/>
      <c r="D48" s="141"/>
      <c r="E48" s="141"/>
      <c r="F48" s="141"/>
      <c r="G48" s="141"/>
      <c r="H48" s="141"/>
      <c r="I48" s="141"/>
      <c r="J48" s="141"/>
    </row>
    <row r="49" spans="1:21">
      <c r="A49" s="87"/>
      <c r="B49" s="130"/>
      <c r="C49" s="147"/>
      <c r="D49" s="141"/>
      <c r="E49" s="141"/>
      <c r="F49" s="141"/>
      <c r="G49" s="141"/>
      <c r="H49" s="141"/>
      <c r="I49" s="141"/>
      <c r="J49" s="141"/>
    </row>
    <row r="50" spans="1:21">
      <c r="A50" s="87"/>
      <c r="B50" s="128"/>
      <c r="C50" s="141"/>
      <c r="D50" s="141"/>
      <c r="E50" s="141"/>
      <c r="F50" s="141"/>
      <c r="G50" s="141"/>
      <c r="H50" s="141"/>
      <c r="I50" s="141"/>
      <c r="J50" s="141"/>
    </row>
    <row r="51" spans="1:21">
      <c r="B51" s="121" t="s">
        <v>9</v>
      </c>
      <c r="C51" s="145" t="s">
        <v>189</v>
      </c>
      <c r="D51" s="141"/>
      <c r="E51" s="141"/>
      <c r="F51" s="141"/>
      <c r="G51" s="141"/>
      <c r="H51" s="141"/>
      <c r="I51" s="141"/>
      <c r="J51" s="141"/>
    </row>
    <row r="52" spans="1:21">
      <c r="B52" s="120"/>
      <c r="C52" s="141"/>
      <c r="D52" s="141"/>
      <c r="E52" s="141"/>
      <c r="F52" s="141"/>
      <c r="G52" s="141"/>
      <c r="H52" s="141"/>
      <c r="I52" s="141"/>
      <c r="J52" s="141"/>
    </row>
    <row r="53" spans="1:21">
      <c r="B53" s="121" t="s">
        <v>9</v>
      </c>
      <c r="C53" s="145" t="s">
        <v>174</v>
      </c>
      <c r="D53" s="145"/>
      <c r="E53" s="145"/>
      <c r="F53" s="145"/>
      <c r="G53" s="145"/>
      <c r="H53" s="145"/>
      <c r="I53" s="145"/>
      <c r="J53" s="145"/>
    </row>
    <row r="54" spans="1:21" ht="15.75" thickBot="1">
      <c r="B54" s="16"/>
      <c r="C54" s="15"/>
      <c r="D54" s="16"/>
      <c r="E54" s="15"/>
      <c r="F54" s="15"/>
      <c r="G54" s="15"/>
      <c r="H54" s="17"/>
      <c r="I54" s="18"/>
      <c r="J54" s="14"/>
    </row>
    <row r="55" spans="1:21" ht="15" customHeight="1" thickTop="1">
      <c r="A55" s="11"/>
      <c r="B55" s="1" t="s">
        <v>51</v>
      </c>
      <c r="K55" s="2"/>
      <c r="L55" s="2"/>
    </row>
    <row r="56" spans="1:21" ht="15" customHeight="1">
      <c r="A56" s="13"/>
      <c r="B56" s="12" t="s">
        <v>7</v>
      </c>
      <c r="C56" s="4" t="s">
        <v>8</v>
      </c>
      <c r="K56" s="2"/>
      <c r="L56" s="2"/>
      <c r="M56" s="12"/>
      <c r="N56" s="141"/>
      <c r="O56" s="141"/>
      <c r="P56" s="141"/>
      <c r="Q56" s="141"/>
      <c r="R56" s="141"/>
      <c r="S56" s="141"/>
      <c r="T56" s="141"/>
      <c r="U56" s="141"/>
    </row>
    <row r="57" spans="1:21" ht="15" customHeight="1">
      <c r="A57" s="13"/>
      <c r="B57" s="12"/>
      <c r="C57" s="89" t="s">
        <v>182</v>
      </c>
      <c r="K57" s="2"/>
      <c r="L57" s="2"/>
    </row>
    <row r="58" spans="1:21" ht="15" customHeight="1">
      <c r="A58" s="13"/>
      <c r="B58" s="12" t="s">
        <v>9</v>
      </c>
      <c r="C58" s="145" t="s">
        <v>184</v>
      </c>
      <c r="D58" s="141"/>
      <c r="E58" s="141"/>
      <c r="F58" s="141"/>
      <c r="G58" s="141"/>
      <c r="H58" s="141"/>
      <c r="I58" s="141"/>
      <c r="J58" s="141"/>
      <c r="K58" s="2"/>
      <c r="L58" s="2"/>
    </row>
    <row r="59" spans="1:21" ht="15" customHeight="1">
      <c r="A59" s="13"/>
      <c r="B59" s="12" t="s">
        <v>10</v>
      </c>
      <c r="C59" s="142" t="s">
        <v>22</v>
      </c>
      <c r="D59" s="141"/>
      <c r="E59" s="141"/>
      <c r="F59" s="141"/>
      <c r="G59" s="141"/>
      <c r="H59" s="141"/>
      <c r="I59" s="141"/>
      <c r="J59" s="141"/>
      <c r="K59" s="2"/>
      <c r="L59" s="2"/>
    </row>
    <row r="60" spans="1:21" ht="15" customHeight="1">
      <c r="A60" s="13"/>
      <c r="B60" s="12"/>
      <c r="C60" s="141"/>
      <c r="D60" s="141"/>
      <c r="E60" s="141"/>
      <c r="F60" s="141"/>
      <c r="G60" s="141"/>
      <c r="H60" s="141"/>
      <c r="I60" s="141"/>
      <c r="J60" s="141"/>
      <c r="K60" s="2"/>
      <c r="L60" s="2"/>
    </row>
    <row r="61" spans="1:21" ht="15" customHeight="1">
      <c r="A61" s="13"/>
      <c r="B61" s="12" t="s">
        <v>11</v>
      </c>
      <c r="C61" s="143" t="s">
        <v>183</v>
      </c>
      <c r="D61" s="144"/>
      <c r="E61" s="144"/>
      <c r="F61" s="144"/>
      <c r="G61" s="144"/>
      <c r="H61" s="144"/>
      <c r="I61" s="144"/>
      <c r="J61" s="144"/>
      <c r="K61" s="2"/>
      <c r="L61" s="2"/>
    </row>
    <row r="62" spans="1:21" ht="15" customHeight="1">
      <c r="A62" s="13"/>
      <c r="B62" s="12"/>
      <c r="C62" s="144"/>
      <c r="D62" s="144"/>
      <c r="E62" s="144"/>
      <c r="F62" s="144"/>
      <c r="G62" s="144"/>
      <c r="H62" s="144"/>
      <c r="I62" s="144"/>
      <c r="J62" s="144"/>
      <c r="K62" s="2"/>
      <c r="L62" s="2"/>
    </row>
    <row r="63" spans="1:21">
      <c r="A63" s="13"/>
      <c r="B63" s="12" t="s">
        <v>17</v>
      </c>
      <c r="C63" s="145" t="s">
        <v>53</v>
      </c>
      <c r="D63" s="141"/>
      <c r="E63" s="141"/>
      <c r="F63" s="141"/>
      <c r="G63" s="141"/>
      <c r="H63" s="141"/>
      <c r="I63" s="141"/>
      <c r="J63" s="141"/>
      <c r="K63" s="2"/>
      <c r="L63" s="2"/>
    </row>
    <row r="64" spans="1:21">
      <c r="A64" s="13"/>
      <c r="B64" s="12"/>
      <c r="C64" s="141"/>
      <c r="D64" s="141"/>
      <c r="E64" s="141"/>
      <c r="F64" s="141"/>
      <c r="G64" s="141"/>
      <c r="H64" s="141"/>
      <c r="I64" s="141"/>
      <c r="J64" s="141"/>
      <c r="K64" s="2"/>
      <c r="L64" s="2"/>
    </row>
    <row r="65" spans="1:12">
      <c r="A65" s="13"/>
      <c r="B65" s="12"/>
      <c r="K65" s="2"/>
      <c r="L65" s="2"/>
    </row>
    <row r="66" spans="1:12">
      <c r="A66" s="13"/>
      <c r="B66" s="4" t="s">
        <v>12</v>
      </c>
      <c r="K66" s="2"/>
      <c r="L66" s="2"/>
    </row>
    <row r="67" spans="1:12" ht="15" customHeight="1">
      <c r="A67" s="13"/>
      <c r="B67" s="8"/>
      <c r="K67" s="2"/>
      <c r="L67" s="2"/>
    </row>
    <row r="68" spans="1:12" ht="15" customHeight="1">
      <c r="A68" s="13"/>
      <c r="B68" s="89" t="s">
        <v>179</v>
      </c>
      <c r="K68" s="2"/>
      <c r="L68" s="2"/>
    </row>
    <row r="69" spans="1:12" ht="15" customHeight="1">
      <c r="A69" s="13"/>
      <c r="B69" s="1" t="s">
        <v>52</v>
      </c>
      <c r="K69" s="2"/>
      <c r="L69" s="2"/>
    </row>
    <row r="70" spans="1:12" ht="15" customHeight="1">
      <c r="A70" s="13"/>
      <c r="K70" s="2"/>
      <c r="L70" s="2"/>
    </row>
    <row r="71" spans="1:12" ht="15" customHeight="1">
      <c r="A71" s="13"/>
      <c r="B71" s="12"/>
      <c r="K71" s="2"/>
      <c r="L71" s="2"/>
    </row>
    <row r="72" spans="1:12" ht="15" customHeight="1">
      <c r="A72" s="13"/>
      <c r="K72" s="2"/>
      <c r="L72" s="2"/>
    </row>
    <row r="73" spans="1:12" ht="15" customHeight="1">
      <c r="A73" s="13"/>
      <c r="K73" s="2"/>
      <c r="L73" s="2"/>
    </row>
    <row r="74" spans="1:12" ht="15" customHeight="1">
      <c r="A74" s="13"/>
      <c r="B74" s="12"/>
      <c r="K74" s="2"/>
      <c r="L74" s="2"/>
    </row>
    <row r="75" spans="1:12" ht="15" customHeight="1">
      <c r="A75" s="13"/>
      <c r="K75" s="2"/>
      <c r="L75" s="2"/>
    </row>
    <row r="76" spans="1:12" ht="15" customHeight="1">
      <c r="A76" s="13"/>
      <c r="K76" s="2"/>
      <c r="L76" s="2"/>
    </row>
    <row r="77" spans="1:12" ht="15" customHeight="1">
      <c r="A77" s="13"/>
      <c r="B77" s="12"/>
      <c r="K77" s="2"/>
      <c r="L77" s="2"/>
    </row>
  </sheetData>
  <mergeCells count="9">
    <mergeCell ref="C63:J64"/>
    <mergeCell ref="N56:U56"/>
    <mergeCell ref="C59:J60"/>
    <mergeCell ref="C61:J62"/>
    <mergeCell ref="C58:J58"/>
    <mergeCell ref="B22:J23"/>
    <mergeCell ref="C45:J50"/>
    <mergeCell ref="C51:J52"/>
    <mergeCell ref="C53:J53"/>
  </mergeCells>
  <hyperlinks>
    <hyperlink ref="D20" r:id="rId1" xr:uid="{6D5BFB26-98F7-4983-B069-731A3917E5A7}"/>
  </hyperlinks>
  <pageMargins left="0.7" right="0.7" top="0.75" bottom="0.75" header="0.3" footer="0.3"/>
  <pageSetup scale="7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05B91-2AFE-4AAE-B139-E05B6595E240}">
  <sheetPr>
    <tabColor rgb="FFFFFF00"/>
  </sheetPr>
  <dimension ref="A1:T196"/>
  <sheetViews>
    <sheetView topLeftCell="A4" zoomScale="90" zoomScaleNormal="90" workbookViewId="0">
      <selection activeCell="C21" sqref="C21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3.140625" customWidth="1"/>
    <col min="16" max="16" width="11.7109375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8">
        <f ca="1">TODAY()</f>
        <v>45744</v>
      </c>
      <c r="B1" s="148"/>
      <c r="C1" s="148"/>
      <c r="D1" s="148"/>
      <c r="E1" s="23" t="s">
        <v>18</v>
      </c>
      <c r="F1" s="24" t="s">
        <v>222</v>
      </c>
      <c r="G1"/>
      <c r="M1" s="26" t="s">
        <v>27</v>
      </c>
      <c r="N1" s="59">
        <f>SUM(P12:P15)</f>
        <v>36022.99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28</v>
      </c>
      <c r="N2" s="60">
        <v>0.45</v>
      </c>
      <c r="O2" s="29">
        <f>SUM(N1/(1-N2))</f>
        <v>65496.35</v>
      </c>
      <c r="R2" s="73"/>
    </row>
    <row r="3" spans="1:20" s="31" customFormat="1" ht="25.15" customHeight="1" thickBot="1">
      <c r="A3" s="30" t="s">
        <v>52</v>
      </c>
      <c r="B3" s="30"/>
      <c r="C3" s="30"/>
      <c r="D3" s="23"/>
      <c r="E3" s="23" t="s">
        <v>1</v>
      </c>
      <c r="F3" s="24" t="s">
        <v>219</v>
      </c>
      <c r="G3" s="30"/>
      <c r="H3" s="23"/>
      <c r="I3" s="23"/>
      <c r="M3" s="26" t="s">
        <v>24</v>
      </c>
      <c r="N3" s="60">
        <v>9.5000000000000001E-2</v>
      </c>
      <c r="O3" s="32">
        <f>SUM(O2*N3)</f>
        <v>6222.15</v>
      </c>
    </row>
    <row r="4" spans="1:20" s="31" customFormat="1" ht="25.15" customHeight="1" thickTop="1">
      <c r="A4" s="30" t="s">
        <v>19</v>
      </c>
      <c r="B4" s="23"/>
      <c r="C4" s="23"/>
      <c r="D4" s="23"/>
      <c r="E4" s="23"/>
      <c r="F4" s="24" t="s">
        <v>196</v>
      </c>
      <c r="G4" s="30"/>
      <c r="H4" s="23"/>
      <c r="I4" s="23"/>
      <c r="M4" s="27"/>
      <c r="N4" s="27"/>
      <c r="O4" s="33">
        <f>SUM(O2:O3)</f>
        <v>71718.5</v>
      </c>
    </row>
    <row r="5" spans="1:20" s="31" customFormat="1" ht="25.15" customHeight="1">
      <c r="A5" s="30" t="s">
        <v>20</v>
      </c>
      <c r="B5" s="23"/>
      <c r="C5" s="23"/>
      <c r="D5" s="23"/>
      <c r="E5" s="23" t="s">
        <v>3</v>
      </c>
      <c r="F5" s="30" t="s">
        <v>175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177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2" t="s">
        <v>178</v>
      </c>
      <c r="G7" s="23"/>
      <c r="H7" s="23"/>
      <c r="I7" s="23"/>
      <c r="P7" s="74" t="s">
        <v>46</v>
      </c>
      <c r="Q7" s="73">
        <f>SUM(H12:H23)</f>
        <v>117444.15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5" t="s">
        <v>47</v>
      </c>
      <c r="R9" s="76"/>
      <c r="S9" s="76"/>
      <c r="T9" s="77"/>
    </row>
    <row r="10" spans="1:20" s="42" customFormat="1" ht="14.45" customHeight="1">
      <c r="A10" s="38"/>
      <c r="B10" s="38"/>
      <c r="C10" s="38"/>
      <c r="D10" s="38"/>
      <c r="E10" s="38"/>
      <c r="F10" s="38" t="s">
        <v>29</v>
      </c>
      <c r="G10" s="39" t="s">
        <v>30</v>
      </c>
      <c r="H10" s="39" t="s">
        <v>31</v>
      </c>
      <c r="I10" s="96" t="s">
        <v>32</v>
      </c>
      <c r="J10" s="39" t="s">
        <v>30</v>
      </c>
      <c r="K10" s="40"/>
      <c r="L10"/>
      <c r="M10" s="41">
        <v>0.45</v>
      </c>
      <c r="Q10" s="78"/>
      <c r="R10" s="46" t="s">
        <v>43</v>
      </c>
      <c r="S10" s="46" t="s">
        <v>44</v>
      </c>
      <c r="T10" s="79" t="s">
        <v>45</v>
      </c>
    </row>
    <row r="11" spans="1:20" s="42" customFormat="1" ht="24.95" customHeight="1" thickBot="1">
      <c r="A11" s="85" t="s">
        <v>0</v>
      </c>
      <c r="B11" s="85" t="s">
        <v>50</v>
      </c>
      <c r="C11" s="85" t="s">
        <v>39</v>
      </c>
      <c r="D11" s="86" t="s">
        <v>40</v>
      </c>
      <c r="E11" s="86" t="s">
        <v>33</v>
      </c>
      <c r="F11" s="85" t="s">
        <v>34</v>
      </c>
      <c r="G11" s="85" t="s">
        <v>5</v>
      </c>
      <c r="H11" s="85" t="s">
        <v>6</v>
      </c>
      <c r="I11" s="97">
        <v>9.7500000000000003E-2</v>
      </c>
      <c r="J11" s="85" t="s">
        <v>6</v>
      </c>
      <c r="K11" s="40"/>
      <c r="L11" t="s">
        <v>26</v>
      </c>
      <c r="M11" t="s">
        <v>25</v>
      </c>
      <c r="P11" s="42" t="s">
        <v>42</v>
      </c>
      <c r="Q11" s="80"/>
      <c r="R11" s="81">
        <f>SUM(P12:P23)</f>
        <v>73703.990000000005</v>
      </c>
      <c r="S11" s="81">
        <f>SUM(Q7-R11)</f>
        <v>43740.160000000003</v>
      </c>
      <c r="T11" s="84">
        <f>SUM(Q7-R11)/Q7</f>
        <v>0.37</v>
      </c>
    </row>
    <row r="12" spans="1:20" s="46" customFormat="1" ht="30" customHeight="1" thickTop="1">
      <c r="A12" s="57">
        <v>161</v>
      </c>
      <c r="B12" s="57" t="s">
        <v>191</v>
      </c>
      <c r="C12" s="57">
        <v>92</v>
      </c>
      <c r="D12" s="57">
        <v>108</v>
      </c>
      <c r="E12" s="127" t="s">
        <v>192</v>
      </c>
      <c r="F12" s="127" t="s">
        <v>197</v>
      </c>
      <c r="G12" s="82">
        <f>ROUNDUP(M12,2)</f>
        <v>358.27</v>
      </c>
      <c r="H12" s="82">
        <f t="shared" ref="H12" si="0">G12*A12</f>
        <v>57681.47</v>
      </c>
      <c r="I12" s="82">
        <f t="shared" ref="I12" si="1">SUM(H12*$I$11)</f>
        <v>5623.94</v>
      </c>
      <c r="J12" s="82">
        <f t="shared" ref="J12" si="2">SUM(H12:I12)</f>
        <v>63305.41</v>
      </c>
      <c r="K12" s="44"/>
      <c r="L12" s="45">
        <v>197.05</v>
      </c>
      <c r="M12" s="61">
        <f t="shared" ref="M12:M15" si="3">SUM(L12/(1-$M$10))</f>
        <v>358.27</v>
      </c>
      <c r="P12" s="65">
        <f t="shared" ref="P12:P15" si="4">L12*A12</f>
        <v>31725.05</v>
      </c>
      <c r="R12" s="83">
        <f t="shared" ref="R12:R15" si="5">SUM(((C12*D12)/144)*A12)</f>
        <v>11109</v>
      </c>
      <c r="S12" s="46" t="s">
        <v>48</v>
      </c>
    </row>
    <row r="13" spans="1:20" s="46" customFormat="1" ht="30" customHeight="1">
      <c r="A13" s="57">
        <v>6</v>
      </c>
      <c r="B13" s="125" t="s">
        <v>193</v>
      </c>
      <c r="C13" s="57">
        <v>92</v>
      </c>
      <c r="D13" s="57">
        <v>120</v>
      </c>
      <c r="E13" s="127" t="s">
        <v>218</v>
      </c>
      <c r="F13" s="127" t="s">
        <v>206</v>
      </c>
      <c r="G13" s="82">
        <f t="shared" ref="G13:G15" si="6">ROUNDUP(M13,2)</f>
        <v>1233.6199999999999</v>
      </c>
      <c r="H13" s="82">
        <f t="shared" ref="H13:H16" si="7">G13*A13</f>
        <v>7401.72</v>
      </c>
      <c r="I13" s="82">
        <f t="shared" ref="I13:I15" si="8">SUM(H13*$I$11)</f>
        <v>721.67</v>
      </c>
      <c r="J13" s="82">
        <f t="shared" ref="J13:J15" si="9">SUM(H13:I13)</f>
        <v>8123.39</v>
      </c>
      <c r="K13" s="44"/>
      <c r="L13" s="45">
        <v>678.49</v>
      </c>
      <c r="M13" s="61">
        <f t="shared" si="3"/>
        <v>1233.6199999999999</v>
      </c>
      <c r="P13" s="65">
        <f t="shared" si="4"/>
        <v>4070.94</v>
      </c>
      <c r="R13" s="83">
        <f t="shared" si="5"/>
        <v>460</v>
      </c>
      <c r="S13" s="46" t="s">
        <v>48</v>
      </c>
    </row>
    <row r="14" spans="1:20" s="46" customFormat="1" ht="30" customHeight="1">
      <c r="A14" s="56">
        <v>1</v>
      </c>
      <c r="B14" s="56"/>
      <c r="C14" s="56"/>
      <c r="D14" s="56"/>
      <c r="E14" s="64" t="s">
        <v>208</v>
      </c>
      <c r="F14" s="64" t="s">
        <v>187</v>
      </c>
      <c r="G14" s="69">
        <f t="shared" ref="G14" si="10">ROUNDUP(M14,2)</f>
        <v>269.08999999999997</v>
      </c>
      <c r="H14" s="69">
        <f t="shared" ref="H14" si="11">G14*A14</f>
        <v>269.08999999999997</v>
      </c>
      <c r="I14" s="69">
        <f t="shared" ref="I14" si="12">SUM(H14*$I$11)</f>
        <v>26.24</v>
      </c>
      <c r="J14" s="69">
        <f t="shared" ref="J14" si="13">SUM(H14:I14)</f>
        <v>295.33</v>
      </c>
      <c r="K14" s="44"/>
      <c r="L14" s="45">
        <v>148</v>
      </c>
      <c r="M14" s="61">
        <f t="shared" ref="M14" si="14">SUM(L14/(1-$M$10))</f>
        <v>269.08999999999997</v>
      </c>
      <c r="O14" s="63"/>
      <c r="P14" s="65">
        <f t="shared" ref="P14" si="15">L14*A14</f>
        <v>148</v>
      </c>
      <c r="R14" s="83">
        <f t="shared" ref="R14" si="16">SUM(((C14*D14)/144)*A14)</f>
        <v>0</v>
      </c>
    </row>
    <row r="15" spans="1:20" s="46" customFormat="1" ht="30" customHeight="1" thickBot="1">
      <c r="A15" s="131">
        <v>1</v>
      </c>
      <c r="B15" s="131"/>
      <c r="C15" s="131"/>
      <c r="D15" s="131"/>
      <c r="E15" s="132" t="s">
        <v>194</v>
      </c>
      <c r="F15" s="132" t="s">
        <v>187</v>
      </c>
      <c r="G15" s="133">
        <f t="shared" si="6"/>
        <v>143.63999999999999</v>
      </c>
      <c r="H15" s="133">
        <f t="shared" si="7"/>
        <v>143.63999999999999</v>
      </c>
      <c r="I15" s="133">
        <f t="shared" si="8"/>
        <v>14</v>
      </c>
      <c r="J15" s="133">
        <f t="shared" si="9"/>
        <v>157.63999999999999</v>
      </c>
      <c r="K15" s="44"/>
      <c r="L15" s="45">
        <v>79</v>
      </c>
      <c r="M15" s="61">
        <f t="shared" si="3"/>
        <v>143.63999999999999</v>
      </c>
      <c r="O15" s="63"/>
      <c r="P15" s="65">
        <f t="shared" si="4"/>
        <v>79</v>
      </c>
      <c r="R15" s="83">
        <f t="shared" si="5"/>
        <v>0</v>
      </c>
    </row>
    <row r="16" spans="1:20" s="46" customFormat="1" ht="30" customHeight="1">
      <c r="A16" s="57">
        <v>6</v>
      </c>
      <c r="B16" s="122"/>
      <c r="C16" s="122"/>
      <c r="D16" s="122"/>
      <c r="E16" s="43" t="s">
        <v>185</v>
      </c>
      <c r="F16" s="43"/>
      <c r="G16" s="82">
        <v>100</v>
      </c>
      <c r="H16" s="123">
        <f t="shared" si="7"/>
        <v>600</v>
      </c>
      <c r="I16" s="82"/>
      <c r="J16" s="82">
        <f t="shared" ref="J16" si="17">SUM(H16:I16)</f>
        <v>600</v>
      </c>
      <c r="K16" s="44"/>
      <c r="L16" s="45">
        <v>75</v>
      </c>
      <c r="M16" s="61">
        <f>SUM(L16/(1-$N$16))</f>
        <v>100</v>
      </c>
      <c r="N16" s="41">
        <v>0.25</v>
      </c>
      <c r="O16" s="62"/>
      <c r="P16" s="65">
        <f>L16*A16</f>
        <v>450</v>
      </c>
      <c r="Q16" s="72"/>
      <c r="R16" s="91" t="s">
        <v>56</v>
      </c>
    </row>
    <row r="17" spans="1:19" s="46" customFormat="1" ht="30" customHeight="1">
      <c r="A17" s="57">
        <v>6</v>
      </c>
      <c r="B17" s="122"/>
      <c r="C17" s="122"/>
      <c r="D17" s="122"/>
      <c r="E17" s="43" t="s">
        <v>212</v>
      </c>
      <c r="F17" s="43"/>
      <c r="G17" s="82">
        <v>100</v>
      </c>
      <c r="H17" s="123">
        <f t="shared" ref="H17" si="18">G17*A17</f>
        <v>600</v>
      </c>
      <c r="I17" s="82"/>
      <c r="J17" s="82">
        <f t="shared" ref="J17" si="19">SUM(H17:I17)</f>
        <v>600</v>
      </c>
      <c r="K17" s="44"/>
      <c r="L17" s="45">
        <v>75</v>
      </c>
      <c r="M17" s="61">
        <f>SUM(L17/(1-$N$16))</f>
        <v>100</v>
      </c>
      <c r="N17" s="41">
        <v>0.25</v>
      </c>
      <c r="O17" s="62"/>
      <c r="P17" s="65">
        <f>L17*A17</f>
        <v>450</v>
      </c>
      <c r="Q17" s="72"/>
      <c r="R17" s="91" t="s">
        <v>56</v>
      </c>
    </row>
    <row r="18" spans="1:19" s="46" customFormat="1" ht="30" customHeight="1">
      <c r="A18" s="57">
        <v>161</v>
      </c>
      <c r="B18" s="122"/>
      <c r="C18" s="122"/>
      <c r="D18" s="122"/>
      <c r="E18" s="43" t="s">
        <v>195</v>
      </c>
      <c r="F18" s="43"/>
      <c r="G18" s="82">
        <v>50</v>
      </c>
      <c r="H18" s="123">
        <f t="shared" ref="H18" si="20">G18*A18</f>
        <v>8050</v>
      </c>
      <c r="I18" s="82"/>
      <c r="J18" s="82">
        <f t="shared" ref="J18" si="21">SUM(H18:I18)</f>
        <v>8050</v>
      </c>
      <c r="K18" s="44"/>
      <c r="L18" s="45">
        <v>35</v>
      </c>
      <c r="M18" s="61">
        <f>SUM(L18/(1-$N$16))</f>
        <v>46.67</v>
      </c>
      <c r="N18" s="41">
        <v>0.25</v>
      </c>
      <c r="O18" s="62"/>
      <c r="P18" s="65">
        <f>L18*A18</f>
        <v>5635</v>
      </c>
      <c r="Q18" s="72"/>
      <c r="R18" s="91" t="s">
        <v>56</v>
      </c>
    </row>
    <row r="19" spans="1:19" s="46" customFormat="1" ht="30" customHeight="1">
      <c r="A19" s="56">
        <v>1</v>
      </c>
      <c r="B19" s="68"/>
      <c r="C19" s="68"/>
      <c r="D19" s="68"/>
      <c r="E19" s="64" t="s">
        <v>35</v>
      </c>
      <c r="F19" s="64"/>
      <c r="G19" s="82">
        <v>550</v>
      </c>
      <c r="H19" s="70">
        <f>SUM(G19*A19)</f>
        <v>550</v>
      </c>
      <c r="I19" s="69"/>
      <c r="J19" s="71">
        <f>SUM(H19:I19)</f>
        <v>550</v>
      </c>
      <c r="K19" s="44"/>
      <c r="L19" s="45">
        <f>8*50</f>
        <v>400</v>
      </c>
      <c r="M19" s="61">
        <f>SUM(L19/(1-$N$16))</f>
        <v>533.33000000000004</v>
      </c>
      <c r="P19" s="65">
        <f t="shared" ref="P19:P23" si="22">L19*A19</f>
        <v>400</v>
      </c>
      <c r="R19" s="91" t="s">
        <v>57</v>
      </c>
    </row>
    <row r="20" spans="1:19" s="46" customFormat="1" ht="30" customHeight="1">
      <c r="A20" s="56">
        <v>1</v>
      </c>
      <c r="B20" s="68"/>
      <c r="C20" s="68"/>
      <c r="D20" s="68"/>
      <c r="E20" s="64" t="s">
        <v>186</v>
      </c>
      <c r="F20" s="64"/>
      <c r="G20" s="82">
        <v>350</v>
      </c>
      <c r="H20" s="70">
        <f>SUM(G20*A20)</f>
        <v>350</v>
      </c>
      <c r="I20" s="69"/>
      <c r="J20" s="71">
        <f>SUM(H20:I20)</f>
        <v>350</v>
      </c>
      <c r="K20" s="44"/>
      <c r="L20" s="45">
        <v>250</v>
      </c>
      <c r="M20" s="61">
        <f>SUM(L20/(1-$N$16))</f>
        <v>333.33</v>
      </c>
      <c r="P20" s="65">
        <f t="shared" ref="P20" si="23">L20*A20</f>
        <v>250</v>
      </c>
      <c r="R20" s="91" t="s">
        <v>57</v>
      </c>
    </row>
    <row r="21" spans="1:19" s="46" customFormat="1" ht="30" customHeight="1">
      <c r="A21" s="68">
        <v>1</v>
      </c>
      <c r="B21" s="68"/>
      <c r="C21" s="68"/>
      <c r="D21" s="68"/>
      <c r="E21" s="64" t="s">
        <v>181</v>
      </c>
      <c r="F21" s="64" t="s">
        <v>223</v>
      </c>
      <c r="G21" s="82">
        <v>7000</v>
      </c>
      <c r="H21" s="70">
        <f>SUM(G21*A21)</f>
        <v>7000</v>
      </c>
      <c r="I21" s="69"/>
      <c r="J21" s="71">
        <f>SUM(H21:I21)</f>
        <v>7000</v>
      </c>
      <c r="K21" s="44"/>
      <c r="L21" s="45">
        <f>((0.7*720)+(50*10)+(200)+(60))*4</f>
        <v>5056</v>
      </c>
      <c r="M21" s="61">
        <f t="shared" ref="M21:M23" si="24">SUM(L21/(1-$N$16))</f>
        <v>6741.33</v>
      </c>
      <c r="O21" s="47"/>
      <c r="P21" s="65">
        <f t="shared" si="22"/>
        <v>5056</v>
      </c>
      <c r="Q21" s="48"/>
      <c r="R21" s="63" t="s">
        <v>54</v>
      </c>
    </row>
    <row r="22" spans="1:19" s="46" customFormat="1" ht="30" customHeight="1">
      <c r="A22" s="68">
        <v>1</v>
      </c>
      <c r="B22" s="68"/>
      <c r="C22" s="68"/>
      <c r="D22" s="68"/>
      <c r="E22" s="64" t="s">
        <v>55</v>
      </c>
      <c r="F22" s="64" t="s">
        <v>224</v>
      </c>
      <c r="G22" s="82">
        <v>28000</v>
      </c>
      <c r="H22" s="70">
        <f>SUM(G22*A22)</f>
        <v>28000</v>
      </c>
      <c r="I22" s="69"/>
      <c r="J22" s="71">
        <f>SUM(H22:I22)</f>
        <v>28000</v>
      </c>
      <c r="K22" s="44"/>
      <c r="L22" s="45">
        <f>((0.7*720)+(50*10)+(200*4)+(60*4))*10</f>
        <v>20440</v>
      </c>
      <c r="M22" s="61">
        <f t="shared" si="24"/>
        <v>27253.33</v>
      </c>
      <c r="O22" s="47"/>
      <c r="P22" s="65">
        <f t="shared" si="22"/>
        <v>20440</v>
      </c>
      <c r="Q22" s="48"/>
      <c r="R22" s="63" t="s">
        <v>54</v>
      </c>
    </row>
    <row r="23" spans="1:19" s="46" customFormat="1" ht="30" customHeight="1" thickBot="1">
      <c r="A23" s="66">
        <v>1</v>
      </c>
      <c r="B23" s="66"/>
      <c r="C23" s="66"/>
      <c r="D23" s="66"/>
      <c r="E23" s="67" t="s">
        <v>41</v>
      </c>
      <c r="F23" s="67"/>
      <c r="G23" s="92">
        <v>6798.23</v>
      </c>
      <c r="H23" s="82">
        <f t="shared" ref="H23" si="25">G23*A23</f>
        <v>6798.23</v>
      </c>
      <c r="I23" s="69"/>
      <c r="J23" s="58">
        <f>SUM(H23:I23)</f>
        <v>6798.23</v>
      </c>
      <c r="K23" s="44"/>
      <c r="L23" s="45">
        <v>5000</v>
      </c>
      <c r="M23" s="61">
        <f t="shared" si="24"/>
        <v>6666.67</v>
      </c>
      <c r="O23" s="47"/>
      <c r="P23" s="65">
        <f t="shared" si="22"/>
        <v>5000</v>
      </c>
      <c r="Q23" s="48"/>
      <c r="R23" s="63" t="s">
        <v>54</v>
      </c>
    </row>
    <row r="24" spans="1:19" ht="40.15" customHeight="1" thickTop="1">
      <c r="A24" s="49"/>
      <c r="B24" s="50"/>
      <c r="C24" s="50"/>
      <c r="D24" s="50"/>
      <c r="E24" s="50"/>
      <c r="F24" s="50"/>
      <c r="G24" s="90"/>
      <c r="H24" s="50"/>
      <c r="I24" s="51"/>
      <c r="J24" s="52">
        <f>SUM(J12:J23)</f>
        <v>123830</v>
      </c>
      <c r="K24" s="10"/>
      <c r="L24" s="46"/>
      <c r="M24" s="46"/>
      <c r="N24" s="46"/>
      <c r="O24" s="47"/>
      <c r="P24" s="46"/>
      <c r="Q24" s="46"/>
      <c r="R24" s="46"/>
      <c r="S24" s="46"/>
    </row>
    <row r="25" spans="1:19" s="46" customFormat="1" ht="24.95" customHeight="1">
      <c r="A25" s="27"/>
      <c r="B25" s="27"/>
      <c r="C25" s="27"/>
      <c r="D25" s="27"/>
      <c r="E25" s="27"/>
      <c r="F25" s="27"/>
      <c r="G25" s="27"/>
      <c r="H25" s="27"/>
      <c r="I25" s="29"/>
      <c r="J25" s="44"/>
      <c r="K25" s="27"/>
    </row>
    <row r="26" spans="1:19" s="46" customFormat="1" ht="24.95" customHeight="1">
      <c r="A26" s="35"/>
      <c r="B26"/>
      <c r="C26"/>
      <c r="D26"/>
      <c r="E26" s="27"/>
      <c r="F26"/>
      <c r="G26"/>
      <c r="H26"/>
      <c r="I26" s="29"/>
      <c r="J26" s="44"/>
      <c r="K26" s="27"/>
    </row>
    <row r="27" spans="1:19" s="46" customFormat="1" ht="24.95" customHeight="1">
      <c r="A27" s="93" t="s">
        <v>58</v>
      </c>
      <c r="E27" s="27"/>
      <c r="I27" s="29"/>
      <c r="J27" s="44"/>
      <c r="K27" s="27"/>
    </row>
    <row r="28" spans="1:19" s="46" customFormat="1" ht="24.95" customHeight="1">
      <c r="A28" s="93" t="s">
        <v>59</v>
      </c>
      <c r="E28" s="27"/>
      <c r="I28" s="29"/>
      <c r="J28" s="44"/>
      <c r="K28" s="53"/>
    </row>
    <row r="29" spans="1:19" ht="24.95" customHeight="1">
      <c r="A29" s="98" t="s">
        <v>60</v>
      </c>
      <c r="B29" s="99"/>
      <c r="C29" s="99"/>
      <c r="D29" s="99"/>
      <c r="E29" s="100"/>
      <c r="F29" s="99"/>
      <c r="G29" s="46"/>
      <c r="H29" s="46"/>
      <c r="I29" s="29"/>
      <c r="J29" s="44"/>
      <c r="K29" s="10"/>
    </row>
    <row r="30" spans="1:19" ht="24.95" customHeight="1">
      <c r="A30" s="27"/>
      <c r="B30" s="46"/>
      <c r="C30" s="46"/>
      <c r="D30" s="46"/>
      <c r="E30" s="27"/>
      <c r="F30" s="46"/>
      <c r="G30" s="46"/>
      <c r="H30" s="46"/>
      <c r="I30" s="29"/>
      <c r="J30" s="44"/>
      <c r="K30" s="10"/>
    </row>
    <row r="31" spans="1:19" ht="24.95" customHeight="1">
      <c r="A31" s="27"/>
      <c r="B31" s="27"/>
      <c r="C31" s="27"/>
      <c r="D31" s="27"/>
      <c r="E31" s="27"/>
      <c r="F31"/>
      <c r="G31"/>
      <c r="H31"/>
      <c r="I31" s="29"/>
      <c r="J31" s="44"/>
      <c r="K31" s="10"/>
    </row>
    <row r="32" spans="1:19" s="46" customFormat="1" ht="24.95" customHeight="1">
      <c r="A32" s="27"/>
      <c r="B32" s="27"/>
      <c r="C32" s="27"/>
      <c r="D32" s="27"/>
      <c r="E32" s="27"/>
      <c r="F32" s="27"/>
      <c r="G32" s="27"/>
      <c r="H32" s="27"/>
      <c r="I32" s="29"/>
      <c r="J32" s="44"/>
      <c r="K32" s="27"/>
    </row>
    <row r="33" spans="1:11" s="46" customFormat="1" ht="24.95" customHeight="1">
      <c r="A33" s="27"/>
      <c r="B33" s="27"/>
      <c r="C33" s="27"/>
      <c r="D33" s="27"/>
      <c r="E33" s="27"/>
      <c r="F33" s="27"/>
      <c r="G33" s="27"/>
      <c r="H33" s="27"/>
      <c r="I33" s="29"/>
      <c r="J33" s="44"/>
      <c r="K33" s="27"/>
    </row>
    <row r="34" spans="1:11" ht="24.95" customHeight="1">
      <c r="A34" s="27"/>
      <c r="B34" s="27"/>
      <c r="C34" s="27"/>
      <c r="D34" s="27"/>
      <c r="E34" s="27"/>
      <c r="F34" s="27"/>
      <c r="G34" s="27"/>
      <c r="H34" s="27"/>
      <c r="I34" s="29"/>
      <c r="J34" s="44"/>
      <c r="K34" s="10"/>
    </row>
    <row r="35" spans="1:11" ht="24.95" customHeight="1">
      <c r="A35" s="27"/>
      <c r="B35" s="27"/>
      <c r="C35" s="27"/>
      <c r="D35" s="27"/>
      <c r="E35" s="27"/>
      <c r="F35" s="27"/>
      <c r="G35" s="27"/>
      <c r="H35" s="27"/>
      <c r="I35" s="29"/>
      <c r="J35" s="44"/>
      <c r="K35" s="10"/>
    </row>
    <row r="36" spans="1:11" s="46" customFormat="1" ht="24.95" customHeight="1">
      <c r="A36" s="36"/>
      <c r="B36" s="36"/>
      <c r="C36" s="36"/>
      <c r="D36" s="27"/>
      <c r="E36" s="27"/>
      <c r="F36" s="27"/>
      <c r="G36" s="27"/>
      <c r="H36" s="27"/>
      <c r="I36" s="29"/>
      <c r="J36" s="44"/>
      <c r="K36" s="53"/>
    </row>
    <row r="37" spans="1:11" ht="24.95" customHeight="1">
      <c r="A37" s="27"/>
      <c r="B37" s="27"/>
      <c r="C37" s="27"/>
      <c r="D37" s="27"/>
      <c r="E37" s="27"/>
      <c r="F37" s="27"/>
      <c r="G37" s="27"/>
      <c r="H37" s="27"/>
      <c r="I37" s="29"/>
      <c r="J37" s="44"/>
      <c r="K37" s="10"/>
    </row>
    <row r="38" spans="1:11" ht="24.95" customHeight="1">
      <c r="A38" s="27"/>
      <c r="B38" s="27"/>
      <c r="C38" s="27"/>
      <c r="D38" s="27"/>
      <c r="E38" s="27"/>
      <c r="F38" s="27"/>
      <c r="G38" s="27"/>
      <c r="H38" s="27"/>
      <c r="I38" s="29"/>
      <c r="J38" s="44"/>
      <c r="K38" s="10"/>
    </row>
    <row r="39" spans="1:11" ht="24.95" customHeight="1">
      <c r="A39" s="27"/>
      <c r="B39" s="27"/>
      <c r="C39" s="27"/>
      <c r="D39" s="27"/>
      <c r="E39" s="27"/>
      <c r="F39" s="27"/>
      <c r="G39" s="27"/>
      <c r="H39" s="27"/>
      <c r="I39" s="29"/>
      <c r="J39" s="44"/>
      <c r="K39" s="10"/>
    </row>
    <row r="40" spans="1:11" s="46" customFormat="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27"/>
    </row>
    <row r="41" spans="1:11" s="46" customFormat="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27"/>
    </row>
    <row r="42" spans="1:11" s="46" customFormat="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53"/>
    </row>
    <row r="43" spans="1:11" ht="24.95" customHeight="1">
      <c r="A43" s="27"/>
      <c r="B43" s="27"/>
      <c r="C43" s="27"/>
      <c r="D43" s="27"/>
      <c r="E43" s="27"/>
      <c r="F43" s="27"/>
      <c r="G43" s="27"/>
      <c r="H43" s="27"/>
      <c r="I43" s="29"/>
      <c r="J43" s="44"/>
      <c r="K43" s="10"/>
    </row>
    <row r="44" spans="1:11" ht="24.95" customHeight="1">
      <c r="A44" s="27"/>
      <c r="B44" s="27"/>
      <c r="C44" s="27"/>
      <c r="D44" s="27"/>
      <c r="E44" s="27"/>
      <c r="F44" s="27"/>
      <c r="G44" s="27"/>
      <c r="H44" s="27"/>
      <c r="I44" s="29"/>
      <c r="J44" s="44"/>
      <c r="K44" s="10"/>
    </row>
    <row r="45" spans="1:11" ht="24.95" customHeight="1">
      <c r="A45" s="27"/>
      <c r="B45" s="27"/>
      <c r="C45" s="27"/>
      <c r="D45" s="27"/>
      <c r="E45" s="27"/>
      <c r="F45" s="27"/>
      <c r="G45" s="27"/>
      <c r="H45" s="27"/>
      <c r="I45" s="29"/>
      <c r="J45" s="44"/>
      <c r="K45" s="10"/>
    </row>
    <row r="46" spans="1:11" s="46" customFormat="1" ht="24.95" customHeight="1">
      <c r="A46" s="27"/>
      <c r="B46" s="27"/>
      <c r="C46" s="27"/>
      <c r="D46" s="27"/>
      <c r="E46" s="27"/>
      <c r="F46" s="27"/>
      <c r="G46" s="27"/>
      <c r="H46" s="27"/>
      <c r="I46" s="29"/>
      <c r="J46" s="44"/>
      <c r="K46" s="27"/>
    </row>
    <row r="47" spans="1:11" s="46" customFormat="1" ht="24.95" customHeight="1">
      <c r="A47" s="27"/>
      <c r="B47" s="27"/>
      <c r="C47" s="27"/>
      <c r="D47" s="27"/>
      <c r="E47" s="27"/>
      <c r="F47" s="27"/>
      <c r="G47" s="27"/>
      <c r="H47" s="27"/>
      <c r="I47" s="29"/>
      <c r="J47" s="44"/>
      <c r="K47" s="27"/>
    </row>
    <row r="48" spans="1:11" ht="24.95" customHeight="1">
      <c r="A48" s="27"/>
      <c r="B48" s="27"/>
      <c r="C48" s="27"/>
      <c r="D48" s="27"/>
      <c r="E48" s="27"/>
      <c r="F48" s="27"/>
      <c r="G48" s="27"/>
      <c r="H48" s="27"/>
      <c r="I48" s="29"/>
      <c r="J48" s="44"/>
      <c r="K48" s="10"/>
    </row>
    <row r="49" spans="1:11" ht="24.95" customHeight="1">
      <c r="A49" s="27"/>
      <c r="B49" s="27"/>
      <c r="C49" s="27"/>
      <c r="D49" s="27"/>
      <c r="E49" s="27"/>
      <c r="F49" s="27"/>
      <c r="G49" s="27"/>
      <c r="H49" s="27"/>
      <c r="I49" s="29"/>
      <c r="J49" s="44"/>
      <c r="K49" s="10"/>
    </row>
    <row r="50" spans="1:11" ht="24.95" customHeight="1">
      <c r="A50" s="36"/>
      <c r="B50" s="36"/>
      <c r="C50" s="36"/>
      <c r="D50" s="27"/>
      <c r="E50" s="27"/>
      <c r="F50" s="27"/>
      <c r="G50" s="27"/>
      <c r="H50" s="27"/>
      <c r="I50" s="29"/>
      <c r="J50" s="44"/>
      <c r="K50" s="10"/>
    </row>
    <row r="51" spans="1:11" ht="24.95" customHeight="1">
      <c r="A51" s="27"/>
      <c r="B51" s="27"/>
      <c r="C51" s="27"/>
      <c r="D51" s="27"/>
      <c r="E51" s="27"/>
      <c r="F51" s="27"/>
      <c r="G51" s="27"/>
      <c r="H51" s="27"/>
      <c r="I51" s="54"/>
      <c r="J51" s="55"/>
      <c r="K51" s="10"/>
    </row>
    <row r="52" spans="1:11" ht="20.100000000000001" customHeight="1">
      <c r="A52" s="27"/>
      <c r="B52" s="27"/>
      <c r="C52" s="27"/>
      <c r="D52" s="27"/>
      <c r="E52" s="27"/>
      <c r="F52" s="27"/>
      <c r="G52" s="27"/>
      <c r="H52" s="27"/>
      <c r="I52" s="27"/>
      <c r="J52" s="10"/>
      <c r="K52" s="10"/>
    </row>
    <row r="53" spans="1:11" ht="20.100000000000001" customHeight="1">
      <c r="A53" s="27"/>
      <c r="B53" s="27"/>
      <c r="C53" s="27"/>
      <c r="D53" s="27"/>
      <c r="E53" s="27"/>
      <c r="F53" s="27"/>
      <c r="G53" s="27"/>
      <c r="H53" s="27"/>
      <c r="I53" s="27"/>
      <c r="J53" s="10"/>
      <c r="K53" s="10"/>
    </row>
    <row r="54" spans="1:11" ht="20.100000000000001" customHeight="1">
      <c r="A54" s="27"/>
      <c r="B54" s="27"/>
      <c r="C54" s="27"/>
      <c r="D54" s="27"/>
      <c r="E54" s="27"/>
      <c r="F54" s="27"/>
      <c r="G54" s="27"/>
      <c r="H54" s="27"/>
      <c r="I54" s="27"/>
      <c r="J54" s="10"/>
      <c r="K54" s="10"/>
    </row>
    <row r="55" spans="1:11" ht="20.100000000000001" customHeight="1">
      <c r="A55" s="27"/>
      <c r="B55" s="27"/>
      <c r="C55" s="27"/>
      <c r="D55" s="27"/>
      <c r="E55" s="27"/>
      <c r="F55" s="27"/>
      <c r="G55" s="27"/>
      <c r="H55" s="27"/>
      <c r="I55" s="27"/>
      <c r="J55" s="10"/>
      <c r="K55" s="10"/>
    </row>
    <row r="56" spans="1:11" ht="20.100000000000001" customHeight="1">
      <c r="A56" s="27"/>
      <c r="B56" s="27"/>
      <c r="C56" s="27"/>
      <c r="D56" s="27"/>
      <c r="E56" s="27"/>
      <c r="F56" s="27"/>
      <c r="G56" s="27"/>
      <c r="H56" s="27"/>
      <c r="I56" s="27"/>
      <c r="J56" s="10"/>
      <c r="K56" s="10"/>
    </row>
    <row r="57" spans="1:11" ht="20.100000000000001" customHeight="1">
      <c r="A57" s="27"/>
      <c r="B57" s="27"/>
      <c r="C57" s="27"/>
      <c r="D57" s="27"/>
      <c r="E57" s="27"/>
      <c r="F57" s="27"/>
      <c r="G57" s="27"/>
      <c r="H57" s="27"/>
      <c r="I57" s="27"/>
      <c r="J57" s="10"/>
      <c r="K57" s="10"/>
    </row>
    <row r="58" spans="1:11" ht="20.100000000000001" customHeight="1">
      <c r="A58" s="27"/>
      <c r="B58" s="27"/>
      <c r="C58" s="27"/>
      <c r="D58" s="27"/>
      <c r="E58" s="27"/>
      <c r="F58" s="27"/>
      <c r="G58" s="27"/>
      <c r="H58" s="27"/>
      <c r="I58" s="27"/>
      <c r="J58" s="10"/>
      <c r="K58" s="10"/>
    </row>
    <row r="59" spans="1:11" ht="20.100000000000001" customHeight="1">
      <c r="A59" s="27"/>
      <c r="B59" s="27"/>
      <c r="C59" s="27"/>
      <c r="D59" s="27"/>
      <c r="E59" s="27"/>
      <c r="F59" s="27"/>
      <c r="G59" s="27"/>
      <c r="H59" s="27"/>
      <c r="I59" s="27"/>
      <c r="J59" s="10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 ht="20.100000000000001" customHeight="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 ht="20.100000000000001" customHeight="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 ht="20.100000000000001" customHeight="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 ht="20.100000000000001" customHeight="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F187" s="27"/>
      <c r="G187" s="27"/>
      <c r="H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F188" s="27"/>
      <c r="G188" s="27"/>
      <c r="H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F189" s="27"/>
      <c r="G189" s="27"/>
      <c r="H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F190" s="27"/>
      <c r="G190" s="27"/>
      <c r="H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I191" s="27"/>
      <c r="J191" s="10"/>
      <c r="K191" s="10"/>
    </row>
    <row r="192" spans="1:11">
      <c r="A192" s="27"/>
      <c r="B192" s="27"/>
      <c r="C192" s="27"/>
      <c r="D192" s="27"/>
      <c r="E192" s="27"/>
      <c r="I192" s="27"/>
      <c r="J192" s="10"/>
      <c r="K192" s="10"/>
    </row>
    <row r="193" spans="1:11">
      <c r="A193" s="27"/>
      <c r="B193" s="27"/>
      <c r="C193" s="27"/>
      <c r="D193" s="27"/>
      <c r="E193" s="27"/>
      <c r="I193" s="27"/>
      <c r="J193" s="10"/>
      <c r="K193" s="10"/>
    </row>
    <row r="194" spans="1:11">
      <c r="A194" s="27"/>
      <c r="B194" s="27"/>
      <c r="C194" s="27"/>
      <c r="D194" s="27"/>
      <c r="E194" s="27"/>
      <c r="I194" s="27"/>
      <c r="J194" s="10"/>
      <c r="K194" s="10"/>
    </row>
    <row r="195" spans="1:11">
      <c r="A195" s="27"/>
      <c r="B195" s="27"/>
      <c r="C195" s="27"/>
      <c r="D195" s="27"/>
      <c r="E195" s="27"/>
      <c r="I195" s="27"/>
      <c r="J195" s="10"/>
      <c r="K195" s="10"/>
    </row>
    <row r="196" spans="1:11">
      <c r="A196" s="27"/>
      <c r="B196" s="27"/>
      <c r="C196" s="27"/>
      <c r="D196" s="27"/>
      <c r="E196" s="27"/>
      <c r="I196" s="27"/>
      <c r="J196" s="10"/>
    </row>
  </sheetData>
  <mergeCells count="1">
    <mergeCell ref="A1:D1"/>
  </mergeCells>
  <hyperlinks>
    <hyperlink ref="F7" r:id="rId1" xr:uid="{14757766-348F-4453-94B2-0DC585841161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13CC1-431E-4002-B08A-F70FC10580CB}">
  <dimension ref="A1:T196"/>
  <sheetViews>
    <sheetView tabSelected="1" topLeftCell="A8" zoomScale="90" zoomScaleNormal="90" workbookViewId="0">
      <selection activeCell="E13" sqref="E13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8">
        <f ca="1">TODAY()</f>
        <v>45744</v>
      </c>
      <c r="B1" s="148"/>
      <c r="C1" s="148"/>
      <c r="D1" s="148"/>
      <c r="E1" s="23" t="s">
        <v>18</v>
      </c>
      <c r="F1" s="24" t="s">
        <v>222</v>
      </c>
      <c r="G1"/>
      <c r="M1" s="26" t="s">
        <v>27</v>
      </c>
      <c r="N1" s="59">
        <f>SUM(P12:P15)</f>
        <v>33513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28</v>
      </c>
      <c r="N2" s="60">
        <v>0.45</v>
      </c>
      <c r="O2" s="29">
        <f>SUM(N1/(1-N2))</f>
        <v>60932.73</v>
      </c>
      <c r="R2" s="73"/>
    </row>
    <row r="3" spans="1:20" s="31" customFormat="1" ht="25.15" customHeight="1" thickBot="1">
      <c r="A3" s="30" t="s">
        <v>52</v>
      </c>
      <c r="B3" s="30"/>
      <c r="C3" s="30"/>
      <c r="D3" s="23"/>
      <c r="E3" s="23" t="s">
        <v>1</v>
      </c>
      <c r="F3" s="24" t="s">
        <v>219</v>
      </c>
      <c r="G3" s="30"/>
      <c r="H3" s="23"/>
      <c r="I3" s="23"/>
      <c r="M3" s="26" t="s">
        <v>24</v>
      </c>
      <c r="N3" s="60">
        <v>9.5000000000000001E-2</v>
      </c>
      <c r="O3" s="32">
        <f>SUM(O2*N3)</f>
        <v>5788.61</v>
      </c>
    </row>
    <row r="4" spans="1:20" s="31" customFormat="1" ht="25.15" customHeight="1" thickTop="1">
      <c r="A4" s="30" t="s">
        <v>19</v>
      </c>
      <c r="B4" s="23"/>
      <c r="C4" s="23"/>
      <c r="D4" s="23"/>
      <c r="E4" s="23"/>
      <c r="F4" s="24" t="s">
        <v>196</v>
      </c>
      <c r="G4" s="30"/>
      <c r="H4" s="23"/>
      <c r="I4" s="23"/>
      <c r="M4" s="27"/>
      <c r="N4" s="27"/>
      <c r="O4" s="33">
        <f>SUM(O2:O3)</f>
        <v>66721.34</v>
      </c>
    </row>
    <row r="5" spans="1:20" s="31" customFormat="1" ht="25.15" customHeight="1">
      <c r="A5" s="30" t="s">
        <v>20</v>
      </c>
      <c r="B5" s="23"/>
      <c r="C5" s="23"/>
      <c r="D5" s="23"/>
      <c r="E5" s="23" t="s">
        <v>3</v>
      </c>
      <c r="F5" s="30" t="s">
        <v>175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177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2" t="s">
        <v>178</v>
      </c>
      <c r="G7" s="23"/>
      <c r="H7" s="23"/>
      <c r="I7" s="23"/>
      <c r="P7" s="74" t="s">
        <v>46</v>
      </c>
      <c r="Q7" s="73">
        <f>SUM(H12:H23)</f>
        <v>112833.18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5" t="s">
        <v>47</v>
      </c>
      <c r="R9" s="76"/>
      <c r="S9" s="76"/>
      <c r="T9" s="77"/>
    </row>
    <row r="10" spans="1:20" s="42" customFormat="1" ht="14.45" customHeight="1">
      <c r="A10" s="38"/>
      <c r="B10" s="38"/>
      <c r="C10" s="38"/>
      <c r="D10" s="38"/>
      <c r="E10" s="38"/>
      <c r="F10" s="38" t="s">
        <v>29</v>
      </c>
      <c r="G10" s="39" t="s">
        <v>30</v>
      </c>
      <c r="H10" s="39" t="s">
        <v>31</v>
      </c>
      <c r="I10" s="96" t="s">
        <v>32</v>
      </c>
      <c r="J10" s="39" t="s">
        <v>30</v>
      </c>
      <c r="K10" s="40"/>
      <c r="L10"/>
      <c r="M10" s="41">
        <v>0.45</v>
      </c>
      <c r="Q10" s="78"/>
      <c r="R10" s="46" t="s">
        <v>43</v>
      </c>
      <c r="S10" s="46" t="s">
        <v>44</v>
      </c>
      <c r="T10" s="79" t="s">
        <v>45</v>
      </c>
    </row>
    <row r="11" spans="1:20" s="42" customFormat="1" ht="24.95" customHeight="1" thickBot="1">
      <c r="A11" s="85" t="s">
        <v>0</v>
      </c>
      <c r="B11" s="85" t="s">
        <v>50</v>
      </c>
      <c r="C11" s="85" t="s">
        <v>39</v>
      </c>
      <c r="D11" s="86" t="s">
        <v>40</v>
      </c>
      <c r="E11" s="86" t="s">
        <v>33</v>
      </c>
      <c r="F11" s="85" t="s">
        <v>34</v>
      </c>
      <c r="G11" s="85" t="s">
        <v>5</v>
      </c>
      <c r="H11" s="85" t="s">
        <v>6</v>
      </c>
      <c r="I11" s="97">
        <v>9.7500000000000003E-2</v>
      </c>
      <c r="J11" s="85" t="s">
        <v>6</v>
      </c>
      <c r="K11" s="40"/>
      <c r="L11" t="s">
        <v>26</v>
      </c>
      <c r="M11" t="s">
        <v>25</v>
      </c>
      <c r="P11" s="42" t="s">
        <v>42</v>
      </c>
      <c r="Q11" s="80"/>
      <c r="R11" s="81">
        <f>SUM(P12:P23)</f>
        <v>71194</v>
      </c>
      <c r="S11" s="81">
        <f>SUM(Q7-R11)</f>
        <v>41639.18</v>
      </c>
      <c r="T11" s="84">
        <f>SUM(Q7-R11)/Q7</f>
        <v>0.37</v>
      </c>
    </row>
    <row r="12" spans="1:20" s="46" customFormat="1" ht="30" customHeight="1" thickTop="1">
      <c r="A12" s="57">
        <v>161</v>
      </c>
      <c r="B12" s="57" t="s">
        <v>191</v>
      </c>
      <c r="C12" s="57">
        <v>92</v>
      </c>
      <c r="D12" s="57">
        <v>108</v>
      </c>
      <c r="E12" s="127" t="s">
        <v>192</v>
      </c>
      <c r="F12" s="127" t="s">
        <v>197</v>
      </c>
      <c r="G12" s="82">
        <f>ROUNDUP(M12,2)</f>
        <v>329.93</v>
      </c>
      <c r="H12" s="82">
        <f t="shared" ref="H12:H18" si="0">G12*A12</f>
        <v>53118.73</v>
      </c>
      <c r="I12" s="82">
        <f t="shared" ref="I12" si="1">SUM(H12*$I$11)</f>
        <v>5179.08</v>
      </c>
      <c r="J12" s="82">
        <f t="shared" ref="J12" si="2">SUM(H12:I12)</f>
        <v>58297.81</v>
      </c>
      <c r="K12" s="44"/>
      <c r="L12" s="45">
        <v>181.46</v>
      </c>
      <c r="M12" s="61">
        <f t="shared" ref="M12:M13" si="3">SUM(L12/(1-$M$10))</f>
        <v>329.93</v>
      </c>
      <c r="P12" s="65">
        <f t="shared" ref="P12:P15" si="4">L12*A12</f>
        <v>29215.06</v>
      </c>
      <c r="R12" s="83">
        <f t="shared" ref="R12:R13" si="5">SUM(((C12*D12)/144)*A12)</f>
        <v>11109</v>
      </c>
      <c r="S12" s="46" t="s">
        <v>48</v>
      </c>
    </row>
    <row r="13" spans="1:20" s="46" customFormat="1" ht="30" customHeight="1">
      <c r="A13" s="57">
        <v>6</v>
      </c>
      <c r="B13" s="125" t="s">
        <v>193</v>
      </c>
      <c r="C13" s="57">
        <v>92</v>
      </c>
      <c r="D13" s="57">
        <v>120</v>
      </c>
      <c r="E13" s="127" t="s">
        <v>218</v>
      </c>
      <c r="F13" s="127" t="s">
        <v>206</v>
      </c>
      <c r="G13" s="82">
        <f t="shared" ref="G13:G15" si="6">ROUNDUP(M13,2)</f>
        <v>1233.6199999999999</v>
      </c>
      <c r="H13" s="82">
        <f t="shared" si="0"/>
        <v>7401.72</v>
      </c>
      <c r="I13" s="82">
        <f t="shared" ref="I13" si="7">SUM(H13*$I$11)</f>
        <v>721.67</v>
      </c>
      <c r="J13" s="82">
        <f t="shared" ref="J13" si="8">SUM(H13:I13)</f>
        <v>8123.39</v>
      </c>
      <c r="K13" s="44"/>
      <c r="L13" s="45">
        <v>678.49</v>
      </c>
      <c r="M13" s="61">
        <f t="shared" si="3"/>
        <v>1233.6199999999999</v>
      </c>
      <c r="P13" s="65">
        <f t="shared" si="4"/>
        <v>4070.94</v>
      </c>
      <c r="R13" s="83">
        <f t="shared" si="5"/>
        <v>460</v>
      </c>
      <c r="S13" s="46" t="s">
        <v>48</v>
      </c>
    </row>
    <row r="14" spans="1:20" s="46" customFormat="1" ht="30" customHeight="1">
      <c r="A14" s="56">
        <v>1</v>
      </c>
      <c r="B14" s="56"/>
      <c r="C14" s="56"/>
      <c r="D14" s="56"/>
      <c r="E14" s="64" t="s">
        <v>208</v>
      </c>
      <c r="F14" s="64" t="s">
        <v>187</v>
      </c>
      <c r="G14" s="69">
        <f t="shared" si="6"/>
        <v>269.08999999999997</v>
      </c>
      <c r="H14" s="69">
        <f t="shared" si="0"/>
        <v>269.08999999999997</v>
      </c>
      <c r="I14" s="69">
        <f t="shared" ref="I14" si="9">SUM(H14*$I$11)</f>
        <v>26.24</v>
      </c>
      <c r="J14" s="69">
        <f t="shared" ref="J14" si="10">SUM(H14:I14)</f>
        <v>295.33</v>
      </c>
      <c r="K14" s="44"/>
      <c r="L14" s="45">
        <v>148</v>
      </c>
      <c r="M14" s="61">
        <f t="shared" ref="M14" si="11">SUM(L14/(1-$M$10))</f>
        <v>269.08999999999997</v>
      </c>
      <c r="O14" s="63"/>
      <c r="P14" s="65">
        <f t="shared" si="4"/>
        <v>148</v>
      </c>
      <c r="R14" s="83">
        <f t="shared" ref="R14:R15" si="12">SUM(((C14*D14)/144)*A14)</f>
        <v>0</v>
      </c>
    </row>
    <row r="15" spans="1:20" s="46" customFormat="1" ht="30" customHeight="1" thickBot="1">
      <c r="A15" s="131">
        <v>1</v>
      </c>
      <c r="B15" s="131"/>
      <c r="C15" s="131"/>
      <c r="D15" s="131"/>
      <c r="E15" s="132" t="s">
        <v>194</v>
      </c>
      <c r="F15" s="132" t="s">
        <v>187</v>
      </c>
      <c r="G15" s="133">
        <f t="shared" si="6"/>
        <v>143.63999999999999</v>
      </c>
      <c r="H15" s="133">
        <f t="shared" si="0"/>
        <v>143.63999999999999</v>
      </c>
      <c r="I15" s="133">
        <f t="shared" ref="I15" si="13">SUM(H15*$I$11)</f>
        <v>14</v>
      </c>
      <c r="J15" s="133">
        <f t="shared" ref="J15" si="14">SUM(H15:I15)</f>
        <v>157.63999999999999</v>
      </c>
      <c r="K15" s="44"/>
      <c r="L15" s="45">
        <v>79</v>
      </c>
      <c r="M15" s="61">
        <f t="shared" ref="M15" si="15">SUM(L15/(1-$M$10))</f>
        <v>143.63999999999999</v>
      </c>
      <c r="O15" s="63"/>
      <c r="P15" s="65">
        <f t="shared" si="4"/>
        <v>79</v>
      </c>
      <c r="R15" s="83">
        <f t="shared" si="12"/>
        <v>0</v>
      </c>
    </row>
    <row r="16" spans="1:20" s="46" customFormat="1" ht="30" customHeight="1">
      <c r="A16" s="57">
        <v>6</v>
      </c>
      <c r="B16" s="122"/>
      <c r="C16" s="122"/>
      <c r="D16" s="122"/>
      <c r="E16" s="43" t="s">
        <v>185</v>
      </c>
      <c r="F16" s="43"/>
      <c r="G16" s="82">
        <v>100</v>
      </c>
      <c r="H16" s="123">
        <f t="shared" si="0"/>
        <v>600</v>
      </c>
      <c r="I16" s="82"/>
      <c r="J16" s="82">
        <f t="shared" ref="J16:J17" si="16">SUM(H16:I16)</f>
        <v>600</v>
      </c>
      <c r="K16" s="44"/>
      <c r="L16" s="45">
        <v>75</v>
      </c>
      <c r="M16" s="61">
        <f>SUM(L16/(1-$N$16))</f>
        <v>100</v>
      </c>
      <c r="N16" s="41">
        <v>0.25</v>
      </c>
      <c r="O16" s="62"/>
      <c r="P16" s="65">
        <f>L16*A16</f>
        <v>450</v>
      </c>
      <c r="Q16" s="72"/>
      <c r="R16" s="91" t="s">
        <v>56</v>
      </c>
    </row>
    <row r="17" spans="1:19" s="46" customFormat="1" ht="30" customHeight="1">
      <c r="A17" s="57">
        <v>6</v>
      </c>
      <c r="B17" s="122"/>
      <c r="C17" s="122"/>
      <c r="D17" s="122"/>
      <c r="E17" s="43" t="s">
        <v>212</v>
      </c>
      <c r="F17" s="43"/>
      <c r="G17" s="82">
        <v>100</v>
      </c>
      <c r="H17" s="123">
        <f t="shared" si="0"/>
        <v>600</v>
      </c>
      <c r="I17" s="82"/>
      <c r="J17" s="82">
        <f t="shared" si="16"/>
        <v>600</v>
      </c>
      <c r="K17" s="44"/>
      <c r="L17" s="45">
        <v>75</v>
      </c>
      <c r="M17" s="61">
        <f>SUM(L17/(1-$N$17))</f>
        <v>100</v>
      </c>
      <c r="N17" s="41">
        <v>0.25</v>
      </c>
      <c r="O17" s="62"/>
      <c r="P17" s="65">
        <f>L17*A17</f>
        <v>450</v>
      </c>
      <c r="Q17" s="72"/>
      <c r="R17" s="91" t="s">
        <v>56</v>
      </c>
    </row>
    <row r="18" spans="1:19" s="46" customFormat="1" ht="30" customHeight="1">
      <c r="A18" s="57">
        <v>161</v>
      </c>
      <c r="B18" s="122"/>
      <c r="C18" s="122"/>
      <c r="D18" s="122"/>
      <c r="E18" s="43" t="s">
        <v>195</v>
      </c>
      <c r="F18" s="43"/>
      <c r="G18" s="82">
        <v>50</v>
      </c>
      <c r="H18" s="123">
        <f t="shared" si="0"/>
        <v>8050</v>
      </c>
      <c r="I18" s="82"/>
      <c r="J18" s="82">
        <f t="shared" ref="J18" si="17">SUM(H18:I18)</f>
        <v>8050</v>
      </c>
      <c r="K18" s="44"/>
      <c r="L18" s="45">
        <v>35</v>
      </c>
      <c r="M18" s="61">
        <f>SUM(L18/(1-$N$16))</f>
        <v>46.67</v>
      </c>
      <c r="N18" s="41">
        <v>0.25</v>
      </c>
      <c r="O18" s="62"/>
      <c r="P18" s="65">
        <f>L18*A18</f>
        <v>5635</v>
      </c>
      <c r="Q18" s="72"/>
      <c r="R18" s="91" t="s">
        <v>56</v>
      </c>
    </row>
    <row r="19" spans="1:19" s="46" customFormat="1" ht="30" customHeight="1">
      <c r="A19" s="56">
        <v>1</v>
      </c>
      <c r="B19" s="68"/>
      <c r="C19" s="68"/>
      <c r="D19" s="68"/>
      <c r="E19" s="64" t="s">
        <v>35</v>
      </c>
      <c r="F19" s="64"/>
      <c r="G19" s="82">
        <v>550</v>
      </c>
      <c r="H19" s="70">
        <f>SUM(G19*A19)</f>
        <v>550</v>
      </c>
      <c r="I19" s="69"/>
      <c r="J19" s="71">
        <f>SUM(H19:I19)</f>
        <v>550</v>
      </c>
      <c r="K19" s="44"/>
      <c r="L19" s="45">
        <f>8*50</f>
        <v>400</v>
      </c>
      <c r="M19" s="61">
        <f>SUM(L19/(1-$N$16))</f>
        <v>533.33000000000004</v>
      </c>
      <c r="P19" s="65">
        <f t="shared" ref="P19:P23" si="18">L19*A19</f>
        <v>400</v>
      </c>
      <c r="R19" s="91" t="s">
        <v>57</v>
      </c>
    </row>
    <row r="20" spans="1:19" s="46" customFormat="1" ht="30" customHeight="1">
      <c r="A20" s="56">
        <v>1</v>
      </c>
      <c r="B20" s="68"/>
      <c r="C20" s="68"/>
      <c r="D20" s="68"/>
      <c r="E20" s="64" t="s">
        <v>186</v>
      </c>
      <c r="F20" s="64"/>
      <c r="G20" s="82">
        <v>350</v>
      </c>
      <c r="H20" s="70">
        <f>SUM(G20*A20)</f>
        <v>350</v>
      </c>
      <c r="I20" s="69"/>
      <c r="J20" s="71">
        <f>SUM(H20:I20)</f>
        <v>350</v>
      </c>
      <c r="K20" s="44"/>
      <c r="L20" s="45">
        <v>250</v>
      </c>
      <c r="M20" s="61">
        <f>SUM(L20/(1-$N$16))</f>
        <v>333.33</v>
      </c>
      <c r="P20" s="65">
        <f t="shared" si="18"/>
        <v>250</v>
      </c>
      <c r="R20" s="91" t="s">
        <v>57</v>
      </c>
    </row>
    <row r="21" spans="1:19" s="46" customFormat="1" ht="30" customHeight="1">
      <c r="A21" s="68">
        <v>1</v>
      </c>
      <c r="B21" s="68"/>
      <c r="C21" s="68"/>
      <c r="D21" s="68"/>
      <c r="E21" s="64" t="s">
        <v>181</v>
      </c>
      <c r="F21" s="64" t="s">
        <v>223</v>
      </c>
      <c r="G21" s="82">
        <v>7000</v>
      </c>
      <c r="H21" s="70">
        <f>SUM(G21*A21)</f>
        <v>7000</v>
      </c>
      <c r="I21" s="69"/>
      <c r="J21" s="71">
        <f>SUM(H21:I21)</f>
        <v>7000</v>
      </c>
      <c r="K21" s="44"/>
      <c r="L21" s="45">
        <f>((0.7*720)+(50*10)+(200)+(60))*4</f>
        <v>5056</v>
      </c>
      <c r="M21" s="61">
        <f t="shared" ref="M21:M23" si="19">SUM(L21/(1-$N$16))</f>
        <v>6741.33</v>
      </c>
      <c r="O21" s="47"/>
      <c r="P21" s="65">
        <f t="shared" si="18"/>
        <v>5056</v>
      </c>
      <c r="Q21" s="48"/>
      <c r="R21" s="63" t="s">
        <v>54</v>
      </c>
    </row>
    <row r="22" spans="1:19" s="46" customFormat="1" ht="30" customHeight="1">
      <c r="A22" s="68">
        <v>1</v>
      </c>
      <c r="B22" s="68"/>
      <c r="C22" s="68"/>
      <c r="D22" s="68"/>
      <c r="E22" s="64" t="s">
        <v>55</v>
      </c>
      <c r="F22" s="64" t="s">
        <v>224</v>
      </c>
      <c r="G22" s="82">
        <v>28000</v>
      </c>
      <c r="H22" s="70">
        <f>SUM(G22*A22)</f>
        <v>28000</v>
      </c>
      <c r="I22" s="69"/>
      <c r="J22" s="71">
        <f>SUM(H22:I22)</f>
        <v>28000</v>
      </c>
      <c r="K22" s="44"/>
      <c r="L22" s="45">
        <f>((0.7*720)+(50*10)+(200*4)+(60*4))*10</f>
        <v>20440</v>
      </c>
      <c r="M22" s="61">
        <f t="shared" si="19"/>
        <v>27253.33</v>
      </c>
      <c r="O22" s="47"/>
      <c r="P22" s="65">
        <f t="shared" si="18"/>
        <v>20440</v>
      </c>
      <c r="Q22" s="48"/>
      <c r="R22" s="63" t="s">
        <v>54</v>
      </c>
    </row>
    <row r="23" spans="1:19" s="46" customFormat="1" ht="30" customHeight="1" thickBot="1">
      <c r="A23" s="66">
        <v>1</v>
      </c>
      <c r="B23" s="66"/>
      <c r="C23" s="66"/>
      <c r="D23" s="66"/>
      <c r="E23" s="67" t="s">
        <v>41</v>
      </c>
      <c r="F23" s="67"/>
      <c r="G23" s="92">
        <v>6750</v>
      </c>
      <c r="H23" s="82">
        <f t="shared" ref="H23" si="20">G23*A23</f>
        <v>6750</v>
      </c>
      <c r="I23" s="69"/>
      <c r="J23" s="58">
        <f>SUM(H23:I23)</f>
        <v>6750</v>
      </c>
      <c r="K23" s="44"/>
      <c r="L23" s="45">
        <v>5000</v>
      </c>
      <c r="M23" s="61">
        <f t="shared" si="19"/>
        <v>6666.67</v>
      </c>
      <c r="O23" s="47"/>
      <c r="P23" s="65">
        <f t="shared" si="18"/>
        <v>5000</v>
      </c>
      <c r="Q23" s="48"/>
      <c r="R23" s="63" t="s">
        <v>54</v>
      </c>
    </row>
    <row r="24" spans="1:19" ht="40.15" customHeight="1" thickTop="1">
      <c r="A24" s="49"/>
      <c r="B24" s="50"/>
      <c r="C24" s="50"/>
      <c r="D24" s="50"/>
      <c r="E24" s="50"/>
      <c r="F24" s="50"/>
      <c r="G24" s="90"/>
      <c r="H24" s="50"/>
      <c r="I24" s="51"/>
      <c r="J24" s="52">
        <f>SUM(J12:J23)</f>
        <v>118774.17</v>
      </c>
      <c r="K24" s="10"/>
      <c r="L24" s="46"/>
      <c r="M24" s="46"/>
      <c r="N24" s="46"/>
      <c r="O24" s="47"/>
      <c r="P24" s="46"/>
      <c r="Q24" s="46"/>
      <c r="R24" s="46"/>
      <c r="S24" s="46"/>
    </row>
    <row r="25" spans="1:19" s="46" customFormat="1" ht="24.95" customHeight="1">
      <c r="A25" s="27"/>
      <c r="B25" s="27"/>
      <c r="C25" s="27"/>
      <c r="D25" s="27"/>
      <c r="E25" s="27"/>
      <c r="F25" s="27"/>
      <c r="G25" s="27"/>
      <c r="H25" s="27"/>
      <c r="I25" s="29"/>
      <c r="J25" s="44"/>
      <c r="K25" s="27"/>
    </row>
    <row r="26" spans="1:19" s="46" customFormat="1" ht="24.95" customHeight="1">
      <c r="A26" s="35"/>
      <c r="B26"/>
      <c r="C26"/>
      <c r="D26"/>
      <c r="E26" s="27"/>
      <c r="F26"/>
      <c r="G26"/>
      <c r="H26"/>
      <c r="I26" s="29"/>
      <c r="J26" s="44"/>
      <c r="K26" s="27"/>
    </row>
    <row r="27" spans="1:19" s="46" customFormat="1" ht="24.95" customHeight="1">
      <c r="A27" s="93" t="s">
        <v>58</v>
      </c>
      <c r="E27" s="27"/>
      <c r="I27" s="29"/>
      <c r="J27" s="44"/>
      <c r="K27" s="27"/>
    </row>
    <row r="28" spans="1:19" s="46" customFormat="1" ht="24.95" customHeight="1">
      <c r="A28" s="93" t="s">
        <v>59</v>
      </c>
      <c r="E28" s="27"/>
      <c r="I28" s="29"/>
      <c r="J28" s="44"/>
      <c r="K28" s="53"/>
    </row>
    <row r="29" spans="1:19" ht="24.95" customHeight="1">
      <c r="A29" s="98" t="s">
        <v>60</v>
      </c>
      <c r="B29" s="99"/>
      <c r="C29" s="99"/>
      <c r="D29" s="99"/>
      <c r="E29" s="100"/>
      <c r="F29" s="99"/>
      <c r="G29" s="46"/>
      <c r="H29" s="46"/>
      <c r="I29" s="29"/>
      <c r="J29" s="44"/>
      <c r="K29" s="10"/>
    </row>
    <row r="30" spans="1:19" ht="24.95" customHeight="1">
      <c r="A30" s="27"/>
      <c r="B30" s="46"/>
      <c r="C30" s="46"/>
      <c r="D30" s="46"/>
      <c r="E30" s="27"/>
      <c r="F30" s="46"/>
      <c r="G30" s="46"/>
      <c r="H30" s="46"/>
      <c r="I30" s="29"/>
      <c r="J30" s="44"/>
      <c r="K30" s="10"/>
    </row>
    <row r="31" spans="1:19" ht="24.95" customHeight="1">
      <c r="A31" s="27"/>
      <c r="B31" s="27"/>
      <c r="C31" s="27"/>
      <c r="D31" s="27"/>
      <c r="E31" s="27"/>
      <c r="F31"/>
      <c r="G31"/>
      <c r="H31"/>
      <c r="I31" s="29"/>
      <c r="J31" s="44"/>
      <c r="K31" s="10"/>
    </row>
    <row r="32" spans="1:19" s="46" customFormat="1" ht="24.95" customHeight="1">
      <c r="A32" s="27"/>
      <c r="B32" s="27"/>
      <c r="C32" s="27"/>
      <c r="D32" s="27"/>
      <c r="E32" s="27"/>
      <c r="F32" s="27"/>
      <c r="G32" s="27"/>
      <c r="H32" s="27"/>
      <c r="I32" s="29"/>
      <c r="J32" s="44"/>
      <c r="K32" s="27"/>
    </row>
    <row r="33" spans="1:11" s="46" customFormat="1" ht="24.95" customHeight="1">
      <c r="A33" s="27"/>
      <c r="B33" s="27"/>
      <c r="C33" s="27"/>
      <c r="D33" s="27"/>
      <c r="E33" s="27"/>
      <c r="F33" s="27"/>
      <c r="G33" s="27"/>
      <c r="H33" s="27"/>
      <c r="I33" s="29"/>
      <c r="J33" s="44"/>
      <c r="K33" s="27"/>
    </row>
    <row r="34" spans="1:11" ht="24.95" customHeight="1">
      <c r="A34" s="27"/>
      <c r="B34" s="27"/>
      <c r="C34" s="27"/>
      <c r="D34" s="27"/>
      <c r="E34" s="27"/>
      <c r="F34" s="27"/>
      <c r="G34" s="27"/>
      <c r="H34" s="27"/>
      <c r="I34" s="29"/>
      <c r="J34" s="44"/>
      <c r="K34" s="10"/>
    </row>
    <row r="35" spans="1:11" ht="24.95" customHeight="1">
      <c r="A35" s="27"/>
      <c r="B35" s="27"/>
      <c r="C35" s="27"/>
      <c r="D35" s="27"/>
      <c r="E35" s="27"/>
      <c r="F35" s="27"/>
      <c r="G35" s="27"/>
      <c r="H35" s="27"/>
      <c r="I35" s="29"/>
      <c r="J35" s="44"/>
      <c r="K35" s="10"/>
    </row>
    <row r="36" spans="1:11" s="46" customFormat="1" ht="24.95" customHeight="1">
      <c r="A36" s="36"/>
      <c r="B36" s="36"/>
      <c r="C36" s="36"/>
      <c r="D36" s="27"/>
      <c r="E36" s="27"/>
      <c r="F36" s="27"/>
      <c r="G36" s="27"/>
      <c r="H36" s="27"/>
      <c r="I36" s="29"/>
      <c r="J36" s="44"/>
      <c r="K36" s="53"/>
    </row>
    <row r="37" spans="1:11" ht="24.95" customHeight="1">
      <c r="A37" s="27"/>
      <c r="B37" s="27"/>
      <c r="C37" s="27"/>
      <c r="D37" s="27"/>
      <c r="E37" s="27"/>
      <c r="F37" s="27"/>
      <c r="G37" s="27"/>
      <c r="H37" s="27"/>
      <c r="I37" s="29"/>
      <c r="J37" s="44"/>
      <c r="K37" s="10"/>
    </row>
    <row r="38" spans="1:11" ht="24.95" customHeight="1">
      <c r="A38" s="27"/>
      <c r="B38" s="27"/>
      <c r="C38" s="27"/>
      <c r="D38" s="27"/>
      <c r="E38" s="27"/>
      <c r="F38" s="27"/>
      <c r="G38" s="27"/>
      <c r="H38" s="27"/>
      <c r="I38" s="29"/>
      <c r="J38" s="44"/>
      <c r="K38" s="10"/>
    </row>
    <row r="39" spans="1:11" ht="24.95" customHeight="1">
      <c r="A39" s="27"/>
      <c r="B39" s="27"/>
      <c r="C39" s="27"/>
      <c r="D39" s="27"/>
      <c r="E39" s="27"/>
      <c r="F39" s="27"/>
      <c r="G39" s="27"/>
      <c r="H39" s="27"/>
      <c r="I39" s="29"/>
      <c r="J39" s="44"/>
      <c r="K39" s="10"/>
    </row>
    <row r="40" spans="1:11" s="46" customFormat="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27"/>
    </row>
    <row r="41" spans="1:11" s="46" customFormat="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27"/>
    </row>
    <row r="42" spans="1:11" s="46" customFormat="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53"/>
    </row>
    <row r="43" spans="1:11" ht="24.95" customHeight="1">
      <c r="A43" s="27"/>
      <c r="B43" s="27"/>
      <c r="C43" s="27"/>
      <c r="D43" s="27"/>
      <c r="E43" s="27"/>
      <c r="F43" s="27"/>
      <c r="G43" s="27"/>
      <c r="H43" s="27"/>
      <c r="I43" s="29"/>
      <c r="J43" s="44"/>
      <c r="K43" s="10"/>
    </row>
    <row r="44" spans="1:11" ht="24.95" customHeight="1">
      <c r="A44" s="27"/>
      <c r="B44" s="27"/>
      <c r="C44" s="27"/>
      <c r="D44" s="27"/>
      <c r="E44" s="27"/>
      <c r="F44" s="27"/>
      <c r="G44" s="27"/>
      <c r="H44" s="27"/>
      <c r="I44" s="29"/>
      <c r="J44" s="44"/>
      <c r="K44" s="10"/>
    </row>
    <row r="45" spans="1:11" ht="24.95" customHeight="1">
      <c r="A45" s="27"/>
      <c r="B45" s="27"/>
      <c r="C45" s="27"/>
      <c r="D45" s="27"/>
      <c r="E45" s="27"/>
      <c r="F45" s="27"/>
      <c r="G45" s="27"/>
      <c r="H45" s="27"/>
      <c r="I45" s="29"/>
      <c r="J45" s="44"/>
      <c r="K45" s="10"/>
    </row>
    <row r="46" spans="1:11" s="46" customFormat="1" ht="24.95" customHeight="1">
      <c r="A46" s="27"/>
      <c r="B46" s="27"/>
      <c r="C46" s="27"/>
      <c r="D46" s="27"/>
      <c r="E46" s="27"/>
      <c r="F46" s="27"/>
      <c r="G46" s="27"/>
      <c r="H46" s="27"/>
      <c r="I46" s="29"/>
      <c r="J46" s="44"/>
      <c r="K46" s="27"/>
    </row>
    <row r="47" spans="1:11" s="46" customFormat="1" ht="24.95" customHeight="1">
      <c r="A47" s="27"/>
      <c r="B47" s="27"/>
      <c r="C47" s="27"/>
      <c r="D47" s="27"/>
      <c r="E47" s="27"/>
      <c r="F47" s="27"/>
      <c r="G47" s="27"/>
      <c r="H47" s="27"/>
      <c r="I47" s="29"/>
      <c r="J47" s="44"/>
      <c r="K47" s="27"/>
    </row>
    <row r="48" spans="1:11" ht="24.95" customHeight="1">
      <c r="A48" s="27"/>
      <c r="B48" s="27"/>
      <c r="C48" s="27"/>
      <c r="D48" s="27"/>
      <c r="E48" s="27"/>
      <c r="F48" s="27"/>
      <c r="G48" s="27"/>
      <c r="H48" s="27"/>
      <c r="I48" s="29"/>
      <c r="J48" s="44"/>
      <c r="K48" s="10"/>
    </row>
    <row r="49" spans="1:11" ht="24.95" customHeight="1">
      <c r="A49" s="27"/>
      <c r="B49" s="27"/>
      <c r="C49" s="27"/>
      <c r="D49" s="27"/>
      <c r="E49" s="27"/>
      <c r="F49" s="27"/>
      <c r="G49" s="27"/>
      <c r="H49" s="27"/>
      <c r="I49" s="29"/>
      <c r="J49" s="44"/>
      <c r="K49" s="10"/>
    </row>
    <row r="50" spans="1:11" ht="24.95" customHeight="1">
      <c r="A50" s="36"/>
      <c r="B50" s="36"/>
      <c r="C50" s="36"/>
      <c r="D50" s="27"/>
      <c r="E50" s="27"/>
      <c r="F50" s="27"/>
      <c r="G50" s="27"/>
      <c r="H50" s="27"/>
      <c r="I50" s="29"/>
      <c r="J50" s="44"/>
      <c r="K50" s="10"/>
    </row>
    <row r="51" spans="1:11" ht="24.95" customHeight="1">
      <c r="A51" s="27"/>
      <c r="B51" s="27"/>
      <c r="C51" s="27"/>
      <c r="D51" s="27"/>
      <c r="E51" s="27"/>
      <c r="F51" s="27"/>
      <c r="G51" s="27"/>
      <c r="H51" s="27"/>
      <c r="I51" s="54"/>
      <c r="J51" s="55"/>
      <c r="K51" s="10"/>
    </row>
    <row r="52" spans="1:11" ht="20.100000000000001" customHeight="1">
      <c r="A52" s="27"/>
      <c r="B52" s="27"/>
      <c r="C52" s="27"/>
      <c r="D52" s="27"/>
      <c r="E52" s="27"/>
      <c r="F52" s="27"/>
      <c r="G52" s="27"/>
      <c r="H52" s="27"/>
      <c r="I52" s="27"/>
      <c r="J52" s="10"/>
      <c r="K52" s="10"/>
    </row>
    <row r="53" spans="1:11" ht="20.100000000000001" customHeight="1">
      <c r="A53" s="27"/>
      <c r="B53" s="27"/>
      <c r="C53" s="27"/>
      <c r="D53" s="27"/>
      <c r="E53" s="27"/>
      <c r="F53" s="27"/>
      <c r="G53" s="27"/>
      <c r="H53" s="27"/>
      <c r="I53" s="27"/>
      <c r="J53" s="10"/>
      <c r="K53" s="10"/>
    </row>
    <row r="54" spans="1:11" ht="20.100000000000001" customHeight="1">
      <c r="A54" s="27"/>
      <c r="B54" s="27"/>
      <c r="C54" s="27"/>
      <c r="D54" s="27"/>
      <c r="E54" s="27"/>
      <c r="F54" s="27"/>
      <c r="G54" s="27"/>
      <c r="H54" s="27"/>
      <c r="I54" s="27"/>
      <c r="J54" s="10"/>
      <c r="K54" s="10"/>
    </row>
    <row r="55" spans="1:11" ht="20.100000000000001" customHeight="1">
      <c r="A55" s="27"/>
      <c r="B55" s="27"/>
      <c r="C55" s="27"/>
      <c r="D55" s="27"/>
      <c r="E55" s="27"/>
      <c r="F55" s="27"/>
      <c r="G55" s="27"/>
      <c r="H55" s="27"/>
      <c r="I55" s="27"/>
      <c r="J55" s="10"/>
      <c r="K55" s="10"/>
    </row>
    <row r="56" spans="1:11" ht="20.100000000000001" customHeight="1">
      <c r="A56" s="27"/>
      <c r="B56" s="27"/>
      <c r="C56" s="27"/>
      <c r="D56" s="27"/>
      <c r="E56" s="27"/>
      <c r="F56" s="27"/>
      <c r="G56" s="27"/>
      <c r="H56" s="27"/>
      <c r="I56" s="27"/>
      <c r="J56" s="10"/>
      <c r="K56" s="10"/>
    </row>
    <row r="57" spans="1:11" ht="20.100000000000001" customHeight="1">
      <c r="A57" s="27"/>
      <c r="B57" s="27"/>
      <c r="C57" s="27"/>
      <c r="D57" s="27"/>
      <c r="E57" s="27"/>
      <c r="F57" s="27"/>
      <c r="G57" s="27"/>
      <c r="H57" s="27"/>
      <c r="I57" s="27"/>
      <c r="J57" s="10"/>
      <c r="K57" s="10"/>
    </row>
    <row r="58" spans="1:11" ht="20.100000000000001" customHeight="1">
      <c r="A58" s="27"/>
      <c r="B58" s="27"/>
      <c r="C58" s="27"/>
      <c r="D58" s="27"/>
      <c r="E58" s="27"/>
      <c r="F58" s="27"/>
      <c r="G58" s="27"/>
      <c r="H58" s="27"/>
      <c r="I58" s="27"/>
      <c r="J58" s="10"/>
      <c r="K58" s="10"/>
    </row>
    <row r="59" spans="1:11" ht="20.100000000000001" customHeight="1">
      <c r="A59" s="27"/>
      <c r="B59" s="27"/>
      <c r="C59" s="27"/>
      <c r="D59" s="27"/>
      <c r="E59" s="27"/>
      <c r="F59" s="27"/>
      <c r="G59" s="27"/>
      <c r="H59" s="27"/>
      <c r="I59" s="27"/>
      <c r="J59" s="10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 ht="20.100000000000001" customHeight="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 ht="20.100000000000001" customHeight="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 ht="20.100000000000001" customHeight="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 ht="20.100000000000001" customHeight="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F187" s="27"/>
      <c r="G187" s="27"/>
      <c r="H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F188" s="27"/>
      <c r="G188" s="27"/>
      <c r="H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F189" s="27"/>
      <c r="G189" s="27"/>
      <c r="H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F190" s="27"/>
      <c r="G190" s="27"/>
      <c r="H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I191" s="27"/>
      <c r="J191" s="10"/>
      <c r="K191" s="10"/>
    </row>
    <row r="192" spans="1:11">
      <c r="A192" s="27"/>
      <c r="B192" s="27"/>
      <c r="C192" s="27"/>
      <c r="D192" s="27"/>
      <c r="E192" s="27"/>
      <c r="I192" s="27"/>
      <c r="J192" s="10"/>
      <c r="K192" s="10"/>
    </row>
    <row r="193" spans="1:11">
      <c r="A193" s="27"/>
      <c r="B193" s="27"/>
      <c r="C193" s="27"/>
      <c r="D193" s="27"/>
      <c r="E193" s="27"/>
      <c r="I193" s="27"/>
      <c r="J193" s="10"/>
      <c r="K193" s="10"/>
    </row>
    <row r="194" spans="1:11">
      <c r="A194" s="27"/>
      <c r="B194" s="27"/>
      <c r="C194" s="27"/>
      <c r="D194" s="27"/>
      <c r="E194" s="27"/>
      <c r="I194" s="27"/>
      <c r="J194" s="10"/>
      <c r="K194" s="10"/>
    </row>
    <row r="195" spans="1:11">
      <c r="A195" s="27"/>
      <c r="B195" s="27"/>
      <c r="C195" s="27"/>
      <c r="D195" s="27"/>
      <c r="E195" s="27"/>
      <c r="I195" s="27"/>
      <c r="J195" s="10"/>
      <c r="K195" s="10"/>
    </row>
    <row r="196" spans="1:11">
      <c r="A196" s="27"/>
      <c r="B196" s="27"/>
      <c r="C196" s="27"/>
      <c r="D196" s="27"/>
      <c r="E196" s="27"/>
      <c r="I196" s="27"/>
      <c r="J196" s="10"/>
    </row>
  </sheetData>
  <mergeCells count="1">
    <mergeCell ref="A1:D1"/>
  </mergeCells>
  <hyperlinks>
    <hyperlink ref="F7" r:id="rId1" xr:uid="{C43D3505-E714-48A6-A8D1-030C71EF8DA6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29F27-7BCD-4FC6-9316-C28B76325281}">
  <dimension ref="A1:T196"/>
  <sheetViews>
    <sheetView topLeftCell="A6" zoomScale="90" zoomScaleNormal="90" workbookViewId="0">
      <selection activeCell="F20" sqref="F20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8">
        <f ca="1">TODAY()</f>
        <v>45744</v>
      </c>
      <c r="B1" s="148"/>
      <c r="C1" s="148"/>
      <c r="D1" s="148"/>
      <c r="E1" s="23" t="s">
        <v>18</v>
      </c>
      <c r="F1" s="24" t="s">
        <v>222</v>
      </c>
      <c r="G1"/>
      <c r="M1" s="26" t="s">
        <v>27</v>
      </c>
      <c r="N1" s="59">
        <f>SUM(P12:P15)</f>
        <v>45366.02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28</v>
      </c>
      <c r="N2" s="60">
        <v>0.45</v>
      </c>
      <c r="O2" s="29">
        <f>SUM(N1/(1-N2))</f>
        <v>82483.67</v>
      </c>
      <c r="R2" s="73"/>
    </row>
    <row r="3" spans="1:20" s="31" customFormat="1" ht="25.15" customHeight="1" thickBot="1">
      <c r="A3" s="30" t="s">
        <v>52</v>
      </c>
      <c r="B3" s="30"/>
      <c r="C3" s="30"/>
      <c r="D3" s="23"/>
      <c r="E3" s="23" t="s">
        <v>1</v>
      </c>
      <c r="F3" s="24" t="s">
        <v>219</v>
      </c>
      <c r="G3" s="30"/>
      <c r="H3" s="23"/>
      <c r="I3" s="23"/>
      <c r="M3" s="26" t="s">
        <v>24</v>
      </c>
      <c r="N3" s="60">
        <v>9.5000000000000001E-2</v>
      </c>
      <c r="O3" s="32">
        <f>SUM(O2*N3)</f>
        <v>7835.95</v>
      </c>
    </row>
    <row r="4" spans="1:20" s="31" customFormat="1" ht="25.15" customHeight="1" thickTop="1">
      <c r="A4" s="30" t="s">
        <v>19</v>
      </c>
      <c r="B4" s="23"/>
      <c r="C4" s="23"/>
      <c r="D4" s="23"/>
      <c r="E4" s="23"/>
      <c r="F4" s="24" t="s">
        <v>196</v>
      </c>
      <c r="G4" s="30"/>
      <c r="H4" s="23"/>
      <c r="I4" s="23"/>
      <c r="M4" s="27"/>
      <c r="N4" s="27"/>
      <c r="O4" s="33">
        <f>SUM(O2:O3)</f>
        <v>90319.62</v>
      </c>
    </row>
    <row r="5" spans="1:20" s="31" customFormat="1" ht="25.15" customHeight="1">
      <c r="A5" s="30" t="s">
        <v>20</v>
      </c>
      <c r="B5" s="23"/>
      <c r="C5" s="23"/>
      <c r="D5" s="23"/>
      <c r="E5" s="23" t="s">
        <v>3</v>
      </c>
      <c r="F5" s="30" t="s">
        <v>175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177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2" t="s">
        <v>178</v>
      </c>
      <c r="G7" s="23"/>
      <c r="H7" s="23"/>
      <c r="I7" s="23"/>
      <c r="P7" s="74" t="s">
        <v>46</v>
      </c>
      <c r="Q7" s="73">
        <f>SUM(H12:H23)</f>
        <v>127510.02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5" t="s">
        <v>47</v>
      </c>
      <c r="R9" s="76"/>
      <c r="S9" s="76"/>
      <c r="T9" s="77"/>
    </row>
    <row r="10" spans="1:20" s="42" customFormat="1" ht="14.45" customHeight="1">
      <c r="A10" s="38"/>
      <c r="B10" s="38"/>
      <c r="C10" s="38"/>
      <c r="D10" s="38"/>
      <c r="E10" s="38"/>
      <c r="F10" s="38" t="s">
        <v>29</v>
      </c>
      <c r="G10" s="39" t="s">
        <v>30</v>
      </c>
      <c r="H10" s="39" t="s">
        <v>31</v>
      </c>
      <c r="I10" s="96" t="s">
        <v>32</v>
      </c>
      <c r="J10" s="39" t="s">
        <v>30</v>
      </c>
      <c r="K10" s="40"/>
      <c r="L10"/>
      <c r="M10" s="41">
        <v>0.4</v>
      </c>
      <c r="Q10" s="78"/>
      <c r="R10" s="46" t="s">
        <v>43</v>
      </c>
      <c r="S10" s="46" t="s">
        <v>44</v>
      </c>
      <c r="T10" s="79" t="s">
        <v>45</v>
      </c>
    </row>
    <row r="11" spans="1:20" s="42" customFormat="1" ht="24.95" customHeight="1" thickBot="1">
      <c r="A11" s="85" t="s">
        <v>0</v>
      </c>
      <c r="B11" s="85" t="s">
        <v>50</v>
      </c>
      <c r="C11" s="85" t="s">
        <v>39</v>
      </c>
      <c r="D11" s="86" t="s">
        <v>40</v>
      </c>
      <c r="E11" s="86" t="s">
        <v>33</v>
      </c>
      <c r="F11" s="85" t="s">
        <v>34</v>
      </c>
      <c r="G11" s="85" t="s">
        <v>5</v>
      </c>
      <c r="H11" s="85" t="s">
        <v>6</v>
      </c>
      <c r="I11" s="97">
        <v>9.7500000000000003E-2</v>
      </c>
      <c r="J11" s="85" t="s">
        <v>6</v>
      </c>
      <c r="K11" s="40"/>
      <c r="L11" t="s">
        <v>26</v>
      </c>
      <c r="M11" t="s">
        <v>25</v>
      </c>
      <c r="P11" s="42" t="s">
        <v>42</v>
      </c>
      <c r="Q11" s="80"/>
      <c r="R11" s="81">
        <f>SUM(P12:P23)</f>
        <v>83047.02</v>
      </c>
      <c r="S11" s="81">
        <f>SUM(Q7-R11)</f>
        <v>44463</v>
      </c>
      <c r="T11" s="84">
        <f>SUM(Q7-R11)/Q7</f>
        <v>0.35</v>
      </c>
    </row>
    <row r="12" spans="1:20" s="46" customFormat="1" ht="30" customHeight="1" thickTop="1">
      <c r="A12" s="57">
        <v>161</v>
      </c>
      <c r="B12" s="57" t="s">
        <v>191</v>
      </c>
      <c r="C12" s="57">
        <v>92</v>
      </c>
      <c r="D12" s="57">
        <v>108</v>
      </c>
      <c r="E12" s="127" t="s">
        <v>192</v>
      </c>
      <c r="F12" s="127" t="s">
        <v>207</v>
      </c>
      <c r="G12" s="82">
        <f>ROUNDUP(M12,2)</f>
        <v>434.5</v>
      </c>
      <c r="H12" s="82">
        <f t="shared" ref="H12:H18" si="0">G12*A12</f>
        <v>69954.5</v>
      </c>
      <c r="I12" s="82">
        <f t="shared" ref="I12" si="1">SUM(H12*$I$11)</f>
        <v>6820.56</v>
      </c>
      <c r="J12" s="82">
        <f t="shared" ref="J12" si="2">SUM(H12:I12)</f>
        <v>76775.06</v>
      </c>
      <c r="K12" s="44"/>
      <c r="L12" s="45">
        <v>260.7</v>
      </c>
      <c r="M12" s="61">
        <f t="shared" ref="M12:M15" si="3">SUM(L12/(1-$M$10))</f>
        <v>434.5</v>
      </c>
      <c r="P12" s="65">
        <f t="shared" ref="P12:P15" si="4">L12*A12</f>
        <v>41972.7</v>
      </c>
      <c r="R12" s="83">
        <f t="shared" ref="R12:R15" si="5">SUM(((C12*D12)/144)*A12)</f>
        <v>11109</v>
      </c>
      <c r="S12" s="46" t="s">
        <v>48</v>
      </c>
    </row>
    <row r="13" spans="1:20" s="46" customFormat="1" ht="30" customHeight="1">
      <c r="A13" s="57">
        <v>6</v>
      </c>
      <c r="B13" s="125" t="s">
        <v>193</v>
      </c>
      <c r="C13" s="57">
        <v>92</v>
      </c>
      <c r="D13" s="57">
        <v>120</v>
      </c>
      <c r="E13" s="127" t="s">
        <v>198</v>
      </c>
      <c r="F13" s="127" t="s">
        <v>206</v>
      </c>
      <c r="G13" s="82">
        <f t="shared" ref="G13:G15" si="6">ROUNDUP(M13,2)</f>
        <v>879.53</v>
      </c>
      <c r="H13" s="82">
        <f t="shared" si="0"/>
        <v>5277.18</v>
      </c>
      <c r="I13" s="82">
        <f t="shared" ref="I13:I15" si="7">SUM(H13*$I$11)</f>
        <v>514.53</v>
      </c>
      <c r="J13" s="82">
        <f t="shared" ref="J13:J15" si="8">SUM(H13:I13)</f>
        <v>5791.71</v>
      </c>
      <c r="K13" s="44"/>
      <c r="L13" s="45">
        <v>527.72</v>
      </c>
      <c r="M13" s="61">
        <f t="shared" si="3"/>
        <v>879.53</v>
      </c>
      <c r="P13" s="65">
        <f t="shared" si="4"/>
        <v>3166.32</v>
      </c>
      <c r="R13" s="83">
        <f t="shared" si="5"/>
        <v>460</v>
      </c>
      <c r="S13" s="46" t="s">
        <v>48</v>
      </c>
    </row>
    <row r="14" spans="1:20" s="46" customFormat="1" ht="30" customHeight="1">
      <c r="A14" s="56">
        <v>1</v>
      </c>
      <c r="B14" s="56"/>
      <c r="C14" s="56"/>
      <c r="D14" s="56"/>
      <c r="E14" s="64" t="s">
        <v>208</v>
      </c>
      <c r="F14" s="64" t="s">
        <v>187</v>
      </c>
      <c r="G14" s="69">
        <f t="shared" si="6"/>
        <v>246.67</v>
      </c>
      <c r="H14" s="69">
        <f t="shared" si="0"/>
        <v>246.67</v>
      </c>
      <c r="I14" s="69">
        <f t="shared" si="7"/>
        <v>24.05</v>
      </c>
      <c r="J14" s="69">
        <f t="shared" si="8"/>
        <v>270.72000000000003</v>
      </c>
      <c r="K14" s="44"/>
      <c r="L14" s="45">
        <v>148</v>
      </c>
      <c r="M14" s="61">
        <f t="shared" si="3"/>
        <v>246.67</v>
      </c>
      <c r="O14" s="63"/>
      <c r="P14" s="65">
        <f t="shared" si="4"/>
        <v>148</v>
      </c>
      <c r="R14" s="83">
        <f t="shared" si="5"/>
        <v>0</v>
      </c>
    </row>
    <row r="15" spans="1:20" s="46" customFormat="1" ht="30" customHeight="1" thickBot="1">
      <c r="A15" s="131">
        <v>1</v>
      </c>
      <c r="B15" s="131"/>
      <c r="C15" s="131"/>
      <c r="D15" s="131"/>
      <c r="E15" s="132" t="s">
        <v>194</v>
      </c>
      <c r="F15" s="132" t="s">
        <v>187</v>
      </c>
      <c r="G15" s="133">
        <f t="shared" si="6"/>
        <v>131.66999999999999</v>
      </c>
      <c r="H15" s="133">
        <f t="shared" si="0"/>
        <v>131.66999999999999</v>
      </c>
      <c r="I15" s="133">
        <f t="shared" si="7"/>
        <v>12.84</v>
      </c>
      <c r="J15" s="133">
        <f t="shared" si="8"/>
        <v>144.51</v>
      </c>
      <c r="K15" s="44"/>
      <c r="L15" s="45">
        <v>79</v>
      </c>
      <c r="M15" s="61">
        <f t="shared" si="3"/>
        <v>131.66999999999999</v>
      </c>
      <c r="O15" s="63"/>
      <c r="P15" s="65">
        <f t="shared" si="4"/>
        <v>79</v>
      </c>
      <c r="R15" s="83">
        <f t="shared" si="5"/>
        <v>0</v>
      </c>
    </row>
    <row r="16" spans="1:20" s="46" customFormat="1" ht="30" customHeight="1">
      <c r="A16" s="57">
        <v>6</v>
      </c>
      <c r="B16" s="122"/>
      <c r="C16" s="122"/>
      <c r="D16" s="122"/>
      <c r="E16" s="43" t="s">
        <v>185</v>
      </c>
      <c r="F16" s="43"/>
      <c r="G16" s="82">
        <v>100</v>
      </c>
      <c r="H16" s="123">
        <f t="shared" si="0"/>
        <v>600</v>
      </c>
      <c r="I16" s="82"/>
      <c r="J16" s="82">
        <f t="shared" ref="J16:J17" si="9">SUM(H16:I16)</f>
        <v>600</v>
      </c>
      <c r="K16" s="44"/>
      <c r="L16" s="45">
        <v>75</v>
      </c>
      <c r="M16" s="61">
        <f>SUM(L16/(1-$N$16))</f>
        <v>100</v>
      </c>
      <c r="N16" s="41">
        <v>0.25</v>
      </c>
      <c r="O16" s="62"/>
      <c r="P16" s="65">
        <f>L16*A16</f>
        <v>450</v>
      </c>
      <c r="Q16" s="72"/>
      <c r="R16" s="91" t="s">
        <v>56</v>
      </c>
    </row>
    <row r="17" spans="1:19" s="46" customFormat="1" ht="30" customHeight="1">
      <c r="A17" s="57">
        <v>6</v>
      </c>
      <c r="B17" s="122"/>
      <c r="C17" s="122"/>
      <c r="D17" s="122"/>
      <c r="E17" s="43" t="s">
        <v>212</v>
      </c>
      <c r="F17" s="43"/>
      <c r="G17" s="82">
        <v>100</v>
      </c>
      <c r="H17" s="123">
        <f t="shared" si="0"/>
        <v>600</v>
      </c>
      <c r="I17" s="82"/>
      <c r="J17" s="82">
        <f t="shared" si="9"/>
        <v>600</v>
      </c>
      <c r="K17" s="44"/>
      <c r="L17" s="45">
        <v>75</v>
      </c>
      <c r="M17" s="61">
        <f>SUM(L17/(1-$N$16))</f>
        <v>100</v>
      </c>
      <c r="N17" s="41">
        <v>0.25</v>
      </c>
      <c r="O17" s="62"/>
      <c r="P17" s="65">
        <f>L17*A17</f>
        <v>450</v>
      </c>
      <c r="Q17" s="72"/>
      <c r="R17" s="91" t="s">
        <v>56</v>
      </c>
    </row>
    <row r="18" spans="1:19" s="46" customFormat="1" ht="30" customHeight="1">
      <c r="A18" s="57">
        <v>161</v>
      </c>
      <c r="B18" s="122"/>
      <c r="C18" s="122"/>
      <c r="D18" s="122"/>
      <c r="E18" s="43" t="s">
        <v>195</v>
      </c>
      <c r="F18" s="43"/>
      <c r="G18" s="82">
        <v>50</v>
      </c>
      <c r="H18" s="123">
        <f t="shared" si="0"/>
        <v>8050</v>
      </c>
      <c r="I18" s="82"/>
      <c r="J18" s="82">
        <f t="shared" ref="J18" si="10">SUM(H18:I18)</f>
        <v>8050</v>
      </c>
      <c r="K18" s="44"/>
      <c r="L18" s="45">
        <v>35</v>
      </c>
      <c r="M18" s="61">
        <f>SUM(L18/(1-$N$16))</f>
        <v>46.67</v>
      </c>
      <c r="N18" s="41">
        <v>0.25</v>
      </c>
      <c r="O18" s="62"/>
      <c r="P18" s="65">
        <f>L18*A18</f>
        <v>5635</v>
      </c>
      <c r="Q18" s="72"/>
      <c r="R18" s="91" t="s">
        <v>56</v>
      </c>
    </row>
    <row r="19" spans="1:19" s="46" customFormat="1" ht="30" customHeight="1">
      <c r="A19" s="56">
        <v>1</v>
      </c>
      <c r="B19" s="68"/>
      <c r="C19" s="68"/>
      <c r="D19" s="68"/>
      <c r="E19" s="64" t="s">
        <v>35</v>
      </c>
      <c r="F19" s="64"/>
      <c r="G19" s="82">
        <v>550</v>
      </c>
      <c r="H19" s="70">
        <f>SUM(G19*A19)</f>
        <v>550</v>
      </c>
      <c r="I19" s="69"/>
      <c r="J19" s="71">
        <f>SUM(H19:I19)</f>
        <v>550</v>
      </c>
      <c r="K19" s="44"/>
      <c r="L19" s="45">
        <f>8*50</f>
        <v>400</v>
      </c>
      <c r="M19" s="61">
        <f>SUM(L19/(1-$N$16))</f>
        <v>533.33000000000004</v>
      </c>
      <c r="P19" s="65">
        <f t="shared" ref="P19:P23" si="11">L19*A19</f>
        <v>400</v>
      </c>
      <c r="R19" s="91" t="s">
        <v>57</v>
      </c>
    </row>
    <row r="20" spans="1:19" s="46" customFormat="1" ht="30" customHeight="1">
      <c r="A20" s="56">
        <v>1</v>
      </c>
      <c r="B20" s="68"/>
      <c r="C20" s="68"/>
      <c r="D20" s="68"/>
      <c r="E20" s="64" t="s">
        <v>186</v>
      </c>
      <c r="F20" s="64"/>
      <c r="G20" s="82">
        <v>350</v>
      </c>
      <c r="H20" s="70">
        <f>SUM(G20*A20)</f>
        <v>350</v>
      </c>
      <c r="I20" s="69"/>
      <c r="J20" s="71">
        <f>SUM(H20:I20)</f>
        <v>350</v>
      </c>
      <c r="K20" s="44"/>
      <c r="L20" s="45">
        <v>250</v>
      </c>
      <c r="M20" s="61">
        <f>SUM(L20/(1-$N$16))</f>
        <v>333.33</v>
      </c>
      <c r="P20" s="65">
        <f t="shared" si="11"/>
        <v>250</v>
      </c>
      <c r="R20" s="91" t="s">
        <v>57</v>
      </c>
    </row>
    <row r="21" spans="1:19" s="46" customFormat="1" ht="30" customHeight="1">
      <c r="A21" s="68">
        <v>1</v>
      </c>
      <c r="B21" s="68"/>
      <c r="C21" s="68"/>
      <c r="D21" s="68"/>
      <c r="E21" s="64" t="s">
        <v>181</v>
      </c>
      <c r="F21" s="64" t="s">
        <v>223</v>
      </c>
      <c r="G21" s="82">
        <v>7000</v>
      </c>
      <c r="H21" s="70">
        <f>SUM(G21*A21)</f>
        <v>7000</v>
      </c>
      <c r="I21" s="69"/>
      <c r="J21" s="71">
        <f>SUM(H21:I21)</f>
        <v>7000</v>
      </c>
      <c r="K21" s="44"/>
      <c r="L21" s="45">
        <f>((0.7*720)+(50*10)+(200)+(60))*4</f>
        <v>5056</v>
      </c>
      <c r="M21" s="61">
        <f t="shared" ref="M21:M23" si="12">SUM(L21/(1-$N$16))</f>
        <v>6741.33</v>
      </c>
      <c r="O21" s="47"/>
      <c r="P21" s="65">
        <f t="shared" si="11"/>
        <v>5056</v>
      </c>
      <c r="Q21" s="48"/>
      <c r="R21" s="63" t="s">
        <v>54</v>
      </c>
    </row>
    <row r="22" spans="1:19" s="46" customFormat="1" ht="30" customHeight="1">
      <c r="A22" s="68">
        <v>1</v>
      </c>
      <c r="B22" s="68"/>
      <c r="C22" s="68"/>
      <c r="D22" s="68"/>
      <c r="E22" s="64" t="s">
        <v>55</v>
      </c>
      <c r="F22" s="64" t="s">
        <v>224</v>
      </c>
      <c r="G22" s="82">
        <v>28000</v>
      </c>
      <c r="H22" s="70">
        <f>SUM(G22*A22)</f>
        <v>28000</v>
      </c>
      <c r="I22" s="69"/>
      <c r="J22" s="71">
        <f>SUM(H22:I22)</f>
        <v>28000</v>
      </c>
      <c r="K22" s="44"/>
      <c r="L22" s="45">
        <f>((0.7*720)+(50*10)+(200*4)+(60*4))*10</f>
        <v>20440</v>
      </c>
      <c r="M22" s="61">
        <f t="shared" si="12"/>
        <v>27253.33</v>
      </c>
      <c r="O22" s="47"/>
      <c r="P22" s="65">
        <f t="shared" si="11"/>
        <v>20440</v>
      </c>
      <c r="Q22" s="48"/>
      <c r="R22" s="63" t="s">
        <v>54</v>
      </c>
    </row>
    <row r="23" spans="1:19" s="46" customFormat="1" ht="30" customHeight="1" thickBot="1">
      <c r="A23" s="66">
        <v>1</v>
      </c>
      <c r="B23" s="66"/>
      <c r="C23" s="66"/>
      <c r="D23" s="66"/>
      <c r="E23" s="67" t="s">
        <v>41</v>
      </c>
      <c r="F23" s="67"/>
      <c r="G23" s="92">
        <v>6750</v>
      </c>
      <c r="H23" s="82">
        <f t="shared" ref="H23" si="13">G23*A23</f>
        <v>6750</v>
      </c>
      <c r="I23" s="69"/>
      <c r="J23" s="58">
        <f>SUM(H23:I23)</f>
        <v>6750</v>
      </c>
      <c r="K23" s="44"/>
      <c r="L23" s="45">
        <v>5000</v>
      </c>
      <c r="M23" s="61">
        <f t="shared" si="12"/>
        <v>6666.67</v>
      </c>
      <c r="O23" s="47"/>
      <c r="P23" s="65">
        <f t="shared" si="11"/>
        <v>5000</v>
      </c>
      <c r="Q23" s="48"/>
      <c r="R23" s="63" t="s">
        <v>54</v>
      </c>
    </row>
    <row r="24" spans="1:19" ht="40.15" customHeight="1" thickTop="1">
      <c r="A24" s="49"/>
      <c r="B24" s="50"/>
      <c r="C24" s="50"/>
      <c r="D24" s="50"/>
      <c r="E24" s="50"/>
      <c r="F24" s="50"/>
      <c r="G24" s="90"/>
      <c r="H24" s="50"/>
      <c r="I24" s="51"/>
      <c r="J24" s="52">
        <f>SUM(J12:J23)</f>
        <v>134882</v>
      </c>
      <c r="K24" s="10"/>
      <c r="L24" s="46"/>
      <c r="M24" s="46"/>
      <c r="N24" s="46"/>
      <c r="O24" s="47"/>
      <c r="P24" s="46"/>
      <c r="Q24" s="46"/>
      <c r="R24" s="46"/>
      <c r="S24" s="46"/>
    </row>
    <row r="25" spans="1:19" s="46" customFormat="1" ht="24.95" customHeight="1">
      <c r="A25" s="27"/>
      <c r="B25" s="27"/>
      <c r="C25" s="27"/>
      <c r="D25" s="27"/>
      <c r="E25" s="27"/>
      <c r="F25" s="27"/>
      <c r="G25" s="27"/>
      <c r="H25" s="27"/>
      <c r="I25" s="29"/>
      <c r="J25" s="44"/>
      <c r="K25" s="27"/>
    </row>
    <row r="26" spans="1:19" s="46" customFormat="1" ht="24.95" customHeight="1">
      <c r="A26" s="35"/>
      <c r="B26"/>
      <c r="C26"/>
      <c r="D26"/>
      <c r="E26" s="27"/>
      <c r="F26"/>
      <c r="G26"/>
      <c r="H26"/>
      <c r="I26" s="29"/>
      <c r="J26" s="44"/>
      <c r="K26" s="27"/>
    </row>
    <row r="27" spans="1:19" s="46" customFormat="1" ht="24.95" customHeight="1">
      <c r="A27" s="93" t="s">
        <v>58</v>
      </c>
      <c r="E27" s="27"/>
      <c r="I27" s="29"/>
      <c r="J27" s="44"/>
      <c r="K27" s="27"/>
    </row>
    <row r="28" spans="1:19" s="46" customFormat="1" ht="24.95" customHeight="1">
      <c r="A28" s="93" t="s">
        <v>59</v>
      </c>
      <c r="E28" s="27"/>
      <c r="I28" s="29"/>
      <c r="J28" s="44"/>
      <c r="K28" s="53"/>
    </row>
    <row r="29" spans="1:19" ht="24.95" customHeight="1">
      <c r="A29" s="98" t="s">
        <v>60</v>
      </c>
      <c r="B29" s="99"/>
      <c r="C29" s="99"/>
      <c r="D29" s="99"/>
      <c r="E29" s="100"/>
      <c r="F29" s="99"/>
      <c r="G29" s="46"/>
      <c r="H29" s="46"/>
      <c r="I29" s="29"/>
      <c r="J29" s="44"/>
      <c r="K29" s="10"/>
    </row>
    <row r="30" spans="1:19" ht="24.95" customHeight="1">
      <c r="A30" s="27"/>
      <c r="B30" s="46"/>
      <c r="C30" s="46"/>
      <c r="D30" s="46"/>
      <c r="E30" s="27"/>
      <c r="F30" s="46"/>
      <c r="G30" s="46"/>
      <c r="H30" s="46"/>
      <c r="I30" s="29"/>
      <c r="J30" s="44"/>
      <c r="K30" s="10"/>
    </row>
    <row r="31" spans="1:19" ht="24.95" customHeight="1">
      <c r="A31" s="27"/>
      <c r="B31" s="27"/>
      <c r="C31" s="27"/>
      <c r="D31" s="27"/>
      <c r="E31" s="27"/>
      <c r="F31"/>
      <c r="G31"/>
      <c r="H31"/>
      <c r="I31" s="29"/>
      <c r="J31" s="44"/>
      <c r="K31" s="10"/>
    </row>
    <row r="32" spans="1:19" s="46" customFormat="1" ht="24.95" customHeight="1">
      <c r="A32" s="27"/>
      <c r="B32" s="27"/>
      <c r="C32" s="27"/>
      <c r="D32" s="27"/>
      <c r="E32" s="27"/>
      <c r="F32" s="27"/>
      <c r="G32" s="27"/>
      <c r="H32" s="27"/>
      <c r="I32" s="29"/>
      <c r="J32" s="44"/>
      <c r="K32" s="27"/>
    </row>
    <row r="33" spans="1:11" s="46" customFormat="1" ht="24.95" customHeight="1">
      <c r="A33" s="27"/>
      <c r="B33" s="27"/>
      <c r="C33" s="27"/>
      <c r="D33" s="27"/>
      <c r="E33" s="27"/>
      <c r="F33" s="27"/>
      <c r="G33" s="27"/>
      <c r="H33" s="27"/>
      <c r="I33" s="29"/>
      <c r="J33" s="44"/>
      <c r="K33" s="27"/>
    </row>
    <row r="34" spans="1:11" ht="24.95" customHeight="1">
      <c r="A34" s="27"/>
      <c r="B34" s="27"/>
      <c r="C34" s="27"/>
      <c r="D34" s="27"/>
      <c r="E34" s="27"/>
      <c r="F34" s="27"/>
      <c r="G34" s="27"/>
      <c r="H34" s="27"/>
      <c r="I34" s="29"/>
      <c r="J34" s="44"/>
      <c r="K34" s="10"/>
    </row>
    <row r="35" spans="1:11" ht="24.95" customHeight="1">
      <c r="A35" s="27"/>
      <c r="B35" s="27"/>
      <c r="C35" s="27"/>
      <c r="D35" s="27"/>
      <c r="E35" s="27"/>
      <c r="F35" s="27"/>
      <c r="G35" s="27"/>
      <c r="H35" s="27"/>
      <c r="I35" s="29"/>
      <c r="J35" s="44"/>
      <c r="K35" s="10"/>
    </row>
    <row r="36" spans="1:11" s="46" customFormat="1" ht="24.95" customHeight="1">
      <c r="A36" s="36"/>
      <c r="B36" s="36"/>
      <c r="C36" s="36"/>
      <c r="D36" s="27"/>
      <c r="E36" s="27"/>
      <c r="F36" s="27"/>
      <c r="G36" s="27"/>
      <c r="H36" s="27"/>
      <c r="I36" s="29"/>
      <c r="J36" s="44"/>
      <c r="K36" s="53"/>
    </row>
    <row r="37" spans="1:11" ht="24.95" customHeight="1">
      <c r="A37" s="27"/>
      <c r="B37" s="27"/>
      <c r="C37" s="27"/>
      <c r="D37" s="27"/>
      <c r="E37" s="27"/>
      <c r="F37" s="27"/>
      <c r="G37" s="27"/>
      <c r="H37" s="27"/>
      <c r="I37" s="29"/>
      <c r="J37" s="44"/>
      <c r="K37" s="10"/>
    </row>
    <row r="38" spans="1:11" ht="24.95" customHeight="1">
      <c r="A38" s="27"/>
      <c r="B38" s="27"/>
      <c r="C38" s="27"/>
      <c r="D38" s="27"/>
      <c r="E38" s="27"/>
      <c r="F38" s="27"/>
      <c r="G38" s="27"/>
      <c r="H38" s="27"/>
      <c r="I38" s="29"/>
      <c r="J38" s="44"/>
      <c r="K38" s="10"/>
    </row>
    <row r="39" spans="1:11" ht="24.95" customHeight="1">
      <c r="A39" s="27"/>
      <c r="B39" s="27"/>
      <c r="C39" s="27"/>
      <c r="D39" s="27"/>
      <c r="E39" s="27"/>
      <c r="F39" s="27"/>
      <c r="G39" s="27"/>
      <c r="H39" s="27"/>
      <c r="I39" s="29"/>
      <c r="J39" s="44"/>
      <c r="K39" s="10"/>
    </row>
    <row r="40" spans="1:11" s="46" customFormat="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27"/>
    </row>
    <row r="41" spans="1:11" s="46" customFormat="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27"/>
    </row>
    <row r="42" spans="1:11" s="46" customFormat="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53"/>
    </row>
    <row r="43" spans="1:11" ht="24.95" customHeight="1">
      <c r="A43" s="27"/>
      <c r="B43" s="27"/>
      <c r="C43" s="27"/>
      <c r="D43" s="27"/>
      <c r="E43" s="27"/>
      <c r="F43" s="27"/>
      <c r="G43" s="27"/>
      <c r="H43" s="27"/>
      <c r="I43" s="29"/>
      <c r="J43" s="44"/>
      <c r="K43" s="10"/>
    </row>
    <row r="44" spans="1:11" ht="24.95" customHeight="1">
      <c r="A44" s="27"/>
      <c r="B44" s="27"/>
      <c r="C44" s="27"/>
      <c r="D44" s="27"/>
      <c r="E44" s="27"/>
      <c r="F44" s="27"/>
      <c r="G44" s="27"/>
      <c r="H44" s="27"/>
      <c r="I44" s="29"/>
      <c r="J44" s="44"/>
      <c r="K44" s="10"/>
    </row>
    <row r="45" spans="1:11" ht="24.95" customHeight="1">
      <c r="A45" s="27"/>
      <c r="B45" s="27"/>
      <c r="C45" s="27"/>
      <c r="D45" s="27"/>
      <c r="E45" s="27"/>
      <c r="F45" s="27"/>
      <c r="G45" s="27"/>
      <c r="H45" s="27"/>
      <c r="I45" s="29"/>
      <c r="J45" s="44"/>
      <c r="K45" s="10"/>
    </row>
    <row r="46" spans="1:11" s="46" customFormat="1" ht="24.95" customHeight="1">
      <c r="A46" s="27"/>
      <c r="B46" s="27"/>
      <c r="C46" s="27"/>
      <c r="D46" s="27"/>
      <c r="E46" s="27"/>
      <c r="F46" s="27"/>
      <c r="G46" s="27"/>
      <c r="H46" s="27"/>
      <c r="I46" s="29"/>
      <c r="J46" s="44"/>
      <c r="K46" s="27"/>
    </row>
    <row r="47" spans="1:11" s="46" customFormat="1" ht="24.95" customHeight="1">
      <c r="A47" s="27"/>
      <c r="B47" s="27"/>
      <c r="C47" s="27"/>
      <c r="D47" s="27"/>
      <c r="E47" s="27"/>
      <c r="F47" s="27"/>
      <c r="G47" s="27"/>
      <c r="H47" s="27"/>
      <c r="I47" s="29"/>
      <c r="J47" s="44"/>
      <c r="K47" s="27"/>
    </row>
    <row r="48" spans="1:11" ht="24.95" customHeight="1">
      <c r="A48" s="27"/>
      <c r="B48" s="27"/>
      <c r="C48" s="27"/>
      <c r="D48" s="27"/>
      <c r="E48" s="27"/>
      <c r="F48" s="27"/>
      <c r="G48" s="27"/>
      <c r="H48" s="27"/>
      <c r="I48" s="29"/>
      <c r="J48" s="44"/>
      <c r="K48" s="10"/>
    </row>
    <row r="49" spans="1:11" ht="24.95" customHeight="1">
      <c r="A49" s="27"/>
      <c r="B49" s="27"/>
      <c r="C49" s="27"/>
      <c r="D49" s="27"/>
      <c r="E49" s="27"/>
      <c r="F49" s="27"/>
      <c r="G49" s="27"/>
      <c r="H49" s="27"/>
      <c r="I49" s="29"/>
      <c r="J49" s="44"/>
      <c r="K49" s="10"/>
    </row>
    <row r="50" spans="1:11" ht="24.95" customHeight="1">
      <c r="A50" s="36"/>
      <c r="B50" s="36"/>
      <c r="C50" s="36"/>
      <c r="D50" s="27"/>
      <c r="E50" s="27"/>
      <c r="F50" s="27"/>
      <c r="G50" s="27"/>
      <c r="H50" s="27"/>
      <c r="I50" s="29"/>
      <c r="J50" s="44"/>
      <c r="K50" s="10"/>
    </row>
    <row r="51" spans="1:11" ht="24.95" customHeight="1">
      <c r="A51" s="27"/>
      <c r="B51" s="27"/>
      <c r="C51" s="27"/>
      <c r="D51" s="27"/>
      <c r="E51" s="27"/>
      <c r="F51" s="27"/>
      <c r="G51" s="27"/>
      <c r="H51" s="27"/>
      <c r="I51" s="54"/>
      <c r="J51" s="55"/>
      <c r="K51" s="10"/>
    </row>
    <row r="52" spans="1:11" ht="20.100000000000001" customHeight="1">
      <c r="A52" s="27"/>
      <c r="B52" s="27"/>
      <c r="C52" s="27"/>
      <c r="D52" s="27"/>
      <c r="E52" s="27"/>
      <c r="F52" s="27"/>
      <c r="G52" s="27"/>
      <c r="H52" s="27"/>
      <c r="I52" s="27"/>
      <c r="J52" s="10"/>
      <c r="K52" s="10"/>
    </row>
    <row r="53" spans="1:11" ht="20.100000000000001" customHeight="1">
      <c r="A53" s="27"/>
      <c r="B53" s="27"/>
      <c r="C53" s="27"/>
      <c r="D53" s="27"/>
      <c r="E53" s="27"/>
      <c r="F53" s="27"/>
      <c r="G53" s="27"/>
      <c r="H53" s="27"/>
      <c r="I53" s="27"/>
      <c r="J53" s="10"/>
      <c r="K53" s="10"/>
    </row>
    <row r="54" spans="1:11" ht="20.100000000000001" customHeight="1">
      <c r="A54" s="27"/>
      <c r="B54" s="27"/>
      <c r="C54" s="27"/>
      <c r="D54" s="27"/>
      <c r="E54" s="27"/>
      <c r="F54" s="27"/>
      <c r="G54" s="27"/>
      <c r="H54" s="27"/>
      <c r="I54" s="27"/>
      <c r="J54" s="10"/>
      <c r="K54" s="10"/>
    </row>
    <row r="55" spans="1:11" ht="20.100000000000001" customHeight="1">
      <c r="A55" s="27"/>
      <c r="B55" s="27"/>
      <c r="C55" s="27"/>
      <c r="D55" s="27"/>
      <c r="E55" s="27"/>
      <c r="F55" s="27"/>
      <c r="G55" s="27"/>
      <c r="H55" s="27"/>
      <c r="I55" s="27"/>
      <c r="J55" s="10"/>
      <c r="K55" s="10"/>
    </row>
    <row r="56" spans="1:11" ht="20.100000000000001" customHeight="1">
      <c r="A56" s="27"/>
      <c r="B56" s="27"/>
      <c r="C56" s="27"/>
      <c r="D56" s="27"/>
      <c r="E56" s="27"/>
      <c r="F56" s="27"/>
      <c r="G56" s="27"/>
      <c r="H56" s="27"/>
      <c r="I56" s="27"/>
      <c r="J56" s="10"/>
      <c r="K56" s="10"/>
    </row>
    <row r="57" spans="1:11" ht="20.100000000000001" customHeight="1">
      <c r="A57" s="27"/>
      <c r="B57" s="27"/>
      <c r="C57" s="27"/>
      <c r="D57" s="27"/>
      <c r="E57" s="27"/>
      <c r="F57" s="27"/>
      <c r="G57" s="27"/>
      <c r="H57" s="27"/>
      <c r="I57" s="27"/>
      <c r="J57" s="10"/>
      <c r="K57" s="10"/>
    </row>
    <row r="58" spans="1:11" ht="20.100000000000001" customHeight="1">
      <c r="A58" s="27"/>
      <c r="B58" s="27"/>
      <c r="C58" s="27"/>
      <c r="D58" s="27"/>
      <c r="E58" s="27"/>
      <c r="F58" s="27"/>
      <c r="G58" s="27"/>
      <c r="H58" s="27"/>
      <c r="I58" s="27"/>
      <c r="J58" s="10"/>
      <c r="K58" s="10"/>
    </row>
    <row r="59" spans="1:11" ht="20.100000000000001" customHeight="1">
      <c r="A59" s="27"/>
      <c r="B59" s="27"/>
      <c r="C59" s="27"/>
      <c r="D59" s="27"/>
      <c r="E59" s="27"/>
      <c r="F59" s="27"/>
      <c r="G59" s="27"/>
      <c r="H59" s="27"/>
      <c r="I59" s="27"/>
      <c r="J59" s="10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 ht="20.100000000000001" customHeight="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 ht="20.100000000000001" customHeight="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 ht="20.100000000000001" customHeight="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 ht="20.100000000000001" customHeight="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F187" s="27"/>
      <c r="G187" s="27"/>
      <c r="H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F188" s="27"/>
      <c r="G188" s="27"/>
      <c r="H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F189" s="27"/>
      <c r="G189" s="27"/>
      <c r="H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F190" s="27"/>
      <c r="G190" s="27"/>
      <c r="H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I191" s="27"/>
      <c r="J191" s="10"/>
      <c r="K191" s="10"/>
    </row>
    <row r="192" spans="1:11">
      <c r="A192" s="27"/>
      <c r="B192" s="27"/>
      <c r="C192" s="27"/>
      <c r="D192" s="27"/>
      <c r="E192" s="27"/>
      <c r="I192" s="27"/>
      <c r="J192" s="10"/>
      <c r="K192" s="10"/>
    </row>
    <row r="193" spans="1:11">
      <c r="A193" s="27"/>
      <c r="B193" s="27"/>
      <c r="C193" s="27"/>
      <c r="D193" s="27"/>
      <c r="E193" s="27"/>
      <c r="I193" s="27"/>
      <c r="J193" s="10"/>
      <c r="K193" s="10"/>
    </row>
    <row r="194" spans="1:11">
      <c r="A194" s="27"/>
      <c r="B194" s="27"/>
      <c r="C194" s="27"/>
      <c r="D194" s="27"/>
      <c r="E194" s="27"/>
      <c r="I194" s="27"/>
      <c r="J194" s="10"/>
      <c r="K194" s="10"/>
    </row>
    <row r="195" spans="1:11">
      <c r="A195" s="27"/>
      <c r="B195" s="27"/>
      <c r="C195" s="27"/>
      <c r="D195" s="27"/>
      <c r="E195" s="27"/>
      <c r="I195" s="27"/>
      <c r="J195" s="10"/>
      <c r="K195" s="10"/>
    </row>
    <row r="196" spans="1:11">
      <c r="A196" s="27"/>
      <c r="B196" s="27"/>
      <c r="C196" s="27"/>
      <c r="D196" s="27"/>
      <c r="E196" s="27"/>
      <c r="I196" s="27"/>
      <c r="J196" s="10"/>
    </row>
  </sheetData>
  <mergeCells count="1">
    <mergeCell ref="A1:D1"/>
  </mergeCells>
  <hyperlinks>
    <hyperlink ref="F7" r:id="rId1" xr:uid="{808227ED-BFA0-4831-AFCD-8C6EAD08D748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3" t="s">
        <v>61</v>
      </c>
      <c r="B1" s="87" t="s">
        <v>62</v>
      </c>
      <c r="D1" s="104" t="s">
        <v>63</v>
      </c>
      <c r="H1" s="104" t="s">
        <v>64</v>
      </c>
    </row>
    <row r="2" spans="1:11">
      <c r="A2" s="87" t="s">
        <v>65</v>
      </c>
      <c r="B2" s="87">
        <v>50</v>
      </c>
      <c r="D2" s="105">
        <v>20</v>
      </c>
    </row>
    <row r="3" spans="1:11">
      <c r="A3" s="87" t="s">
        <v>66</v>
      </c>
      <c r="B3">
        <v>40</v>
      </c>
      <c r="D3" s="106">
        <v>25</v>
      </c>
      <c r="I3" s="107" t="s">
        <v>67</v>
      </c>
      <c r="J3" s="107"/>
      <c r="K3" s="107" t="s">
        <v>25</v>
      </c>
    </row>
    <row r="4" spans="1:11">
      <c r="A4" s="87" t="s">
        <v>68</v>
      </c>
      <c r="B4">
        <v>25</v>
      </c>
      <c r="D4" s="106">
        <v>40</v>
      </c>
      <c r="I4" s="87" t="s">
        <v>69</v>
      </c>
      <c r="K4" s="108" t="s">
        <v>70</v>
      </c>
    </row>
    <row r="5" spans="1:11">
      <c r="A5" s="87" t="s">
        <v>71</v>
      </c>
      <c r="B5">
        <v>20</v>
      </c>
      <c r="D5" s="105" t="s">
        <v>72</v>
      </c>
      <c r="I5" s="87" t="s">
        <v>73</v>
      </c>
      <c r="K5" s="41">
        <v>0.4</v>
      </c>
    </row>
    <row r="6" spans="1:11">
      <c r="A6" s="87" t="s">
        <v>74</v>
      </c>
      <c r="B6">
        <v>10</v>
      </c>
      <c r="D6" s="106">
        <v>50</v>
      </c>
      <c r="I6" s="87" t="s">
        <v>75</v>
      </c>
      <c r="K6" s="41">
        <v>0.3</v>
      </c>
    </row>
    <row r="7" spans="1:11">
      <c r="A7" s="87" t="s">
        <v>76</v>
      </c>
      <c r="B7" s="87" t="s">
        <v>77</v>
      </c>
      <c r="D7" s="106">
        <v>80</v>
      </c>
      <c r="I7" s="87" t="s">
        <v>78</v>
      </c>
      <c r="K7" s="41">
        <v>0.25</v>
      </c>
    </row>
    <row r="8" spans="1:11">
      <c r="A8" s="87" t="s">
        <v>79</v>
      </c>
      <c r="B8" s="87">
        <v>20</v>
      </c>
      <c r="D8" s="105" t="s">
        <v>72</v>
      </c>
      <c r="I8" s="87" t="s">
        <v>80</v>
      </c>
      <c r="K8" s="108" t="s">
        <v>81</v>
      </c>
    </row>
    <row r="9" spans="1:11">
      <c r="A9" s="87" t="s">
        <v>82</v>
      </c>
      <c r="B9" s="87"/>
      <c r="D9" s="105">
        <v>75</v>
      </c>
      <c r="I9" s="87"/>
      <c r="K9" s="108"/>
    </row>
    <row r="10" spans="1:11">
      <c r="D10" s="106"/>
      <c r="I10" s="87" t="s">
        <v>83</v>
      </c>
      <c r="K10" s="41"/>
    </row>
    <row r="11" spans="1:11">
      <c r="A11" s="103" t="s">
        <v>84</v>
      </c>
      <c r="D11" s="106"/>
      <c r="K11" s="41"/>
    </row>
    <row r="12" spans="1:11">
      <c r="A12" s="87" t="s">
        <v>85</v>
      </c>
      <c r="D12" s="106"/>
      <c r="K12" s="41"/>
    </row>
    <row r="13" spans="1:11">
      <c r="A13" s="87" t="s">
        <v>86</v>
      </c>
      <c r="D13" s="106"/>
      <c r="K13" s="41"/>
    </row>
    <row r="14" spans="1:11">
      <c r="A14" s="87" t="s">
        <v>87</v>
      </c>
      <c r="D14" s="106"/>
      <c r="K14" s="41"/>
    </row>
    <row r="15" spans="1:11">
      <c r="A15" s="87" t="s">
        <v>88</v>
      </c>
      <c r="D15" s="106"/>
      <c r="K15" s="41"/>
    </row>
    <row r="16" spans="1:11">
      <c r="A16" s="87" t="s">
        <v>89</v>
      </c>
      <c r="D16" s="106"/>
    </row>
    <row r="17" spans="1:8">
      <c r="A17" s="87" t="s">
        <v>90</v>
      </c>
      <c r="D17" s="106"/>
    </row>
    <row r="18" spans="1:8">
      <c r="A18" s="87" t="s">
        <v>91</v>
      </c>
      <c r="D18" s="106"/>
    </row>
    <row r="19" spans="1:8">
      <c r="A19" s="87" t="s">
        <v>92</v>
      </c>
      <c r="D19" s="106"/>
    </row>
    <row r="20" spans="1:8">
      <c r="A20" s="87"/>
      <c r="D20" s="106"/>
    </row>
    <row r="21" spans="1:8">
      <c r="A21" s="87" t="s">
        <v>65</v>
      </c>
      <c r="D21" s="106"/>
    </row>
    <row r="22" spans="1:8">
      <c r="D22" s="106"/>
    </row>
    <row r="23" spans="1:8">
      <c r="A23" s="87" t="s">
        <v>93</v>
      </c>
      <c r="D23" s="106"/>
    </row>
    <row r="24" spans="1:8">
      <c r="D24" s="106"/>
    </row>
    <row r="25" spans="1:8">
      <c r="A25" s="103" t="s">
        <v>94</v>
      </c>
      <c r="D25" s="106"/>
    </row>
    <row r="26" spans="1:8">
      <c r="A26" s="109" t="s">
        <v>95</v>
      </c>
      <c r="B26" s="110"/>
      <c r="C26" s="110"/>
      <c r="D26" s="111"/>
      <c r="E26" s="110"/>
      <c r="F26" s="110"/>
      <c r="G26" s="110"/>
      <c r="H26" s="110"/>
    </row>
    <row r="27" spans="1:8">
      <c r="A27" s="109" t="s">
        <v>96</v>
      </c>
      <c r="B27" s="110"/>
      <c r="C27" s="110"/>
      <c r="D27" s="111"/>
      <c r="E27" s="110"/>
      <c r="F27" s="110"/>
      <c r="G27" s="110"/>
      <c r="H27" s="110"/>
    </row>
    <row r="28" spans="1:8">
      <c r="A28" s="109" t="s">
        <v>97</v>
      </c>
      <c r="B28" s="110"/>
      <c r="C28" s="110"/>
      <c r="D28" s="111"/>
      <c r="E28" s="110"/>
      <c r="F28" s="110"/>
      <c r="G28" s="110"/>
      <c r="H28" s="110"/>
    </row>
    <row r="29" spans="1:8">
      <c r="A29" s="109" t="s">
        <v>98</v>
      </c>
      <c r="B29" s="110"/>
      <c r="C29" s="110"/>
      <c r="D29" s="111"/>
      <c r="E29" s="110"/>
      <c r="F29" s="110"/>
      <c r="G29" s="110"/>
      <c r="H29" s="110"/>
    </row>
    <row r="30" spans="1:8">
      <c r="A30" s="109" t="s">
        <v>99</v>
      </c>
      <c r="B30" s="110"/>
      <c r="C30" s="110"/>
      <c r="D30" s="111"/>
      <c r="E30" s="110"/>
      <c r="F30" s="110"/>
      <c r="G30" s="110"/>
      <c r="H30" s="110"/>
    </row>
    <row r="31" spans="1:8">
      <c r="A31" s="149" t="s">
        <v>100</v>
      </c>
      <c r="B31" s="150"/>
      <c r="C31" s="150"/>
      <c r="D31" s="150"/>
      <c r="E31" s="150"/>
      <c r="F31" s="150"/>
      <c r="G31" s="150"/>
      <c r="H31" s="150"/>
    </row>
    <row r="32" spans="1:8">
      <c r="A32" s="149"/>
      <c r="B32" s="150"/>
      <c r="C32" s="150"/>
      <c r="D32" s="150"/>
      <c r="E32" s="150"/>
      <c r="F32" s="150"/>
      <c r="G32" s="150"/>
      <c r="H32" s="150"/>
    </row>
    <row r="33" spans="1:8">
      <c r="A33" s="149"/>
      <c r="B33" s="150"/>
      <c r="C33" s="150"/>
      <c r="D33" s="150"/>
      <c r="E33" s="150"/>
      <c r="F33" s="150"/>
      <c r="G33" s="150"/>
      <c r="H33" s="150"/>
    </row>
    <row r="34" spans="1:8">
      <c r="A34" s="149"/>
      <c r="B34" s="150"/>
      <c r="C34" s="150"/>
      <c r="D34" s="150"/>
      <c r="E34" s="150"/>
      <c r="F34" s="150"/>
      <c r="G34" s="150"/>
      <c r="H34" s="150"/>
    </row>
    <row r="35" spans="1:8">
      <c r="A35" s="150"/>
      <c r="B35" s="150"/>
      <c r="C35" s="150"/>
      <c r="D35" s="150"/>
      <c r="E35" s="150"/>
      <c r="F35" s="150"/>
      <c r="G35" s="150"/>
      <c r="H35" s="150"/>
    </row>
    <row r="36" spans="1:8">
      <c r="A36" s="150" t="s">
        <v>101</v>
      </c>
      <c r="B36" s="150"/>
      <c r="C36" s="150"/>
      <c r="D36" s="150"/>
      <c r="E36" s="150"/>
      <c r="F36" s="150"/>
      <c r="G36" s="150"/>
      <c r="H36" s="150"/>
    </row>
    <row r="37" spans="1:8">
      <c r="A37" s="150"/>
      <c r="B37" s="150"/>
      <c r="C37" s="150"/>
      <c r="D37" s="150"/>
      <c r="E37" s="150"/>
      <c r="F37" s="150"/>
      <c r="G37" s="150"/>
      <c r="H37" s="150"/>
    </row>
    <row r="38" spans="1:8">
      <c r="A38" s="150" t="s">
        <v>102</v>
      </c>
      <c r="B38" s="150"/>
      <c r="C38" s="150"/>
      <c r="D38" s="150"/>
      <c r="E38" s="150"/>
      <c r="F38" s="150"/>
      <c r="G38" s="150"/>
      <c r="H38" s="150"/>
    </row>
    <row r="39" spans="1:8">
      <c r="A39" s="150"/>
      <c r="B39" s="150"/>
      <c r="C39" s="150"/>
      <c r="D39" s="150"/>
      <c r="E39" s="150"/>
      <c r="F39" s="150"/>
      <c r="G39" s="150"/>
      <c r="H39" s="150"/>
    </row>
    <row r="40" spans="1:8">
      <c r="A40" s="150"/>
      <c r="B40" s="150"/>
      <c r="C40" s="150"/>
      <c r="D40" s="150"/>
      <c r="E40" s="150"/>
      <c r="F40" s="150"/>
      <c r="G40" s="150"/>
      <c r="H40" s="150"/>
    </row>
    <row r="41" spans="1:8">
      <c r="A41" s="150" t="s">
        <v>103</v>
      </c>
      <c r="B41" s="150"/>
      <c r="C41" s="150"/>
      <c r="D41" s="150"/>
      <c r="E41" s="150"/>
      <c r="F41" s="150"/>
      <c r="G41" s="150"/>
      <c r="H41" s="150"/>
    </row>
    <row r="42" spans="1:8">
      <c r="A42" s="150"/>
      <c r="B42" s="150"/>
      <c r="C42" s="150"/>
      <c r="D42" s="150"/>
      <c r="E42" s="150"/>
      <c r="F42" s="150"/>
      <c r="G42" s="150"/>
      <c r="H42" s="150"/>
    </row>
    <row r="43" spans="1:8">
      <c r="A43" s="150"/>
      <c r="B43" s="150"/>
      <c r="C43" s="150"/>
      <c r="D43" s="150"/>
      <c r="E43" s="150"/>
      <c r="F43" s="150"/>
      <c r="G43" s="150"/>
      <c r="H43" s="150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2" t="s">
        <v>104</v>
      </c>
      <c r="C1" s="112" t="s">
        <v>105</v>
      </c>
      <c r="E1" s="112" t="s">
        <v>82</v>
      </c>
    </row>
    <row r="2" spans="1:5" ht="30">
      <c r="A2" s="94" t="s">
        <v>106</v>
      </c>
      <c r="C2" t="s">
        <v>107</v>
      </c>
      <c r="E2" s="94" t="s">
        <v>108</v>
      </c>
    </row>
    <row r="3" spans="1:5">
      <c r="A3" s="94"/>
    </row>
    <row r="4" spans="1:5" ht="30">
      <c r="A4" s="94" t="s">
        <v>109</v>
      </c>
      <c r="C4" s="94" t="s">
        <v>110</v>
      </c>
    </row>
    <row r="5" spans="1:5">
      <c r="A5" s="94"/>
    </row>
    <row r="6" spans="1:5" ht="30">
      <c r="A6" s="94" t="s">
        <v>111</v>
      </c>
    </row>
    <row r="7" spans="1:5" ht="45">
      <c r="A7" s="94"/>
      <c r="C7" s="94" t="s">
        <v>112</v>
      </c>
    </row>
    <row r="8" spans="1:5" ht="30">
      <c r="A8" s="94" t="s">
        <v>111</v>
      </c>
    </row>
    <row r="9" spans="1:5" ht="45">
      <c r="A9" s="94"/>
      <c r="C9" s="94" t="s">
        <v>113</v>
      </c>
    </row>
    <row r="10" spans="1:5" ht="30">
      <c r="A10" s="94" t="s">
        <v>109</v>
      </c>
    </row>
    <row r="11" spans="1:5" ht="30">
      <c r="A11" s="94"/>
      <c r="C11" s="94" t="s">
        <v>114</v>
      </c>
    </row>
    <row r="12" spans="1:5" ht="30">
      <c r="A12" s="94" t="s">
        <v>106</v>
      </c>
    </row>
    <row r="13" spans="1:5">
      <c r="A13" s="94"/>
    </row>
    <row r="14" spans="1:5" ht="30">
      <c r="A14" s="95" t="s">
        <v>115</v>
      </c>
      <c r="C14" s="94" t="s">
        <v>116</v>
      </c>
    </row>
    <row r="15" spans="1:5">
      <c r="A15" s="94"/>
    </row>
    <row r="16" spans="1:5" ht="30">
      <c r="A16" s="94"/>
      <c r="C16" s="94" t="s">
        <v>117</v>
      </c>
    </row>
    <row r="17" spans="1:3">
      <c r="A17" s="94"/>
    </row>
    <row r="18" spans="1:3" ht="30">
      <c r="A18" s="94"/>
      <c r="C18" s="94" t="s">
        <v>118</v>
      </c>
    </row>
    <row r="19" spans="1:3">
      <c r="A19" s="94"/>
    </row>
    <row r="20" spans="1:3" ht="60">
      <c r="A20" s="94"/>
      <c r="C20" s="94" t="s">
        <v>119</v>
      </c>
    </row>
    <row r="21" spans="1:3">
      <c r="A21" s="94"/>
    </row>
    <row r="22" spans="1:3" ht="45">
      <c r="A22" s="94"/>
      <c r="C22" s="94" t="s">
        <v>120</v>
      </c>
    </row>
    <row r="23" spans="1:3">
      <c r="A23" s="94"/>
    </row>
    <row r="24" spans="1:3" ht="30">
      <c r="A24" s="94"/>
      <c r="C24" s="94" t="s">
        <v>121</v>
      </c>
    </row>
    <row r="25" spans="1:3">
      <c r="A25" s="94"/>
    </row>
    <row r="26" spans="1:3">
      <c r="A26" s="94"/>
      <c r="C26" s="89" t="s">
        <v>122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3" t="s">
        <v>123</v>
      </c>
      <c r="B1" s="114" t="s">
        <v>124</v>
      </c>
      <c r="C1" s="115" t="s">
        <v>125</v>
      </c>
      <c r="D1" s="116" t="s">
        <v>126</v>
      </c>
      <c r="E1" s="116" t="s">
        <v>127</v>
      </c>
      <c r="F1" s="116" t="s">
        <v>128</v>
      </c>
      <c r="G1" s="116" t="s">
        <v>129</v>
      </c>
      <c r="H1" s="116" t="s">
        <v>130</v>
      </c>
      <c r="I1" s="117" t="s">
        <v>131</v>
      </c>
    </row>
    <row r="2" spans="1:9" ht="19.5" thickBot="1">
      <c r="A2" s="113" t="s">
        <v>132</v>
      </c>
      <c r="C2" s="87" t="s">
        <v>133</v>
      </c>
      <c r="D2" s="87" t="s">
        <v>134</v>
      </c>
      <c r="E2" s="87" t="s">
        <v>135</v>
      </c>
      <c r="F2" s="87" t="s">
        <v>136</v>
      </c>
      <c r="G2" s="87" t="s">
        <v>137</v>
      </c>
      <c r="H2" s="87" t="s">
        <v>138</v>
      </c>
    </row>
    <row r="3" spans="1:9" ht="19.5" thickBot="1">
      <c r="A3" s="113" t="s">
        <v>139</v>
      </c>
      <c r="B3" s="3" t="s">
        <v>140</v>
      </c>
      <c r="C3" s="3" t="s">
        <v>141</v>
      </c>
      <c r="D3" s="3" t="s">
        <v>142</v>
      </c>
      <c r="E3" s="3" t="s">
        <v>143</v>
      </c>
      <c r="F3" s="3" t="s">
        <v>144</v>
      </c>
      <c r="G3" s="3" t="s">
        <v>145</v>
      </c>
      <c r="H3" s="3" t="s">
        <v>146</v>
      </c>
    </row>
    <row r="4" spans="1:9" ht="18.75">
      <c r="A4" s="118"/>
      <c r="B4" s="3" t="s">
        <v>147</v>
      </c>
      <c r="C4" s="3" t="s">
        <v>148</v>
      </c>
      <c r="D4" s="3" t="s">
        <v>149</v>
      </c>
      <c r="E4" s="87" t="s">
        <v>150</v>
      </c>
      <c r="F4" s="87" t="s">
        <v>151</v>
      </c>
      <c r="G4" s="3" t="s">
        <v>152</v>
      </c>
      <c r="H4" s="3" t="s">
        <v>153</v>
      </c>
    </row>
    <row r="5" spans="1:9" ht="18.75">
      <c r="A5" s="118"/>
      <c r="B5" s="3" t="s">
        <v>154</v>
      </c>
      <c r="C5" s="3"/>
      <c r="E5" s="119" t="s">
        <v>155</v>
      </c>
      <c r="F5" s="119" t="s">
        <v>156</v>
      </c>
      <c r="G5" s="3" t="s">
        <v>157</v>
      </c>
    </row>
    <row r="6" spans="1:9" ht="19.5" thickBot="1">
      <c r="A6" s="118"/>
    </row>
    <row r="7" spans="1:9" ht="19.5" thickBot="1">
      <c r="A7" s="113" t="s">
        <v>158</v>
      </c>
      <c r="E7" s="25">
        <v>159778</v>
      </c>
      <c r="F7" s="87" t="s">
        <v>159</v>
      </c>
      <c r="H7" s="25">
        <v>75143</v>
      </c>
    </row>
    <row r="8" spans="1:9" ht="19.5" thickBot="1">
      <c r="A8" s="113" t="s">
        <v>160</v>
      </c>
      <c r="C8" s="87" t="s">
        <v>161</v>
      </c>
      <c r="E8" s="87" t="s">
        <v>161</v>
      </c>
      <c r="F8" s="87" t="s">
        <v>161</v>
      </c>
      <c r="G8" s="87" t="s">
        <v>82</v>
      </c>
      <c r="H8" t="s">
        <v>162</v>
      </c>
      <c r="I8" t="s">
        <v>161</v>
      </c>
    </row>
    <row r="9" spans="1:9">
      <c r="C9" s="87" t="s">
        <v>163</v>
      </c>
      <c r="E9" s="87" t="s">
        <v>163</v>
      </c>
      <c r="F9" s="87" t="s">
        <v>163</v>
      </c>
      <c r="G9" s="87" t="s">
        <v>104</v>
      </c>
      <c r="H9" t="s">
        <v>164</v>
      </c>
      <c r="I9" t="s">
        <v>163</v>
      </c>
    </row>
    <row r="10" spans="1:9">
      <c r="C10" s="87" t="s">
        <v>165</v>
      </c>
      <c r="E10" s="87" t="s">
        <v>165</v>
      </c>
      <c r="F10" s="87" t="s">
        <v>165</v>
      </c>
      <c r="G10" s="87" t="s">
        <v>166</v>
      </c>
      <c r="H10" s="87" t="s">
        <v>171</v>
      </c>
      <c r="I10" t="s">
        <v>165</v>
      </c>
    </row>
    <row r="11" spans="1:9">
      <c r="C11" s="87" t="s">
        <v>167</v>
      </c>
      <c r="E11" s="87" t="s">
        <v>167</v>
      </c>
      <c r="F11" s="87" t="s">
        <v>167</v>
      </c>
      <c r="H11" s="87" t="s">
        <v>172</v>
      </c>
      <c r="I11" t="s">
        <v>167</v>
      </c>
    </row>
    <row r="12" spans="1:9">
      <c r="H12" s="87" t="s">
        <v>173</v>
      </c>
      <c r="I12" t="s">
        <v>168</v>
      </c>
    </row>
    <row r="13" spans="1:9">
      <c r="I13" t="s">
        <v>162</v>
      </c>
    </row>
    <row r="14" spans="1:9">
      <c r="I14" t="s">
        <v>169</v>
      </c>
    </row>
    <row r="15" spans="1:9">
      <c r="I15" t="s">
        <v>170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74234A-3057-4343-AAAA-004C19DA01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0E45C4-BF3E-4C4D-AF0A-35E96B5002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Bid Form</vt:lpstr>
      <vt:lpstr>SOV RWP Solatech with Draper  </vt:lpstr>
      <vt:lpstr>SOV BMX</vt:lpstr>
      <vt:lpstr>SOV Draper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2025-01-31T15:58:20Z</cp:lastPrinted>
  <dcterms:created xsi:type="dcterms:W3CDTF">2000-08-02T17:16:16Z</dcterms:created>
  <dcterms:modified xsi:type="dcterms:W3CDTF">2025-03-28T16:07:40Z</dcterms:modified>
</cp:coreProperties>
</file>