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40 Innsbruck Aspen MR/01. Quotes/Job Cost/"/>
    </mc:Choice>
  </mc:AlternateContent>
  <xr:revisionPtr revIDLastSave="11" documentId="8_{EC42D556-D867-445A-AFBF-4DC30E532D65}" xr6:coauthVersionLast="47" xr6:coauthVersionMax="47" xr10:uidLastSave="{07920773-E589-4851-9142-887006E3495F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32" i="1" l="1"/>
  <c r="I32" i="1" s="1"/>
  <c r="I23" i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<sst xmlns="http://schemas.openxmlformats.org/spreadsheetml/2006/main" count="122" uniqueCount="113">
  <si>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</si>
  <si>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</si>
  <si>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</si>
  <si>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</si>
  <si>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</si>
  <si>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</si>
  <si>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</si>
  <si>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</si>
  <si>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</si>
  <si>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</si>
  <si>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</si>
  <si>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</si>
  <si>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</si>
  <si>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</si>
  <si>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</si>
  <si>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</si>
  <si>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</si>
  <si>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</si>
  <si>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</si>
  <si>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</si>
  <si>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</si>
  <si>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</si>
  <si>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</si>
  <si>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</si>
  <si>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</si>
  <si>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</si>
  <si>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</si>
  <si>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</si>
  <si>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</si>
  <si>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</si>
  <si>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</si>
  <si>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</si>
  <si>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</si>
  <si>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</si>
  <si>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</si>
  <si>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</si>
  <si>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</si>
  <si>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</si>
  <si>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</si>
  <si>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</si>
  <si>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</si>
  <si>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</si>
  <si>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</si>
  <si>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</si>
  <si>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</si>
  <si>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</si>
  <si>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</si>
  <si>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</si>
  <si>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</si>
  <si>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</si>
  <si>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</si>
  <si>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</si>
  <si>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</si>
  <si>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</si>
  <si>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</si>
  <si>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</si>
  <si>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</si>
  <si>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</si>
  <si>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</si>
  <si>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</si>
  <si>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</si>
  <si>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</si>
  <si>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</si>
  <si>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</si>
  <si>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</si>
  <si>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</si>
  <si>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</si>
  <si>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</si>
  <si>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</si>
  <si>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</si>
  <si>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</si>
  <si>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</si>
  <si>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</si>
  <si>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</si>
  <si>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</si>
  <si>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</si>
  <si>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</si>
  <si>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</si>
  <si>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</si>
  <si>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</si>
  <si>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</si>
  <si>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</si>
  <si>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</si>
  <si>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</si>
  <si>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</si>
  <si>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</si>
  <si>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</si>
  <si>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</si>
  <si>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</si>
  <si>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</si>
  <si>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</si>
  <si>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</si>
  <si>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</si>
  <si>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</si>
  <si>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</si>
  <si>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</si>
  <si>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</si>
  <si>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</si>
  <si>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</si>
  <si>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</si>
  <si>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</si>
  <si>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</si>
  <si>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</si>
  <si>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Innsbruck Aspen - MR</t>
  </si>
  <si>
    <t>25-040</t>
  </si>
  <si>
    <t>6 - Caco Faux Wood</t>
  </si>
  <si>
    <t>Modern Metals</t>
  </si>
  <si>
    <t>COM:  Fabricut Patrick Gravel</t>
  </si>
  <si>
    <t>54 Yards</t>
  </si>
  <si>
    <t>18 Widths</t>
  </si>
  <si>
    <t>49 Yards</t>
  </si>
  <si>
    <t>Gorab</t>
  </si>
  <si>
    <t>3 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</si>
</sst>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16" fontId="15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F52" sqref="F5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" bestFit="1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103</v>
      </c>
      <c r="C2" s="116"/>
      <c r="D2" s="116"/>
      <c r="E2" s="116"/>
      <c r="F2" s="116"/>
      <c r="J2" s="90"/>
      <c r="K2" s="89"/>
      <c r="L2" s="89" t="s">
        <v>1</v>
      </c>
      <c r="M2" s="120">
        <v>1</v>
      </c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45723</v>
      </c>
      <c r="C3" s="116"/>
      <c r="D3" s="116"/>
      <c r="E3" s="116"/>
      <c r="F3" s="116"/>
      <c r="J3" s="90"/>
      <c r="K3" s="89"/>
      <c r="L3" s="89" t="s">
        <v>3</v>
      </c>
      <c r="M3" s="122">
        <v>45744</v>
      </c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104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3258.75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2050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3650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8958.75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3"/>
      <c r="B13" s="123"/>
      <c r="C13" s="123"/>
      <c r="D13" s="123"/>
      <c r="F13" s="124"/>
      <c r="G13" s="124"/>
      <c r="I13" s="124"/>
      <c r="J13" s="124"/>
      <c r="L13" s="123"/>
      <c r="M13" s="123"/>
      <c r="N13" s="123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 t="s">
        <v>112</v>
      </c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 t="s">
        <v>109</v>
      </c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315.89999999999998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315.89999999999998</v>
      </c>
      <c r="J16" s="17">
        <f t="shared" si="2"/>
        <v>3.5261615738802841E-2</v>
      </c>
      <c r="K16" s="86" t="s">
        <v>17</v>
      </c>
      <c r="L16" s="18" t="s">
        <v>108</v>
      </c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 t="s">
        <v>107</v>
      </c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354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354</v>
      </c>
      <c r="J23" s="12">
        <f t="shared" ref="J23:J25" si="4">IFERROR(I23/$B$10,0)</f>
        <v>3.9514441188781918E-2</v>
      </c>
      <c r="K23" s="28"/>
      <c r="L23" s="112" t="s">
        <v>106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148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148</v>
      </c>
      <c r="J26" s="17">
        <f>IFERROR(I26/$B$10,0)</f>
        <v>1.6520161852937074E-2</v>
      </c>
      <c r="K26" s="28"/>
      <c r="L26" s="33" t="s">
        <v>110</v>
      </c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f>92+93*2+155+124+155</f>
        <v>712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712</v>
      </c>
      <c r="J32" s="22">
        <f t="shared" si="8"/>
        <v>7.9475373238454022E-2</v>
      </c>
      <c r="K32" s="34"/>
      <c r="L32" s="103" t="s">
        <v>105</v>
      </c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1529.9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1529.9</v>
      </c>
      <c r="J43" s="41">
        <f>SUM(J14:J42)</f>
        <v>0.17077159201897585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7"/>
      <c r="B44" s="127"/>
      <c r="C44" s="127"/>
      <c r="D44" s="127"/>
      <c r="F44" s="126"/>
      <c r="G44" s="126"/>
      <c r="I44" s="126"/>
      <c r="J44" s="126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5" t="str">
        <f>+B12</f>
        <v>ORIGINAL BUDGET</v>
      </c>
      <c r="C45" s="125"/>
      <c r="D45" s="125"/>
      <c r="E45" s="100"/>
      <c r="F45" s="125" t="str">
        <f>+F12</f>
        <v>REVISIONS</v>
      </c>
      <c r="G45" s="125"/>
      <c r="I45" s="125" t="str">
        <f>+I12</f>
        <v>CURRENT BUDGET</v>
      </c>
      <c r="J45" s="125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3"/>
      <c r="B46" s="123"/>
      <c r="C46" s="123"/>
      <c r="D46" s="123"/>
      <c r="F46" s="123"/>
      <c r="G46" s="123"/>
      <c r="I46" s="123"/>
      <c r="J46" s="123"/>
      <c r="L46" s="123"/>
      <c r="M46" s="123"/>
      <c r="N46" s="123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3.9067950327891725E-2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f>1080+200</f>
        <v>1280</v>
      </c>
      <c r="D49" s="46"/>
      <c r="E49" s="28"/>
      <c r="F49" s="27">
        <v>0</v>
      </c>
      <c r="G49" s="46"/>
      <c r="I49" s="27">
        <f t="shared" si="15"/>
        <v>1280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1000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1000</v>
      </c>
      <c r="J51" s="50">
        <f t="shared" ref="J51:J56" si="17">IFERROR(I51/$B$10,0)</f>
        <v>0.11162271522254778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/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3110.75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2630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2630</v>
      </c>
      <c r="J57" s="61">
        <f>SUM(J47:J56)</f>
        <v>0.1506906655504395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111</v>
      </c>
      <c r="M58" s="63">
        <v>0.06</v>
      </c>
      <c r="N58" s="64">
        <f>+M58*M56</f>
        <v>186.64499999999998</v>
      </c>
    </row>
    <row r="59" spans="1:29" ht="15.75" thickBot="1" x14ac:dyDescent="0.3">
      <c r="B59" s="68" t="s">
        <v>98</v>
      </c>
      <c r="C59" s="69">
        <f>+C43+C57</f>
        <v>4159.8999999999996</v>
      </c>
      <c r="D59" s="70">
        <f>+C59/B10</f>
        <v>0.46433933305427649</v>
      </c>
      <c r="E59" s="42"/>
      <c r="F59" s="69">
        <f>+F43+F57</f>
        <v>0</v>
      </c>
      <c r="G59" s="71">
        <f>IFERROR(F59/$B$10,0)</f>
        <v>0</v>
      </c>
      <c r="I59" s="69">
        <f>+I43+I57</f>
        <v>4159.8999999999996</v>
      </c>
      <c r="J59" s="71">
        <f>IFERROR(I59/$B$10,0)</f>
        <v>0.46433933305427649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4798.8500000000004</v>
      </c>
      <c r="D61" s="75">
        <f>+C61/B10</f>
        <v>0.53566066694572345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4798.8500000000004</v>
      </c>
      <c r="J61" s="77">
        <f>IFERROR(I61/$B$10,0)</f>
        <v>0.53566066694572345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148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3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A1595-ABF1-48B5-B531-2C98622A0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2025-03-28T17:21:28Z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