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48 Mountain Vista Hotel/01. Quotes/Job Cost/"/>
    </mc:Choice>
  </mc:AlternateContent>
  <xr:revisionPtr revIDLastSave="18" documentId="8_{EFB5572E-8DAD-46A0-89E2-25DB38DF9983}" xr6:coauthVersionLast="47" xr6:coauthVersionMax="47" xr10:uidLastSave="{5D3B4DAA-1E93-4367-9C1F-1A5181F8C3DB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I30" i="1" s="1"/>
  <c r="C22" i="1"/>
  <c r="I23" i="1"/>
  <c r="I22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<sst xmlns="http://schemas.openxmlformats.org/spreadsheetml/2006/main" count="126" uniqueCount="116">
  <si>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</si>
  <si>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</si>
  <si>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</si>
  <si>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</si>
  <si>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</si>
  <si>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</si>
  <si>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</si>
  <si>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</si>
  <si>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</si>
  <si>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</si>
  <si>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</si>
  <si>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</si>
  <si>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</si>
  <si>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</si>
  <si>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</si>
  <si>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</si>
  <si>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</si>
  <si>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</si>
  <si>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</si>
  <si>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</si>
  <si>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</si>
  <si>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</si>
  <si>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</si>
  <si>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</si>
  <si>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</si>
  <si>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</si>
  <si>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</si>
  <si>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</si>
  <si>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</si>
  <si>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</si>
  <si>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</si>
  <si>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</si>
  <si>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</si>
  <si>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</si>
  <si>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</si>
  <si>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</si>
  <si>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</si>
  <si>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</si>
  <si>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</si>
  <si>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</si>
  <si>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</si>
  <si>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</si>
  <si>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</si>
  <si>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</si>
  <si>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</si>
  <si>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</si>
  <si>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</si>
  <si>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</si>
  <si>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</si>
  <si>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</si>
  <si>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</si>
  <si>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</si>
  <si>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</si>
  <si>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</si>
  <si>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</si>
  <si>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</si>
  <si>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</si>
  <si>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</si>
  <si>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</si>
  <si>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</si>
  <si>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</si>
  <si>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</si>
  <si>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</si>
  <si>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</si>
  <si>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</si>
  <si>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</si>
  <si>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</si>
  <si>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</si>
  <si>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</si>
  <si>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</si>
  <si>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</si>
  <si>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</si>
  <si>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</si>
  <si>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</si>
  <si>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</si>
  <si>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</si>
  <si>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</si>
  <si>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</si>
  <si>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</si>
  <si>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</si>
  <si>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</si>
  <si>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</si>
  <si>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</si>
  <si>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</si>
  <si>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</si>
  <si>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</si>
  <si>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</si>
  <si>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</si>
  <si>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</si>
  <si>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</si>
  <si>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</si>
  <si>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</si>
  <si>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</si>
  <si>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</si>
  <si>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</si>
  <si>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</si>
  <si>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</si>
  <si>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</si>
  <si>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</si>
  <si>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</si>
  <si>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</si>
  <si>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</si>
  <si>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</si>
  <si>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Mountain Vista Hotel</t>
  </si>
  <si>
    <t>25-148</t>
  </si>
  <si>
    <t>Chesnut</t>
  </si>
  <si>
    <t xml:space="preserve">52 RF </t>
  </si>
  <si>
    <t>Culp Hats Off/ TBD</t>
  </si>
  <si>
    <t>52 RF Sheer</t>
  </si>
  <si>
    <t>Culp Veil/ TBD</t>
  </si>
  <si>
    <t>52 Manual Singles</t>
  </si>
  <si>
    <t>Modern Metals</t>
  </si>
  <si>
    <t>Solatech 385785</t>
  </si>
  <si>
    <t>337 Yards</t>
  </si>
  <si>
    <t>225 Yards</t>
  </si>
  <si>
    <t>208 Widths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</si>
</sst>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0.5703125" bestFit="1" customWidth="1"/>
    <col min="15" max="29" width="9.140625" style="1"/>
  </cols>
  <sheetData>
    <row r="1" spans="1:29" ht="29.2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>
      <c r="A3" s="91" t="s">
        <v>2</v>
      </c>
      <c r="B3" s="117">
        <v>45699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>
      <c r="A6" s="89" t="s">
        <v>5</v>
      </c>
      <c r="B6" s="92">
        <v>36478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>
      <c r="A9" s="89" t="s">
        <v>8</v>
      </c>
      <c r="B9" s="92">
        <v>2250</v>
      </c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>
      <c r="B10" s="95">
        <f>SUM(B6:B9)</f>
        <v>38728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>
      <c r="A14" s="3" t="s">
        <v>15</v>
      </c>
      <c r="B14" s="4" t="s">
        <v>16</v>
      </c>
      <c r="C14" s="5">
        <v>2720.64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2720.64</v>
      </c>
      <c r="J14" s="6">
        <f t="shared" ref="J14:J18" si="2">IFERROR(I14/$B$10,0)</f>
        <v>7.0249948357777314E-2</v>
      </c>
      <c r="K14" s="86" t="s">
        <v>17</v>
      </c>
      <c r="L14" s="110" t="s">
        <v>106</v>
      </c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>
      <c r="A15" s="9" t="s">
        <v>18</v>
      </c>
      <c r="B15" s="10" t="s">
        <v>19</v>
      </c>
      <c r="C15" s="11">
        <v>2554.2399999999998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2554.2399999999998</v>
      </c>
      <c r="J15" s="12">
        <f t="shared" si="2"/>
        <v>6.595331543069613E-2</v>
      </c>
      <c r="K15" s="86" t="s">
        <v>17</v>
      </c>
      <c r="L15" s="111" t="s">
        <v>115</v>
      </c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 t="s">
        <v>113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 t="s">
        <v>107</v>
      </c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 t="s">
        <v>108</v>
      </c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 t="s">
        <v>115</v>
      </c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 t="s">
        <v>114</v>
      </c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 t="s">
        <v>109</v>
      </c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>
      <c r="A22" s="19" t="s">
        <v>32</v>
      </c>
      <c r="B22" s="20" t="s">
        <v>33</v>
      </c>
      <c r="C22" s="21">
        <f>52*12</f>
        <v>624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624</v>
      </c>
      <c r="J22" s="22">
        <f>IFERROR(I22/$B$10,0)</f>
        <v>1.6112373476554431E-2</v>
      </c>
      <c r="K22" s="23"/>
      <c r="L22" s="24" t="s">
        <v>110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>
      <c r="A23" s="9" t="s">
        <v>34</v>
      </c>
      <c r="B23" s="10" t="s">
        <v>35</v>
      </c>
      <c r="C23" s="27">
        <v>8684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8684</v>
      </c>
      <c r="J23" s="12">
        <f t="shared" ref="J23:J25" si="4">IFERROR(I23/$B$10,0)</f>
        <v>0.22423053088204917</v>
      </c>
      <c r="K23" s="28"/>
      <c r="L23" s="112" t="s">
        <v>111</v>
      </c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>
      <c r="A24" s="14" t="s">
        <v>36</v>
      </c>
      <c r="B24" s="15" t="s">
        <v>37</v>
      </c>
      <c r="C24" s="32">
        <v>4452.3599999999997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4452.3599999999997</v>
      </c>
      <c r="J24" s="17">
        <f t="shared" si="4"/>
        <v>0.11496488328857674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>
      <c r="A30" s="14" t="s">
        <v>48</v>
      </c>
      <c r="B30" s="15" t="s">
        <v>49</v>
      </c>
      <c r="C30" s="32">
        <f>4749.16-624</f>
        <v>4125.16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4125.16</v>
      </c>
      <c r="J30" s="17">
        <f t="shared" si="8"/>
        <v>0.10651621565792191</v>
      </c>
      <c r="K30" s="28"/>
      <c r="L30" s="33" t="s">
        <v>112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>
      <c r="A43" s="37"/>
      <c r="B43" s="38"/>
      <c r="C43" s="38">
        <f>SUM(C14:C42)</f>
        <v>23160.399999999998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23160.399999999998</v>
      </c>
      <c r="J43" s="41">
        <f>SUM(J14:J42)</f>
        <v>0.59802726709357568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>
      <c r="A55" s="55" t="s">
        <v>91</v>
      </c>
      <c r="B55" s="10" t="s">
        <v>92</v>
      </c>
      <c r="C55" s="49">
        <v>2208.65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2208.65</v>
      </c>
      <c r="J55" s="50">
        <f t="shared" si="17"/>
        <v>5.7029797562487092E-2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36478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>
      <c r="A57" s="60"/>
      <c r="B57" s="60"/>
      <c r="C57" s="60">
        <f>SUM(C47:C56)</f>
        <v>2208.65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2208.65</v>
      </c>
      <c r="J57" s="61">
        <f>SUM(J47:J56)</f>
        <v>5.7029797562487092E-2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>
      <c r="L58" s="62" t="s">
        <v>105</v>
      </c>
      <c r="M58" s="63">
        <v>0.06</v>
      </c>
      <c r="N58" s="64">
        <f>+M58*M56</f>
        <v>2188.6799999999998</v>
      </c>
    </row>
    <row r="59" spans="1:29" ht="15.75" thickBot="1">
      <c r="B59" s="68" t="s">
        <v>98</v>
      </c>
      <c r="C59" s="69">
        <f>+C43+C57</f>
        <v>25369.05</v>
      </c>
      <c r="D59" s="70">
        <f>+C59/B10</f>
        <v>0.65505706465606273</v>
      </c>
      <c r="E59" s="42"/>
      <c r="F59" s="69">
        <f>+F43+F57</f>
        <v>0</v>
      </c>
      <c r="G59" s="71">
        <f>IFERROR(F59/$B$10,0)</f>
        <v>0</v>
      </c>
      <c r="I59" s="69">
        <f>+I43+I57</f>
        <v>25369.05</v>
      </c>
      <c r="J59" s="71">
        <f>IFERROR(I59/$B$10,0)</f>
        <v>0.65505706465606273</v>
      </c>
      <c r="L59" s="65"/>
      <c r="M59" s="66">
        <v>0</v>
      </c>
      <c r="N59" s="67">
        <f>+M59*M56</f>
        <v>0</v>
      </c>
    </row>
    <row r="60" spans="1:29" ht="15.75" thickTop="1">
      <c r="B60" s="72"/>
      <c r="C60" s="2"/>
    </row>
    <row r="61" spans="1:29" ht="24.75" customHeight="1" thickBot="1">
      <c r="A61" s="31"/>
      <c r="B61" s="73" t="s">
        <v>99</v>
      </c>
      <c r="C61" s="74">
        <f>IF(C59&gt;0,+B10-C59,0)</f>
        <v>13358.95</v>
      </c>
      <c r="D61" s="75">
        <f>+C61/B10</f>
        <v>0.34494293534393722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13358.95</v>
      </c>
      <c r="J61" s="77">
        <f>IFERROR(I61/$B$10,0)</f>
        <v>0.34494293534393722</v>
      </c>
      <c r="L61" s="107" t="s">
        <v>100</v>
      </c>
      <c r="M61" s="107"/>
      <c r="N61" s="107"/>
    </row>
    <row r="62" spans="1:29" s="31" customFormat="1" ht="15.75" thickTop="1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>
      <c r="L63" s="78" t="s">
        <v>102</v>
      </c>
      <c r="M63" s="108">
        <f>+I26+I41</f>
        <v>0</v>
      </c>
      <c r="N63" s="109"/>
    </row>
    <row r="64" spans="1:29" ht="13.5" customHeight="1"/>
    <row r="65" spans="1:14" ht="27" customHeight="1">
      <c r="B65" s="2"/>
      <c r="C65" s="2"/>
      <c r="N65" s="72"/>
    </row>
    <row r="66" spans="1:14">
      <c r="B66" s="2"/>
      <c r="C66" s="2"/>
      <c r="F66" s="79"/>
      <c r="I66" s="79"/>
    </row>
    <row r="67" spans="1:14">
      <c r="A67" s="80"/>
      <c r="B67" s="2"/>
      <c r="C67" s="2"/>
      <c r="F67" s="79"/>
      <c r="I67" s="79"/>
    </row>
    <row r="68" spans="1:14">
      <c r="B68" s="2"/>
      <c r="C68" s="2"/>
      <c r="F68" s="79"/>
      <c r="I68" s="79"/>
    </row>
    <row r="69" spans="1:14">
      <c r="B69" s="2"/>
      <c r="C69" s="2"/>
    </row>
    <row r="70" spans="1:14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D27F0A-DF3F-4629-8492-3F0C402CDB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2025-02-07T12:19:52Z</cp:lastPrinted>
  <dcterms:created xsi:type="dcterms:W3CDTF">2023-03-21T14:07:27Z</dcterms:created>
  <dcterms:modified xsi:type="dcterms:W3CDTF">2025-02-11T13:08:12Z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