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4 Jobs/24-285 Gold Dust Casino Ph 2/01. Quotes/Job Cost/"/>
    </mc:Choice>
  </mc:AlternateContent>
  <xr:revisionPtr revIDLastSave="12" documentId="8_{3A238B5D-CFAA-4DA2-AE08-1C6E2830183E}" xr6:coauthVersionLast="47" xr6:coauthVersionMax="47" xr10:uidLastSave="{36D082E3-8B38-4B94-9DBF-3D9EA9E775F8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C30" i="1"/>
  <c r="C22" i="1"/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<sst xmlns="http://schemas.openxmlformats.org/spreadsheetml/2006/main" count="117" uniqueCount="108">
  <si>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</si>
  <si>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</si>
  <si>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</si>
  <si>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</si>
  <si>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</si>
  <si>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</si>
  <si>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</si>
  <si>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</si>
  <si>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</si>
  <si>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</si>
  <si>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</si>
  <si>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</si>
  <si>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</si>
  <si>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</si>
  <si>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</si>
  <si>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</si>
  <si>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</si>
  <si>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</si>
  <si>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</si>
  <si>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</si>
  <si>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</si>
  <si>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</si>
  <si>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</si>
  <si>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</si>
  <si>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</si>
  <si>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</si>
  <si>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</si>
  <si>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</si>
  <si>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</si>
  <si>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</si>
  <si>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</si>
  <si>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</si>
  <si>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</si>
  <si>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</si>
  <si>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</si>
  <si>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</si>
  <si>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</si>
  <si>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</si>
  <si>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</si>
  <si>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</si>
  <si>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</si>
  <si>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</si>
  <si>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</si>
  <si>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</si>
  <si>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</si>
  <si>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</si>
  <si>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</si>
  <si>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</si>
  <si>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</si>
  <si>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</si>
  <si>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</si>
  <si>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</si>
  <si>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</si>
  <si>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</si>
  <si>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</si>
  <si>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</si>
  <si>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</si>
  <si>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</si>
  <si>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</si>
  <si>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</si>
  <si>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</si>
  <si>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</si>
  <si>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</si>
  <si>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</si>
  <si>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</si>
  <si>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</si>
  <si>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</si>
  <si>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</si>
  <si>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</si>
  <si>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</si>
  <si>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</si>
  <si>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</si>
  <si>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</si>
  <si>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</si>
  <si>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</si>
  <si>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</si>
  <si>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</si>
  <si>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</si>
  <si>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</si>
  <si>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</si>
  <si>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</si>
  <si>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</si>
  <si>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</si>
  <si>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</si>
  <si>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</si>
  <si>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</si>
  <si>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</si>
  <si>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</si>
  <si>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</si>
  <si>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</si>
  <si>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</si>
  <si>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</si>
  <si>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</si>
  <si>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</si>
  <si>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</si>
  <si>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</si>
  <si>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</si>
  <si>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</si>
  <si>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</si>
  <si>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</si>
  <si>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</si>
  <si>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</si>
  <si>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</si>
  <si>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Gold Dust Casino - Phase 2</t>
  </si>
  <si>
    <t>24-285</t>
  </si>
  <si>
    <t>Weber</t>
  </si>
  <si>
    <t>258 Manual Singles</t>
  </si>
  <si>
    <t>Solatech 391774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</si>
</sst>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0.5703125" bestFit="1" customWidth="1"/>
    <col min="15" max="29" width="9.140625" style="1"/>
  </cols>
  <sheetData>
    <row r="1" spans="1:29" ht="29.2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>
      <c r="A3" s="91" t="s">
        <v>2</v>
      </c>
      <c r="B3" s="110">
        <v>45624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>
      <c r="A6" s="89" t="s">
        <v>5</v>
      </c>
      <c r="B6" s="92">
        <v>63518.25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>
      <c r="A8" s="89" t="s">
        <v>7</v>
      </c>
      <c r="B8" s="92">
        <v>20550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>
      <c r="B10" s="95">
        <f>SUM(B6:B9)</f>
        <v>84068.25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>
      <c r="A22" s="19" t="s">
        <v>32</v>
      </c>
      <c r="B22" s="20" t="s">
        <v>33</v>
      </c>
      <c r="C22" s="21">
        <f>258*12</f>
        <v>3096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3096</v>
      </c>
      <c r="J22" s="22">
        <f>IFERROR(I22/$B$10,0)</f>
        <v>3.6827220740291371E-2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>
      <c r="A30" s="14" t="s">
        <v>48</v>
      </c>
      <c r="B30" s="15" t="s">
        <v>49</v>
      </c>
      <c r="C30" s="32">
        <f>45714.93-3096</f>
        <v>42618.93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42618.93</v>
      </c>
      <c r="J30" s="17">
        <f t="shared" si="8"/>
        <v>0.50695631228198512</v>
      </c>
      <c r="K30" s="28"/>
      <c r="L30" s="33" t="s">
        <v>107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>
      <c r="A43" s="37"/>
      <c r="B43" s="38"/>
      <c r="C43" s="38">
        <f>SUM(C14:C42)</f>
        <v>45714.93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45714.93</v>
      </c>
      <c r="J43" s="41">
        <f>SUM(J14:J42)</f>
        <v>0.54378353302227644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>
      <c r="A51" s="55" t="s">
        <v>83</v>
      </c>
      <c r="B51" s="10" t="s">
        <v>84</v>
      </c>
      <c r="C51" s="49">
        <v>9030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9030</v>
      </c>
      <c r="J51" s="50">
        <f t="shared" ref="J51:J56" si="17">IFERROR(I51/$B$10,0)</f>
        <v>0.10741272715918317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>
      <c r="A52" s="55" t="s">
        <v>85</v>
      </c>
      <c r="B52" s="10" t="s">
        <v>86</v>
      </c>
      <c r="C52" s="49">
        <f>(920+1050)*4</f>
        <v>7880</v>
      </c>
      <c r="D52" s="50">
        <f t="shared" si="13"/>
        <v>0</v>
      </c>
      <c r="E52" s="28"/>
      <c r="F52" s="49">
        <v>0</v>
      </c>
      <c r="G52" s="50"/>
      <c r="I52" s="49">
        <f t="shared" si="15"/>
        <v>7880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63518.25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>
      <c r="A57" s="60"/>
      <c r="B57" s="60"/>
      <c r="C57" s="60">
        <f>SUM(C47:C56)</f>
        <v>16910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16910</v>
      </c>
      <c r="J57" s="61">
        <f>SUM(J47:J56)</f>
        <v>0.10741272715918317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>
      <c r="L58" s="62" t="s">
        <v>105</v>
      </c>
      <c r="M58" s="63">
        <v>0.06</v>
      </c>
      <c r="N58" s="64">
        <f>+M58*M56</f>
        <v>3811.0949999999998</v>
      </c>
    </row>
    <row r="59" spans="1:29" ht="15.75" thickBot="1">
      <c r="B59" s="68" t="s">
        <v>98</v>
      </c>
      <c r="C59" s="69">
        <f>+C43+C57</f>
        <v>62624.93</v>
      </c>
      <c r="D59" s="70">
        <f>+C59/B10</f>
        <v>0.74492962563155529</v>
      </c>
      <c r="E59" s="42"/>
      <c r="F59" s="69">
        <f>+F43+F57</f>
        <v>0</v>
      </c>
      <c r="G59" s="71">
        <f>IFERROR(F59/$B$10,0)</f>
        <v>0</v>
      </c>
      <c r="I59" s="69">
        <f>+I43+I57</f>
        <v>62624.93</v>
      </c>
      <c r="J59" s="71">
        <f>IFERROR(I59/$B$10,0)</f>
        <v>0.74492962563155529</v>
      </c>
      <c r="L59" s="65"/>
      <c r="M59" s="66">
        <v>0</v>
      </c>
      <c r="N59" s="67">
        <f>+M59*M56</f>
        <v>0</v>
      </c>
    </row>
    <row r="60" spans="1:29" ht="15.75" thickTop="1">
      <c r="B60" s="72"/>
      <c r="C60" s="2"/>
    </row>
    <row r="61" spans="1:29" ht="24.75" customHeight="1" thickBot="1">
      <c r="A61" s="31"/>
      <c r="B61" s="73" t="s">
        <v>99</v>
      </c>
      <c r="C61" s="74">
        <f>IF(C59&gt;0,+B10-C59,0)</f>
        <v>21443.32</v>
      </c>
      <c r="D61" s="75">
        <f>+C61/B10</f>
        <v>0.25507037436844471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21443.32</v>
      </c>
      <c r="J61" s="77">
        <f>IFERROR(I61/$B$10,0)</f>
        <v>0.25507037436844471</v>
      </c>
      <c r="L61" s="124" t="s">
        <v>100</v>
      </c>
      <c r="M61" s="124"/>
      <c r="N61" s="124"/>
    </row>
    <row r="62" spans="1:29" s="31" customFormat="1" ht="15.75" thickTop="1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>
      <c r="L63" s="78" t="s">
        <v>102</v>
      </c>
      <c r="M63" s="125">
        <f>+I26+I41</f>
        <v>0</v>
      </c>
      <c r="N63" s="126"/>
    </row>
    <row r="64" spans="1:29" ht="13.5" customHeight="1"/>
    <row r="65" spans="1:14" ht="27" customHeight="1">
      <c r="B65" s="2"/>
      <c r="C65" s="2"/>
      <c r="N65" s="72"/>
    </row>
    <row r="66" spans="1:14">
      <c r="B66" s="2"/>
      <c r="C66" s="2"/>
      <c r="F66" s="79"/>
      <c r="I66" s="79"/>
    </row>
    <row r="67" spans="1:14">
      <c r="A67" s="80"/>
      <c r="B67" s="2"/>
      <c r="C67" s="2"/>
      <c r="F67" s="79"/>
      <c r="I67" s="79"/>
    </row>
    <row r="68" spans="1:14">
      <c r="B68" s="2"/>
      <c r="C68" s="2"/>
      <c r="F68" s="79"/>
      <c r="I68" s="79"/>
    </row>
    <row r="69" spans="1:14">
      <c r="B69" s="2"/>
      <c r="C69" s="2"/>
    </row>
    <row r="70" spans="1:14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85608DC7-EE3A-48EF-9C8E-B961EE093F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2024-11-28T16:23:27Z</cp:lastPrinted>
  <dcterms:created xsi:type="dcterms:W3CDTF">2023-03-21T14:07:27Z</dcterms:created>
  <dcterms:modified xsi:type="dcterms:W3CDTF">2024-11-28T16:23:29Z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