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194 HICV South Beach Resort/01. Quotes/Job Cost/"/>
    </mc:Choice>
  </mc:AlternateContent>
  <xr:revisionPtr revIDLastSave="42" documentId="8_{DBA47C5F-45B6-4E92-8330-C7824311072B}" xr6:coauthVersionLast="47" xr6:coauthVersionMax="47" xr10:uidLastSave="{98947B58-994A-446F-A4AD-D16978B751EC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49" i="1"/>
  <c r="C48" i="1"/>
  <c r="C57" i="1" s="1"/>
  <c r="C51" i="1"/>
  <c r="C30" i="1"/>
  <c r="I30" i="1" s="1"/>
  <c r="C22" i="1"/>
  <c r="I22" i="1" s="1"/>
  <c r="C21" i="1"/>
  <c r="C27" i="1"/>
  <c r="C26" i="1"/>
  <c r="I49" i="1"/>
  <c r="I31" i="1"/>
  <c r="I53" i="1"/>
  <c r="I28" i="1"/>
  <c r="I27" i="1"/>
  <c r="I45" i="1"/>
  <c r="F45" i="1"/>
  <c r="B45" i="1"/>
  <c r="M57" i="1"/>
  <c r="I56" i="1"/>
  <c r="I55" i="1"/>
  <c r="I54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3" i="1"/>
  <c r="I21" i="1"/>
  <c r="I20" i="1"/>
  <c r="I19" i="1"/>
  <c r="I18" i="1"/>
  <c r="I17" i="1"/>
  <c r="I16" i="1"/>
  <c r="I15" i="1"/>
  <c r="I14" i="1"/>
  <c r="M62" i="1"/>
  <c r="F43" i="1"/>
  <c r="B10" i="1"/>
  <c r="D56" i="1" s="1"/>
  <c r="I51" i="1" l="1"/>
  <c r="C43" i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<sst xmlns="http://schemas.openxmlformats.org/spreadsheetml/2006/main" count="126" uniqueCount="117">
  <si>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</si>
  <si>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</si>
  <si>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</si>
  <si>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</si>
  <si>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</si>
  <si>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</si>
  <si>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</si>
  <si>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</si>
  <si>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</si>
  <si>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</si>
  <si>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</si>
  <si>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</si>
  <si>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</si>
  <si>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</si>
  <si>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</si>
  <si>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</si>
  <si>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</si>
  <si>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</si>
  <si>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</si>
  <si>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</si>
  <si>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</si>
  <si>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</si>
  <si>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</si>
  <si>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</si>
  <si>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</si>
  <si>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</si>
  <si>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</si>
  <si>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</si>
  <si>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</si>
  <si>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</si>
  <si>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</si>
  <si>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</si>
  <si>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</si>
  <si>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</si>
  <si>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</si>
  <si>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</si>
  <si>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</si>
  <si>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</si>
  <si>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</si>
  <si>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</si>
  <si>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</si>
  <si>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</si>
  <si>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</si>
  <si>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</si>
  <si>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</si>
  <si>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</si>
  <si>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</si>
  <si>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</si>
  <si>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</si>
  <si>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</si>
  <si>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</si>
  <si>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</si>
  <si>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</si>
  <si>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</si>
  <si>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</si>
  <si>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</si>
  <si>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</si>
  <si>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</si>
  <si>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</si>
  <si>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</si>
  <si>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</si>
  <si>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</si>
  <si>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</si>
  <si>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</si>
  <si>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</si>
  <si>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</si>
  <si>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</si>
  <si>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</si>
  <si>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</si>
  <si>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</si>
  <si>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</si>
  <si>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</si>
  <si>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</si>
  <si>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</si>
  <si>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</si>
  <si>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</si>
  <si>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</si>
  <si>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</si>
  <si>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</si>
  <si>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</si>
  <si>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</si>
  <si>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</si>
  <si>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</si>
  <si>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</si>
  <si>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</si>
  <si>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</si>
  <si>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</si>
  <si>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</si>
  <si>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</si>
  <si>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</si>
  <si>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</si>
  <si>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</si>
  <si>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</si>
  <si>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</si>
  <si>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</si>
  <si>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</si>
  <si>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</si>
  <si>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</si>
  <si>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</si>
  <si>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</si>
  <si>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</si>
  <si>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</si>
  <si>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</si>
  <si>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24-194</t>
  </si>
  <si>
    <t>Gorab</t>
  </si>
  <si>
    <t xml:space="preserve">180 RF </t>
  </si>
  <si>
    <t>180 RF Sheer</t>
  </si>
  <si>
    <t>56 Flat Romans</t>
  </si>
  <si>
    <t>2293 Yards</t>
  </si>
  <si>
    <t>1402 Yards</t>
  </si>
  <si>
    <t>810 Widths</t>
  </si>
  <si>
    <t>720 Widths</t>
  </si>
  <si>
    <t>CTM</t>
  </si>
  <si>
    <t>2024 South Beach C&amp;D Renovation Phase 1</t>
  </si>
  <si>
    <t>2220 Yards</t>
  </si>
  <si>
    <t>4 Motorized Singles</t>
  </si>
  <si>
    <t>Solatech 387531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</si>
</sst>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33" zoomScaleNormal="100" zoomScaleSheetLayoutView="100" workbookViewId="0">
      <selection activeCell="C53" sqref="C53"/>
    </sheetView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0.5703125" bestFit="1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09" t="s">
        <v>113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0">
        <v>45502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09" t="s">
        <v>103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67490.5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>
        <v>3800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>
        <v>32050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103340.5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>
      <c r="A14" s="3" t="s">
        <v>15</v>
      </c>
      <c r="B14" s="4" t="s">
        <v>16</v>
      </c>
      <c r="C14" s="5">
        <v>12544.8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12544.8</v>
      </c>
      <c r="J14" s="6">
        <f t="shared" ref="J14:J18" si="2">IFERROR(I14/$B$10,0)</f>
        <v>0.12139287113958225</v>
      </c>
      <c r="K14" s="86" t="s">
        <v>17</v>
      </c>
      <c r="L14" s="117" t="s">
        <v>105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8877.6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8877.6</v>
      </c>
      <c r="J15" s="12">
        <f t="shared" si="2"/>
        <v>8.5906300046932227E-2</v>
      </c>
      <c r="K15" s="86" t="s">
        <v>17</v>
      </c>
      <c r="L15" s="118" t="s">
        <v>110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108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 t="s">
        <v>106</v>
      </c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 t="s">
        <v>111</v>
      </c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 t="s">
        <v>109</v>
      </c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f>124.74*43+13*82.5</f>
        <v>6436.32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6436.32</v>
      </c>
      <c r="J21" s="12">
        <f>IFERROR(I21/$B$10,0)</f>
        <v>6.2282648138919393E-2</v>
      </c>
      <c r="K21" s="86" t="s">
        <v>17</v>
      </c>
      <c r="L21" s="118" t="s">
        <v>107</v>
      </c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4*12</f>
        <v>48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48</v>
      </c>
      <c r="J22" s="22">
        <f>IFERROR(I22/$B$10,0)</f>
        <v>4.6448391482526211E-4</v>
      </c>
      <c r="K22" s="23"/>
      <c r="L22" s="24" t="s">
        <v>115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14933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14933</v>
      </c>
      <c r="J23" s="12">
        <f t="shared" ref="J23:J25" si="4">IFERROR(I23/$B$10,0)</f>
        <v>0.14450288125178415</v>
      </c>
      <c r="K23" s="28"/>
      <c r="L23" s="119" t="s">
        <v>112</v>
      </c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f>5686.83+476.44+119.58</f>
        <v>6282.8499999999995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6282.8499999999995</v>
      </c>
      <c r="J26" s="17">
        <f>IFERROR(I26/$B$10,0)</f>
        <v>6.0797557588747872E-2</v>
      </c>
      <c r="K26" s="28"/>
      <c r="L26" s="33" t="s">
        <v>114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f>25*56</f>
        <v>1400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1400</v>
      </c>
      <c r="J27" s="12">
        <f t="shared" ref="J27:J28" si="7">IFERROR(I27/$B$10,0)</f>
        <v>1.3547447515736812E-2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1074.88-48</f>
        <v>1026.8800000000001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1026.8800000000001</v>
      </c>
      <c r="J30" s="17">
        <f t="shared" si="8"/>
        <v>9.9368592178284421E-3</v>
      </c>
      <c r="K30" s="28"/>
      <c r="L30" s="33" t="s">
        <v>116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51549.45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51549.45</v>
      </c>
      <c r="J43" s="41">
        <f>SUM(J14:J42)</f>
        <v>0.49883104881435641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f>3*350</f>
        <v>1050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1050</v>
      </c>
      <c r="J48" s="46">
        <f>IFERROR(I48/$B$10,0)</f>
        <v>1.0160585636802609E-2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f>546+375+600</f>
        <v>1521</v>
      </c>
      <c r="D49" s="46"/>
      <c r="E49" s="28"/>
      <c r="F49" s="27">
        <v>0</v>
      </c>
      <c r="G49" s="46"/>
      <c r="I49" s="27">
        <f t="shared" si="15"/>
        <v>1521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f>16050+35*43+2*60+35*13+2*60</f>
        <v>18250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18250</v>
      </c>
      <c r="J51" s="50">
        <f t="shared" ref="J51:J56" si="17">IFERROR(I51/$B$10,0)</f>
        <v>0.17660065511585488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f>2196*4</f>
        <v>8784</v>
      </c>
      <c r="D52" s="50">
        <f t="shared" si="13"/>
        <v>0</v>
      </c>
      <c r="E52" s="28"/>
      <c r="F52" s="49">
        <v>0</v>
      </c>
      <c r="G52" s="50"/>
      <c r="I52" s="49">
        <f t="shared" si="15"/>
        <v>8784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61207.65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29605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29605</v>
      </c>
      <c r="J57" s="61">
        <f>SUM(J47:J56)</f>
        <v>0.18676124075265749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104</v>
      </c>
      <c r="M58" s="63">
        <v>0.06</v>
      </c>
      <c r="N58" s="64">
        <f>+M58*M56</f>
        <v>3672.4589999999998</v>
      </c>
    </row>
    <row r="59" spans="1:29" ht="15.75" thickBot="1">
      <c r="B59" s="68" t="s">
        <v>98</v>
      </c>
      <c r="C59" s="69">
        <f>+C43+C57</f>
        <v>81154.45</v>
      </c>
      <c r="D59" s="70">
        <f>+C59/B10</f>
        <v>0.78531118003106237</v>
      </c>
      <c r="E59" s="42"/>
      <c r="F59" s="69">
        <f>+F43+F57</f>
        <v>0</v>
      </c>
      <c r="G59" s="71">
        <f>IFERROR(F59/$B$10,0)</f>
        <v>0</v>
      </c>
      <c r="I59" s="69">
        <f>+I43+I57</f>
        <v>81154.45</v>
      </c>
      <c r="J59" s="71">
        <f>IFERROR(I59/$B$10,0)</f>
        <v>0.78531118003106237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22186.050000000003</v>
      </c>
      <c r="D61" s="75">
        <f>+C61/B10</f>
        <v>0.21468881996893766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22186.050000000003</v>
      </c>
      <c r="J61" s="77">
        <f>IFERROR(I61/$B$10,0)</f>
        <v>0.21468881996893766</v>
      </c>
      <c r="L61" s="124" t="s">
        <v>100</v>
      </c>
      <c r="M61" s="124"/>
      <c r="N61" s="124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25">
        <f>+I26+I41</f>
        <v>6282.8499999999995</v>
      </c>
      <c r="N63" s="126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D04A2A5D-F45F-4CF8-B5E0-D2B8F349C0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2024-08-09T14:29:24Z</cp:lastPrinted>
  <dcterms:created xsi:type="dcterms:W3CDTF">2023-03-21T14:07:27Z</dcterms:created>
  <dcterms:modified xsi:type="dcterms:W3CDTF">2024-08-09T14:30:30Z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