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193 Green Trails Apartments/01. Quotes/Job Cost/"/>
    </mc:Choice>
  </mc:AlternateContent>
  <xr:revisionPtr revIDLastSave="5" documentId="8_{8C81FF49-9177-425A-BA70-FA68E819C15A}" xr6:coauthVersionLast="47" xr6:coauthVersionMax="47" xr10:uidLastSave="{596B65E3-103B-452F-A6F6-AFFD3160B2B9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I30" i="1" s="1"/>
  <c r="I23" i="1"/>
  <c r="I22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M63" i="1" s="1"/>
  <c r="I25" i="1"/>
  <c r="I24" i="1"/>
  <c r="I21" i="1"/>
  <c r="I20" i="1"/>
  <c r="I19" i="1"/>
  <c r="I18" i="1"/>
  <c r="I17" i="1"/>
  <c r="I16" i="1"/>
  <c r="I15" i="1"/>
  <c r="I14" i="1"/>
  <c r="M62" i="1"/>
  <c r="F43" i="1"/>
  <c r="B10" i="1"/>
  <c r="D56" i="1" s="1"/>
  <c r="C43" i="1" l="1"/>
  <c r="C59" i="1" s="1"/>
  <c r="C61" i="1" s="1"/>
  <c r="D61" i="1" s="1"/>
  <c r="I52" i="1"/>
  <c r="G31" i="1"/>
  <c r="J31" i="1"/>
  <c r="D31" i="1"/>
  <c r="D53" i="1"/>
  <c r="D52" i="1"/>
  <c r="M56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D59" i="1" l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<sst xmlns="http://schemas.openxmlformats.org/spreadsheetml/2006/main" count="117" uniqueCount="108">
  <si>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</si>
  <si>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</si>
  <si>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</si>
  <si>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</si>
  <si>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</si>
  <si>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</si>
  <si>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</si>
  <si>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</si>
  <si>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</si>
  <si>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</si>
  <si>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</si>
  <si>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</si>
  <si>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</si>
  <si>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</si>
  <si>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</si>
  <si>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</si>
  <si>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</si>
  <si>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</si>
  <si>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</si>
  <si>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</si>
  <si>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</si>
  <si>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</si>
  <si>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</si>
  <si>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</si>
  <si>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</si>
  <si>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</si>
  <si>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</si>
  <si>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</si>
  <si>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</si>
  <si>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</si>
  <si>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</si>
  <si>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</si>
  <si>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</si>
  <si>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</si>
  <si>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</si>
  <si>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</si>
  <si>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</si>
  <si>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</si>
  <si>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</si>
  <si>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</si>
  <si>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</si>
  <si>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</si>
  <si>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</si>
  <si>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</si>
  <si>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</si>
  <si>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</si>
  <si>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</si>
  <si>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</si>
  <si>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</si>
  <si>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</si>
  <si>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</si>
  <si>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</si>
  <si>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</si>
  <si>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</si>
  <si>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</si>
  <si>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</si>
  <si>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</si>
  <si>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</si>
  <si>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</si>
  <si>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</si>
  <si>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</si>
  <si>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</si>
  <si>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</si>
  <si>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</si>
  <si>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</si>
  <si>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</si>
  <si>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</si>
  <si>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</si>
  <si>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</si>
  <si>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</si>
  <si>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</si>
  <si>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</si>
  <si>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</si>
  <si>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</si>
  <si>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</si>
  <si>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</si>
  <si>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</si>
  <si>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</si>
  <si>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</si>
  <si>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</si>
  <si>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</si>
  <si>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</si>
  <si>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</si>
  <si>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</si>
  <si>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</si>
  <si>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</si>
  <si>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</si>
  <si>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</si>
  <si>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</si>
  <si>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</si>
  <si>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</si>
  <si>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</si>
  <si>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</si>
  <si>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</si>
  <si>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</si>
  <si>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</si>
  <si>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</si>
  <si>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</si>
  <si>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</si>
  <si>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</si>
  <si>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</si>
  <si>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</si>
  <si>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</si>
  <si>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Green Trails Apartments</t>
  </si>
  <si>
    <t>25-193</t>
  </si>
  <si>
    <t>Chesnut</t>
  </si>
  <si>
    <t>1 Manual Single</t>
  </si>
  <si>
    <t>RWP1332/ Solatech 467076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</si>
</sst>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09" t="s">
        <v>103</v>
      </c>
      <c r="C2" s="109"/>
      <c r="D2" s="109"/>
      <c r="E2" s="109"/>
      <c r="F2" s="109"/>
      <c r="J2" s="90"/>
      <c r="K2" s="89"/>
      <c r="L2" s="89" t="s">
        <v>1</v>
      </c>
      <c r="M2" s="114"/>
      <c r="N2" s="115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0">
        <v>45731</v>
      </c>
      <c r="C3" s="109"/>
      <c r="D3" s="109"/>
      <c r="E3" s="109"/>
      <c r="F3" s="109"/>
      <c r="J3" s="90"/>
      <c r="K3" s="89"/>
      <c r="L3" s="89" t="s">
        <v>3</v>
      </c>
      <c r="M3" s="114"/>
      <c r="N3" s="115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09" t="s">
        <v>104</v>
      </c>
      <c r="C4" s="109"/>
      <c r="D4" s="109"/>
      <c r="E4" s="109"/>
      <c r="F4" s="109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328.54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328.54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3" t="s">
        <v>9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</row>
    <row r="12" spans="1:29" s="98" customFormat="1" ht="21.75" customHeight="1" x14ac:dyDescent="0.25">
      <c r="A12" s="97" t="s">
        <v>10</v>
      </c>
      <c r="B12" s="111" t="s">
        <v>11</v>
      </c>
      <c r="C12" s="111"/>
      <c r="D12" s="111"/>
      <c r="F12" s="112" t="s">
        <v>12</v>
      </c>
      <c r="G12" s="112"/>
      <c r="I12" s="112" t="s">
        <v>13</v>
      </c>
      <c r="J12" s="112"/>
      <c r="L12" s="112" t="s">
        <v>14</v>
      </c>
      <c r="M12" s="112"/>
      <c r="N12" s="112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04"/>
      <c r="B13" s="104"/>
      <c r="C13" s="104"/>
      <c r="D13" s="104"/>
      <c r="F13" s="105"/>
      <c r="G13" s="105"/>
      <c r="I13" s="105"/>
      <c r="J13" s="105"/>
      <c r="L13" s="104"/>
      <c r="M13" s="104"/>
      <c r="N13" s="104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7"/>
      <c r="M14" s="117"/>
      <c r="N14" s="11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8"/>
      <c r="M15" s="118"/>
      <c r="N15" s="11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8"/>
      <c r="M17" s="118"/>
      <c r="N17" s="11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8"/>
      <c r="M19" s="118"/>
      <c r="N19" s="11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8"/>
      <c r="M21" s="118"/>
      <c r="N21" s="118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12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12</v>
      </c>
      <c r="J22" s="22">
        <f>IFERROR(I22/$B$10,0)</f>
        <v>3.6525232848359408E-2</v>
      </c>
      <c r="K22" s="23"/>
      <c r="L22" s="24" t="s">
        <v>106</v>
      </c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19"/>
      <c r="M23" s="119"/>
      <c r="N23" s="119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f>98.75-12</f>
        <v>86.75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86.75</v>
      </c>
      <c r="J30" s="17">
        <f t="shared" si="8"/>
        <v>0.26404699579959823</v>
      </c>
      <c r="K30" s="28"/>
      <c r="L30" s="33" t="s">
        <v>107</v>
      </c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98.75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98.75</v>
      </c>
      <c r="J43" s="41">
        <f>SUM(J14:J42)</f>
        <v>0.30057222864795763</v>
      </c>
      <c r="L43" s="120"/>
      <c r="M43" s="120"/>
      <c r="N43" s="12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08"/>
      <c r="B44" s="108"/>
      <c r="C44" s="108"/>
      <c r="D44" s="108"/>
      <c r="F44" s="107"/>
      <c r="G44" s="107"/>
      <c r="I44" s="107"/>
      <c r="J44" s="107"/>
      <c r="L44" s="121"/>
      <c r="M44" s="121"/>
      <c r="N44" s="121"/>
    </row>
    <row r="45" spans="1:29" s="98" customFormat="1" ht="23.25" customHeight="1" x14ac:dyDescent="0.25">
      <c r="A45" s="97" t="s">
        <v>74</v>
      </c>
      <c r="B45" s="106" t="str">
        <f>+B12</f>
        <v>ORIGINAL BUDGET</v>
      </c>
      <c r="C45" s="106"/>
      <c r="D45" s="106"/>
      <c r="E45" s="100"/>
      <c r="F45" s="106" t="str">
        <f>+F12</f>
        <v>REVISIONS</v>
      </c>
      <c r="G45" s="106"/>
      <c r="I45" s="106" t="str">
        <f>+I12</f>
        <v>CURRENT BUDGET</v>
      </c>
      <c r="J45" s="106"/>
      <c r="L45" s="112" t="s">
        <v>14</v>
      </c>
      <c r="M45" s="112"/>
      <c r="N45" s="112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04"/>
      <c r="B46" s="104"/>
      <c r="C46" s="104"/>
      <c r="D46" s="104"/>
      <c r="F46" s="104"/>
      <c r="G46" s="104"/>
      <c r="I46" s="104"/>
      <c r="J46" s="104"/>
      <c r="L46" s="104"/>
      <c r="M46" s="104"/>
      <c r="N46" s="104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16"/>
      <c r="M48" s="116"/>
      <c r="N48" s="116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16"/>
      <c r="M51" s="116"/>
      <c r="N51" s="116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16"/>
      <c r="M55" s="116"/>
      <c r="N55" s="116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22">
        <f>+B6-M62-M63</f>
        <v>328.54</v>
      </c>
      <c r="N56" s="123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0.06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 t="s">
        <v>105</v>
      </c>
      <c r="M58" s="63">
        <v>0.06</v>
      </c>
      <c r="N58" s="64">
        <f>+M58*M56</f>
        <v>19.712399999999999</v>
      </c>
    </row>
    <row r="59" spans="1:29" ht="15.75" thickBot="1" x14ac:dyDescent="0.3">
      <c r="B59" s="68" t="s">
        <v>98</v>
      </c>
      <c r="C59" s="69">
        <f>+C43+C57</f>
        <v>98.75</v>
      </c>
      <c r="D59" s="70">
        <f>+C59/B10</f>
        <v>0.30057222864795763</v>
      </c>
      <c r="E59" s="42"/>
      <c r="F59" s="69">
        <f>+F43+F57</f>
        <v>0</v>
      </c>
      <c r="G59" s="71">
        <f>IFERROR(F59/$B$10,0)</f>
        <v>0</v>
      </c>
      <c r="I59" s="69">
        <f>+I43+I57</f>
        <v>98.75</v>
      </c>
      <c r="J59" s="71">
        <f>IFERROR(I59/$B$10,0)</f>
        <v>0.30057222864795763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229.79000000000002</v>
      </c>
      <c r="D61" s="75">
        <f>+C61/B10</f>
        <v>0.69942777135204237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229.79000000000002</v>
      </c>
      <c r="J61" s="77">
        <f>IFERROR(I61/$B$10,0)</f>
        <v>0.69942777135204237</v>
      </c>
      <c r="L61" s="124" t="s">
        <v>100</v>
      </c>
      <c r="M61" s="124"/>
      <c r="N61" s="124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25">
        <f>+I25+I40</f>
        <v>0</v>
      </c>
      <c r="N62" s="126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25">
        <f>+I26+I41</f>
        <v>0</v>
      </c>
      <c r="N63" s="126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L55:N55"/>
    <mergeCell ref="M56:N56"/>
    <mergeCell ref="L61:N61"/>
    <mergeCell ref="M62:N62"/>
    <mergeCell ref="M63:N63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customXml/itemProps2.xml><?xml version="1.0" encoding="utf-8"?>
<ds:datastoreItem xmlns:ds="http://schemas.openxmlformats.org/officeDocument/2006/customXml" ds:itemID="{02CA16FA-5D5E-4B92-8BFE-C06E3AB5A75B}"/>
</file>

<file path=customXml/itemProps3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2025-03-07T17:55:43Z</cp:lastPrinted>
  <dcterms:created xsi:type="dcterms:W3CDTF">2023-03-21T14:07:27Z</dcterms:created>
  <dcterms:modified xsi:type="dcterms:W3CDTF">2025-03-15T13:18:25Z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