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28 HHM Fabric Replacement Panels/01. Quotes/Proposals/"/>
    </mc:Choice>
  </mc:AlternateContent>
  <xr:revisionPtr revIDLastSave="143" documentId="8_{93E6D807-02D1-44C8-81E2-2754F000D11F}" xr6:coauthVersionLast="47" xr6:coauthVersionMax="47" xr10:uidLastSave="{F8DFF2B9-9FA5-4428-94A4-75030092EE71}"/>
  <bookViews>
    <workbookView xWindow="28680" yWindow="-120" windowWidth="29040" windowHeight="15720" activeTab="1" xr2:uid="{00000000-000D-0000-FFFF-FFFF00000000}"/>
  </bookViews>
  <sheets>
    <sheet name="Bid Form" sheetId="13" r:id="rId1"/>
    <sheet name="SOV .5%Fabric Replacement Panel" sheetId="31" r:id="rId2"/>
    <sheet name="SOV 1%Fabric Replacement Panels" sheetId="3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3" l="1"/>
  <c r="H14" i="13"/>
  <c r="I9" i="13"/>
  <c r="P24" i="31"/>
  <c r="M24" i="31"/>
  <c r="H24" i="31"/>
  <c r="J24" i="31" s="1"/>
  <c r="P23" i="31"/>
  <c r="L23" i="31"/>
  <c r="M23" i="31" s="1"/>
  <c r="H23" i="31"/>
  <c r="J23" i="31" s="1"/>
  <c r="M22" i="31"/>
  <c r="A22" i="31"/>
  <c r="H22" i="31" s="1"/>
  <c r="J22" i="31" s="1"/>
  <c r="R21" i="31"/>
  <c r="P21" i="31"/>
  <c r="R20" i="31"/>
  <c r="P20" i="31"/>
  <c r="M20" i="31"/>
  <c r="G20" i="31" s="1"/>
  <c r="H20" i="31" s="1"/>
  <c r="R19" i="31"/>
  <c r="P19" i="31"/>
  <c r="M19" i="31"/>
  <c r="G19" i="31"/>
  <c r="H19" i="31" s="1"/>
  <c r="R18" i="31"/>
  <c r="P18" i="31"/>
  <c r="M18" i="31"/>
  <c r="G18" i="31" s="1"/>
  <c r="H18" i="31" s="1"/>
  <c r="R17" i="31"/>
  <c r="P17" i="31"/>
  <c r="M17" i="31"/>
  <c r="G17" i="31" s="1"/>
  <c r="H17" i="31" s="1"/>
  <c r="R16" i="31"/>
  <c r="P16" i="31"/>
  <c r="M16" i="31"/>
  <c r="G16" i="31" s="1"/>
  <c r="H16" i="31" s="1"/>
  <c r="R15" i="31"/>
  <c r="P15" i="31"/>
  <c r="M15" i="31"/>
  <c r="G15" i="31" s="1"/>
  <c r="H15" i="31" s="1"/>
  <c r="R14" i="31"/>
  <c r="P14" i="31"/>
  <c r="M14" i="31"/>
  <c r="G14" i="31" s="1"/>
  <c r="H14" i="31" s="1"/>
  <c r="R13" i="31"/>
  <c r="P13" i="31"/>
  <c r="M13" i="31"/>
  <c r="G13" i="31" s="1"/>
  <c r="H13" i="31" s="1"/>
  <c r="R12" i="31"/>
  <c r="P12" i="31"/>
  <c r="M12" i="31"/>
  <c r="G12" i="31" s="1"/>
  <c r="H12" i="31" s="1"/>
  <c r="A1" i="31"/>
  <c r="L23" i="30"/>
  <c r="N1" i="31" l="1"/>
  <c r="O2" i="31" s="1"/>
  <c r="O3" i="31" s="1"/>
  <c r="O4" i="31" s="1"/>
  <c r="P22" i="31"/>
  <c r="R11" i="31"/>
  <c r="J15" i="31"/>
  <c r="I15" i="31"/>
  <c r="H25" i="31"/>
  <c r="I12" i="31"/>
  <c r="Q7" i="31"/>
  <c r="I19" i="31"/>
  <c r="J19" i="31"/>
  <c r="I13" i="31"/>
  <c r="J13" i="31" s="1"/>
  <c r="I18" i="31"/>
  <c r="J18" i="31" s="1"/>
  <c r="I16" i="31"/>
  <c r="J16" i="31" s="1"/>
  <c r="I20" i="31"/>
  <c r="J20" i="31"/>
  <c r="I17" i="31"/>
  <c r="J17" i="31" s="1"/>
  <c r="I14" i="31"/>
  <c r="J14" i="31" s="1"/>
  <c r="R20" i="30"/>
  <c r="P20" i="30"/>
  <c r="M20" i="30"/>
  <c r="G20" i="30" s="1"/>
  <c r="H20" i="30" s="1"/>
  <c r="A22" i="30"/>
  <c r="T11" i="31" l="1"/>
  <c r="S11" i="31"/>
  <c r="I25" i="31"/>
  <c r="J12" i="31"/>
  <c r="J25" i="31" s="1"/>
  <c r="J24" i="13" s="1"/>
  <c r="I20" i="30"/>
  <c r="J20" i="30" s="1"/>
  <c r="R13" i="30"/>
  <c r="P13" i="30"/>
  <c r="M13" i="30"/>
  <c r="G13" i="30" s="1"/>
  <c r="H13" i="30" s="1"/>
  <c r="R12" i="30"/>
  <c r="P12" i="30"/>
  <c r="M12" i="30"/>
  <c r="G12" i="30" s="1"/>
  <c r="H12" i="30" s="1"/>
  <c r="R17" i="30"/>
  <c r="P17" i="30"/>
  <c r="M17" i="30"/>
  <c r="G17" i="30" s="1"/>
  <c r="H17" i="30" s="1"/>
  <c r="R16" i="30"/>
  <c r="P16" i="30"/>
  <c r="M16" i="30"/>
  <c r="G16" i="30" s="1"/>
  <c r="H16" i="30" s="1"/>
  <c r="R15" i="30"/>
  <c r="P15" i="30"/>
  <c r="M15" i="30"/>
  <c r="G15" i="30" s="1"/>
  <c r="H15" i="30" s="1"/>
  <c r="P23" i="30"/>
  <c r="R19" i="30"/>
  <c r="P19" i="30"/>
  <c r="M19" i="30"/>
  <c r="G19" i="30" s="1"/>
  <c r="H19" i="30" s="1"/>
  <c r="R18" i="30"/>
  <c r="P18" i="30"/>
  <c r="M18" i="30"/>
  <c r="G18" i="30" s="1"/>
  <c r="H18" i="30" s="1"/>
  <c r="H23" i="30"/>
  <c r="J23" i="30" s="1"/>
  <c r="H22" i="30"/>
  <c r="J22" i="30" s="1"/>
  <c r="R14" i="30"/>
  <c r="P14" i="30"/>
  <c r="M14" i="30"/>
  <c r="M24" i="30"/>
  <c r="M22" i="30"/>
  <c r="H24" i="30"/>
  <c r="J24" i="30" s="1"/>
  <c r="P21" i="30"/>
  <c r="R21" i="30"/>
  <c r="A1" i="30"/>
  <c r="I11" i="13"/>
  <c r="I12" i="30" l="1"/>
  <c r="J12" i="30" s="1"/>
  <c r="I13" i="30"/>
  <c r="J13" i="30" s="1"/>
  <c r="I17" i="30"/>
  <c r="J17" i="30" s="1"/>
  <c r="I16" i="30"/>
  <c r="J16" i="30" s="1"/>
  <c r="I15" i="30"/>
  <c r="J15" i="30" s="1"/>
  <c r="I19" i="30"/>
  <c r="J19" i="30" s="1"/>
  <c r="I18" i="30"/>
  <c r="J18" i="30" s="1"/>
  <c r="G14" i="30"/>
  <c r="H14" i="30" s="1"/>
  <c r="I14" i="30" s="1"/>
  <c r="J14" i="30" s="1"/>
  <c r="M23" i="30"/>
  <c r="N1" i="30"/>
  <c r="O2" i="30" s="1"/>
  <c r="O3" i="30" s="1"/>
  <c r="O4" i="30" s="1"/>
  <c r="P24" i="30"/>
  <c r="P22" i="30"/>
  <c r="H25" i="30" l="1"/>
  <c r="Q7" i="30"/>
  <c r="R11" i="30"/>
  <c r="J25" i="30" l="1"/>
  <c r="I25" i="30"/>
  <c r="S11" i="30"/>
  <c r="T11" i="30"/>
</calcChain>
</file>

<file path=xl/sharedStrings.xml><?xml version="1.0" encoding="utf-8"?>
<sst xmlns="http://schemas.openxmlformats.org/spreadsheetml/2006/main" count="329" uniqueCount="198">
  <si>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</si>
  <si>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</si>
  <si>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</si>
  <si>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</si>
  <si>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</si>
  <si>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</si>
  <si>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</si>
  <si>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</si>
  <si>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</si>
  <si>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</si>
  <si>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</si>
  <si>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</si>
  <si>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</si>
  <si>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</si>
  <si>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</si>
  <si>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</si>
  <si>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</si>
  <si>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</si>
  <si>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</si>
  <si>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</si>
  <si>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</si>
  <si>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</si>
  <si>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</si>
  <si>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</si>
  <si>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</si>
  <si>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</si>
  <si>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</si>
  <si>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</si>
  <si>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</si>
  <si>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</si>
  <si>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</si>
  <si>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</si>
  <si>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</si>
  <si>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</si>
  <si>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</si>
  <si>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</si>
  <si>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</si>
  <si>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</si>
  <si>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</si>
  <si>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</si>
  <si>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</si>
  <si>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</si>
  <si>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</si>
  <si>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</si>
  <si>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</si>
  <si>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</si>
  <si>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</si>
  <si>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</si>
  <si>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</si>
  <si>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</si>
  <si>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</si>
  <si>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</si>
  <si>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</si>
  <si>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</si>
  <si>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</si>
  <si>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</si>
  <si>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</si>
  <si>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</si>
  <si>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</si>
  <si>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</si>
  <si>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</si>
  <si>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</si>
  <si>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</si>
  <si>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</si>
  <si>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</si>
  <si>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</si>
  <si>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</si>
  <si>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</si>
  <si>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</si>
  <si>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</si>
  <si>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</si>
  <si>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</si>
  <si>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</si>
  <si>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</si>
  <si>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</si>
  <si>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</si>
  <si>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</si>
  <si>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</si>
  <si>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</si>
  <si>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</si>
  <si>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</si>
  <si>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</si>
  <si>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</si>
  <si>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</si>
  <si>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</si>
  <si>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</si>
  <si>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</si>
  <si>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</si>
  <si>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</si>
  <si>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</si>
  <si>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</si>
  <si>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</si>
  <si>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</si>
  <si>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</si>
  <si>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</si>
  <si>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</si>
  <si>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</si>
  <si>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</si>
  <si>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</si>
  <si>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</si>
  <si>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</si>
  <si>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</si>
  <si>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</si>
  <si>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</si>
  <si>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</si>
  <si>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</si>
  <si>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</si>
  <si>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</si>
  <si>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</si>
  <si>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</si>
  <si>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</si>
  <si>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</si>
  <si>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</si>
  <si>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</si>
  <si>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</si>
  <si>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</si>
  <si>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</si>
  <si>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</si>
  <si>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</si>
  <si>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</si>
  <si>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</si>
  <si>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</si>
  <si>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</si>
  <si>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</si>
  <si>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</si>
  <si>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</si>
  <si>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</si>
  <si>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</si>
  <si>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</si>
  <si>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</si>
  <si>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</si>
  <si>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</si>
  <si>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</si>
  <si>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</si>
  <si>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</si>
  <si>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</si>
  <si>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</si>
  <si>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</si>
  <si>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</si>
  <si>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</si>
  <si>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</si>
  <si>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</si>
  <si>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</si>
  <si>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</si>
  <si>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</si>
  <si>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</si>
  <si>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</si>
  <si>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</si>
  <si>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</si>
  <si>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</si>
  <si>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</si>
  <si>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</si>
  <si>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</si>
  <si>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</si>
  <si>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</si>
  <si>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</si>
  <si>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</si>
  <si>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</si>
  <si>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</si>
  <si>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</si>
  <si>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</si>
  <si>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</si>
  <si>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</si>
  <si>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</si>
  <si>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t>Location/Type</t>
  </si>
  <si>
    <t>Manual Roller Shades</t>
  </si>
  <si>
    <t xml:space="preserve">dstorm@readwindow.com </t>
  </si>
  <si>
    <t>30 days of the above date.</t>
  </si>
  <si>
    <t>Total w/tax</t>
  </si>
  <si>
    <t xml:space="preserve">Payment Terms: 100% Prepayment for orders total less than $5K and 50% deposit for orders more than $5K. Balance due of Completed Production and/or Services Rendered. </t>
  </si>
  <si>
    <t xml:space="preserve">HHM King Street </t>
  </si>
  <si>
    <t>Chattanooga TN</t>
  </si>
  <si>
    <t xml:space="preserve">Estimated Freight </t>
  </si>
  <si>
    <t>2nd FL</t>
  </si>
  <si>
    <t>3rd FL</t>
  </si>
  <si>
    <t>Install Trip Charge Budget                                                                           (Mileage, Time, Hotel, Perdiem)</t>
  </si>
  <si>
    <t>E-Screen 1%   Color: Charcoal</t>
  </si>
  <si>
    <t xml:space="preserve">Replacement Fabric Panel Only </t>
  </si>
  <si>
    <t>Replace Fabric Panel</t>
  </si>
  <si>
    <t xml:space="preserve">Draper Fabric Replacement Panels </t>
  </si>
  <si>
    <t xml:space="preserve">Installation, Freight and Sales Tax included </t>
  </si>
  <si>
    <t>E-Screen 0.5%   Color: Charcoal</t>
  </si>
  <si>
    <t>2nd FL - 3 &amp; 4</t>
  </si>
  <si>
    <t>2nd FL -1 &amp; 2</t>
  </si>
  <si>
    <t>2nd FL - 6</t>
  </si>
  <si>
    <t>2nd FL - 5</t>
  </si>
  <si>
    <t>3rd FL - 1 &amp; 2</t>
  </si>
  <si>
    <t>3rd FL - 3 &amp; 5</t>
  </si>
  <si>
    <t>3rd FL - 4, 6, &amp; 8</t>
  </si>
  <si>
    <t>3rd FL - 7</t>
  </si>
  <si>
    <t>3rd FL - 9</t>
  </si>
  <si>
    <t>25-228</t>
  </si>
  <si>
    <t xml:space="preserve">Install Trip Charge Budget                                                                           </t>
  </si>
  <si>
    <t>Fabric: E-Screen 0.5% open    Color: Charcoal</t>
  </si>
  <si>
    <t xml:space="preserve">Estimate For:  Fabric Replacement Panels on East Windows on the 2nd &amp; 3rd Floors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</si>
  <si>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</si>
  <si>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Shade Width</t>
  </si>
  <si>
    <t>ShadeHeight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</si>
</sst>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44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2" fillId="0" borderId="0" xfId="0" applyFont="1"/>
    <xf numFmtId="166" fontId="10" fillId="0" borderId="0" xfId="0" applyNumberFormat="1" applyFont="1" applyAlignment="1">
      <alignment horizontal="left"/>
    </xf>
    <xf numFmtId="44" fontId="5" fillId="0" borderId="20" xfId="1" applyFont="1" applyFill="1" applyBorder="1" applyAlignment="1">
      <alignment horizontal="center"/>
    </xf>
    <xf numFmtId="44" fontId="7" fillId="5" borderId="13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right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31" fillId="0" borderId="0" xfId="0" applyNumberFormat="1" applyFont="1" applyAlignment="1">
      <alignment horizontal="center"/>
    </xf>
    <xf numFmtId="0" fontId="0" fillId="0" borderId="10" xfId="0" applyBorder="1"/>
    <xf numFmtId="44" fontId="5" fillId="0" borderId="22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5" fillId="0" borderId="0" xfId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340170</xdr:colOff>
      <xdr:row>0</xdr:row>
      <xdr:rowOff>8659</xdr:rowOff>
    </xdr:from>
    <xdr:to>
      <xdr:col>3</xdr:col>
      <xdr:colOff>566962</xdr:colOff>
      <xdr:row>8</xdr:row>
      <xdr:rowOff>8659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3511" y="865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C06DA3-C8CF-44BF-B19C-AE787030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06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B7B5BD-740D-4707-84F2-C2074830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35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ACAA9FB-3755-4D7B-B480-CA709177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5295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FDF6366-2943-46FE-8E33-93E76BE0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6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FDC5AE-682E-432E-9CA2-AC89B755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65E285-1A4E-4ACA-A111-7BD545AD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8162ADF-6D16-489A-BCAE-31234451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7A9796E-246A-4D0E-96FD-6AB3791D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6"/>
  <sheetViews>
    <sheetView topLeftCell="A7" zoomScale="110" zoomScaleNormal="110" workbookViewId="0">
      <selection activeCell="C33" sqref="C33:J3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42578125" style="2" customWidth="1"/>
    <col min="10" max="10" width="13.140625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34</v>
      </c>
      <c r="I9" s="81" t="str">
        <f>'SOV .5%Fabric Replacement Panel'!F1</f>
        <v>25-228</v>
      </c>
      <c r="J9" s="81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20</v>
      </c>
      <c r="I11" s="83">
        <f ca="1">TODAY()</f>
        <v>45722</v>
      </c>
    </row>
    <row r="12" spans="2:15">
      <c r="B12" s="1"/>
      <c r="H12" s="7"/>
    </row>
    <row r="13" spans="2:15">
      <c r="B13" s="1" t="s">
        <v>2</v>
      </c>
      <c r="D13" s="81" t="s">
        <v>47</v>
      </c>
      <c r="H13" s="7" t="s">
        <v>1</v>
      </c>
    </row>
    <row r="14" spans="2:15">
      <c r="B14" s="1"/>
      <c r="D14" s="2" t="s">
        <v>18</v>
      </c>
      <c r="H14" s="7" t="str">
        <f>'SOV .5%Fabric Replacement Panel'!F3</f>
        <v xml:space="preserve">HHM King Street </v>
      </c>
    </row>
    <row r="15" spans="2:15">
      <c r="B15" s="1"/>
      <c r="D15" s="2" t="s">
        <v>19</v>
      </c>
      <c r="H15" s="85" t="str">
        <f>'SOV .5%Fabric Replacement Panel'!F4</f>
        <v>Chattanooga TN</v>
      </c>
    </row>
    <row r="16" spans="2:15">
      <c r="B16" s="1"/>
    </row>
    <row r="17" spans="1:21">
      <c r="B17" s="7" t="s">
        <v>3</v>
      </c>
      <c r="D17" s="81" t="s">
        <v>160</v>
      </c>
      <c r="H17" s="1" t="s">
        <v>15</v>
      </c>
    </row>
    <row r="18" spans="1:21">
      <c r="D18" s="81" t="s">
        <v>159</v>
      </c>
      <c r="H18" s="81" t="s">
        <v>165</v>
      </c>
    </row>
    <row r="19" spans="1:21">
      <c r="D19" s="2" t="s">
        <v>14</v>
      </c>
      <c r="H19" s="81"/>
    </row>
    <row r="20" spans="1:21" ht="15.75" thickBot="1">
      <c r="B20" s="14"/>
      <c r="C20" s="14"/>
      <c r="D20" s="123" t="s">
        <v>166</v>
      </c>
      <c r="E20" s="14"/>
      <c r="F20" s="14"/>
      <c r="G20" s="14"/>
      <c r="H20" s="14"/>
      <c r="I20" s="14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194</v>
      </c>
      <c r="C22" s="8"/>
      <c r="D22" s="7"/>
      <c r="E22" s="8"/>
      <c r="F22" s="8"/>
      <c r="G22" s="8"/>
      <c r="H22" s="6"/>
      <c r="I22" s="5"/>
    </row>
    <row r="23" spans="1:21" ht="15.75" thickBot="1">
      <c r="B23" s="9" t="s">
        <v>4</v>
      </c>
      <c r="C23" s="8"/>
      <c r="E23" s="8"/>
      <c r="F23" s="8"/>
      <c r="H23" s="6"/>
      <c r="I23" s="5"/>
      <c r="J23" s="134" t="s">
        <v>168</v>
      </c>
    </row>
    <row r="24" spans="1:21">
      <c r="B24" s="8">
        <v>15</v>
      </c>
      <c r="C24" s="8" t="s">
        <v>5</v>
      </c>
      <c r="D24" s="81" t="s">
        <v>179</v>
      </c>
      <c r="E24" s="114"/>
      <c r="F24" s="115"/>
      <c r="G24" s="115"/>
      <c r="H24" s="116"/>
      <c r="I24" s="117"/>
      <c r="J24" s="135">
        <f>'SOV .5%Fabric Replacement Panel'!J25</f>
        <v>8175</v>
      </c>
    </row>
    <row r="25" spans="1:21">
      <c r="D25" s="85" t="s">
        <v>193</v>
      </c>
      <c r="E25" s="84"/>
      <c r="F25" s="84"/>
      <c r="G25" s="84"/>
      <c r="H25" s="81"/>
      <c r="I25" s="128"/>
      <c r="J25" s="20"/>
    </row>
    <row r="26" spans="1:21">
      <c r="D26" s="85" t="s">
        <v>180</v>
      </c>
      <c r="E26" s="84"/>
      <c r="F26" s="84"/>
      <c r="G26" s="84"/>
      <c r="H26" s="81"/>
      <c r="I26" s="128"/>
      <c r="J26" s="20"/>
    </row>
    <row r="27" spans="1:21" s="10" customFormat="1">
      <c r="A27" s="8"/>
      <c r="B27" s="12"/>
      <c r="C27" s="2"/>
      <c r="D27" s="2"/>
      <c r="E27" s="2"/>
      <c r="F27" s="2"/>
      <c r="G27" s="2"/>
      <c r="H27" s="2"/>
      <c r="I27" s="2"/>
      <c r="J27" s="2"/>
      <c r="M27"/>
      <c r="N27"/>
      <c r="O27"/>
      <c r="P27"/>
      <c r="Q27"/>
      <c r="R27"/>
      <c r="S27"/>
      <c r="T27"/>
      <c r="U27"/>
    </row>
    <row r="28" spans="1:21" ht="15.75" thickBot="1">
      <c r="B28" s="16"/>
      <c r="C28" s="15"/>
      <c r="D28" s="16"/>
      <c r="E28" s="15"/>
      <c r="F28" s="15"/>
      <c r="G28" s="15"/>
      <c r="H28" s="17"/>
      <c r="I28" s="18"/>
      <c r="J28" s="14"/>
    </row>
    <row r="29" spans="1:21" s="10" customFormat="1" ht="15.75" thickTop="1">
      <c r="A29" s="8"/>
      <c r="B29" s="1" t="s">
        <v>46</v>
      </c>
      <c r="C29" s="2"/>
      <c r="D29" s="2"/>
      <c r="E29" s="2"/>
      <c r="F29" s="2"/>
      <c r="G29" s="2"/>
      <c r="H29" s="2"/>
      <c r="I29" s="2"/>
      <c r="J29" s="2"/>
      <c r="M29"/>
      <c r="N29"/>
      <c r="O29"/>
      <c r="P29"/>
      <c r="Q29"/>
      <c r="R29"/>
      <c r="S29"/>
      <c r="T29"/>
      <c r="U29"/>
    </row>
    <row r="30" spans="1:21">
      <c r="B30" s="12" t="s">
        <v>7</v>
      </c>
      <c r="C30" s="4" t="s">
        <v>8</v>
      </c>
    </row>
    <row r="31" spans="1:21">
      <c r="B31" s="12"/>
      <c r="C31" s="85" t="s">
        <v>167</v>
      </c>
    </row>
    <row r="32" spans="1:21">
      <c r="B32" s="12" t="s">
        <v>9</v>
      </c>
      <c r="C32" s="141" t="s">
        <v>195</v>
      </c>
      <c r="D32" s="142"/>
      <c r="E32" s="142"/>
      <c r="F32" s="142"/>
      <c r="G32" s="142"/>
      <c r="H32" s="142"/>
      <c r="I32" s="142"/>
      <c r="J32" s="142"/>
    </row>
    <row r="33" spans="1:21">
      <c r="B33" s="12" t="s">
        <v>10</v>
      </c>
      <c r="C33" s="143" t="s">
        <v>21</v>
      </c>
      <c r="D33" s="142"/>
      <c r="E33" s="142"/>
      <c r="F33" s="142"/>
      <c r="G33" s="142"/>
      <c r="H33" s="142"/>
      <c r="I33" s="142"/>
      <c r="J33" s="142"/>
    </row>
    <row r="34" spans="1:21">
      <c r="B34" s="12"/>
      <c r="C34" s="142"/>
      <c r="D34" s="142"/>
      <c r="E34" s="142"/>
      <c r="F34" s="142"/>
      <c r="G34" s="142"/>
      <c r="H34" s="142"/>
      <c r="I34" s="142"/>
      <c r="J34" s="142"/>
    </row>
    <row r="35" spans="1:21" ht="15" customHeight="1">
      <c r="B35" s="12" t="s">
        <v>11</v>
      </c>
      <c r="C35" s="144" t="s">
        <v>169</v>
      </c>
      <c r="D35" s="145"/>
      <c r="E35" s="145"/>
      <c r="F35" s="145"/>
      <c r="G35" s="145"/>
      <c r="H35" s="145"/>
      <c r="I35" s="145"/>
      <c r="J35" s="145"/>
    </row>
    <row r="36" spans="1:21">
      <c r="B36" s="12"/>
      <c r="C36" s="145"/>
      <c r="D36" s="145"/>
      <c r="E36" s="145"/>
      <c r="F36" s="145"/>
      <c r="G36" s="145"/>
      <c r="H36" s="145"/>
      <c r="I36" s="145"/>
      <c r="J36" s="145"/>
    </row>
    <row r="37" spans="1:21">
      <c r="B37" s="12" t="s">
        <v>16</v>
      </c>
      <c r="C37" s="141" t="s">
        <v>49</v>
      </c>
      <c r="D37" s="142"/>
      <c r="E37" s="142"/>
      <c r="F37" s="142"/>
      <c r="G37" s="142"/>
      <c r="H37" s="142"/>
      <c r="I37" s="142"/>
      <c r="J37" s="142"/>
    </row>
    <row r="38" spans="1:21">
      <c r="B38" s="12"/>
      <c r="C38" s="142"/>
      <c r="D38" s="142"/>
      <c r="E38" s="142"/>
      <c r="F38" s="142"/>
      <c r="G38" s="142"/>
      <c r="H38" s="142"/>
      <c r="I38" s="142"/>
      <c r="J38" s="142"/>
    </row>
    <row r="39" spans="1:21">
      <c r="B39" s="12"/>
    </row>
    <row r="40" spans="1:21">
      <c r="B40" s="4" t="s">
        <v>12</v>
      </c>
    </row>
    <row r="41" spans="1:21">
      <c r="B41" s="8"/>
    </row>
    <row r="42" spans="1:21">
      <c r="B42" s="81" t="s">
        <v>161</v>
      </c>
    </row>
    <row r="43" spans="1:21" s="10" customFormat="1">
      <c r="A43" s="8"/>
      <c r="B43" s="1" t="s">
        <v>47</v>
      </c>
      <c r="C43" s="2"/>
      <c r="D43" s="2"/>
      <c r="E43" s="2"/>
      <c r="F43" s="2"/>
      <c r="G43" s="2"/>
      <c r="H43" s="2"/>
      <c r="I43" s="2"/>
      <c r="J43" s="2"/>
      <c r="M43"/>
      <c r="N43"/>
      <c r="O43"/>
      <c r="P43"/>
      <c r="Q43"/>
      <c r="R43"/>
      <c r="S43"/>
      <c r="T43"/>
      <c r="U43"/>
    </row>
    <row r="44" spans="1:21" ht="15" customHeight="1">
      <c r="A44" s="11"/>
      <c r="K44" s="2"/>
      <c r="L44" s="2"/>
    </row>
    <row r="45" spans="1:21" ht="15" customHeight="1">
      <c r="A45" s="13"/>
      <c r="B45" s="12"/>
      <c r="K45" s="2"/>
      <c r="L45" s="2"/>
      <c r="M45" s="12"/>
      <c r="N45" s="142"/>
      <c r="O45" s="142"/>
      <c r="P45" s="142"/>
      <c r="Q45" s="142"/>
      <c r="R45" s="142"/>
      <c r="S45" s="142"/>
      <c r="T45" s="142"/>
      <c r="U45" s="142"/>
    </row>
    <row r="46" spans="1:21" ht="15" customHeight="1">
      <c r="A46" s="13"/>
      <c r="K46" s="2"/>
      <c r="L46" s="2"/>
    </row>
    <row r="47" spans="1:21" ht="15" customHeight="1">
      <c r="A47" s="13"/>
      <c r="K47" s="2"/>
      <c r="L47" s="2"/>
    </row>
    <row r="48" spans="1:21" ht="15" customHeight="1">
      <c r="A48" s="13"/>
      <c r="B48" s="12"/>
      <c r="K48" s="2"/>
      <c r="L48" s="2"/>
    </row>
    <row r="49" spans="1:12" ht="15" customHeight="1">
      <c r="A49" s="13"/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B51" s="12"/>
      <c r="K51" s="2"/>
      <c r="L51" s="2"/>
    </row>
    <row r="52" spans="1:12">
      <c r="A52" s="13"/>
      <c r="K52" s="2"/>
      <c r="L52" s="2"/>
    </row>
    <row r="53" spans="1:12">
      <c r="A53" s="13"/>
      <c r="K53" s="2"/>
      <c r="L53" s="2"/>
    </row>
    <row r="54" spans="1:12">
      <c r="A54" s="13"/>
      <c r="K54" s="2"/>
      <c r="L54" s="2"/>
    </row>
    <row r="55" spans="1:12">
      <c r="A55" s="13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K58" s="2"/>
      <c r="L58" s="2"/>
    </row>
    <row r="59" spans="1:12" ht="15" customHeight="1">
      <c r="A59" s="13"/>
      <c r="K59" s="2"/>
      <c r="L59" s="2"/>
    </row>
    <row r="60" spans="1:12" ht="15" customHeight="1">
      <c r="A60" s="13"/>
      <c r="K60" s="2"/>
      <c r="L60" s="2"/>
    </row>
    <row r="61" spans="1:12" ht="15" customHeight="1">
      <c r="A61" s="13"/>
      <c r="K61" s="2"/>
      <c r="L61" s="2"/>
    </row>
    <row r="62" spans="1:12" ht="15" customHeight="1">
      <c r="A62" s="13"/>
      <c r="K62" s="2"/>
      <c r="L62" s="2"/>
    </row>
    <row r="63" spans="1:12" ht="15" customHeight="1">
      <c r="A63" s="13"/>
      <c r="K63" s="2"/>
      <c r="L63" s="2"/>
    </row>
    <row r="64" spans="1:12" ht="15" customHeight="1">
      <c r="A64" s="13"/>
      <c r="K64" s="2"/>
      <c r="L64" s="2"/>
    </row>
    <row r="65" spans="1:12" ht="15" customHeight="1">
      <c r="A65" s="13"/>
      <c r="K65" s="2"/>
      <c r="L65" s="2"/>
    </row>
    <row r="66" spans="1:12" ht="15" customHeight="1">
      <c r="A66" s="13"/>
      <c r="K66" s="2"/>
      <c r="L66" s="2"/>
    </row>
  </sheetData>
  <mergeCells count="5">
    <mergeCell ref="C37:J38"/>
    <mergeCell ref="N45:U45"/>
    <mergeCell ref="C33:J34"/>
    <mergeCell ref="C35:J36"/>
    <mergeCell ref="C32:J32"/>
  </mergeCells>
  <hyperlinks>
    <hyperlink ref="D20" r:id="rId1" xr:uid="{E17430B7-090E-4088-90B9-099C2CD2E562}"/>
  </hyperlinks>
  <pageMargins left="0.7" right="0.7" top="0.75" bottom="0.7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A777-BF3B-490C-9167-2DF29488FBDD}">
  <sheetPr>
    <tabColor rgb="FFFFFF00"/>
  </sheetPr>
  <dimension ref="A1:T197"/>
  <sheetViews>
    <sheetView tabSelected="1" zoomScaleNormal="100" workbookViewId="0">
      <selection activeCell="F23" sqref="F23"/>
    </sheetView>
  </sheetViews>
  <sheetFormatPr defaultColWidth="9.42578125" defaultRowHeight="15"/>
  <cols>
    <col min="1" max="1" width="5.5703125" style="23" customWidth="1"/>
    <col min="2" max="2" width="19.85546875" style="23" customWidth="1"/>
    <col min="3" max="3" width="13" style="23" customWidth="1"/>
    <col min="4" max="4" width="12.28515625" style="23" customWidth="1"/>
    <col min="5" max="6" width="50.5703125" style="23" customWidth="1"/>
    <col min="7" max="9" width="13.42578125" style="23" customWidth="1"/>
    <col min="10" max="10" width="16.85546875" customWidth="1"/>
    <col min="11" max="11" width="12.85546875" customWidth="1"/>
    <col min="12" max="12" width="13.4257812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6">
        <f ca="1">TODAY()</f>
        <v>45722</v>
      </c>
      <c r="B1" s="146"/>
      <c r="C1" s="146"/>
      <c r="D1" s="146"/>
      <c r="E1" s="21" t="s">
        <v>17</v>
      </c>
      <c r="F1" s="124" t="s">
        <v>191</v>
      </c>
      <c r="G1"/>
      <c r="M1" s="24" t="s">
        <v>26</v>
      </c>
      <c r="N1" s="56">
        <f>SUM(P12:P21)</f>
        <v>4074.68</v>
      </c>
      <c r="O1" s="25"/>
      <c r="R1" s="2"/>
    </row>
    <row r="2" spans="1:20" ht="16.350000000000001" customHeight="1">
      <c r="A2" s="125"/>
      <c r="B2" s="125"/>
      <c r="C2" s="125"/>
      <c r="E2"/>
      <c r="G2" s="26"/>
      <c r="M2" s="24" t="s">
        <v>27</v>
      </c>
      <c r="N2" s="57">
        <v>0.64</v>
      </c>
      <c r="O2" s="27">
        <f>SUM(N1/(1-N2))</f>
        <v>11318.56</v>
      </c>
      <c r="R2" s="67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170</v>
      </c>
      <c r="G3" s="28"/>
      <c r="H3" s="21"/>
      <c r="I3" s="21"/>
      <c r="M3" s="24" t="s">
        <v>23</v>
      </c>
      <c r="N3" s="57">
        <v>9.2499999999999999E-2</v>
      </c>
      <c r="O3" s="30">
        <f>SUM(O2*N3)</f>
        <v>1046.97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171</v>
      </c>
      <c r="G4" s="28"/>
      <c r="H4" s="21"/>
      <c r="I4" s="21"/>
      <c r="M4" s="25"/>
      <c r="N4" s="25"/>
      <c r="O4" s="31">
        <f>SUM(O2:O3)</f>
        <v>12365.53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162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2" t="s">
        <v>48</v>
      </c>
      <c r="G7" s="21"/>
      <c r="H7" s="21"/>
      <c r="I7" s="21"/>
      <c r="P7" s="68" t="s">
        <v>42</v>
      </c>
      <c r="Q7" s="67">
        <f>SUM(H12:H24)</f>
        <v>7672.47</v>
      </c>
    </row>
    <row r="8" spans="1:20" ht="18" customHeight="1" thickBot="1">
      <c r="A8" s="32"/>
      <c r="D8" s="33"/>
      <c r="F8" s="113" t="s">
        <v>163</v>
      </c>
      <c r="G8" s="34"/>
    </row>
    <row r="9" spans="1:20" ht="30" customHeight="1">
      <c r="A9" s="35"/>
      <c r="B9" s="35"/>
      <c r="C9" s="35"/>
      <c r="D9" s="26"/>
      <c r="E9" s="26"/>
      <c r="Q9" s="69" t="s">
        <v>43</v>
      </c>
      <c r="R9" s="70"/>
      <c r="S9" s="70"/>
      <c r="T9" s="71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1" t="s">
        <v>31</v>
      </c>
      <c r="J10" s="37" t="s">
        <v>29</v>
      </c>
      <c r="K10" s="38"/>
      <c r="L10"/>
      <c r="M10" s="39">
        <v>0.25</v>
      </c>
      <c r="Q10" s="72"/>
      <c r="R10" s="44" t="s">
        <v>39</v>
      </c>
      <c r="S10" s="44" t="s">
        <v>40</v>
      </c>
      <c r="T10" s="73" t="s">
        <v>41</v>
      </c>
    </row>
    <row r="11" spans="1:20" s="40" customFormat="1" ht="24.95" customHeight="1" thickBot="1">
      <c r="A11" s="118" t="s">
        <v>0</v>
      </c>
      <c r="B11" s="118" t="s">
        <v>164</v>
      </c>
      <c r="C11" s="118" t="s">
        <v>196</v>
      </c>
      <c r="D11" s="119" t="s">
        <v>197</v>
      </c>
      <c r="E11" s="80" t="s">
        <v>32</v>
      </c>
      <c r="F11" s="79" t="s">
        <v>33</v>
      </c>
      <c r="G11" s="79" t="s">
        <v>5</v>
      </c>
      <c r="H11" s="79" t="s">
        <v>6</v>
      </c>
      <c r="I11" s="92">
        <v>9.2499999999999999E-2</v>
      </c>
      <c r="J11" s="79" t="s">
        <v>6</v>
      </c>
      <c r="K11" s="38"/>
      <c r="L11" t="s">
        <v>25</v>
      </c>
      <c r="M11" t="s">
        <v>24</v>
      </c>
      <c r="P11" s="40" t="s">
        <v>38</v>
      </c>
      <c r="Q11" s="74"/>
      <c r="R11" s="75">
        <f>SUM(P12:P24)</f>
        <v>5514.46</v>
      </c>
      <c r="S11" s="75">
        <f>SUM(Q7-R11)</f>
        <v>2158.0100000000002</v>
      </c>
      <c r="T11" s="78">
        <f>SUM(Q7-R11)/Q7</f>
        <v>0.28000000000000003</v>
      </c>
    </row>
    <row r="12" spans="1:20" s="44" customFormat="1" ht="30" customHeight="1" thickTop="1">
      <c r="A12" s="54">
        <v>2</v>
      </c>
      <c r="B12" s="110" t="s">
        <v>183</v>
      </c>
      <c r="C12" s="137">
        <v>100.25</v>
      </c>
      <c r="D12" s="137">
        <v>132</v>
      </c>
      <c r="E12" s="41" t="s">
        <v>177</v>
      </c>
      <c r="F12" s="139" t="s">
        <v>181</v>
      </c>
      <c r="G12" s="76">
        <f t="shared" ref="G12:G20" si="0">M12</f>
        <v>377.77</v>
      </c>
      <c r="H12" s="76">
        <f t="shared" ref="H12:H20" si="1">G12*A12</f>
        <v>755.54</v>
      </c>
      <c r="I12" s="76">
        <f t="shared" ref="I12:I13" si="2">SUM(H12*$I$11)</f>
        <v>69.89</v>
      </c>
      <c r="J12" s="76">
        <f t="shared" ref="J12:J13" si="3">SUM(H12:I12)</f>
        <v>825.43</v>
      </c>
      <c r="K12" s="42"/>
      <c r="L12" s="122">
        <v>283.33</v>
      </c>
      <c r="M12" s="58">
        <f t="shared" ref="M12:M13" si="4">SUM(L12/(1-$M$10))</f>
        <v>377.77</v>
      </c>
      <c r="P12" s="61">
        <f t="shared" ref="P12:P21" si="5">L12*A12</f>
        <v>566.66</v>
      </c>
      <c r="R12" s="77">
        <f t="shared" ref="R12:R21" si="6">SUM(((C12*D12)/144)*A12)</f>
        <v>183.79</v>
      </c>
      <c r="S12" s="44" t="s">
        <v>44</v>
      </c>
    </row>
    <row r="13" spans="1:20" s="44" customFormat="1" ht="30" customHeight="1">
      <c r="A13" s="54">
        <v>2</v>
      </c>
      <c r="B13" s="110" t="s">
        <v>182</v>
      </c>
      <c r="C13" s="137">
        <v>99.625</v>
      </c>
      <c r="D13" s="137">
        <v>132</v>
      </c>
      <c r="E13" s="41" t="s">
        <v>177</v>
      </c>
      <c r="F13" s="139" t="s">
        <v>181</v>
      </c>
      <c r="G13" s="76">
        <f t="shared" si="0"/>
        <v>319.67</v>
      </c>
      <c r="H13" s="76">
        <f t="shared" si="1"/>
        <v>639.34</v>
      </c>
      <c r="I13" s="76">
        <f t="shared" si="2"/>
        <v>59.14</v>
      </c>
      <c r="J13" s="76">
        <f t="shared" si="3"/>
        <v>698.48</v>
      </c>
      <c r="K13" s="42"/>
      <c r="L13" s="122">
        <v>239.75</v>
      </c>
      <c r="M13" s="58">
        <f t="shared" si="4"/>
        <v>319.67</v>
      </c>
      <c r="P13" s="61">
        <f t="shared" si="5"/>
        <v>479.5</v>
      </c>
      <c r="R13" s="77">
        <f t="shared" si="6"/>
        <v>182.65</v>
      </c>
      <c r="S13" s="44" t="s">
        <v>44</v>
      </c>
    </row>
    <row r="14" spans="1:20" s="44" customFormat="1" ht="30" customHeight="1">
      <c r="A14" s="54">
        <v>1</v>
      </c>
      <c r="B14" s="110" t="s">
        <v>184</v>
      </c>
      <c r="C14" s="137">
        <v>105.125</v>
      </c>
      <c r="D14" s="137">
        <v>132</v>
      </c>
      <c r="E14" s="41" t="s">
        <v>177</v>
      </c>
      <c r="F14" s="139" t="s">
        <v>181</v>
      </c>
      <c r="G14" s="76">
        <f t="shared" si="0"/>
        <v>377.77</v>
      </c>
      <c r="H14" s="76">
        <f t="shared" si="1"/>
        <v>377.77</v>
      </c>
      <c r="I14" s="76">
        <f t="shared" ref="I14:I20" si="7">SUM(H14*$I$11)</f>
        <v>34.94</v>
      </c>
      <c r="J14" s="76">
        <f t="shared" ref="J14:J20" si="8">SUM(H14:I14)</f>
        <v>412.71</v>
      </c>
      <c r="K14" s="42"/>
      <c r="L14" s="122">
        <v>283.33</v>
      </c>
      <c r="M14" s="58">
        <f t="shared" ref="M14:M20" si="9">SUM(L14/(1-$M$10))</f>
        <v>377.77</v>
      </c>
      <c r="P14" s="61">
        <f t="shared" si="5"/>
        <v>283.33</v>
      </c>
      <c r="R14" s="77">
        <f t="shared" si="6"/>
        <v>96.36</v>
      </c>
      <c r="S14" s="44" t="s">
        <v>44</v>
      </c>
    </row>
    <row r="15" spans="1:20" s="44" customFormat="1" ht="30" customHeight="1">
      <c r="A15" s="54">
        <v>1</v>
      </c>
      <c r="B15" s="110" t="s">
        <v>185</v>
      </c>
      <c r="C15" s="137">
        <v>100.125</v>
      </c>
      <c r="D15" s="137">
        <v>132</v>
      </c>
      <c r="E15" s="41" t="s">
        <v>177</v>
      </c>
      <c r="F15" s="139" t="s">
        <v>181</v>
      </c>
      <c r="G15" s="76">
        <f t="shared" si="0"/>
        <v>377.77</v>
      </c>
      <c r="H15" s="76">
        <f t="shared" si="1"/>
        <v>377.77</v>
      </c>
      <c r="I15" s="76">
        <f t="shared" si="7"/>
        <v>34.94</v>
      </c>
      <c r="J15" s="76">
        <f t="shared" si="8"/>
        <v>412.71</v>
      </c>
      <c r="K15" s="42"/>
      <c r="L15" s="122">
        <v>283.33</v>
      </c>
      <c r="M15" s="58">
        <f t="shared" si="9"/>
        <v>377.77</v>
      </c>
      <c r="P15" s="61">
        <f t="shared" si="5"/>
        <v>283.33</v>
      </c>
      <c r="R15" s="77">
        <f t="shared" si="6"/>
        <v>91.78</v>
      </c>
      <c r="S15" s="44" t="s">
        <v>44</v>
      </c>
    </row>
    <row r="16" spans="1:20" s="44" customFormat="1" ht="30" customHeight="1">
      <c r="A16" s="54">
        <v>2</v>
      </c>
      <c r="B16" s="110" t="s">
        <v>186</v>
      </c>
      <c r="C16" s="137">
        <v>74.375</v>
      </c>
      <c r="D16" s="137">
        <v>110</v>
      </c>
      <c r="E16" s="41" t="s">
        <v>177</v>
      </c>
      <c r="F16" s="139" t="s">
        <v>181</v>
      </c>
      <c r="G16" s="76">
        <f t="shared" si="0"/>
        <v>237.32</v>
      </c>
      <c r="H16" s="76">
        <f t="shared" si="1"/>
        <v>474.64</v>
      </c>
      <c r="I16" s="76">
        <f t="shared" si="7"/>
        <v>43.9</v>
      </c>
      <c r="J16" s="76">
        <f t="shared" si="8"/>
        <v>518.54</v>
      </c>
      <c r="K16" s="42"/>
      <c r="L16" s="122">
        <v>177.99</v>
      </c>
      <c r="M16" s="58">
        <f t="shared" si="9"/>
        <v>237.32</v>
      </c>
      <c r="P16" s="61">
        <f t="shared" si="5"/>
        <v>355.98</v>
      </c>
      <c r="R16" s="77">
        <f t="shared" si="6"/>
        <v>113.63</v>
      </c>
      <c r="S16" s="44" t="s">
        <v>44</v>
      </c>
    </row>
    <row r="17" spans="1:19" s="44" customFormat="1" ht="30" customHeight="1">
      <c r="A17" s="54">
        <v>2</v>
      </c>
      <c r="B17" s="110" t="s">
        <v>187</v>
      </c>
      <c r="C17" s="137">
        <v>100.375</v>
      </c>
      <c r="D17" s="137">
        <v>135</v>
      </c>
      <c r="E17" s="41" t="s">
        <v>177</v>
      </c>
      <c r="F17" s="139" t="s">
        <v>181</v>
      </c>
      <c r="G17" s="76">
        <f t="shared" si="0"/>
        <v>401.12</v>
      </c>
      <c r="H17" s="76">
        <f t="shared" si="1"/>
        <v>802.24</v>
      </c>
      <c r="I17" s="76">
        <f t="shared" si="7"/>
        <v>74.209999999999994</v>
      </c>
      <c r="J17" s="76">
        <f t="shared" si="8"/>
        <v>876.45</v>
      </c>
      <c r="K17" s="42"/>
      <c r="L17" s="122">
        <v>300.83999999999997</v>
      </c>
      <c r="M17" s="58">
        <f t="shared" si="9"/>
        <v>401.12</v>
      </c>
      <c r="P17" s="61">
        <f t="shared" si="5"/>
        <v>601.67999999999995</v>
      </c>
      <c r="R17" s="77">
        <f t="shared" si="6"/>
        <v>188.2</v>
      </c>
      <c r="S17" s="44" t="s">
        <v>44</v>
      </c>
    </row>
    <row r="18" spans="1:19" s="44" customFormat="1" ht="30" customHeight="1">
      <c r="A18" s="54">
        <v>3</v>
      </c>
      <c r="B18" s="110" t="s">
        <v>188</v>
      </c>
      <c r="C18" s="137">
        <v>100.25</v>
      </c>
      <c r="D18" s="137">
        <v>135</v>
      </c>
      <c r="E18" s="41" t="s">
        <v>177</v>
      </c>
      <c r="F18" s="139" t="s">
        <v>181</v>
      </c>
      <c r="G18" s="76">
        <f t="shared" si="0"/>
        <v>401.12</v>
      </c>
      <c r="H18" s="76">
        <f t="shared" si="1"/>
        <v>1203.3599999999999</v>
      </c>
      <c r="I18" s="76">
        <f t="shared" si="7"/>
        <v>111.31</v>
      </c>
      <c r="J18" s="76">
        <f t="shared" si="8"/>
        <v>1314.67</v>
      </c>
      <c r="K18" s="42"/>
      <c r="L18" s="122">
        <v>300.83999999999997</v>
      </c>
      <c r="M18" s="58">
        <f t="shared" si="9"/>
        <v>401.12</v>
      </c>
      <c r="P18" s="61">
        <f t="shared" si="5"/>
        <v>902.52</v>
      </c>
      <c r="R18" s="77">
        <f t="shared" si="6"/>
        <v>281.95</v>
      </c>
      <c r="S18" s="44" t="s">
        <v>44</v>
      </c>
    </row>
    <row r="19" spans="1:19" s="44" customFormat="1" ht="30" customHeight="1">
      <c r="A19" s="54">
        <v>1</v>
      </c>
      <c r="B19" s="110" t="s">
        <v>189</v>
      </c>
      <c r="C19" s="137">
        <v>100.125</v>
      </c>
      <c r="D19" s="137">
        <v>135</v>
      </c>
      <c r="E19" s="41" t="s">
        <v>177</v>
      </c>
      <c r="F19" s="139" t="s">
        <v>181</v>
      </c>
      <c r="G19" s="76">
        <f t="shared" si="0"/>
        <v>401.12</v>
      </c>
      <c r="H19" s="76">
        <f t="shared" si="1"/>
        <v>401.12</v>
      </c>
      <c r="I19" s="76">
        <f t="shared" si="7"/>
        <v>37.1</v>
      </c>
      <c r="J19" s="76">
        <f t="shared" si="8"/>
        <v>438.22</v>
      </c>
      <c r="K19" s="42"/>
      <c r="L19" s="122">
        <v>300.83999999999997</v>
      </c>
      <c r="M19" s="58">
        <f t="shared" si="9"/>
        <v>401.12</v>
      </c>
      <c r="P19" s="61">
        <f t="shared" si="5"/>
        <v>300.83999999999997</v>
      </c>
      <c r="R19" s="77">
        <f t="shared" si="6"/>
        <v>93.87</v>
      </c>
      <c r="S19" s="44" t="s">
        <v>44</v>
      </c>
    </row>
    <row r="20" spans="1:19" s="44" customFormat="1" ht="30" customHeight="1">
      <c r="A20" s="54">
        <v>1</v>
      </c>
      <c r="B20" s="110" t="s">
        <v>190</v>
      </c>
      <c r="C20" s="137">
        <v>103.25</v>
      </c>
      <c r="D20" s="137">
        <v>135</v>
      </c>
      <c r="E20" s="41" t="s">
        <v>177</v>
      </c>
      <c r="F20" s="139" t="s">
        <v>181</v>
      </c>
      <c r="G20" s="76">
        <f t="shared" si="0"/>
        <v>401.12</v>
      </c>
      <c r="H20" s="76">
        <f t="shared" si="1"/>
        <v>401.12</v>
      </c>
      <c r="I20" s="76">
        <f t="shared" si="7"/>
        <v>37.1</v>
      </c>
      <c r="J20" s="76">
        <f t="shared" si="8"/>
        <v>438.22</v>
      </c>
      <c r="K20" s="42"/>
      <c r="L20" s="122">
        <v>300.83999999999997</v>
      </c>
      <c r="M20" s="58">
        <f t="shared" si="9"/>
        <v>401.12</v>
      </c>
      <c r="P20" s="61">
        <f t="shared" si="5"/>
        <v>300.83999999999997</v>
      </c>
      <c r="R20" s="77">
        <f t="shared" si="6"/>
        <v>96.8</v>
      </c>
      <c r="S20" s="44" t="s">
        <v>44</v>
      </c>
    </row>
    <row r="21" spans="1:19" s="44" customFormat="1" ht="30" customHeight="1" thickBot="1">
      <c r="A21" s="129"/>
      <c r="B21" s="130"/>
      <c r="C21" s="131"/>
      <c r="D21" s="131"/>
      <c r="E21" s="132"/>
      <c r="F21" s="132"/>
      <c r="G21" s="133"/>
      <c r="H21" s="133"/>
      <c r="I21" s="133"/>
      <c r="J21" s="133"/>
      <c r="K21" s="42"/>
      <c r="L21" s="136"/>
      <c r="M21" s="58"/>
      <c r="P21" s="61">
        <f t="shared" si="5"/>
        <v>0</v>
      </c>
      <c r="R21" s="77">
        <f t="shared" si="6"/>
        <v>0</v>
      </c>
      <c r="S21" s="44" t="s">
        <v>44</v>
      </c>
    </row>
    <row r="22" spans="1:19" s="44" customFormat="1" ht="30" customHeight="1">
      <c r="A22" s="55">
        <f>SUM(A12:A21)</f>
        <v>15</v>
      </c>
      <c r="B22" s="120"/>
      <c r="C22" s="120"/>
      <c r="D22" s="120"/>
      <c r="E22" s="41" t="s">
        <v>178</v>
      </c>
      <c r="F22" s="41"/>
      <c r="G22" s="76">
        <v>80</v>
      </c>
      <c r="H22" s="121">
        <f t="shared" ref="H22" si="10">G22*A22</f>
        <v>1200</v>
      </c>
      <c r="I22" s="76"/>
      <c r="J22" s="76">
        <f t="shared" ref="J22:J24" si="11">SUM(H22:I22)</f>
        <v>1200</v>
      </c>
      <c r="K22" s="42"/>
      <c r="L22" s="43">
        <v>50</v>
      </c>
      <c r="M22" s="58">
        <f>SUM(L22/(1-$N$22))</f>
        <v>66.67</v>
      </c>
      <c r="N22" s="39">
        <v>0.25</v>
      </c>
      <c r="O22" s="59"/>
      <c r="P22" s="61">
        <f>L22*A22</f>
        <v>750</v>
      </c>
      <c r="Q22" s="66"/>
      <c r="R22" s="87" t="s">
        <v>51</v>
      </c>
    </row>
    <row r="23" spans="1:19" s="44" customFormat="1" ht="30" customHeight="1">
      <c r="A23" s="62">
        <v>1</v>
      </c>
      <c r="B23" s="62"/>
      <c r="C23" s="62"/>
      <c r="D23" s="62"/>
      <c r="E23" s="60" t="s">
        <v>192</v>
      </c>
      <c r="F23" s="60"/>
      <c r="G23" s="63">
        <v>550</v>
      </c>
      <c r="H23" s="64">
        <f>SUM(G23*A23)</f>
        <v>550</v>
      </c>
      <c r="I23" s="63"/>
      <c r="J23" s="65">
        <f t="shared" ref="J23" si="12">SUM(H23:I23)</f>
        <v>550</v>
      </c>
      <c r="K23" s="42"/>
      <c r="L23" s="43">
        <f>(0.7*220)+(50*4)</f>
        <v>354</v>
      </c>
      <c r="M23" s="58">
        <f>SUM(L23/(1-$N$22))</f>
        <v>472</v>
      </c>
      <c r="O23" s="45"/>
      <c r="P23" s="61">
        <f t="shared" ref="P23:P24" si="13">L23*A23</f>
        <v>354</v>
      </c>
      <c r="Q23" s="46"/>
      <c r="R23" s="88" t="s">
        <v>50</v>
      </c>
    </row>
    <row r="24" spans="1:19" s="44" customFormat="1" ht="30" customHeight="1" thickBot="1">
      <c r="A24" s="62">
        <v>1</v>
      </c>
      <c r="B24" s="62"/>
      <c r="C24" s="62"/>
      <c r="D24" s="62"/>
      <c r="E24" s="60" t="s">
        <v>172</v>
      </c>
      <c r="F24" s="60"/>
      <c r="G24" s="138">
        <v>489.57</v>
      </c>
      <c r="H24" s="64">
        <f>SUM(G24*A24)</f>
        <v>489.57</v>
      </c>
      <c r="I24" s="126"/>
      <c r="J24" s="65">
        <f t="shared" si="11"/>
        <v>489.57</v>
      </c>
      <c r="K24" s="42"/>
      <c r="L24" s="43">
        <v>335.78</v>
      </c>
      <c r="M24" s="58">
        <f>SUM(L24/(1-$N$22))</f>
        <v>447.71</v>
      </c>
      <c r="O24" s="45"/>
      <c r="P24" s="61">
        <f t="shared" si="13"/>
        <v>335.78</v>
      </c>
      <c r="Q24" s="46"/>
      <c r="R24" s="88" t="s">
        <v>50</v>
      </c>
    </row>
    <row r="25" spans="1:19" ht="40.15" customHeight="1" thickTop="1">
      <c r="A25" s="47"/>
      <c r="B25" s="48"/>
      <c r="C25" s="48"/>
      <c r="D25" s="48"/>
      <c r="E25" s="48"/>
      <c r="F25" s="48"/>
      <c r="G25" s="86"/>
      <c r="H25" s="127">
        <f>SUM(H12:H24)</f>
        <v>7672.47</v>
      </c>
      <c r="I25" s="49">
        <f>SUM(I12:I24)</f>
        <v>502.53</v>
      </c>
      <c r="J25" s="50">
        <f>SUM(J12:J24)</f>
        <v>8175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/>
      <c r="I27" s="27"/>
      <c r="J27" s="42"/>
      <c r="K27" s="140"/>
      <c r="L27" s="66"/>
    </row>
    <row r="28" spans="1:19" s="44" customFormat="1" ht="24.95" customHeight="1">
      <c r="A28" s="89" t="s">
        <v>52</v>
      </c>
      <c r="E28" s="25"/>
      <c r="I28" s="27"/>
      <c r="J28" s="42"/>
      <c r="K28" s="140"/>
      <c r="L28" s="66"/>
    </row>
    <row r="29" spans="1:19" s="44" customFormat="1" ht="24.95" customHeight="1">
      <c r="A29" s="89" t="s">
        <v>53</v>
      </c>
      <c r="E29" s="25"/>
      <c r="I29" s="27"/>
      <c r="J29" s="42"/>
      <c r="K29" s="140"/>
      <c r="L29" s="66"/>
    </row>
    <row r="30" spans="1:19" ht="24.95" customHeight="1">
      <c r="A30" s="93" t="s">
        <v>54</v>
      </c>
      <c r="B30" s="94"/>
      <c r="C30" s="94"/>
      <c r="D30" s="94"/>
      <c r="E30" s="95"/>
      <c r="F30" s="94"/>
      <c r="G30" s="44"/>
      <c r="H30" s="44"/>
      <c r="I30" s="27"/>
      <c r="J30" s="42"/>
      <c r="K30" s="140"/>
      <c r="L30" s="66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40"/>
      <c r="L31" s="66"/>
      <c r="N31" s="99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  <c r="L32" s="67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1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1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2"/>
      <c r="J52" s="53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hyperlinks>
    <hyperlink ref="F7" r:id="rId1" xr:uid="{5FC8C78B-ED73-4468-AAC7-3A83572171DD}"/>
    <hyperlink ref="F8" r:id="rId2" xr:uid="{855E0B68-DA41-4F35-91F5-9799B80BE2EB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1EB7-F397-4693-9A97-D85877986B69}">
  <dimension ref="A1:T197"/>
  <sheetViews>
    <sheetView topLeftCell="A15" zoomScaleNormal="100" workbookViewId="0">
      <selection activeCell="E19" sqref="E19"/>
    </sheetView>
  </sheetViews>
  <sheetFormatPr defaultColWidth="9.42578125" defaultRowHeight="15"/>
  <cols>
    <col min="1" max="1" width="5.5703125" style="23" customWidth="1"/>
    <col min="2" max="2" width="19.85546875" style="23" customWidth="1"/>
    <col min="3" max="4" width="10.5703125" style="23" customWidth="1"/>
    <col min="5" max="6" width="50.5703125" style="23" customWidth="1"/>
    <col min="7" max="9" width="13.42578125" style="23" customWidth="1"/>
    <col min="10" max="10" width="16.85546875" customWidth="1"/>
    <col min="11" max="11" width="12.85546875" customWidth="1"/>
    <col min="12" max="12" width="13.4257812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6">
        <f ca="1">TODAY()</f>
        <v>45722</v>
      </c>
      <c r="B1" s="146"/>
      <c r="C1" s="146"/>
      <c r="D1" s="146"/>
      <c r="E1" s="21" t="s">
        <v>17</v>
      </c>
      <c r="F1" s="124"/>
      <c r="G1"/>
      <c r="M1" s="24" t="s">
        <v>26</v>
      </c>
      <c r="N1" s="56">
        <f>SUM(P12:P21)</f>
        <v>3869.25</v>
      </c>
      <c r="O1" s="25"/>
      <c r="R1" s="2"/>
    </row>
    <row r="2" spans="1:20" ht="16.350000000000001" customHeight="1">
      <c r="A2" s="125"/>
      <c r="B2" s="125"/>
      <c r="C2" s="125"/>
      <c r="E2"/>
      <c r="G2" s="26"/>
      <c r="M2" s="24" t="s">
        <v>27</v>
      </c>
      <c r="N2" s="57">
        <v>0.64</v>
      </c>
      <c r="O2" s="27">
        <f>SUM(N1/(1-N2))</f>
        <v>10747.92</v>
      </c>
      <c r="R2" s="67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170</v>
      </c>
      <c r="G3" s="28"/>
      <c r="H3" s="21"/>
      <c r="I3" s="21"/>
      <c r="M3" s="24" t="s">
        <v>23</v>
      </c>
      <c r="N3" s="57">
        <v>9.2499999999999999E-2</v>
      </c>
      <c r="O3" s="30">
        <f>SUM(O2*N3)</f>
        <v>994.18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171</v>
      </c>
      <c r="G4" s="28"/>
      <c r="H4" s="21"/>
      <c r="I4" s="21"/>
      <c r="M4" s="25"/>
      <c r="N4" s="25"/>
      <c r="O4" s="31">
        <f>SUM(O2:O3)</f>
        <v>11742.1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162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2" t="s">
        <v>48</v>
      </c>
      <c r="G7" s="21"/>
      <c r="H7" s="21"/>
      <c r="I7" s="21"/>
      <c r="P7" s="68" t="s">
        <v>42</v>
      </c>
      <c r="Q7" s="67">
        <f>SUM(H12:H24)</f>
        <v>7322.8</v>
      </c>
    </row>
    <row r="8" spans="1:20" ht="18" customHeight="1" thickBot="1">
      <c r="A8" s="32"/>
      <c r="D8" s="33"/>
      <c r="F8" s="113" t="s">
        <v>163</v>
      </c>
      <c r="G8" s="34"/>
    </row>
    <row r="9" spans="1:20" ht="30" customHeight="1">
      <c r="A9" s="35"/>
      <c r="B9" s="35"/>
      <c r="C9" s="35"/>
      <c r="D9" s="26"/>
      <c r="E9" s="26"/>
      <c r="Q9" s="69" t="s">
        <v>43</v>
      </c>
      <c r="R9" s="70"/>
      <c r="S9" s="70"/>
      <c r="T9" s="71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1" t="s">
        <v>31</v>
      </c>
      <c r="J10" s="37" t="s">
        <v>29</v>
      </c>
      <c r="K10" s="38"/>
      <c r="L10"/>
      <c r="M10" s="39">
        <v>0.25</v>
      </c>
      <c r="Q10" s="72"/>
      <c r="R10" s="44" t="s">
        <v>39</v>
      </c>
      <c r="S10" s="44" t="s">
        <v>40</v>
      </c>
      <c r="T10" s="73" t="s">
        <v>41</v>
      </c>
    </row>
    <row r="11" spans="1:20" s="40" customFormat="1" ht="24.95" customHeight="1" thickBot="1">
      <c r="A11" s="118" t="s">
        <v>0</v>
      </c>
      <c r="B11" s="118" t="s">
        <v>164</v>
      </c>
      <c r="C11" s="118" t="s">
        <v>36</v>
      </c>
      <c r="D11" s="119" t="s">
        <v>37</v>
      </c>
      <c r="E11" s="80" t="s">
        <v>32</v>
      </c>
      <c r="F11" s="79" t="s">
        <v>33</v>
      </c>
      <c r="G11" s="79" t="s">
        <v>5</v>
      </c>
      <c r="H11" s="79" t="s">
        <v>6</v>
      </c>
      <c r="I11" s="92">
        <v>9.2499999999999999E-2</v>
      </c>
      <c r="J11" s="79" t="s">
        <v>6</v>
      </c>
      <c r="K11" s="38"/>
      <c r="L11" t="s">
        <v>25</v>
      </c>
      <c r="M11" t="s">
        <v>24</v>
      </c>
      <c r="P11" s="40" t="s">
        <v>38</v>
      </c>
      <c r="Q11" s="74"/>
      <c r="R11" s="75">
        <f>SUM(P12:P24)</f>
        <v>5309.03</v>
      </c>
      <c r="S11" s="75">
        <f>SUM(Q7-R11)</f>
        <v>2013.77</v>
      </c>
      <c r="T11" s="78">
        <f>SUM(Q7-R11)/Q7</f>
        <v>0.28000000000000003</v>
      </c>
    </row>
    <row r="12" spans="1:20" s="44" customFormat="1" ht="30" customHeight="1" thickTop="1">
      <c r="A12" s="54">
        <v>2</v>
      </c>
      <c r="B12" s="110" t="s">
        <v>173</v>
      </c>
      <c r="C12" s="137">
        <v>100.25</v>
      </c>
      <c r="D12" s="137">
        <v>132</v>
      </c>
      <c r="E12" s="41" t="s">
        <v>177</v>
      </c>
      <c r="F12" s="139" t="s">
        <v>176</v>
      </c>
      <c r="G12" s="76">
        <f t="shared" ref="G12:G13" si="0">M12</f>
        <v>358.73</v>
      </c>
      <c r="H12" s="76">
        <f t="shared" ref="H12:H13" si="1">G12*A12</f>
        <v>717.46</v>
      </c>
      <c r="I12" s="76">
        <f t="shared" ref="I12:I13" si="2">SUM(H12*$I$11)</f>
        <v>66.37</v>
      </c>
      <c r="J12" s="76">
        <f t="shared" ref="J12:J13" si="3">SUM(H12:I12)</f>
        <v>783.83</v>
      </c>
      <c r="K12" s="42"/>
      <c r="L12" s="122">
        <v>269.05</v>
      </c>
      <c r="M12" s="58">
        <f t="shared" ref="M12:M13" si="4">SUM(L12/(1-$M$10))</f>
        <v>358.73</v>
      </c>
      <c r="P12" s="61">
        <f t="shared" ref="P12:P13" si="5">L12*A12</f>
        <v>538.1</v>
      </c>
      <c r="R12" s="77">
        <f t="shared" ref="R12:R13" si="6">SUM(((C12*D12)/144)*A12)</f>
        <v>183.79</v>
      </c>
      <c r="S12" s="44" t="s">
        <v>44</v>
      </c>
    </row>
    <row r="13" spans="1:20" s="44" customFormat="1" ht="30" customHeight="1">
      <c r="A13" s="54">
        <v>2</v>
      </c>
      <c r="B13" s="110" t="s">
        <v>173</v>
      </c>
      <c r="C13" s="137">
        <v>99.625</v>
      </c>
      <c r="D13" s="137">
        <v>132</v>
      </c>
      <c r="E13" s="41" t="s">
        <v>177</v>
      </c>
      <c r="F13" s="139" t="s">
        <v>176</v>
      </c>
      <c r="G13" s="76">
        <f t="shared" si="0"/>
        <v>303.55</v>
      </c>
      <c r="H13" s="76">
        <f t="shared" si="1"/>
        <v>607.1</v>
      </c>
      <c r="I13" s="76">
        <f t="shared" si="2"/>
        <v>56.16</v>
      </c>
      <c r="J13" s="76">
        <f t="shared" si="3"/>
        <v>663.26</v>
      </c>
      <c r="K13" s="42"/>
      <c r="L13" s="122">
        <v>227.66</v>
      </c>
      <c r="M13" s="58">
        <f t="shared" si="4"/>
        <v>303.55</v>
      </c>
      <c r="P13" s="61">
        <f t="shared" si="5"/>
        <v>455.32</v>
      </c>
      <c r="R13" s="77">
        <f t="shared" si="6"/>
        <v>182.65</v>
      </c>
      <c r="S13" s="44" t="s">
        <v>44</v>
      </c>
    </row>
    <row r="14" spans="1:20" s="44" customFormat="1" ht="30" customHeight="1">
      <c r="A14" s="54">
        <v>1</v>
      </c>
      <c r="B14" s="110" t="s">
        <v>173</v>
      </c>
      <c r="C14" s="137">
        <v>105.125</v>
      </c>
      <c r="D14" s="137">
        <v>132</v>
      </c>
      <c r="E14" s="41" t="s">
        <v>177</v>
      </c>
      <c r="F14" s="139" t="s">
        <v>176</v>
      </c>
      <c r="G14" s="76">
        <f t="shared" ref="G14:G19" si="7">M14</f>
        <v>358.73</v>
      </c>
      <c r="H14" s="76">
        <f t="shared" ref="H14:H19" si="8">G14*A14</f>
        <v>358.73</v>
      </c>
      <c r="I14" s="76">
        <f t="shared" ref="I14:I19" si="9">SUM(H14*$I$11)</f>
        <v>33.18</v>
      </c>
      <c r="J14" s="76">
        <f t="shared" ref="J14:J19" si="10">SUM(H14:I14)</f>
        <v>391.91</v>
      </c>
      <c r="K14" s="42"/>
      <c r="L14" s="122">
        <v>269.05</v>
      </c>
      <c r="M14" s="58">
        <f t="shared" ref="M14:M19" si="11">SUM(L14/(1-$M$10))</f>
        <v>358.73</v>
      </c>
      <c r="P14" s="61">
        <f t="shared" ref="P14:P19" si="12">L14*A14</f>
        <v>269.05</v>
      </c>
      <c r="R14" s="77">
        <f t="shared" ref="R14:R19" si="13">SUM(((C14*D14)/144)*A14)</f>
        <v>96.36</v>
      </c>
      <c r="S14" s="44" t="s">
        <v>44</v>
      </c>
    </row>
    <row r="15" spans="1:20" s="44" customFormat="1" ht="30" customHeight="1">
      <c r="A15" s="54">
        <v>1</v>
      </c>
      <c r="B15" s="110" t="s">
        <v>173</v>
      </c>
      <c r="C15" s="137">
        <v>100.125</v>
      </c>
      <c r="D15" s="137">
        <v>132</v>
      </c>
      <c r="E15" s="41" t="s">
        <v>177</v>
      </c>
      <c r="F15" s="139" t="s">
        <v>176</v>
      </c>
      <c r="G15" s="76">
        <f t="shared" ref="G15:G17" si="14">M15</f>
        <v>358.73</v>
      </c>
      <c r="H15" s="76">
        <f t="shared" ref="H15:H17" si="15">G15*A15</f>
        <v>358.73</v>
      </c>
      <c r="I15" s="76">
        <f t="shared" ref="I15:I17" si="16">SUM(H15*$I$11)</f>
        <v>33.18</v>
      </c>
      <c r="J15" s="76">
        <f t="shared" ref="J15:J17" si="17">SUM(H15:I15)</f>
        <v>391.91</v>
      </c>
      <c r="K15" s="42"/>
      <c r="L15" s="122">
        <v>269.05</v>
      </c>
      <c r="M15" s="58">
        <f t="shared" ref="M15:M17" si="18">SUM(L15/(1-$M$10))</f>
        <v>358.73</v>
      </c>
      <c r="P15" s="61">
        <f t="shared" ref="P15:P17" si="19">L15*A15</f>
        <v>269.05</v>
      </c>
      <c r="R15" s="77">
        <f t="shared" ref="R15:R17" si="20">SUM(((C15*D15)/144)*A15)</f>
        <v>91.78</v>
      </c>
      <c r="S15" s="44" t="s">
        <v>44</v>
      </c>
    </row>
    <row r="16" spans="1:20" s="44" customFormat="1" ht="30" customHeight="1">
      <c r="A16" s="54">
        <v>2</v>
      </c>
      <c r="B16" s="110" t="s">
        <v>174</v>
      </c>
      <c r="C16" s="137">
        <v>74.375</v>
      </c>
      <c r="D16" s="137">
        <v>110</v>
      </c>
      <c r="E16" s="41" t="s">
        <v>177</v>
      </c>
      <c r="F16" s="139" t="s">
        <v>176</v>
      </c>
      <c r="G16" s="76">
        <f t="shared" si="14"/>
        <v>225.36</v>
      </c>
      <c r="H16" s="76">
        <f t="shared" si="15"/>
        <v>450.72</v>
      </c>
      <c r="I16" s="76">
        <f t="shared" si="16"/>
        <v>41.69</v>
      </c>
      <c r="J16" s="76">
        <f t="shared" si="17"/>
        <v>492.41</v>
      </c>
      <c r="K16" s="42"/>
      <c r="L16" s="122">
        <v>169.02</v>
      </c>
      <c r="M16" s="58">
        <f t="shared" si="18"/>
        <v>225.36</v>
      </c>
      <c r="P16" s="61">
        <f t="shared" si="19"/>
        <v>338.04</v>
      </c>
      <c r="R16" s="77">
        <f t="shared" si="20"/>
        <v>113.63</v>
      </c>
      <c r="S16" s="44" t="s">
        <v>44</v>
      </c>
    </row>
    <row r="17" spans="1:19" s="44" customFormat="1" ht="30" customHeight="1">
      <c r="A17" s="54">
        <v>2</v>
      </c>
      <c r="B17" s="110" t="s">
        <v>174</v>
      </c>
      <c r="C17" s="137">
        <v>100.375</v>
      </c>
      <c r="D17" s="137">
        <v>135</v>
      </c>
      <c r="E17" s="41" t="s">
        <v>177</v>
      </c>
      <c r="F17" s="139" t="s">
        <v>176</v>
      </c>
      <c r="G17" s="76">
        <f t="shared" si="14"/>
        <v>380.89</v>
      </c>
      <c r="H17" s="76">
        <f t="shared" si="15"/>
        <v>761.78</v>
      </c>
      <c r="I17" s="76">
        <f t="shared" si="16"/>
        <v>70.459999999999994</v>
      </c>
      <c r="J17" s="76">
        <f t="shared" si="17"/>
        <v>832.24</v>
      </c>
      <c r="K17" s="42"/>
      <c r="L17" s="122">
        <v>285.67</v>
      </c>
      <c r="M17" s="58">
        <f t="shared" si="18"/>
        <v>380.89</v>
      </c>
      <c r="P17" s="61">
        <f t="shared" si="19"/>
        <v>571.34</v>
      </c>
      <c r="R17" s="77">
        <f t="shared" si="20"/>
        <v>188.2</v>
      </c>
      <c r="S17" s="44" t="s">
        <v>44</v>
      </c>
    </row>
    <row r="18" spans="1:19" s="44" customFormat="1" ht="30" customHeight="1">
      <c r="A18" s="54">
        <v>3</v>
      </c>
      <c r="B18" s="110" t="s">
        <v>174</v>
      </c>
      <c r="C18" s="137">
        <v>100.25</v>
      </c>
      <c r="D18" s="137">
        <v>135</v>
      </c>
      <c r="E18" s="41" t="s">
        <v>177</v>
      </c>
      <c r="F18" s="139" t="s">
        <v>176</v>
      </c>
      <c r="G18" s="76">
        <f t="shared" si="7"/>
        <v>380.89</v>
      </c>
      <c r="H18" s="76">
        <f t="shared" si="8"/>
        <v>1142.67</v>
      </c>
      <c r="I18" s="76">
        <f t="shared" si="9"/>
        <v>105.7</v>
      </c>
      <c r="J18" s="76">
        <f t="shared" si="10"/>
        <v>1248.3699999999999</v>
      </c>
      <c r="K18" s="42"/>
      <c r="L18" s="122">
        <v>285.67</v>
      </c>
      <c r="M18" s="58">
        <f t="shared" si="11"/>
        <v>380.89</v>
      </c>
      <c r="P18" s="61">
        <f t="shared" si="12"/>
        <v>857.01</v>
      </c>
      <c r="R18" s="77">
        <f t="shared" si="13"/>
        <v>281.95</v>
      </c>
      <c r="S18" s="44" t="s">
        <v>44</v>
      </c>
    </row>
    <row r="19" spans="1:19" s="44" customFormat="1" ht="30" customHeight="1">
      <c r="A19" s="54">
        <v>1</v>
      </c>
      <c r="B19" s="110" t="s">
        <v>174</v>
      </c>
      <c r="C19" s="137">
        <v>100.125</v>
      </c>
      <c r="D19" s="137">
        <v>135</v>
      </c>
      <c r="E19" s="41" t="s">
        <v>177</v>
      </c>
      <c r="F19" s="139" t="s">
        <v>176</v>
      </c>
      <c r="G19" s="76">
        <f t="shared" si="7"/>
        <v>380.89</v>
      </c>
      <c r="H19" s="76">
        <f t="shared" si="8"/>
        <v>380.89</v>
      </c>
      <c r="I19" s="76">
        <f t="shared" si="9"/>
        <v>35.229999999999997</v>
      </c>
      <c r="J19" s="76">
        <f t="shared" si="10"/>
        <v>416.12</v>
      </c>
      <c r="K19" s="42"/>
      <c r="L19" s="122">
        <v>285.67</v>
      </c>
      <c r="M19" s="58">
        <f t="shared" si="11"/>
        <v>380.89</v>
      </c>
      <c r="P19" s="61">
        <f t="shared" si="12"/>
        <v>285.67</v>
      </c>
      <c r="R19" s="77">
        <f t="shared" si="13"/>
        <v>93.87</v>
      </c>
      <c r="S19" s="44" t="s">
        <v>44</v>
      </c>
    </row>
    <row r="20" spans="1:19" s="44" customFormat="1" ht="30" customHeight="1">
      <c r="A20" s="54">
        <v>1</v>
      </c>
      <c r="B20" s="110" t="s">
        <v>174</v>
      </c>
      <c r="C20" s="137">
        <v>103.25</v>
      </c>
      <c r="D20" s="137">
        <v>135</v>
      </c>
      <c r="E20" s="41" t="s">
        <v>177</v>
      </c>
      <c r="F20" s="139" t="s">
        <v>176</v>
      </c>
      <c r="G20" s="76">
        <f t="shared" ref="G20" si="21">M20</f>
        <v>380.89</v>
      </c>
      <c r="H20" s="76">
        <f t="shared" ref="H20" si="22">G20*A20</f>
        <v>380.89</v>
      </c>
      <c r="I20" s="76">
        <f t="shared" ref="I20" si="23">SUM(H20*$I$11)</f>
        <v>35.229999999999997</v>
      </c>
      <c r="J20" s="76">
        <f t="shared" ref="J20" si="24">SUM(H20:I20)</f>
        <v>416.12</v>
      </c>
      <c r="K20" s="42"/>
      <c r="L20" s="122">
        <v>285.67</v>
      </c>
      <c r="M20" s="58">
        <f t="shared" ref="M20" si="25">SUM(L20/(1-$M$10))</f>
        <v>380.89</v>
      </c>
      <c r="P20" s="61">
        <f t="shared" ref="P20" si="26">L20*A20</f>
        <v>285.67</v>
      </c>
      <c r="R20" s="77">
        <f t="shared" ref="R20" si="27">SUM(((C20*D20)/144)*A20)</f>
        <v>96.8</v>
      </c>
      <c r="S20" s="44" t="s">
        <v>44</v>
      </c>
    </row>
    <row r="21" spans="1:19" s="44" customFormat="1" ht="30" customHeight="1" thickBot="1">
      <c r="A21" s="129"/>
      <c r="B21" s="130"/>
      <c r="C21" s="131"/>
      <c r="D21" s="131"/>
      <c r="E21" s="132"/>
      <c r="F21" s="132"/>
      <c r="G21" s="133"/>
      <c r="H21" s="133"/>
      <c r="I21" s="133"/>
      <c r="J21" s="133"/>
      <c r="K21" s="42"/>
      <c r="L21" s="136"/>
      <c r="M21" s="58"/>
      <c r="P21" s="61">
        <f t="shared" ref="P21" si="28">L21*A21</f>
        <v>0</v>
      </c>
      <c r="R21" s="77">
        <f t="shared" ref="R21" si="29">SUM(((C21*D21)/144)*A21)</f>
        <v>0</v>
      </c>
      <c r="S21" s="44" t="s">
        <v>44</v>
      </c>
    </row>
    <row r="22" spans="1:19" s="44" customFormat="1" ht="30" customHeight="1">
      <c r="A22" s="55">
        <f>SUM(A12:A21)</f>
        <v>15</v>
      </c>
      <c r="B22" s="120"/>
      <c r="C22" s="120"/>
      <c r="D22" s="120"/>
      <c r="E22" s="41" t="s">
        <v>178</v>
      </c>
      <c r="F22" s="41"/>
      <c r="G22" s="76">
        <v>75</v>
      </c>
      <c r="H22" s="121">
        <f t="shared" ref="H22" si="30">G22*A22</f>
        <v>1125</v>
      </c>
      <c r="I22" s="76"/>
      <c r="J22" s="76">
        <f t="shared" ref="J22:J24" si="31">SUM(H22:I22)</f>
        <v>1125</v>
      </c>
      <c r="K22" s="42"/>
      <c r="L22" s="43">
        <v>50</v>
      </c>
      <c r="M22" s="58">
        <f>SUM(L22/(1-$N$22))</f>
        <v>66.67</v>
      </c>
      <c r="N22" s="39">
        <v>0.25</v>
      </c>
      <c r="O22" s="59"/>
      <c r="P22" s="61">
        <f>L22*A22</f>
        <v>750</v>
      </c>
      <c r="Q22" s="66"/>
      <c r="R22" s="87" t="s">
        <v>51</v>
      </c>
    </row>
    <row r="23" spans="1:19" s="44" customFormat="1" ht="30" customHeight="1">
      <c r="A23" s="62">
        <v>1</v>
      </c>
      <c r="B23" s="62"/>
      <c r="C23" s="62"/>
      <c r="D23" s="62"/>
      <c r="E23" s="60" t="s">
        <v>175</v>
      </c>
      <c r="F23" s="60"/>
      <c r="G23" s="63">
        <v>550</v>
      </c>
      <c r="H23" s="64">
        <f>SUM(G23*A23)</f>
        <v>550</v>
      </c>
      <c r="I23" s="63"/>
      <c r="J23" s="65">
        <f t="shared" ref="J23" si="32">SUM(H23:I23)</f>
        <v>550</v>
      </c>
      <c r="K23" s="42"/>
      <c r="L23" s="43">
        <f>(0.7*220)+(50*4)</f>
        <v>354</v>
      </c>
      <c r="M23" s="58">
        <f>SUM(L23/(1-$N$22))</f>
        <v>472</v>
      </c>
      <c r="O23" s="45"/>
      <c r="P23" s="61">
        <f t="shared" ref="P23" si="33">L23*A23</f>
        <v>354</v>
      </c>
      <c r="Q23" s="46"/>
      <c r="R23" s="88" t="s">
        <v>50</v>
      </c>
    </row>
    <row r="24" spans="1:19" s="44" customFormat="1" ht="30" customHeight="1" thickBot="1">
      <c r="A24" s="62">
        <v>1</v>
      </c>
      <c r="B24" s="62"/>
      <c r="C24" s="62"/>
      <c r="D24" s="62"/>
      <c r="E24" s="60" t="s">
        <v>172</v>
      </c>
      <c r="F24" s="60"/>
      <c r="G24" s="138">
        <v>488.83</v>
      </c>
      <c r="H24" s="64">
        <f>SUM(G24*A24)</f>
        <v>488.83</v>
      </c>
      <c r="I24" s="126"/>
      <c r="J24" s="65">
        <f t="shared" si="31"/>
        <v>488.83</v>
      </c>
      <c r="K24" s="42"/>
      <c r="L24" s="43">
        <v>335.78</v>
      </c>
      <c r="M24" s="58">
        <f>SUM(L24/(1-$N$22))</f>
        <v>447.71</v>
      </c>
      <c r="O24" s="45"/>
      <c r="P24" s="61">
        <f t="shared" ref="P24" si="34">L24*A24</f>
        <v>335.78</v>
      </c>
      <c r="Q24" s="46"/>
      <c r="R24" s="88" t="s">
        <v>50</v>
      </c>
    </row>
    <row r="25" spans="1:19" ht="40.15" customHeight="1" thickTop="1">
      <c r="A25" s="47"/>
      <c r="B25" s="48"/>
      <c r="C25" s="48"/>
      <c r="D25" s="48"/>
      <c r="E25" s="48"/>
      <c r="F25" s="48"/>
      <c r="G25" s="86"/>
      <c r="H25" s="127">
        <f>SUM(H12:H24)</f>
        <v>7322.8</v>
      </c>
      <c r="I25" s="49">
        <f>SUM(I12:I24)</f>
        <v>477.2</v>
      </c>
      <c r="J25" s="50">
        <f>SUM(J12:J24)</f>
        <v>7800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/>
      <c r="I27" s="27"/>
      <c r="J27" s="42"/>
      <c r="K27" s="140"/>
      <c r="L27" s="66"/>
    </row>
    <row r="28" spans="1:19" s="44" customFormat="1" ht="24.95" customHeight="1">
      <c r="A28" s="89" t="s">
        <v>52</v>
      </c>
      <c r="E28" s="25"/>
      <c r="I28" s="27"/>
      <c r="J28" s="42"/>
      <c r="K28" s="140"/>
      <c r="L28" s="66"/>
    </row>
    <row r="29" spans="1:19" s="44" customFormat="1" ht="24.95" customHeight="1">
      <c r="A29" s="89" t="s">
        <v>53</v>
      </c>
      <c r="E29" s="25"/>
      <c r="I29" s="27"/>
      <c r="J29" s="42"/>
      <c r="K29" s="140"/>
      <c r="L29" s="66"/>
    </row>
    <row r="30" spans="1:19" ht="24.95" customHeight="1">
      <c r="A30" s="93" t="s">
        <v>54</v>
      </c>
      <c r="B30" s="94"/>
      <c r="C30" s="94"/>
      <c r="D30" s="94"/>
      <c r="E30" s="95"/>
      <c r="F30" s="94"/>
      <c r="G30" s="44"/>
      <c r="H30" s="44"/>
      <c r="I30" s="27"/>
      <c r="J30" s="42"/>
      <c r="K30" s="140"/>
      <c r="L30" s="66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40"/>
      <c r="L31" s="66"/>
      <c r="N31" s="99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  <c r="L32" s="67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1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1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2"/>
      <c r="J52" s="53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phoneticPr fontId="33" type="noConversion"/>
  <hyperlinks>
    <hyperlink ref="F7" r:id="rId1" xr:uid="{A071310B-4E25-4362-81BF-5A1B406B51EC}"/>
    <hyperlink ref="F8" r:id="rId2" xr:uid="{DDBBF67E-65F0-45C2-81D5-EF209F19EE56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93</v>
      </c>
      <c r="B1" s="81" t="s">
        <v>92</v>
      </c>
      <c r="D1" s="104" t="s">
        <v>91</v>
      </c>
      <c r="H1" s="104" t="s">
        <v>90</v>
      </c>
    </row>
    <row r="2" spans="1:11">
      <c r="A2" s="81" t="s">
        <v>62</v>
      </c>
      <c r="B2" s="81">
        <v>50</v>
      </c>
      <c r="D2" s="102">
        <v>20</v>
      </c>
    </row>
    <row r="3" spans="1:11">
      <c r="A3" s="81" t="s">
        <v>89</v>
      </c>
      <c r="B3">
        <v>40</v>
      </c>
      <c r="D3" s="99">
        <v>25</v>
      </c>
      <c r="I3" s="103" t="s">
        <v>88</v>
      </c>
      <c r="J3" s="103"/>
      <c r="K3" s="103" t="s">
        <v>24</v>
      </c>
    </row>
    <row r="4" spans="1:11">
      <c r="A4" s="81" t="s">
        <v>87</v>
      </c>
      <c r="B4">
        <v>25</v>
      </c>
      <c r="D4" s="99">
        <v>40</v>
      </c>
      <c r="I4" s="81" t="s">
        <v>86</v>
      </c>
      <c r="K4" s="101" t="s">
        <v>85</v>
      </c>
    </row>
    <row r="5" spans="1:11">
      <c r="A5" s="81" t="s">
        <v>84</v>
      </c>
      <c r="B5">
        <v>20</v>
      </c>
      <c r="D5" s="102" t="s">
        <v>76</v>
      </c>
      <c r="I5" s="81" t="s">
        <v>83</v>
      </c>
      <c r="K5" s="39">
        <v>0.4</v>
      </c>
    </row>
    <row r="6" spans="1:11">
      <c r="A6" s="81" t="s">
        <v>82</v>
      </c>
      <c r="B6">
        <v>10</v>
      </c>
      <c r="D6" s="99">
        <v>50</v>
      </c>
      <c r="I6" s="81" t="s">
        <v>81</v>
      </c>
      <c r="K6" s="39">
        <v>0.3</v>
      </c>
    </row>
    <row r="7" spans="1:11">
      <c r="A7" s="81" t="s">
        <v>80</v>
      </c>
      <c r="B7" s="81" t="s">
        <v>79</v>
      </c>
      <c r="D7" s="99">
        <v>80</v>
      </c>
      <c r="I7" s="81" t="s">
        <v>78</v>
      </c>
      <c r="K7" s="39">
        <v>0.25</v>
      </c>
    </row>
    <row r="8" spans="1:11">
      <c r="A8" s="81" t="s">
        <v>77</v>
      </c>
      <c r="B8" s="81">
        <v>20</v>
      </c>
      <c r="D8" s="102" t="s">
        <v>76</v>
      </c>
      <c r="I8" s="81" t="s">
        <v>75</v>
      </c>
      <c r="K8" s="101" t="s">
        <v>74</v>
      </c>
    </row>
    <row r="9" spans="1:11">
      <c r="A9" s="81" t="s">
        <v>73</v>
      </c>
      <c r="B9" s="81"/>
      <c r="D9" s="102">
        <v>75</v>
      </c>
      <c r="I9" s="81"/>
      <c r="K9" s="101"/>
    </row>
    <row r="10" spans="1:11">
      <c r="D10" s="99"/>
      <c r="I10" s="81" t="s">
        <v>72</v>
      </c>
      <c r="K10" s="39"/>
    </row>
    <row r="11" spans="1:11">
      <c r="A11" s="100" t="s">
        <v>71</v>
      </c>
      <c r="D11" s="99"/>
      <c r="K11" s="39"/>
    </row>
    <row r="12" spans="1:11">
      <c r="A12" s="81" t="s">
        <v>70</v>
      </c>
      <c r="D12" s="99"/>
      <c r="K12" s="39"/>
    </row>
    <row r="13" spans="1:11">
      <c r="A13" s="81" t="s">
        <v>69</v>
      </c>
      <c r="D13" s="99"/>
      <c r="K13" s="39"/>
    </row>
    <row r="14" spans="1:11">
      <c r="A14" s="81" t="s">
        <v>68</v>
      </c>
      <c r="D14" s="99"/>
      <c r="K14" s="39"/>
    </row>
    <row r="15" spans="1:11">
      <c r="A15" s="81" t="s">
        <v>67</v>
      </c>
      <c r="D15" s="99"/>
      <c r="K15" s="39"/>
    </row>
    <row r="16" spans="1:11">
      <c r="A16" s="81" t="s">
        <v>66</v>
      </c>
      <c r="D16" s="99"/>
    </row>
    <row r="17" spans="1:8">
      <c r="A17" s="81" t="s">
        <v>65</v>
      </c>
      <c r="D17" s="99"/>
    </row>
    <row r="18" spans="1:8">
      <c r="A18" s="81" t="s">
        <v>64</v>
      </c>
      <c r="D18" s="99"/>
    </row>
    <row r="19" spans="1:8">
      <c r="A19" s="81" t="s">
        <v>63</v>
      </c>
      <c r="D19" s="99"/>
    </row>
    <row r="20" spans="1:8">
      <c r="A20" s="81"/>
      <c r="D20" s="99"/>
    </row>
    <row r="21" spans="1:8">
      <c r="A21" s="81" t="s">
        <v>62</v>
      </c>
      <c r="D21" s="99"/>
    </row>
    <row r="22" spans="1:8">
      <c r="D22" s="99"/>
    </row>
    <row r="23" spans="1:8">
      <c r="A23" s="81" t="s">
        <v>61</v>
      </c>
      <c r="D23" s="99"/>
    </row>
    <row r="24" spans="1:8">
      <c r="D24" s="99"/>
    </row>
    <row r="25" spans="1:8">
      <c r="A25" s="100" t="s">
        <v>60</v>
      </c>
      <c r="D25" s="99"/>
    </row>
    <row r="26" spans="1:8">
      <c r="A26" s="98" t="s">
        <v>59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58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57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56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55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110</v>
      </c>
      <c r="C1" s="105" t="s">
        <v>109</v>
      </c>
      <c r="E1" s="105" t="s">
        <v>73</v>
      </c>
    </row>
    <row r="2" spans="1:5" ht="45">
      <c r="A2" s="90" t="s">
        <v>100</v>
      </c>
      <c r="C2" t="s">
        <v>108</v>
      </c>
      <c r="E2" s="90" t="s">
        <v>107</v>
      </c>
    </row>
    <row r="3" spans="1:5">
      <c r="A3" s="90"/>
    </row>
    <row r="4" spans="1:5" ht="30">
      <c r="A4" s="90" t="s">
        <v>102</v>
      </c>
      <c r="C4" s="90" t="s">
        <v>106</v>
      </c>
    </row>
    <row r="5" spans="1:5">
      <c r="A5" s="90"/>
    </row>
    <row r="6" spans="1:5" ht="30">
      <c r="A6" s="90" t="s">
        <v>104</v>
      </c>
    </row>
    <row r="7" spans="1:5" ht="60">
      <c r="A7" s="90"/>
      <c r="C7" s="90" t="s">
        <v>105</v>
      </c>
    </row>
    <row r="8" spans="1:5" ht="30">
      <c r="A8" s="90" t="s">
        <v>104</v>
      </c>
    </row>
    <row r="9" spans="1:5" ht="60">
      <c r="A9" s="90"/>
      <c r="C9" s="90" t="s">
        <v>103</v>
      </c>
    </row>
    <row r="10" spans="1:5" ht="30">
      <c r="A10" s="90" t="s">
        <v>102</v>
      </c>
    </row>
    <row r="11" spans="1:5" ht="45">
      <c r="A11" s="90"/>
      <c r="C11" s="90" t="s">
        <v>101</v>
      </c>
    </row>
    <row r="12" spans="1:5" ht="30">
      <c r="A12" s="90" t="s">
        <v>100</v>
      </c>
    </row>
    <row r="13" spans="1:5">
      <c r="A13" s="90"/>
    </row>
    <row r="14" spans="1:5" ht="45">
      <c r="A14" s="90"/>
      <c r="C14" s="90" t="s">
        <v>99</v>
      </c>
    </row>
    <row r="15" spans="1:5">
      <c r="A15" s="90"/>
    </row>
    <row r="16" spans="1:5" ht="30">
      <c r="A16" s="90"/>
      <c r="C16" s="90" t="s">
        <v>98</v>
      </c>
    </row>
    <row r="17" spans="1:3">
      <c r="A17" s="90"/>
    </row>
    <row r="18" spans="1:3" ht="45">
      <c r="A18" s="90"/>
      <c r="C18" s="90" t="s">
        <v>97</v>
      </c>
    </row>
    <row r="19" spans="1:3">
      <c r="A19" s="90"/>
    </row>
    <row r="20" spans="1:3" ht="75">
      <c r="A20" s="90"/>
      <c r="C20" s="90" t="s">
        <v>96</v>
      </c>
    </row>
    <row r="21" spans="1:3">
      <c r="A21" s="90"/>
    </row>
    <row r="22" spans="1:3" ht="60">
      <c r="A22" s="90"/>
      <c r="C22" s="90" t="s">
        <v>95</v>
      </c>
    </row>
    <row r="23" spans="1:3">
      <c r="A23" s="90"/>
    </row>
    <row r="24" spans="1:3" ht="45">
      <c r="A24" s="90"/>
      <c r="C24" s="90" t="s">
        <v>94</v>
      </c>
    </row>
    <row r="25" spans="1:3">
      <c r="A25" s="90"/>
      <c r="C25" s="147" t="s">
        <v>45</v>
      </c>
    </row>
    <row r="26" spans="1:3">
      <c r="A26" s="90"/>
      <c r="C26" s="147"/>
    </row>
    <row r="27" spans="1:3">
      <c r="A27" s="90"/>
      <c r="C27" s="147"/>
    </row>
    <row r="28" spans="1:3">
      <c r="A28" s="90"/>
      <c r="C28" s="147"/>
    </row>
    <row r="29" spans="1:3">
      <c r="A29" s="90"/>
      <c r="C29" s="147"/>
    </row>
    <row r="30" spans="1:3">
      <c r="A30" s="90"/>
      <c r="C30" s="147"/>
    </row>
    <row r="31" spans="1:3">
      <c r="A31" s="90"/>
      <c r="C31" s="90"/>
    </row>
    <row r="32" spans="1:3" ht="15" customHeight="1">
      <c r="A32" s="90"/>
      <c r="C32" s="90"/>
    </row>
    <row r="33" spans="1:3">
      <c r="A33" s="90"/>
      <c r="C33" s="90"/>
    </row>
    <row r="34" spans="1:3">
      <c r="A34" s="90"/>
      <c r="C34" s="90"/>
    </row>
    <row r="35" spans="1:3">
      <c r="A35" s="90"/>
      <c r="C35" s="90"/>
    </row>
    <row r="36" spans="1:3">
      <c r="A36" s="90"/>
    </row>
    <row r="37" spans="1:3">
      <c r="A37" s="90"/>
    </row>
    <row r="38" spans="1:3">
      <c r="A38" s="90"/>
    </row>
    <row r="39" spans="1:3">
      <c r="A39" s="90"/>
    </row>
    <row r="40" spans="1:3">
      <c r="A40" s="90"/>
    </row>
    <row r="41" spans="1:3">
      <c r="A41" s="90"/>
    </row>
    <row r="42" spans="1:3">
      <c r="A42" s="90"/>
    </row>
    <row r="43" spans="1:3">
      <c r="A43" s="90"/>
    </row>
    <row r="44" spans="1:3">
      <c r="A44" s="90"/>
    </row>
    <row r="45" spans="1:3">
      <c r="A45" s="90"/>
    </row>
    <row r="46" spans="1:3">
      <c r="A46" s="90"/>
    </row>
    <row r="47" spans="1:3">
      <c r="A47" s="90"/>
    </row>
    <row r="48" spans="1:3">
      <c r="A48" s="90"/>
    </row>
    <row r="49" spans="1:1">
      <c r="A49" s="90"/>
    </row>
    <row r="50" spans="1:1">
      <c r="A50" s="90"/>
    </row>
    <row r="51" spans="1:1">
      <c r="A51" s="90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158</v>
      </c>
      <c r="B1" s="112" t="s">
        <v>157</v>
      </c>
      <c r="C1" s="111" t="s">
        <v>156</v>
      </c>
      <c r="D1" s="110" t="s">
        <v>155</v>
      </c>
      <c r="E1" s="110" t="s">
        <v>154</v>
      </c>
      <c r="F1" s="110" t="s">
        <v>153</v>
      </c>
      <c r="G1" s="110" t="s">
        <v>152</v>
      </c>
      <c r="H1" s="110" t="s">
        <v>151</v>
      </c>
      <c r="I1" s="109" t="s">
        <v>150</v>
      </c>
    </row>
    <row r="2" spans="1:9" ht="19.5" thickBot="1">
      <c r="A2" s="106" t="s">
        <v>149</v>
      </c>
      <c r="C2" s="81" t="s">
        <v>148</v>
      </c>
      <c r="D2" s="81" t="s">
        <v>147</v>
      </c>
      <c r="E2" s="81" t="s">
        <v>146</v>
      </c>
      <c r="F2" s="81" t="s">
        <v>145</v>
      </c>
      <c r="G2" s="81" t="s">
        <v>144</v>
      </c>
      <c r="H2" s="81" t="s">
        <v>143</v>
      </c>
    </row>
    <row r="3" spans="1:9" ht="19.5" thickBot="1">
      <c r="A3" s="106" t="s">
        <v>142</v>
      </c>
      <c r="B3" s="3" t="s">
        <v>141</v>
      </c>
      <c r="C3" s="3" t="s">
        <v>140</v>
      </c>
      <c r="D3" s="3" t="s">
        <v>139</v>
      </c>
      <c r="E3" s="3" t="s">
        <v>138</v>
      </c>
      <c r="F3" s="3" t="s">
        <v>137</v>
      </c>
      <c r="G3" s="3" t="s">
        <v>136</v>
      </c>
      <c r="H3" s="3" t="s">
        <v>135</v>
      </c>
    </row>
    <row r="4" spans="1:9" ht="18.75">
      <c r="A4" s="107"/>
      <c r="B4" s="3" t="s">
        <v>134</v>
      </c>
      <c r="C4" s="3" t="s">
        <v>133</v>
      </c>
      <c r="D4" s="3" t="s">
        <v>132</v>
      </c>
      <c r="E4" s="81" t="s">
        <v>131</v>
      </c>
      <c r="F4" s="81" t="s">
        <v>130</v>
      </c>
      <c r="G4" s="3" t="s">
        <v>129</v>
      </c>
      <c r="H4" s="3" t="s">
        <v>128</v>
      </c>
    </row>
    <row r="5" spans="1:9" ht="18.75">
      <c r="A5" s="107"/>
      <c r="B5" s="3" t="s">
        <v>127</v>
      </c>
      <c r="C5" s="3"/>
      <c r="E5" s="108" t="s">
        <v>126</v>
      </c>
      <c r="F5" s="108" t="s">
        <v>125</v>
      </c>
      <c r="G5" s="3" t="s">
        <v>124</v>
      </c>
    </row>
    <row r="6" spans="1:9" ht="19.5" thickBot="1">
      <c r="A6" s="107"/>
    </row>
    <row r="7" spans="1:9" ht="19.5" thickBot="1">
      <c r="A7" s="106" t="s">
        <v>123</v>
      </c>
      <c r="E7" s="23">
        <v>159778</v>
      </c>
      <c r="F7" s="81" t="s">
        <v>122</v>
      </c>
      <c r="H7" s="23">
        <v>75143</v>
      </c>
    </row>
    <row r="8" spans="1:9" ht="19.5" thickBot="1">
      <c r="A8" s="106" t="s">
        <v>121</v>
      </c>
      <c r="C8" s="81" t="s">
        <v>120</v>
      </c>
      <c r="F8" s="81" t="s">
        <v>120</v>
      </c>
      <c r="G8" s="81" t="s">
        <v>73</v>
      </c>
      <c r="H8" t="s">
        <v>113</v>
      </c>
      <c r="I8" t="s">
        <v>120</v>
      </c>
    </row>
    <row r="9" spans="1:9">
      <c r="C9" s="81" t="s">
        <v>118</v>
      </c>
      <c r="F9" s="81" t="s">
        <v>118</v>
      </c>
      <c r="G9" s="81" t="s">
        <v>110</v>
      </c>
      <c r="H9" t="s">
        <v>119</v>
      </c>
      <c r="I9" t="s">
        <v>118</v>
      </c>
    </row>
    <row r="10" spans="1:9">
      <c r="C10" s="81" t="s">
        <v>116</v>
      </c>
      <c r="F10" s="81" t="s">
        <v>116</v>
      </c>
      <c r="G10" s="81" t="s">
        <v>117</v>
      </c>
      <c r="I10" t="s">
        <v>116</v>
      </c>
    </row>
    <row r="11" spans="1:9">
      <c r="C11" s="81" t="s">
        <v>115</v>
      </c>
      <c r="F11" s="81" t="s">
        <v>115</v>
      </c>
      <c r="I11" t="s">
        <v>115</v>
      </c>
    </row>
    <row r="12" spans="1:9">
      <c r="I12" t="s">
        <v>114</v>
      </c>
    </row>
    <row r="13" spans="1:9">
      <c r="I13" t="s">
        <v>113</v>
      </c>
    </row>
    <row r="14" spans="1:9">
      <c r="I14" t="s">
        <v>112</v>
      </c>
    </row>
    <row r="15" spans="1:9">
      <c r="I15" t="s">
        <v>111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640B7-3B64-4E51-A94D-13745697A13D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4ACD1B1C-081C-444C-9668-CFD96BF80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F9C73F-5E19-4879-B638-758A79B322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.5%Fabric Replacement Panel</vt:lpstr>
      <vt:lpstr>SOV 1%Fabric Replacement Panels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2025-03-04T16:44:46Z</cp:lastPrinted>
  <dcterms:created xsi:type="dcterms:W3CDTF">2000-08-02T17:16:16Z</dcterms:created>
  <dcterms:modified xsi:type="dcterms:W3CDTF">2025-03-06T14:53:55Z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17590600</vt:r8>
  </property>
  <property fmtid="{D5CDD505-2E9C-101B-9397-08002B2CF9AE}" pid="4" name="MediaServiceImageTags">
    <vt:lpwstr/>
  </property>
</Properties>
</file>