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55 EMJ - Chattanooga Lookouts/01. Quotes/Proposals/"/>
    </mc:Choice>
  </mc:AlternateContent>
  <xr:revisionPtr revIDLastSave="46" documentId="8_{7532F7FB-4FC0-406D-8FCD-14D8632ED35B}" xr6:coauthVersionLast="47" xr6:coauthVersionMax="47" xr10:uidLastSave="{33E77325-AC89-4384-ACEA-7B450EE43473}"/>
  <bookViews>
    <workbookView xWindow="28680" yWindow="-120" windowWidth="29040" windowHeight="15720" xr2:uid="{00000000-000D-0000-FFFF-FFFF00000000}"/>
  </bookViews>
  <sheets>
    <sheet name="Bid Form" sheetId="13" r:id="rId1"/>
    <sheet name="SOV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4" l="1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12" i="24"/>
  <c r="M33" i="24"/>
  <c r="M32" i="24"/>
  <c r="M31" i="24"/>
  <c r="A30" i="24"/>
  <c r="S26" i="24" l="1"/>
  <c r="Q26" i="24"/>
  <c r="N26" i="24"/>
  <c r="I26" i="24" s="1"/>
  <c r="J26" i="24" s="1"/>
  <c r="S25" i="24"/>
  <c r="Q25" i="24"/>
  <c r="N25" i="24"/>
  <c r="I25" i="24" s="1"/>
  <c r="J25" i="24" s="1"/>
  <c r="Q33" i="24"/>
  <c r="S28" i="24"/>
  <c r="Q28" i="24"/>
  <c r="N28" i="24"/>
  <c r="I28" i="24" s="1"/>
  <c r="J28" i="24" s="1"/>
  <c r="S27" i="24"/>
  <c r="Q27" i="24"/>
  <c r="N27" i="24"/>
  <c r="I27" i="24" s="1"/>
  <c r="J27" i="24" s="1"/>
  <c r="S24" i="24"/>
  <c r="Q24" i="24"/>
  <c r="N24" i="24"/>
  <c r="I24" i="24" s="1"/>
  <c r="J24" i="24" s="1"/>
  <c r="S23" i="24"/>
  <c r="Q23" i="24"/>
  <c r="N23" i="24"/>
  <c r="I23" i="24" s="1"/>
  <c r="J23" i="24" s="1"/>
  <c r="S22" i="24"/>
  <c r="Q22" i="24"/>
  <c r="N22" i="24"/>
  <c r="I22" i="24" s="1"/>
  <c r="J22" i="24" s="1"/>
  <c r="S21" i="24"/>
  <c r="Q21" i="24"/>
  <c r="N21" i="24"/>
  <c r="I21" i="24" s="1"/>
  <c r="J21" i="24" s="1"/>
  <c r="S20" i="24"/>
  <c r="Q20" i="24"/>
  <c r="N20" i="24"/>
  <c r="I20" i="24" s="1"/>
  <c r="J20" i="24" s="1"/>
  <c r="S19" i="24"/>
  <c r="Q19" i="24"/>
  <c r="N19" i="24"/>
  <c r="I19" i="24" s="1"/>
  <c r="S18" i="24"/>
  <c r="Q18" i="24"/>
  <c r="N18" i="24"/>
  <c r="I18" i="24" s="1"/>
  <c r="J18" i="24" s="1"/>
  <c r="S17" i="24"/>
  <c r="Q17" i="24"/>
  <c r="N17" i="24"/>
  <c r="I17" i="24" s="1"/>
  <c r="J17" i="24" s="1"/>
  <c r="S16" i="24"/>
  <c r="Q16" i="24"/>
  <c r="N16" i="24"/>
  <c r="I16" i="24" s="1"/>
  <c r="J16" i="24" s="1"/>
  <c r="S15" i="24"/>
  <c r="Q15" i="24"/>
  <c r="N15" i="24"/>
  <c r="I15" i="24" s="1"/>
  <c r="J15" i="24" s="1"/>
  <c r="S14" i="24"/>
  <c r="Q14" i="24"/>
  <c r="N14" i="24"/>
  <c r="I14" i="24" s="1"/>
  <c r="J14" i="24" s="1"/>
  <c r="S13" i="24"/>
  <c r="Q13" i="24"/>
  <c r="N13" i="24"/>
  <c r="I13" i="24" s="1"/>
  <c r="J13" i="24" s="1"/>
  <c r="J19" i="24" l="1"/>
  <c r="K19" i="24" s="1"/>
  <c r="K25" i="24"/>
  <c r="K26" i="24"/>
  <c r="N33" i="24"/>
  <c r="I33" i="24" s="1"/>
  <c r="K16" i="24"/>
  <c r="K21" i="24"/>
  <c r="K13" i="24"/>
  <c r="K27" i="24"/>
  <c r="K17" i="24"/>
  <c r="K24" i="24"/>
  <c r="K15" i="24"/>
  <c r="K20" i="24"/>
  <c r="K23" i="24"/>
  <c r="K18" i="24"/>
  <c r="K28" i="24"/>
  <c r="K14" i="24"/>
  <c r="K22" i="24"/>
  <c r="K33" i="24" l="1"/>
  <c r="H15" i="13" l="1"/>
  <c r="H14" i="13"/>
  <c r="I9" i="13"/>
  <c r="Q31" i="24" l="1"/>
  <c r="Q32" i="24"/>
  <c r="Q34" i="24"/>
  <c r="Q30" i="24"/>
  <c r="N32" i="24"/>
  <c r="N34" i="24"/>
  <c r="I34" i="24" s="1"/>
  <c r="N31" i="24"/>
  <c r="N30" i="24"/>
  <c r="I11" i="13"/>
  <c r="A1" i="24" l="1"/>
  <c r="S29" i="24"/>
  <c r="S12" i="24"/>
  <c r="Q12" i="24"/>
  <c r="I31" i="24"/>
  <c r="Q29" i="24"/>
  <c r="K34" i="24"/>
  <c r="N29" i="24"/>
  <c r="H29" i="24" s="1"/>
  <c r="I29" i="24" s="1"/>
  <c r="I32" i="24"/>
  <c r="I30" i="24"/>
  <c r="N12" i="24"/>
  <c r="I12" i="24" s="1"/>
  <c r="J12" i="24" s="1"/>
  <c r="K12" i="24" l="1"/>
  <c r="K35" i="24" s="1"/>
  <c r="J29" i="24"/>
  <c r="K29" i="24" s="1"/>
  <c r="K32" i="24"/>
  <c r="K31" i="24"/>
  <c r="K30" i="24"/>
  <c r="O1" i="24"/>
  <c r="P2" i="24" s="1"/>
  <c r="P3" i="24" s="1"/>
  <c r="P4" i="24" s="1"/>
  <c r="J35" i="24" l="1"/>
  <c r="S11" i="24"/>
  <c r="I35" i="24" l="1"/>
  <c r="R7" i="24" l="1"/>
  <c r="T11" i="24" s="1"/>
  <c r="J23" i="13" l="1"/>
  <c r="U11" i="24"/>
</calcChain>
</file>

<file path=xl/sharedStrings.xml><?xml version="1.0" encoding="utf-8"?>
<sst xmlns="http://schemas.openxmlformats.org/spreadsheetml/2006/main" count="287" uniqueCount="209">
  <si>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</si>
  <si>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</si>
  <si>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</si>
  <si>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</si>
  <si>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</si>
  <si>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</si>
  <si>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</si>
  <si>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</si>
  <si>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</si>
  <si>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</si>
  <si>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</si>
  <si>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</si>
  <si>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</si>
  <si>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</si>
  <si>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</si>
  <si>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</si>
  <si>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</si>
  <si>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</si>
  <si>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</si>
  <si>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</si>
  <si>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</si>
  <si>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</si>
  <si>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</si>
  <si>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</si>
  <si>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</si>
  <si>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</si>
  <si>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</si>
  <si>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</si>
  <si>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</si>
  <si>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</si>
  <si>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</si>
  <si>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</si>
  <si>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</si>
  <si>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</si>
  <si>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</si>
  <si>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</si>
  <si>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</si>
  <si>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r>
      <t>Delivery approximately</t>
    </r>
    <r>
      <rPr>
        <b/>
        <sz val="11"/>
        <rFont val="Garamond"/>
        <family val="1"/>
      </rPr>
      <t xml:space="preserve"> 6 weeks </t>
    </r>
    <r>
      <rPr>
        <sz val="11"/>
        <rFont val="Garamond"/>
        <family val="1"/>
      </rPr>
      <t>from receipt of purchase order &amp; all field measurements</t>
    </r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</si>
  <si>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</si>
  <si>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</si>
  <si>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</si>
  <si>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</si>
  <si>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</si>
  <si>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</si>
  <si>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</si>
  <si>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</si>
  <si>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</si>
  <si>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</si>
  <si>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</si>
  <si>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</si>
  <si>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</si>
  <si>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</si>
  <si>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Notes:</t>
  </si>
  <si>
    <t>Manual Bead Chain Clutch Operated Control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</si>
  <si>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</si>
  <si>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</si>
  <si>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</si>
  <si>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</si>
  <si>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</si>
  <si>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</si>
  <si>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</si>
  <si>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</si>
  <si>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Extra materials are NOT included in above proposal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</si>
  <si>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</si>
  <si>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</si>
  <si>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</si>
  <si>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</si>
  <si>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</si>
  <si>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</si>
  <si>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</si>
  <si>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</si>
  <si>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</si>
  <si>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</si>
  <si>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</si>
  <si>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</si>
  <si>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</si>
  <si>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</si>
  <si>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</si>
  <si>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</si>
  <si>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</si>
  <si>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</si>
  <si>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</si>
  <si>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</si>
  <si>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</si>
  <si>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</si>
  <si>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</si>
  <si>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</si>
  <si>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</si>
  <si>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</si>
  <si>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</si>
  <si>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</si>
  <si>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</si>
  <si>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</si>
  <si>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</si>
  <si>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</si>
  <si>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</si>
  <si>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</si>
  <si>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</si>
  <si>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</si>
  <si>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</si>
  <si>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</si>
  <si>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</si>
  <si>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</si>
  <si>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</si>
  <si>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</si>
  <si>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</si>
  <si>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</si>
  <si>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</si>
  <si>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</si>
  <si>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</si>
  <si>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</si>
  <si>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</si>
  <si>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</si>
  <si>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</si>
  <si>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</si>
  <si>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</si>
  <si>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</si>
  <si>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</si>
  <si>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</si>
  <si>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</si>
  <si>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</si>
  <si>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</si>
  <si>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</si>
  <si>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</si>
  <si>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</si>
  <si>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</si>
  <si>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</si>
  <si>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</si>
  <si>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</si>
  <si>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</si>
  <si>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</si>
  <si>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</si>
  <si>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</si>
  <si>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</si>
  <si>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</si>
  <si>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</si>
  <si>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</si>
  <si>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</si>
  <si>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</si>
  <si>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</si>
  <si>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</si>
  <si>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</si>
  <si>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</si>
  <si>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</si>
  <si>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</si>
  <si>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</si>
  <si>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</si>
  <si>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</si>
  <si>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</si>
  <si>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</si>
  <si>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</si>
  <si>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</si>
  <si>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</si>
  <si>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</si>
  <si>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</si>
  <si>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</si>
  <si>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</si>
  <si>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</si>
  <si>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</si>
  <si>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</si>
  <si>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</si>
  <si>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</si>
  <si>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</si>
  <si>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</si>
  <si>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</si>
  <si>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</si>
  <si>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</si>
  <si>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</si>
  <si>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</si>
  <si>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</si>
  <si>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</si>
  <si>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</si>
  <si>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</si>
  <si>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</si>
  <si>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</si>
  <si>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</si>
  <si>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</si>
  <si>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</si>
  <si>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</si>
  <si>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Installation of manual roller shade based on fastening shades to aluminum window system. Any change in mount substrate or location is subject to surcharge.</t>
  </si>
  <si>
    <t xml:space="preserve">David Storm </t>
  </si>
  <si>
    <t>dstorm@readwindow.com</t>
  </si>
  <si>
    <t>865-770-5812</t>
  </si>
  <si>
    <t>PH: 865-770-5812</t>
  </si>
  <si>
    <t>Fascia - Color TBD</t>
  </si>
  <si>
    <t>Room#</t>
  </si>
  <si>
    <t>Window</t>
  </si>
  <si>
    <t xml:space="preserve">Payment Terms: 100% Prepayment for orders total less than $5K and 50% deposit for orders more than $5K. Balance due of Completed Production and/or Services Rendered. </t>
  </si>
  <si>
    <t>Wood blocking for pockets, if required to securely fasten shades, is to be provided by others.</t>
  </si>
  <si>
    <t xml:space="preserve">Flexshade Single Manual with Fascia </t>
  </si>
  <si>
    <t>Break RM U126</t>
  </si>
  <si>
    <t>Chattanooga TN</t>
  </si>
  <si>
    <t>U120</t>
  </si>
  <si>
    <t>U132</t>
  </si>
  <si>
    <t>U123</t>
  </si>
  <si>
    <t>U124</t>
  </si>
  <si>
    <t>U125</t>
  </si>
  <si>
    <t>U130</t>
  </si>
  <si>
    <t>U131</t>
  </si>
  <si>
    <t>U121</t>
  </si>
  <si>
    <t>S162</t>
  </si>
  <si>
    <t>Fabric: 2100 10%  Color: White/Platinum          (Budgeted with 5%)</t>
  </si>
  <si>
    <t>Estimate For:  Single Roller - Manual Roller Shades</t>
  </si>
  <si>
    <t>Fabric: SW2100 10%   Color: White/Platinum</t>
  </si>
  <si>
    <t xml:space="preserve">Chattanooga Lookouts </t>
  </si>
  <si>
    <t>Note: The following Rooms are included in the proposal.  U120, U124, U123, U125, U122, U130, U131, U132 &amp; 2 windows in S162 @ 6'8" wide X 4' tall (Interior windows in U120 facing hallwall)</t>
  </si>
  <si>
    <t>Draper, Inc. Flexshade Single Manual shade with Fascia</t>
  </si>
  <si>
    <t>90 days of the above date.</t>
  </si>
  <si>
    <t>25-155 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</si>
</sst>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4" fillId="0" borderId="2" xfId="5" applyBorder="1" applyAlignment="1" applyProtection="1"/>
    <xf numFmtId="0" fontId="15" fillId="3" borderId="22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44" fontId="5" fillId="0" borderId="14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51955</xdr:rowOff>
    </xdr:from>
    <xdr:to>
      <xdr:col>3</xdr:col>
      <xdr:colOff>484908</xdr:colOff>
      <xdr:row>8</xdr:row>
      <xdr:rowOff>51955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51955"/>
          <a:ext cx="15179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185738</xdr:colOff>
      <xdr:row>5</xdr:row>
      <xdr:rowOff>219075</xdr:rowOff>
    </xdr:from>
    <xdr:to>
      <xdr:col>10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198664</xdr:colOff>
      <xdr:row>0</xdr:row>
      <xdr:rowOff>87086</xdr:rowOff>
    </xdr:from>
    <xdr:to>
      <xdr:col>10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204109</xdr:colOff>
      <xdr:row>0</xdr:row>
      <xdr:rowOff>0</xdr:rowOff>
    </xdr:from>
    <xdr:to>
      <xdr:col>9</xdr:col>
      <xdr:colOff>798740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3</xdr:row>
      <xdr:rowOff>163285</xdr:rowOff>
    </xdr:from>
    <xdr:to>
      <xdr:col>10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abSelected="1" zoomScale="110" zoomScaleNormal="110" workbookViewId="0">
      <selection activeCell="C27" sqref="C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5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38</v>
      </c>
      <c r="I9" s="90" t="str">
        <f>SOV!G1</f>
        <v>25-155 REV2</v>
      </c>
      <c r="J9" s="90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39</v>
      </c>
      <c r="H11" s="7" t="s">
        <v>22</v>
      </c>
      <c r="I11" s="91">
        <f ca="1">TODAY()</f>
        <v>45723</v>
      </c>
    </row>
    <row r="12" spans="2:15">
      <c r="B12" s="1"/>
      <c r="H12" s="7"/>
    </row>
    <row r="13" spans="2:15">
      <c r="B13" s="1" t="s">
        <v>2</v>
      </c>
      <c r="D13" s="90" t="s">
        <v>55</v>
      </c>
      <c r="H13" s="7" t="s">
        <v>1</v>
      </c>
    </row>
    <row r="14" spans="2:15">
      <c r="B14" s="1"/>
      <c r="D14" s="2" t="s">
        <v>20</v>
      </c>
      <c r="H14" s="2" t="str">
        <f>SOV!G3</f>
        <v xml:space="preserve">Chattanooga Lookouts </v>
      </c>
    </row>
    <row r="15" spans="2:15">
      <c r="B15" s="1"/>
      <c r="D15" s="2" t="s">
        <v>21</v>
      </c>
      <c r="H15" s="4" t="str">
        <f>SOV!G4</f>
        <v>Chattanooga TN</v>
      </c>
    </row>
    <row r="16" spans="2:15">
      <c r="B16" s="1"/>
    </row>
    <row r="17" spans="2:10">
      <c r="B17" s="7" t="s">
        <v>3</v>
      </c>
      <c r="D17" s="90" t="s">
        <v>180</v>
      </c>
      <c r="H17" s="1" t="s">
        <v>17</v>
      </c>
    </row>
    <row r="18" spans="2:10">
      <c r="D18" s="90" t="s">
        <v>183</v>
      </c>
      <c r="H18" s="2" t="s">
        <v>40</v>
      </c>
    </row>
    <row r="19" spans="2:10">
      <c r="D19" s="2" t="s">
        <v>16</v>
      </c>
    </row>
    <row r="20" spans="2:10" ht="15.75" thickBot="1">
      <c r="B20" s="13"/>
      <c r="C20" s="13"/>
      <c r="D20" s="127" t="s">
        <v>181</v>
      </c>
      <c r="E20" s="13"/>
      <c r="F20" s="13"/>
      <c r="G20" s="13"/>
      <c r="H20" s="13"/>
      <c r="I20" s="127"/>
      <c r="J20" s="13"/>
    </row>
    <row r="21" spans="2:10" ht="15.75" thickTop="1">
      <c r="B21" s="7" t="s">
        <v>202</v>
      </c>
      <c r="C21" s="8"/>
      <c r="D21" s="7"/>
      <c r="E21" s="8"/>
      <c r="F21" s="8"/>
      <c r="G21" s="8"/>
      <c r="H21" s="6"/>
      <c r="I21" s="5"/>
    </row>
    <row r="22" spans="2:10">
      <c r="B22" s="9" t="s">
        <v>4</v>
      </c>
      <c r="C22" s="8"/>
      <c r="E22" s="8"/>
      <c r="F22" s="8"/>
      <c r="H22" s="6"/>
      <c r="I22" s="5"/>
      <c r="J22" s="14" t="s">
        <v>15</v>
      </c>
    </row>
    <row r="23" spans="2:10">
      <c r="B23" s="8">
        <v>26</v>
      </c>
      <c r="C23" s="8" t="s">
        <v>5</v>
      </c>
      <c r="D23" s="92" t="s">
        <v>206</v>
      </c>
      <c r="E23" s="8"/>
      <c r="F23" s="8"/>
      <c r="G23" s="8"/>
      <c r="I23" s="20"/>
      <c r="J23" s="105">
        <f>SOV!K35</f>
        <v>18410</v>
      </c>
    </row>
    <row r="24" spans="2:10">
      <c r="D24" s="90" t="s">
        <v>203</v>
      </c>
      <c r="E24" s="8"/>
      <c r="F24" s="8"/>
      <c r="G24" s="8"/>
      <c r="I24" s="20"/>
      <c r="J24" s="21"/>
    </row>
    <row r="25" spans="2:10">
      <c r="D25" s="90" t="s">
        <v>184</v>
      </c>
      <c r="E25" s="8"/>
      <c r="F25" s="8"/>
      <c r="G25" s="8"/>
      <c r="I25" s="20"/>
      <c r="J25" s="21"/>
    </row>
    <row r="26" spans="2:10">
      <c r="D26" s="2" t="s">
        <v>53</v>
      </c>
      <c r="E26" s="8"/>
      <c r="F26" s="8"/>
      <c r="G26" s="8"/>
      <c r="I26" s="20"/>
      <c r="J26" s="21"/>
    </row>
    <row r="27" spans="2:10">
      <c r="D27" s="4" t="s">
        <v>13</v>
      </c>
      <c r="E27" s="8"/>
      <c r="F27" s="8"/>
      <c r="G27" s="8"/>
      <c r="H27" s="6"/>
      <c r="I27" s="5"/>
    </row>
    <row r="28" spans="2:10">
      <c r="D28" s="138" t="s">
        <v>205</v>
      </c>
      <c r="E28" s="138"/>
      <c r="F28" s="138"/>
      <c r="G28" s="138"/>
      <c r="H28" s="138"/>
      <c r="I28" s="138"/>
    </row>
    <row r="29" spans="2:10">
      <c r="B29" s="5"/>
      <c r="C29" s="5"/>
      <c r="D29" s="138"/>
      <c r="E29" s="138"/>
      <c r="F29" s="138"/>
      <c r="G29" s="138"/>
      <c r="H29" s="138"/>
      <c r="I29" s="138"/>
    </row>
    <row r="30" spans="2:10">
      <c r="B30" s="5"/>
      <c r="C30" s="5"/>
      <c r="D30" s="138"/>
      <c r="E30" s="138"/>
      <c r="F30" s="138"/>
      <c r="G30" s="138"/>
      <c r="H30" s="138"/>
      <c r="I30" s="138"/>
    </row>
    <row r="31" spans="2:10">
      <c r="B31" s="4" t="s">
        <v>52</v>
      </c>
      <c r="C31" s="8"/>
      <c r="E31" s="8"/>
      <c r="F31" s="8"/>
      <c r="G31" s="8"/>
      <c r="H31" s="66"/>
      <c r="I31" s="5"/>
    </row>
    <row r="32" spans="2:10">
      <c r="B32" s="95" t="s">
        <v>7</v>
      </c>
      <c r="C32" s="139" t="s">
        <v>179</v>
      </c>
      <c r="D32" s="140"/>
      <c r="E32" s="140"/>
      <c r="F32" s="140"/>
      <c r="G32" s="140"/>
      <c r="H32" s="140"/>
      <c r="I32" s="140"/>
      <c r="J32" s="140"/>
    </row>
    <row r="33" spans="1:21">
      <c r="B33" s="11"/>
      <c r="C33" s="140"/>
      <c r="D33" s="140"/>
      <c r="E33" s="140"/>
      <c r="F33" s="140"/>
      <c r="G33" s="140"/>
      <c r="H33" s="140"/>
      <c r="I33" s="140"/>
      <c r="J33" s="140"/>
    </row>
    <row r="34" spans="1:21">
      <c r="B34" s="95" t="s">
        <v>9</v>
      </c>
      <c r="C34" s="139" t="s">
        <v>188</v>
      </c>
      <c r="D34" s="140"/>
      <c r="E34" s="140"/>
      <c r="F34" s="140"/>
      <c r="G34" s="140"/>
      <c r="H34" s="140"/>
      <c r="I34" s="140"/>
      <c r="J34" s="140"/>
    </row>
    <row r="35" spans="1:21">
      <c r="B35" s="95" t="s">
        <v>10</v>
      </c>
      <c r="C35" s="144" t="s">
        <v>62</v>
      </c>
      <c r="D35" s="144"/>
      <c r="E35" s="144"/>
      <c r="F35" s="144"/>
      <c r="G35" s="144"/>
      <c r="H35" s="144"/>
      <c r="I35" s="144"/>
      <c r="J35" s="144"/>
    </row>
    <row r="36" spans="1:21" ht="15.75" thickBot="1">
      <c r="B36" s="16"/>
      <c r="C36" s="15"/>
      <c r="D36" s="16"/>
      <c r="E36" s="15"/>
      <c r="F36" s="15"/>
      <c r="G36" s="15"/>
      <c r="H36" s="17"/>
      <c r="I36" s="18"/>
      <c r="J36" s="13"/>
    </row>
    <row r="37" spans="1:21" ht="15" customHeight="1" thickTop="1">
      <c r="A37" s="10"/>
      <c r="B37" s="1" t="s">
        <v>54</v>
      </c>
      <c r="K37" s="2"/>
      <c r="L37" s="2"/>
    </row>
    <row r="38" spans="1:21" ht="15" customHeight="1">
      <c r="A38" s="12"/>
      <c r="B38" s="11" t="s">
        <v>7</v>
      </c>
      <c r="C38" s="4" t="s">
        <v>8</v>
      </c>
      <c r="K38" s="2"/>
      <c r="L38" s="2"/>
      <c r="M38" s="11"/>
      <c r="N38" s="140"/>
      <c r="O38" s="140"/>
      <c r="P38" s="140"/>
      <c r="Q38" s="140"/>
      <c r="R38" s="140"/>
      <c r="S38" s="140"/>
      <c r="T38" s="140"/>
      <c r="U38" s="140"/>
    </row>
    <row r="39" spans="1:21" ht="15" customHeight="1">
      <c r="A39" s="12"/>
      <c r="B39" s="11"/>
      <c r="C39" s="92" t="s">
        <v>207</v>
      </c>
      <c r="K39" s="2"/>
      <c r="L39" s="2"/>
    </row>
    <row r="40" spans="1:21" ht="15" customHeight="1">
      <c r="A40" s="12"/>
      <c r="B40" s="11" t="s">
        <v>9</v>
      </c>
      <c r="C40" s="141" t="s">
        <v>37</v>
      </c>
      <c r="D40" s="140"/>
      <c r="E40" s="140"/>
      <c r="F40" s="140"/>
      <c r="G40" s="140"/>
      <c r="H40" s="140"/>
      <c r="I40" s="140"/>
      <c r="J40" s="140"/>
      <c r="K40" s="2"/>
      <c r="L40" s="2"/>
    </row>
    <row r="41" spans="1:21" ht="15" customHeight="1">
      <c r="A41" s="12"/>
      <c r="B41" s="11" t="s">
        <v>10</v>
      </c>
      <c r="C41" s="141" t="s">
        <v>23</v>
      </c>
      <c r="D41" s="140"/>
      <c r="E41" s="140"/>
      <c r="F41" s="140"/>
      <c r="G41" s="140"/>
      <c r="H41" s="140"/>
      <c r="I41" s="140"/>
      <c r="J41" s="140"/>
      <c r="K41" s="2"/>
      <c r="L41" s="2"/>
    </row>
    <row r="42" spans="1:21" ht="15" customHeight="1">
      <c r="A42" s="12"/>
      <c r="B42" s="11"/>
      <c r="C42" s="140"/>
      <c r="D42" s="140"/>
      <c r="E42" s="140"/>
      <c r="F42" s="140"/>
      <c r="G42" s="140"/>
      <c r="H42" s="140"/>
      <c r="I42" s="140"/>
      <c r="J42" s="140"/>
      <c r="K42" s="2"/>
      <c r="L42" s="2"/>
    </row>
    <row r="43" spans="1:21" ht="15" customHeight="1">
      <c r="A43" s="12"/>
      <c r="B43" s="11" t="s">
        <v>11</v>
      </c>
      <c r="C43" s="142" t="s">
        <v>187</v>
      </c>
      <c r="D43" s="143"/>
      <c r="E43" s="143"/>
      <c r="F43" s="143"/>
      <c r="G43" s="143"/>
      <c r="H43" s="143"/>
      <c r="I43" s="143"/>
      <c r="J43" s="143"/>
      <c r="K43" s="2"/>
      <c r="L43" s="2"/>
    </row>
    <row r="44" spans="1:21" ht="15" customHeight="1">
      <c r="A44" s="12"/>
      <c r="B44" s="11"/>
      <c r="C44" s="143"/>
      <c r="D44" s="143"/>
      <c r="E44" s="143"/>
      <c r="F44" s="143"/>
      <c r="G44" s="143"/>
      <c r="H44" s="143"/>
      <c r="I44" s="143"/>
      <c r="J44" s="143"/>
      <c r="K44" s="2"/>
      <c r="L44" s="2"/>
    </row>
    <row r="45" spans="1:21">
      <c r="A45" s="12"/>
      <c r="B45" s="11" t="s">
        <v>18</v>
      </c>
      <c r="C45" s="139" t="s">
        <v>56</v>
      </c>
      <c r="D45" s="140"/>
      <c r="E45" s="140"/>
      <c r="F45" s="140"/>
      <c r="G45" s="140"/>
      <c r="H45" s="140"/>
      <c r="I45" s="140"/>
      <c r="J45" s="140"/>
      <c r="K45" s="2"/>
      <c r="L45" s="2"/>
    </row>
    <row r="46" spans="1:21">
      <c r="A46" s="12"/>
      <c r="B46" s="11"/>
      <c r="C46" s="140"/>
      <c r="D46" s="140"/>
      <c r="E46" s="140"/>
      <c r="F46" s="140"/>
      <c r="G46" s="140"/>
      <c r="H46" s="140"/>
      <c r="I46" s="140"/>
      <c r="J46" s="140"/>
      <c r="K46" s="2"/>
      <c r="L46" s="2"/>
    </row>
    <row r="47" spans="1:21">
      <c r="A47" s="12"/>
      <c r="B47" s="11"/>
      <c r="K47" s="2"/>
      <c r="L47" s="2"/>
    </row>
    <row r="48" spans="1:21">
      <c r="A48" s="12"/>
      <c r="B48" s="4" t="s">
        <v>12</v>
      </c>
      <c r="K48" s="2"/>
      <c r="L48" s="2"/>
    </row>
    <row r="49" spans="1:12" ht="15" customHeight="1">
      <c r="A49" s="12"/>
      <c r="B49" s="8"/>
      <c r="K49" s="2"/>
      <c r="L49" s="2"/>
    </row>
    <row r="50" spans="1:12" ht="15" customHeight="1">
      <c r="A50" s="12"/>
      <c r="B50" s="92" t="s">
        <v>180</v>
      </c>
      <c r="K50" s="2"/>
      <c r="L50" s="2"/>
    </row>
    <row r="51" spans="1:12" ht="15" customHeight="1">
      <c r="A51" s="12"/>
      <c r="B51" s="1" t="s">
        <v>55</v>
      </c>
      <c r="K51" s="2"/>
      <c r="L51" s="2"/>
    </row>
    <row r="52" spans="1:12" ht="15" customHeight="1">
      <c r="A52" s="12"/>
      <c r="K52" s="2"/>
      <c r="L52" s="2"/>
    </row>
    <row r="53" spans="1:12" ht="15" customHeight="1">
      <c r="A53" s="12"/>
      <c r="B53" s="11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K55" s="2"/>
      <c r="L55" s="2"/>
    </row>
    <row r="56" spans="1:12" ht="15" customHeight="1">
      <c r="A56" s="12"/>
      <c r="B56" s="11"/>
      <c r="K56" s="2"/>
      <c r="L56" s="2"/>
    </row>
    <row r="57" spans="1:12" ht="15" customHeight="1">
      <c r="A57" s="12"/>
      <c r="K57" s="2"/>
      <c r="L57" s="2"/>
    </row>
    <row r="58" spans="1:12" ht="15" customHeight="1">
      <c r="A58" s="12"/>
      <c r="K58" s="2"/>
      <c r="L58" s="2"/>
    </row>
    <row r="59" spans="1:12" ht="15" customHeight="1">
      <c r="A59" s="12"/>
      <c r="B59" s="11"/>
      <c r="K59" s="2"/>
      <c r="L59" s="2"/>
    </row>
  </sheetData>
  <mergeCells count="9">
    <mergeCell ref="D28:I30"/>
    <mergeCell ref="C45:J46"/>
    <mergeCell ref="N38:U38"/>
    <mergeCell ref="C41:J42"/>
    <mergeCell ref="C43:J44"/>
    <mergeCell ref="C40:J40"/>
    <mergeCell ref="C32:J33"/>
    <mergeCell ref="C34:J34"/>
    <mergeCell ref="C35:J35"/>
  </mergeCells>
  <hyperlinks>
    <hyperlink ref="D20" r:id="rId1" xr:uid="{471CBCB8-E480-4D51-8DD0-C7C96E3EED87}"/>
  </hyperlinks>
  <pageMargins left="0.7" right="0.7" top="0.75" bottom="0.75" header="0.3" footer="0.3"/>
  <pageSetup scale="9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7"/>
  <sheetViews>
    <sheetView topLeftCell="D1" zoomScale="90" zoomScaleNormal="90" workbookViewId="0">
      <selection activeCell="Q12" sqref="Q12:Q28"/>
    </sheetView>
  </sheetViews>
  <sheetFormatPr defaultColWidth="9.42578125" defaultRowHeight="15"/>
  <cols>
    <col min="1" max="1" width="5.5703125" style="25" customWidth="1"/>
    <col min="2" max="2" width="16.85546875" style="25" customWidth="1"/>
    <col min="3" max="3" width="29.85546875" style="25" customWidth="1"/>
    <col min="4" max="5" width="10.5703125" style="25" customWidth="1"/>
    <col min="6" max="6" width="50.5703125" style="25" customWidth="1"/>
    <col min="7" max="7" width="48.140625" style="25" customWidth="1"/>
    <col min="8" max="10" width="13.42578125" style="25" customWidth="1"/>
    <col min="11" max="11" width="16.85546875" customWidth="1"/>
    <col min="12" max="12" width="12.85546875" customWidth="1"/>
    <col min="15" max="15" width="12" customWidth="1"/>
    <col min="16" max="16" width="14.5703125" customWidth="1"/>
    <col min="17" max="17" width="10.28515625" bestFit="1" customWidth="1"/>
    <col min="18" max="18" width="12.5703125" customWidth="1"/>
    <col min="19" max="19" width="13.5703125" customWidth="1"/>
    <col min="20" max="20" width="15.5703125" customWidth="1"/>
    <col min="21" max="21" width="10.28515625" bestFit="1" customWidth="1"/>
    <col min="22" max="22" width="10.7109375" bestFit="1" customWidth="1"/>
  </cols>
  <sheetData>
    <row r="1" spans="1:21" ht="30" customHeight="1">
      <c r="A1" s="145">
        <f ca="1">TODAY()</f>
        <v>45723</v>
      </c>
      <c r="B1" s="145"/>
      <c r="C1" s="145"/>
      <c r="D1" s="145"/>
      <c r="E1" s="145"/>
      <c r="F1" s="23" t="s">
        <v>19</v>
      </c>
      <c r="G1" s="24" t="s">
        <v>208</v>
      </c>
      <c r="H1"/>
      <c r="N1" s="26" t="s">
        <v>28</v>
      </c>
      <c r="O1" s="61">
        <f>SUM(Q12:Q29)</f>
        <v>6258.82</v>
      </c>
      <c r="P1" s="27"/>
      <c r="S1" s="2"/>
    </row>
    <row r="2" spans="1:21" ht="16.350000000000001" customHeight="1">
      <c r="A2" s="22"/>
      <c r="B2" s="22"/>
      <c r="C2" s="22"/>
      <c r="D2" s="22"/>
      <c r="F2"/>
      <c r="H2" s="28"/>
      <c r="N2" s="26" t="s">
        <v>29</v>
      </c>
      <c r="O2" s="62">
        <v>0.5</v>
      </c>
      <c r="P2" s="29">
        <f>SUM(O1/(1-O2))</f>
        <v>12517.64</v>
      </c>
      <c r="S2" s="76"/>
    </row>
    <row r="3" spans="1:21" s="31" customFormat="1" ht="25.15" customHeight="1" thickBot="1">
      <c r="A3" s="30" t="s">
        <v>55</v>
      </c>
      <c r="B3" s="30"/>
      <c r="C3" s="30"/>
      <c r="D3" s="30"/>
      <c r="E3" s="23"/>
      <c r="F3" s="23" t="s">
        <v>1</v>
      </c>
      <c r="G3" s="24" t="s">
        <v>204</v>
      </c>
      <c r="H3" s="30"/>
      <c r="I3" s="23"/>
      <c r="J3" s="23"/>
      <c r="N3" s="26" t="s">
        <v>25</v>
      </c>
      <c r="O3" s="62">
        <v>9.2499999999999999E-2</v>
      </c>
      <c r="P3" s="32">
        <f>SUM(P2*O3)</f>
        <v>1157.8800000000001</v>
      </c>
    </row>
    <row r="4" spans="1:21" s="31" customFormat="1" ht="25.15" customHeight="1" thickTop="1">
      <c r="A4" s="30" t="s">
        <v>20</v>
      </c>
      <c r="B4" s="23"/>
      <c r="C4" s="23"/>
      <c r="D4" s="23"/>
      <c r="E4" s="23"/>
      <c r="F4" s="23"/>
      <c r="G4" s="24" t="s">
        <v>191</v>
      </c>
      <c r="H4" s="30"/>
      <c r="I4" s="23"/>
      <c r="J4" s="23"/>
      <c r="N4" s="27"/>
      <c r="O4" s="27"/>
      <c r="P4" s="33">
        <f>SUM(P2:P3)</f>
        <v>13675.52</v>
      </c>
    </row>
    <row r="5" spans="1:21" s="31" customFormat="1" ht="25.15" customHeight="1">
      <c r="A5" s="30" t="s">
        <v>21</v>
      </c>
      <c r="B5" s="23"/>
      <c r="C5" s="23"/>
      <c r="D5" s="23"/>
      <c r="E5" s="23"/>
      <c r="F5" s="23" t="s">
        <v>3</v>
      </c>
      <c r="G5" s="30" t="s">
        <v>180</v>
      </c>
      <c r="H5" s="30"/>
      <c r="I5" s="23"/>
      <c r="J5" s="23"/>
    </row>
    <row r="6" spans="1:21" s="31" customFormat="1" ht="25.15" customHeight="1">
      <c r="A6" s="23"/>
      <c r="B6" s="23"/>
      <c r="C6" s="23"/>
      <c r="D6" s="23"/>
      <c r="E6" s="23"/>
      <c r="F6" s="23"/>
      <c r="G6" s="31" t="s">
        <v>182</v>
      </c>
      <c r="H6" s="23"/>
      <c r="I6" s="23"/>
      <c r="J6" s="23"/>
    </row>
    <row r="7" spans="1:21" s="31" customFormat="1" ht="25.15" customHeight="1">
      <c r="A7" s="23"/>
      <c r="B7" s="23"/>
      <c r="C7" s="23"/>
      <c r="D7" s="23"/>
      <c r="E7" s="23"/>
      <c r="F7" s="23"/>
      <c r="G7" s="106" t="s">
        <v>181</v>
      </c>
      <c r="H7" s="23"/>
      <c r="I7" s="23"/>
      <c r="J7" s="23"/>
      <c r="Q7" s="77" t="s">
        <v>48</v>
      </c>
      <c r="R7" s="76">
        <f>SUM(I12:I34)</f>
        <v>17252.13</v>
      </c>
    </row>
    <row r="8" spans="1:21" ht="18" customHeight="1" thickBot="1">
      <c r="A8" s="34"/>
      <c r="E8" s="35"/>
      <c r="G8" s="34"/>
      <c r="H8" s="36"/>
    </row>
    <row r="9" spans="1:21" ht="30" customHeight="1">
      <c r="A9" s="37"/>
      <c r="B9" s="37"/>
      <c r="C9" s="37"/>
      <c r="D9" s="37"/>
      <c r="E9" s="28"/>
      <c r="F9" s="28"/>
      <c r="R9" s="78" t="s">
        <v>49</v>
      </c>
      <c r="S9" s="79"/>
      <c r="T9" s="79"/>
      <c r="U9" s="80"/>
    </row>
    <row r="10" spans="1:21" s="42" customFormat="1" ht="14.45" customHeight="1">
      <c r="A10" s="38"/>
      <c r="B10" s="38"/>
      <c r="C10" s="38"/>
      <c r="D10" s="38"/>
      <c r="E10" s="38"/>
      <c r="F10" s="38"/>
      <c r="G10" s="38" t="s">
        <v>30</v>
      </c>
      <c r="H10" s="39" t="s">
        <v>31</v>
      </c>
      <c r="I10" s="39" t="s">
        <v>32</v>
      </c>
      <c r="J10" s="100" t="s">
        <v>33</v>
      </c>
      <c r="K10" s="39" t="s">
        <v>31</v>
      </c>
      <c r="L10" s="40"/>
      <c r="M10"/>
      <c r="N10" s="41">
        <v>0.5</v>
      </c>
      <c r="R10" s="81"/>
      <c r="S10" s="46" t="s">
        <v>45</v>
      </c>
      <c r="T10" s="46" t="s">
        <v>46</v>
      </c>
      <c r="U10" s="82" t="s">
        <v>47</v>
      </c>
    </row>
    <row r="11" spans="1:21" s="42" customFormat="1" ht="24.95" customHeight="1" thickBot="1">
      <c r="A11" s="88" t="s">
        <v>0</v>
      </c>
      <c r="B11" s="128" t="s">
        <v>186</v>
      </c>
      <c r="C11" s="88" t="s">
        <v>185</v>
      </c>
      <c r="D11" s="88" t="s">
        <v>41</v>
      </c>
      <c r="E11" s="89" t="s">
        <v>42</v>
      </c>
      <c r="F11" s="89" t="s">
        <v>34</v>
      </c>
      <c r="G11" s="88" t="s">
        <v>35</v>
      </c>
      <c r="H11" s="88" t="s">
        <v>5</v>
      </c>
      <c r="I11" s="88" t="s">
        <v>6</v>
      </c>
      <c r="J11" s="101">
        <v>9.2499999999999999E-2</v>
      </c>
      <c r="K11" s="88" t="s">
        <v>6</v>
      </c>
      <c r="L11" s="40"/>
      <c r="M11" t="s">
        <v>27</v>
      </c>
      <c r="N11" t="s">
        <v>26</v>
      </c>
      <c r="Q11" s="42" t="s">
        <v>44</v>
      </c>
      <c r="R11" s="83"/>
      <c r="S11" s="84">
        <f>SUM(Q12:Q34)</f>
        <v>9460.82</v>
      </c>
      <c r="T11" s="84">
        <f>SUM(R7-S11)</f>
        <v>7791.31</v>
      </c>
      <c r="U11" s="87">
        <f>SUM(R7-S11)/R7</f>
        <v>0.45</v>
      </c>
    </row>
    <row r="12" spans="1:21" s="46" customFormat="1" ht="30" customHeight="1" thickTop="1">
      <c r="A12" s="58">
        <v>4</v>
      </c>
      <c r="B12" s="58"/>
      <c r="C12" s="130" t="s">
        <v>190</v>
      </c>
      <c r="D12" s="58">
        <v>90</v>
      </c>
      <c r="E12" s="58">
        <v>96</v>
      </c>
      <c r="F12" s="43" t="s">
        <v>189</v>
      </c>
      <c r="G12" s="43" t="s">
        <v>201</v>
      </c>
      <c r="H12" s="85">
        <f>N12</f>
        <v>626.14</v>
      </c>
      <c r="I12" s="85">
        <f t="shared" ref="I12:I30" si="0">H12*A12</f>
        <v>2504.56</v>
      </c>
      <c r="J12" s="85">
        <f t="shared" ref="J12:J28" si="1">SUM(I12*$J$11)</f>
        <v>231.67</v>
      </c>
      <c r="K12" s="85">
        <f t="shared" ref="K12:K29" si="2">SUM(I12:J12)</f>
        <v>2736.23</v>
      </c>
      <c r="L12" s="44"/>
      <c r="M12" s="45">
        <v>313.07</v>
      </c>
      <c r="N12" s="63">
        <f t="shared" ref="N12:N24" si="3">SUM(M12/(1-$N$10))</f>
        <v>626.14</v>
      </c>
      <c r="Q12" s="68">
        <f t="shared" ref="Q12:Q34" si="4">M12*A12</f>
        <v>1252.28</v>
      </c>
      <c r="S12" s="86">
        <f t="shared" ref="S12:S29" si="5">SUM(((D12*E12)/144)*A12)</f>
        <v>240</v>
      </c>
      <c r="T12" s="46" t="s">
        <v>51</v>
      </c>
    </row>
    <row r="13" spans="1:21" s="46" customFormat="1" ht="30" customHeight="1">
      <c r="A13" s="58">
        <v>1</v>
      </c>
      <c r="B13" s="58"/>
      <c r="C13" s="129" t="s">
        <v>192</v>
      </c>
      <c r="D13" s="58"/>
      <c r="E13" s="58"/>
      <c r="F13" s="43" t="s">
        <v>189</v>
      </c>
      <c r="G13" s="43" t="s">
        <v>201</v>
      </c>
      <c r="H13" s="85">
        <f t="shared" ref="H13:H28" si="6">N13</f>
        <v>284.8</v>
      </c>
      <c r="I13" s="72">
        <f t="shared" si="0"/>
        <v>284.8</v>
      </c>
      <c r="J13" s="85">
        <f t="shared" si="1"/>
        <v>26.34</v>
      </c>
      <c r="K13" s="72">
        <f t="shared" ref="K13:K28" si="7">SUM(I13:J13)</f>
        <v>311.14</v>
      </c>
      <c r="L13" s="44"/>
      <c r="M13" s="45">
        <v>142.4</v>
      </c>
      <c r="N13" s="63">
        <f t="shared" si="3"/>
        <v>284.8</v>
      </c>
      <c r="P13" s="65"/>
      <c r="Q13" s="68">
        <f t="shared" si="4"/>
        <v>142.4</v>
      </c>
      <c r="S13" s="86">
        <f t="shared" si="5"/>
        <v>0</v>
      </c>
    </row>
    <row r="14" spans="1:21" s="46" customFormat="1" ht="30" customHeight="1">
      <c r="A14" s="58">
        <v>1</v>
      </c>
      <c r="B14" s="58"/>
      <c r="C14" s="129" t="s">
        <v>192</v>
      </c>
      <c r="D14" s="58"/>
      <c r="E14" s="58"/>
      <c r="F14" s="43" t="s">
        <v>189</v>
      </c>
      <c r="G14" s="43" t="s">
        <v>201</v>
      </c>
      <c r="H14" s="85">
        <f t="shared" si="6"/>
        <v>597.12</v>
      </c>
      <c r="I14" s="72">
        <f t="shared" si="0"/>
        <v>597.12</v>
      </c>
      <c r="J14" s="85">
        <f t="shared" si="1"/>
        <v>55.23</v>
      </c>
      <c r="K14" s="72">
        <f t="shared" si="7"/>
        <v>652.35</v>
      </c>
      <c r="L14" s="44"/>
      <c r="M14" s="45">
        <v>298.56</v>
      </c>
      <c r="N14" s="63">
        <f t="shared" si="3"/>
        <v>597.12</v>
      </c>
      <c r="P14" s="65"/>
      <c r="Q14" s="68">
        <f t="shared" si="4"/>
        <v>298.56</v>
      </c>
      <c r="S14" s="86">
        <f t="shared" si="5"/>
        <v>0</v>
      </c>
    </row>
    <row r="15" spans="1:21" s="46" customFormat="1" ht="30" customHeight="1">
      <c r="A15" s="58">
        <v>1</v>
      </c>
      <c r="B15" s="58"/>
      <c r="C15" s="129" t="s">
        <v>192</v>
      </c>
      <c r="D15" s="58"/>
      <c r="E15" s="58"/>
      <c r="F15" s="43" t="s">
        <v>189</v>
      </c>
      <c r="G15" s="43" t="s">
        <v>201</v>
      </c>
      <c r="H15" s="85">
        <f t="shared" si="6"/>
        <v>237.22</v>
      </c>
      <c r="I15" s="72">
        <f t="shared" si="0"/>
        <v>237.22</v>
      </c>
      <c r="J15" s="85">
        <f t="shared" si="1"/>
        <v>21.94</v>
      </c>
      <c r="K15" s="72">
        <f t="shared" si="7"/>
        <v>259.16000000000003</v>
      </c>
      <c r="L15" s="44"/>
      <c r="M15" s="45">
        <v>118.61</v>
      </c>
      <c r="N15" s="63">
        <f t="shared" si="3"/>
        <v>237.22</v>
      </c>
      <c r="Q15" s="68">
        <f t="shared" si="4"/>
        <v>118.61</v>
      </c>
      <c r="S15" s="86">
        <f t="shared" si="5"/>
        <v>0</v>
      </c>
    </row>
    <row r="16" spans="1:21" s="46" customFormat="1" ht="30" customHeight="1">
      <c r="A16" s="58">
        <v>2</v>
      </c>
      <c r="B16" s="58"/>
      <c r="C16" s="129" t="s">
        <v>192</v>
      </c>
      <c r="D16" s="58"/>
      <c r="E16" s="58"/>
      <c r="F16" s="43" t="s">
        <v>189</v>
      </c>
      <c r="G16" s="43" t="s">
        <v>201</v>
      </c>
      <c r="H16" s="85">
        <f t="shared" si="6"/>
        <v>626.14</v>
      </c>
      <c r="I16" s="72">
        <f t="shared" si="0"/>
        <v>1252.28</v>
      </c>
      <c r="J16" s="85">
        <f t="shared" si="1"/>
        <v>115.84</v>
      </c>
      <c r="K16" s="72">
        <f t="shared" si="7"/>
        <v>1368.12</v>
      </c>
      <c r="L16" s="44"/>
      <c r="M16" s="45">
        <v>313.07</v>
      </c>
      <c r="N16" s="63">
        <f t="shared" si="3"/>
        <v>626.14</v>
      </c>
      <c r="P16" s="65"/>
      <c r="Q16" s="68">
        <f t="shared" si="4"/>
        <v>626.14</v>
      </c>
      <c r="S16" s="86">
        <f t="shared" si="5"/>
        <v>0</v>
      </c>
    </row>
    <row r="17" spans="1:19" s="46" customFormat="1" ht="30" customHeight="1">
      <c r="A17" s="58">
        <v>2</v>
      </c>
      <c r="B17" s="58"/>
      <c r="C17" s="129" t="s">
        <v>193</v>
      </c>
      <c r="D17" s="58"/>
      <c r="E17" s="58"/>
      <c r="F17" s="43" t="s">
        <v>189</v>
      </c>
      <c r="G17" s="43" t="s">
        <v>201</v>
      </c>
      <c r="H17" s="85">
        <f t="shared" si="6"/>
        <v>626.14</v>
      </c>
      <c r="I17" s="72">
        <f t="shared" si="0"/>
        <v>1252.28</v>
      </c>
      <c r="J17" s="85">
        <f t="shared" si="1"/>
        <v>115.84</v>
      </c>
      <c r="K17" s="72">
        <f t="shared" si="7"/>
        <v>1368.12</v>
      </c>
      <c r="L17" s="44"/>
      <c r="M17" s="45">
        <v>313.07</v>
      </c>
      <c r="N17" s="63">
        <f t="shared" si="3"/>
        <v>626.14</v>
      </c>
      <c r="P17" s="65"/>
      <c r="Q17" s="68">
        <f t="shared" si="4"/>
        <v>626.14</v>
      </c>
      <c r="S17" s="86">
        <f t="shared" si="5"/>
        <v>0</v>
      </c>
    </row>
    <row r="18" spans="1:19" s="46" customFormat="1" ht="30" customHeight="1">
      <c r="A18" s="58">
        <v>2</v>
      </c>
      <c r="B18" s="58"/>
      <c r="C18" s="129" t="s">
        <v>194</v>
      </c>
      <c r="D18" s="58"/>
      <c r="E18" s="58"/>
      <c r="F18" s="43" t="s">
        <v>189</v>
      </c>
      <c r="G18" s="43" t="s">
        <v>201</v>
      </c>
      <c r="H18" s="85">
        <f t="shared" si="6"/>
        <v>348.12</v>
      </c>
      <c r="I18" s="72">
        <f t="shared" si="0"/>
        <v>696.24</v>
      </c>
      <c r="J18" s="85">
        <f t="shared" si="1"/>
        <v>64.400000000000006</v>
      </c>
      <c r="K18" s="72">
        <f t="shared" si="7"/>
        <v>760.64</v>
      </c>
      <c r="L18" s="44"/>
      <c r="M18" s="45">
        <v>174.06</v>
      </c>
      <c r="N18" s="63">
        <f t="shared" si="3"/>
        <v>348.12</v>
      </c>
      <c r="Q18" s="68">
        <f t="shared" si="4"/>
        <v>348.12</v>
      </c>
      <c r="S18" s="86">
        <f t="shared" si="5"/>
        <v>0</v>
      </c>
    </row>
    <row r="19" spans="1:19" s="46" customFormat="1" ht="30" customHeight="1">
      <c r="A19" s="58">
        <v>1</v>
      </c>
      <c r="B19" s="58"/>
      <c r="C19" s="129" t="s">
        <v>195</v>
      </c>
      <c r="D19" s="58"/>
      <c r="E19" s="58"/>
      <c r="F19" s="43" t="s">
        <v>189</v>
      </c>
      <c r="G19" s="43" t="s">
        <v>201</v>
      </c>
      <c r="H19" s="85">
        <f t="shared" si="6"/>
        <v>348.12</v>
      </c>
      <c r="I19" s="72">
        <f t="shared" si="0"/>
        <v>348.12</v>
      </c>
      <c r="J19" s="85">
        <f t="shared" si="1"/>
        <v>32.200000000000003</v>
      </c>
      <c r="K19" s="72">
        <f t="shared" si="7"/>
        <v>380.32</v>
      </c>
      <c r="L19" s="44"/>
      <c r="M19" s="45">
        <v>174.06</v>
      </c>
      <c r="N19" s="63">
        <f t="shared" si="3"/>
        <v>348.12</v>
      </c>
      <c r="P19" s="65"/>
      <c r="Q19" s="68">
        <f t="shared" si="4"/>
        <v>174.06</v>
      </c>
      <c r="S19" s="86">
        <f t="shared" si="5"/>
        <v>0</v>
      </c>
    </row>
    <row r="20" spans="1:19" s="46" customFormat="1" ht="30" customHeight="1">
      <c r="A20" s="58">
        <v>1</v>
      </c>
      <c r="B20" s="58"/>
      <c r="C20" s="129" t="s">
        <v>195</v>
      </c>
      <c r="D20" s="58"/>
      <c r="E20" s="58"/>
      <c r="F20" s="43" t="s">
        <v>189</v>
      </c>
      <c r="G20" s="43" t="s">
        <v>201</v>
      </c>
      <c r="H20" s="85">
        <f t="shared" si="6"/>
        <v>626.14</v>
      </c>
      <c r="I20" s="72">
        <f t="shared" si="0"/>
        <v>626.14</v>
      </c>
      <c r="J20" s="85">
        <f t="shared" si="1"/>
        <v>57.92</v>
      </c>
      <c r="K20" s="72">
        <f t="shared" si="7"/>
        <v>684.06</v>
      </c>
      <c r="L20" s="44"/>
      <c r="M20" s="45">
        <v>313.07</v>
      </c>
      <c r="N20" s="63">
        <f t="shared" si="3"/>
        <v>626.14</v>
      </c>
      <c r="P20" s="65"/>
      <c r="Q20" s="68">
        <f t="shared" si="4"/>
        <v>313.07</v>
      </c>
      <c r="S20" s="86">
        <f t="shared" si="5"/>
        <v>0</v>
      </c>
    </row>
    <row r="21" spans="1:19" s="46" customFormat="1" ht="30" customHeight="1">
      <c r="A21" s="58">
        <v>1</v>
      </c>
      <c r="B21" s="58"/>
      <c r="C21" s="129" t="s">
        <v>196</v>
      </c>
      <c r="D21" s="58"/>
      <c r="E21" s="58"/>
      <c r="F21" s="43" t="s">
        <v>189</v>
      </c>
      <c r="G21" s="43" t="s">
        <v>201</v>
      </c>
      <c r="H21" s="85">
        <f t="shared" si="6"/>
        <v>626.14</v>
      </c>
      <c r="I21" s="72">
        <f t="shared" si="0"/>
        <v>626.14</v>
      </c>
      <c r="J21" s="85">
        <f t="shared" si="1"/>
        <v>57.92</v>
      </c>
      <c r="K21" s="72">
        <f t="shared" si="7"/>
        <v>684.06</v>
      </c>
      <c r="L21" s="44"/>
      <c r="M21" s="45">
        <v>313.07</v>
      </c>
      <c r="N21" s="63">
        <f t="shared" si="3"/>
        <v>626.14</v>
      </c>
      <c r="Q21" s="68">
        <f t="shared" si="4"/>
        <v>313.07</v>
      </c>
      <c r="S21" s="86">
        <f t="shared" si="5"/>
        <v>0</v>
      </c>
    </row>
    <row r="22" spans="1:19" s="46" customFormat="1" ht="30" customHeight="1">
      <c r="A22" s="58">
        <v>1</v>
      </c>
      <c r="B22" s="58"/>
      <c r="C22" s="129" t="s">
        <v>196</v>
      </c>
      <c r="D22" s="58"/>
      <c r="E22" s="58"/>
      <c r="F22" s="43" t="s">
        <v>189</v>
      </c>
      <c r="G22" s="43" t="s">
        <v>201</v>
      </c>
      <c r="H22" s="85">
        <f t="shared" si="6"/>
        <v>348.12</v>
      </c>
      <c r="I22" s="72">
        <f t="shared" si="0"/>
        <v>348.12</v>
      </c>
      <c r="J22" s="85">
        <f t="shared" si="1"/>
        <v>32.200000000000003</v>
      </c>
      <c r="K22" s="72">
        <f t="shared" si="7"/>
        <v>380.32</v>
      </c>
      <c r="L22" s="44"/>
      <c r="M22" s="45">
        <v>174.06</v>
      </c>
      <c r="N22" s="63">
        <f t="shared" si="3"/>
        <v>348.12</v>
      </c>
      <c r="P22" s="65"/>
      <c r="Q22" s="68">
        <f t="shared" si="4"/>
        <v>174.06</v>
      </c>
      <c r="S22" s="86">
        <f t="shared" si="5"/>
        <v>0</v>
      </c>
    </row>
    <row r="23" spans="1:19" s="46" customFormat="1" ht="30" customHeight="1">
      <c r="A23" s="58">
        <v>2</v>
      </c>
      <c r="B23" s="58"/>
      <c r="C23" s="129" t="s">
        <v>197</v>
      </c>
      <c r="D23" s="58"/>
      <c r="E23" s="58"/>
      <c r="F23" s="43" t="s">
        <v>189</v>
      </c>
      <c r="G23" s="43" t="s">
        <v>201</v>
      </c>
      <c r="H23" s="85">
        <f t="shared" si="6"/>
        <v>348.12</v>
      </c>
      <c r="I23" s="72">
        <f t="shared" si="0"/>
        <v>696.24</v>
      </c>
      <c r="J23" s="85">
        <f t="shared" si="1"/>
        <v>64.400000000000006</v>
      </c>
      <c r="K23" s="72">
        <f t="shared" si="7"/>
        <v>760.64</v>
      </c>
      <c r="L23" s="44"/>
      <c r="M23" s="45">
        <v>174.06</v>
      </c>
      <c r="N23" s="63">
        <f t="shared" si="3"/>
        <v>348.12</v>
      </c>
      <c r="P23" s="65"/>
      <c r="Q23" s="68">
        <f t="shared" si="4"/>
        <v>348.12</v>
      </c>
      <c r="S23" s="86">
        <f t="shared" si="5"/>
        <v>0</v>
      </c>
    </row>
    <row r="24" spans="1:19" s="46" customFormat="1" ht="30" customHeight="1">
      <c r="A24" s="58">
        <v>1</v>
      </c>
      <c r="B24" s="58"/>
      <c r="C24" s="129" t="s">
        <v>197</v>
      </c>
      <c r="D24" s="58"/>
      <c r="E24" s="58"/>
      <c r="F24" s="43" t="s">
        <v>189</v>
      </c>
      <c r="G24" s="43" t="s">
        <v>201</v>
      </c>
      <c r="H24" s="85">
        <f t="shared" si="6"/>
        <v>626.14</v>
      </c>
      <c r="I24" s="72">
        <f t="shared" si="0"/>
        <v>626.14</v>
      </c>
      <c r="J24" s="85">
        <f t="shared" si="1"/>
        <v>57.92</v>
      </c>
      <c r="K24" s="72">
        <f t="shared" si="7"/>
        <v>684.06</v>
      </c>
      <c r="L24" s="44"/>
      <c r="M24" s="45">
        <v>313.07</v>
      </c>
      <c r="N24" s="63">
        <f t="shared" si="3"/>
        <v>626.14</v>
      </c>
      <c r="P24" s="65"/>
      <c r="Q24" s="68">
        <f t="shared" si="4"/>
        <v>313.07</v>
      </c>
      <c r="S24" s="86">
        <f t="shared" si="5"/>
        <v>0</v>
      </c>
    </row>
    <row r="25" spans="1:19" s="46" customFormat="1" ht="30" customHeight="1">
      <c r="A25" s="133">
        <v>1</v>
      </c>
      <c r="B25" s="134"/>
      <c r="C25" s="135" t="s">
        <v>198</v>
      </c>
      <c r="D25" s="59"/>
      <c r="E25" s="59"/>
      <c r="F25" s="43" t="s">
        <v>189</v>
      </c>
      <c r="G25" s="43" t="s">
        <v>201</v>
      </c>
      <c r="H25" s="85">
        <f t="shared" si="6"/>
        <v>626.14</v>
      </c>
      <c r="I25" s="85">
        <f t="shared" si="0"/>
        <v>626.14</v>
      </c>
      <c r="J25" s="85">
        <f t="shared" si="1"/>
        <v>57.92</v>
      </c>
      <c r="K25" s="72">
        <f t="shared" ref="K25:K26" si="8">SUM(I25:J25)</f>
        <v>684.06</v>
      </c>
      <c r="L25" s="44"/>
      <c r="M25" s="45">
        <v>313.07</v>
      </c>
      <c r="N25" s="63">
        <f t="shared" ref="N25:N26" si="9">SUM(M25/(1-$N$10))</f>
        <v>626.14</v>
      </c>
      <c r="P25" s="65"/>
      <c r="Q25" s="68">
        <f t="shared" si="4"/>
        <v>313.07</v>
      </c>
      <c r="S25" s="86">
        <f t="shared" si="5"/>
        <v>0</v>
      </c>
    </row>
    <row r="26" spans="1:19" s="46" customFormat="1" ht="30" customHeight="1">
      <c r="A26" s="136">
        <v>1</v>
      </c>
      <c r="B26" s="137"/>
      <c r="C26" s="120" t="s">
        <v>199</v>
      </c>
      <c r="D26" s="58"/>
      <c r="E26" s="58"/>
      <c r="F26" s="43" t="s">
        <v>189</v>
      </c>
      <c r="G26" s="43" t="s">
        <v>201</v>
      </c>
      <c r="H26" s="85">
        <f t="shared" si="6"/>
        <v>237.22</v>
      </c>
      <c r="I26" s="72">
        <f t="shared" si="0"/>
        <v>237.22</v>
      </c>
      <c r="J26" s="85">
        <f t="shared" si="1"/>
        <v>21.94</v>
      </c>
      <c r="K26" s="72">
        <f t="shared" si="8"/>
        <v>259.16000000000003</v>
      </c>
      <c r="L26" s="44"/>
      <c r="M26" s="45">
        <v>118.61</v>
      </c>
      <c r="N26" s="63">
        <f t="shared" si="9"/>
        <v>237.22</v>
      </c>
      <c r="P26" s="65"/>
      <c r="Q26" s="68">
        <f t="shared" si="4"/>
        <v>118.61</v>
      </c>
      <c r="S26" s="86">
        <f t="shared" si="5"/>
        <v>0</v>
      </c>
    </row>
    <row r="27" spans="1:19" s="46" customFormat="1" ht="30" customHeight="1">
      <c r="A27" s="59">
        <v>2</v>
      </c>
      <c r="B27" s="59"/>
      <c r="C27" s="130" t="s">
        <v>199</v>
      </c>
      <c r="D27" s="59"/>
      <c r="E27" s="59"/>
      <c r="F27" s="43" t="s">
        <v>189</v>
      </c>
      <c r="G27" s="43" t="s">
        <v>201</v>
      </c>
      <c r="H27" s="85">
        <f t="shared" si="6"/>
        <v>376.62</v>
      </c>
      <c r="I27" s="85">
        <f t="shared" si="0"/>
        <v>753.24</v>
      </c>
      <c r="J27" s="85">
        <f t="shared" si="1"/>
        <v>69.67</v>
      </c>
      <c r="K27" s="85">
        <f t="shared" si="7"/>
        <v>822.91</v>
      </c>
      <c r="L27" s="44"/>
      <c r="M27" s="45">
        <v>188.31</v>
      </c>
      <c r="N27" s="63">
        <f>SUM(M27/(1-$N$10))</f>
        <v>376.62</v>
      </c>
      <c r="P27" s="65"/>
      <c r="Q27" s="68">
        <f t="shared" si="4"/>
        <v>376.62</v>
      </c>
      <c r="S27" s="86">
        <f t="shared" si="5"/>
        <v>0</v>
      </c>
    </row>
    <row r="28" spans="1:19" s="46" customFormat="1" ht="30" customHeight="1">
      <c r="A28" s="58">
        <v>2</v>
      </c>
      <c r="B28" s="58"/>
      <c r="C28" s="129" t="s">
        <v>200</v>
      </c>
      <c r="D28" s="58"/>
      <c r="E28" s="58"/>
      <c r="F28" s="43" t="s">
        <v>189</v>
      </c>
      <c r="G28" s="43" t="s">
        <v>201</v>
      </c>
      <c r="H28" s="85">
        <f t="shared" si="6"/>
        <v>402.82</v>
      </c>
      <c r="I28" s="72">
        <f t="shared" si="0"/>
        <v>805.64</v>
      </c>
      <c r="J28" s="85">
        <f t="shared" si="1"/>
        <v>74.52</v>
      </c>
      <c r="K28" s="72">
        <f t="shared" si="7"/>
        <v>880.16</v>
      </c>
      <c r="L28" s="44"/>
      <c r="M28" s="45">
        <v>201.41</v>
      </c>
      <c r="N28" s="63">
        <f>SUM(M28/(1-$N$10))</f>
        <v>402.82</v>
      </c>
      <c r="Q28" s="68">
        <f t="shared" si="4"/>
        <v>402.82</v>
      </c>
      <c r="S28" s="86">
        <f t="shared" si="5"/>
        <v>0</v>
      </c>
    </row>
    <row r="29" spans="1:19" s="46" customFormat="1" ht="30" customHeight="1" thickBot="1">
      <c r="A29" s="124"/>
      <c r="B29" s="124"/>
      <c r="C29" s="124"/>
      <c r="D29" s="124"/>
      <c r="E29" s="124"/>
      <c r="F29" s="125"/>
      <c r="G29" s="125"/>
      <c r="H29" s="126">
        <f t="shared" ref="H29" si="10">ROUNDUP(N29,0)</f>
        <v>0</v>
      </c>
      <c r="I29" s="126">
        <f t="shared" si="0"/>
        <v>0</v>
      </c>
      <c r="J29" s="126">
        <f>SUM(I29*$J$11)</f>
        <v>0</v>
      </c>
      <c r="K29" s="126">
        <f t="shared" si="2"/>
        <v>0</v>
      </c>
      <c r="L29" s="44"/>
      <c r="M29" s="45"/>
      <c r="N29" s="63">
        <f>SUM(M29/(1-$N$10))</f>
        <v>0</v>
      </c>
      <c r="P29" s="65"/>
      <c r="Q29" s="68">
        <f t="shared" si="4"/>
        <v>0</v>
      </c>
      <c r="S29" s="86">
        <f t="shared" si="5"/>
        <v>0</v>
      </c>
    </row>
    <row r="30" spans="1:19" s="46" customFormat="1" ht="30" customHeight="1">
      <c r="A30" s="58">
        <f>SUM(A12:A29)</f>
        <v>26</v>
      </c>
      <c r="B30" s="71"/>
      <c r="C30" s="71"/>
      <c r="D30" s="71"/>
      <c r="E30" s="71"/>
      <c r="F30" s="67" t="s">
        <v>50</v>
      </c>
      <c r="G30" s="43"/>
      <c r="H30" s="85">
        <v>50</v>
      </c>
      <c r="I30" s="75">
        <f t="shared" si="0"/>
        <v>1300</v>
      </c>
      <c r="J30" s="72"/>
      <c r="K30" s="72">
        <f t="shared" ref="K30" si="11">SUM(I30:J30)</f>
        <v>1300</v>
      </c>
      <c r="L30" s="44"/>
      <c r="M30" s="45">
        <v>35</v>
      </c>
      <c r="N30" s="63">
        <f t="shared" ref="N30:N31" si="12">SUM(M30/(1-$O$30))</f>
        <v>46.67</v>
      </c>
      <c r="O30" s="41">
        <v>0.25</v>
      </c>
      <c r="P30" s="64"/>
      <c r="Q30" s="68">
        <f t="shared" si="4"/>
        <v>910</v>
      </c>
      <c r="R30" s="48"/>
      <c r="S30" s="94" t="s">
        <v>60</v>
      </c>
    </row>
    <row r="31" spans="1:19" s="46" customFormat="1" ht="30" customHeight="1">
      <c r="A31" s="58">
        <v>1</v>
      </c>
      <c r="B31" s="71"/>
      <c r="C31" s="71"/>
      <c r="D31" s="71"/>
      <c r="E31" s="71"/>
      <c r="F31" s="67" t="s">
        <v>36</v>
      </c>
      <c r="G31" s="67"/>
      <c r="H31" s="85">
        <v>400</v>
      </c>
      <c r="I31" s="73">
        <f>SUM(H31*A31)</f>
        <v>400</v>
      </c>
      <c r="J31" s="72"/>
      <c r="K31" s="74">
        <f>SUM(I31:J31)</f>
        <v>400</v>
      </c>
      <c r="L31" s="44"/>
      <c r="M31" s="45">
        <f>75*4</f>
        <v>300</v>
      </c>
      <c r="N31" s="63">
        <f t="shared" si="12"/>
        <v>400</v>
      </c>
      <c r="Q31" s="68">
        <f t="shared" si="4"/>
        <v>300</v>
      </c>
      <c r="S31" s="94" t="s">
        <v>61</v>
      </c>
    </row>
    <row r="32" spans="1:19" s="46" customFormat="1" ht="30" customHeight="1">
      <c r="A32" s="71">
        <v>1</v>
      </c>
      <c r="B32" s="71"/>
      <c r="C32" s="71"/>
      <c r="D32" s="71"/>
      <c r="E32" s="71"/>
      <c r="F32" s="67" t="s">
        <v>58</v>
      </c>
      <c r="G32" s="67"/>
      <c r="H32" s="85">
        <v>500</v>
      </c>
      <c r="I32" s="73">
        <f>SUM(H32*A32)</f>
        <v>500</v>
      </c>
      <c r="J32" s="72"/>
      <c r="K32" s="74">
        <f>SUM(I32:J32)</f>
        <v>500</v>
      </c>
      <c r="L32" s="44"/>
      <c r="M32" s="45">
        <f>((0.7*220)+(50*4))</f>
        <v>354</v>
      </c>
      <c r="N32" s="63">
        <f t="shared" ref="N32:N34" si="13">SUM(M32/(1-$O$30))</f>
        <v>472</v>
      </c>
      <c r="Q32" s="68">
        <f t="shared" si="4"/>
        <v>354</v>
      </c>
      <c r="R32" s="48"/>
      <c r="S32" s="94" t="s">
        <v>57</v>
      </c>
    </row>
    <row r="33" spans="1:20" s="46" customFormat="1" ht="30" customHeight="1">
      <c r="A33" s="71">
        <v>1</v>
      </c>
      <c r="B33" s="71"/>
      <c r="C33" s="71"/>
      <c r="D33" s="71"/>
      <c r="E33" s="71"/>
      <c r="F33" s="67" t="s">
        <v>59</v>
      </c>
      <c r="G33" s="67"/>
      <c r="H33" s="85">
        <v>1850</v>
      </c>
      <c r="I33" s="73">
        <f>SUM(H33*A33)</f>
        <v>1850</v>
      </c>
      <c r="J33" s="72"/>
      <c r="K33" s="74">
        <f>SUM(I33:J33)</f>
        <v>1850</v>
      </c>
      <c r="L33" s="44"/>
      <c r="M33" s="45">
        <f>((0.7*220)+ (60*4) + (50*4))*2</f>
        <v>1188</v>
      </c>
      <c r="N33" s="63">
        <f t="shared" ref="N33" si="14">SUM(M33/(1-$O$30))</f>
        <v>1584</v>
      </c>
      <c r="P33" s="47"/>
      <c r="Q33" s="68">
        <f t="shared" si="4"/>
        <v>1188</v>
      </c>
      <c r="R33" s="49"/>
      <c r="S33" s="65" t="s">
        <v>57</v>
      </c>
    </row>
    <row r="34" spans="1:20" s="46" customFormat="1" ht="30" customHeight="1" thickBot="1">
      <c r="A34" s="69">
        <v>1</v>
      </c>
      <c r="B34" s="69"/>
      <c r="C34" s="69"/>
      <c r="D34" s="69"/>
      <c r="E34" s="69"/>
      <c r="F34" s="70" t="s">
        <v>43</v>
      </c>
      <c r="G34" s="70"/>
      <c r="H34" s="96">
        <v>684.49</v>
      </c>
      <c r="I34" s="85">
        <f>H34*A34</f>
        <v>684.49</v>
      </c>
      <c r="J34" s="72"/>
      <c r="K34" s="60">
        <f>SUM(I34:J34)</f>
        <v>684.49</v>
      </c>
      <c r="L34" s="44"/>
      <c r="M34" s="45">
        <v>450</v>
      </c>
      <c r="N34" s="63">
        <f t="shared" si="13"/>
        <v>600</v>
      </c>
      <c r="P34" s="47"/>
      <c r="Q34" s="68">
        <f t="shared" si="4"/>
        <v>450</v>
      </c>
      <c r="R34" s="49"/>
      <c r="S34" s="65" t="s">
        <v>57</v>
      </c>
    </row>
    <row r="35" spans="1:20" ht="40.15" customHeight="1" thickTop="1">
      <c r="A35" s="50"/>
      <c r="B35" s="51"/>
      <c r="C35" s="51"/>
      <c r="D35" s="51"/>
      <c r="E35" s="51"/>
      <c r="F35" s="51"/>
      <c r="G35" s="51"/>
      <c r="H35" s="93"/>
      <c r="I35" s="131">
        <f>SUM(I12:I34)</f>
        <v>17252.13</v>
      </c>
      <c r="J35" s="52">
        <f>SUM(J12:J34)</f>
        <v>1157.8699999999999</v>
      </c>
      <c r="K35" s="53">
        <f>SUM(K12:K34)</f>
        <v>18410</v>
      </c>
      <c r="L35" s="54"/>
      <c r="M35" s="46"/>
      <c r="N35" s="46"/>
      <c r="O35" s="46"/>
      <c r="P35" s="47"/>
      <c r="Q35" s="46"/>
      <c r="R35" s="46"/>
      <c r="S35" s="46"/>
      <c r="T35" s="46"/>
    </row>
    <row r="36" spans="1:20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7"/>
      <c r="J36" s="29"/>
      <c r="K36" s="44"/>
      <c r="L36" s="27"/>
    </row>
    <row r="37" spans="1:20" s="46" customFormat="1" ht="24.95" customHeight="1">
      <c r="A37" s="35"/>
      <c r="B37"/>
      <c r="C37"/>
      <c r="D37"/>
      <c r="E37"/>
      <c r="F37" s="27"/>
      <c r="G37" s="67"/>
      <c r="H37"/>
      <c r="I37"/>
      <c r="J37" s="29"/>
      <c r="K37" s="44"/>
      <c r="L37" s="27"/>
    </row>
    <row r="38" spans="1:20" s="46" customFormat="1" ht="24.95" customHeight="1">
      <c r="A38" s="97" t="s">
        <v>63</v>
      </c>
      <c r="F38" s="27"/>
      <c r="G38" s="67"/>
      <c r="H38" s="132"/>
      <c r="I38" s="132"/>
      <c r="J38" s="132"/>
      <c r="K38" s="44"/>
      <c r="L38" s="27"/>
    </row>
    <row r="39" spans="1:20" s="46" customFormat="1" ht="24.95" customHeight="1">
      <c r="A39" s="97" t="s">
        <v>64</v>
      </c>
      <c r="F39" s="27"/>
      <c r="H39" s="132"/>
      <c r="I39" s="132"/>
      <c r="J39" s="132"/>
      <c r="K39" s="44"/>
      <c r="L39" s="55"/>
    </row>
    <row r="40" spans="1:20" ht="24.95" customHeight="1">
      <c r="A40" s="102" t="s">
        <v>65</v>
      </c>
      <c r="B40" s="103"/>
      <c r="C40" s="103"/>
      <c r="D40" s="103"/>
      <c r="E40" s="103"/>
      <c r="F40" s="104"/>
      <c r="G40" s="103"/>
      <c r="H40" s="46"/>
      <c r="I40" s="46"/>
      <c r="J40" s="29"/>
      <c r="K40" s="44"/>
      <c r="L40" s="54"/>
    </row>
    <row r="41" spans="1:20" ht="24.95" customHeight="1">
      <c r="A41" s="27"/>
      <c r="B41" s="46"/>
      <c r="C41" s="46"/>
      <c r="D41" s="46"/>
      <c r="E41" s="46"/>
      <c r="F41" s="27"/>
      <c r="G41" s="46"/>
      <c r="H41" s="46"/>
      <c r="I41" s="46"/>
      <c r="J41" s="29"/>
      <c r="K41" s="44"/>
      <c r="L41" s="54"/>
    </row>
    <row r="42" spans="1:20" ht="24.95" customHeight="1">
      <c r="A42" s="27"/>
      <c r="B42" s="27"/>
      <c r="C42" s="27"/>
      <c r="D42" s="27"/>
      <c r="E42" s="27"/>
      <c r="F42" s="27"/>
      <c r="G42"/>
      <c r="H42"/>
      <c r="I42"/>
      <c r="J42" s="29"/>
      <c r="K42" s="44"/>
      <c r="L42" s="54"/>
    </row>
    <row r="43" spans="1:20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7"/>
      <c r="J43" s="29"/>
      <c r="K43" s="44"/>
      <c r="L43" s="27"/>
    </row>
    <row r="44" spans="1:20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7"/>
      <c r="J44" s="29"/>
      <c r="K44" s="44"/>
      <c r="L44" s="27"/>
    </row>
    <row r="45" spans="1:20" ht="24.95" customHeight="1">
      <c r="A45" s="27"/>
      <c r="B45" s="27"/>
      <c r="C45" s="27"/>
      <c r="D45" s="27"/>
      <c r="E45" s="27"/>
      <c r="F45" s="27"/>
      <c r="G45" s="27"/>
      <c r="H45" s="27"/>
      <c r="I45" s="27"/>
      <c r="J45" s="29"/>
      <c r="K45" s="44"/>
      <c r="L45" s="54"/>
    </row>
    <row r="46" spans="1:20" ht="24.95" customHeight="1">
      <c r="A46" s="27"/>
      <c r="B46" s="27"/>
      <c r="C46" s="27"/>
      <c r="D46" s="27"/>
      <c r="E46" s="27"/>
      <c r="F46" s="27"/>
      <c r="G46" s="27"/>
      <c r="H46" s="27"/>
      <c r="I46" s="27"/>
      <c r="J46" s="29"/>
      <c r="K46" s="44"/>
      <c r="L46" s="54"/>
    </row>
    <row r="47" spans="1:20" s="46" customFormat="1" ht="24.95" customHeight="1">
      <c r="A47" s="36"/>
      <c r="B47" s="36"/>
      <c r="C47" s="36"/>
      <c r="D47" s="36"/>
      <c r="E47" s="27"/>
      <c r="F47" s="27"/>
      <c r="G47" s="27"/>
      <c r="H47" s="27"/>
      <c r="I47" s="27"/>
      <c r="J47" s="29"/>
      <c r="K47" s="44"/>
      <c r="L47" s="55"/>
    </row>
    <row r="48" spans="1:20" ht="24.95" customHeight="1">
      <c r="A48" s="27"/>
      <c r="B48" s="27"/>
      <c r="C48" s="27"/>
      <c r="D48" s="27"/>
      <c r="E48" s="27"/>
      <c r="F48" s="27"/>
      <c r="G48" s="27"/>
      <c r="H48" s="27"/>
      <c r="I48" s="27"/>
      <c r="J48" s="29"/>
      <c r="K48" s="44"/>
      <c r="L48" s="54"/>
    </row>
    <row r="49" spans="1:12" ht="24.95" customHeight="1">
      <c r="A49" s="27"/>
      <c r="B49" s="27"/>
      <c r="C49" s="27"/>
      <c r="D49" s="27"/>
      <c r="E49" s="27"/>
      <c r="F49" s="27"/>
      <c r="G49" s="27"/>
      <c r="H49" s="27"/>
      <c r="I49" s="27"/>
      <c r="J49" s="29"/>
      <c r="K49" s="44"/>
      <c r="L49" s="54"/>
    </row>
    <row r="50" spans="1:12" ht="24.95" customHeight="1">
      <c r="A50" s="27"/>
      <c r="B50" s="27"/>
      <c r="C50" s="27"/>
      <c r="D50" s="27"/>
      <c r="E50" s="27"/>
      <c r="F50" s="27"/>
      <c r="G50" s="27"/>
      <c r="H50" s="27"/>
      <c r="I50" s="27"/>
      <c r="J50" s="29"/>
      <c r="K50" s="44"/>
      <c r="L50" s="54"/>
    </row>
    <row r="51" spans="1:12" s="46" customFormat="1" ht="24.95" customHeight="1">
      <c r="A51" s="27"/>
      <c r="B51" s="27"/>
      <c r="C51" s="27"/>
      <c r="D51" s="27"/>
      <c r="E51" s="27"/>
      <c r="F51" s="27"/>
      <c r="G51" s="27"/>
      <c r="H51" s="27"/>
      <c r="I51" s="27"/>
      <c r="J51" s="29"/>
      <c r="K51" s="44"/>
      <c r="L51" s="27"/>
    </row>
    <row r="52" spans="1:12" s="46" customFormat="1" ht="24.95" customHeight="1">
      <c r="A52" s="27"/>
      <c r="B52" s="27"/>
      <c r="C52" s="27"/>
      <c r="D52" s="27"/>
      <c r="E52" s="27"/>
      <c r="F52" s="27"/>
      <c r="G52" s="27"/>
      <c r="H52" s="27"/>
      <c r="I52" s="27"/>
      <c r="J52" s="29"/>
      <c r="K52" s="44"/>
      <c r="L52" s="27"/>
    </row>
    <row r="53" spans="1:12" s="46" customFormat="1" ht="24.95" customHeight="1">
      <c r="A53" s="27"/>
      <c r="B53" s="27"/>
      <c r="C53" s="27"/>
      <c r="D53" s="27"/>
      <c r="E53" s="27"/>
      <c r="F53" s="27"/>
      <c r="G53" s="27"/>
      <c r="H53" s="27"/>
      <c r="I53" s="27"/>
      <c r="J53" s="29"/>
      <c r="K53" s="44"/>
      <c r="L53" s="55"/>
    </row>
    <row r="54" spans="1:12" ht="24.95" customHeight="1">
      <c r="A54" s="27"/>
      <c r="B54" s="27"/>
      <c r="C54" s="27"/>
      <c r="D54" s="27"/>
      <c r="E54" s="27"/>
      <c r="F54" s="27"/>
      <c r="G54" s="27"/>
      <c r="H54" s="27"/>
      <c r="I54" s="27"/>
      <c r="J54" s="29"/>
      <c r="K54" s="44"/>
      <c r="L54" s="54"/>
    </row>
    <row r="55" spans="1:12" ht="24.95" customHeight="1">
      <c r="A55" s="27"/>
      <c r="B55" s="27"/>
      <c r="C55" s="27"/>
      <c r="D55" s="27"/>
      <c r="E55" s="27"/>
      <c r="F55" s="27"/>
      <c r="G55" s="27"/>
      <c r="H55" s="27"/>
      <c r="I55" s="27"/>
      <c r="J55" s="29"/>
      <c r="K55" s="44"/>
      <c r="L55" s="54"/>
    </row>
    <row r="56" spans="1:12" ht="24.95" customHeight="1">
      <c r="A56" s="27"/>
      <c r="B56" s="27"/>
      <c r="C56" s="27"/>
      <c r="D56" s="27"/>
      <c r="E56" s="27"/>
      <c r="F56" s="27"/>
      <c r="G56" s="27"/>
      <c r="H56" s="27"/>
      <c r="I56" s="27"/>
      <c r="J56" s="29"/>
      <c r="K56" s="44"/>
      <c r="L56" s="54"/>
    </row>
    <row r="57" spans="1:12" s="46" customFormat="1" ht="24.95" customHeight="1">
      <c r="A57" s="27"/>
      <c r="B57" s="27"/>
      <c r="C57" s="27"/>
      <c r="D57" s="27"/>
      <c r="E57" s="27"/>
      <c r="F57" s="27"/>
      <c r="G57" s="27"/>
      <c r="H57" s="27"/>
      <c r="I57" s="27"/>
      <c r="J57" s="29"/>
      <c r="K57" s="44"/>
      <c r="L57" s="27"/>
    </row>
    <row r="58" spans="1:12" s="46" customFormat="1" ht="24.95" customHeight="1">
      <c r="A58" s="27"/>
      <c r="B58" s="27"/>
      <c r="C58" s="27"/>
      <c r="D58" s="27"/>
      <c r="E58" s="27"/>
      <c r="F58" s="27"/>
      <c r="G58" s="27"/>
      <c r="H58" s="27"/>
      <c r="I58" s="27"/>
      <c r="J58" s="29"/>
      <c r="K58" s="44"/>
      <c r="L58" s="27"/>
    </row>
    <row r="59" spans="1:12" ht="24.95" customHeight="1">
      <c r="A59" s="27"/>
      <c r="B59" s="27"/>
      <c r="C59" s="27"/>
      <c r="D59" s="27"/>
      <c r="E59" s="27"/>
      <c r="F59" s="27"/>
      <c r="G59" s="27"/>
      <c r="H59" s="27"/>
      <c r="I59" s="27"/>
      <c r="J59" s="29"/>
      <c r="K59" s="44"/>
      <c r="L59" s="54"/>
    </row>
    <row r="60" spans="1:12" ht="24.95" customHeight="1">
      <c r="A60" s="27"/>
      <c r="B60" s="27"/>
      <c r="C60" s="27"/>
      <c r="D60" s="27"/>
      <c r="E60" s="27"/>
      <c r="F60" s="27"/>
      <c r="G60" s="27"/>
      <c r="H60" s="27"/>
      <c r="I60" s="27"/>
      <c r="J60" s="29"/>
      <c r="K60" s="44"/>
      <c r="L60" s="54"/>
    </row>
    <row r="61" spans="1:12" ht="24.95" customHeight="1">
      <c r="A61" s="36"/>
      <c r="B61" s="36"/>
      <c r="C61" s="36"/>
      <c r="D61" s="36"/>
      <c r="E61" s="27"/>
      <c r="F61" s="27"/>
      <c r="G61" s="27"/>
      <c r="H61" s="27"/>
      <c r="I61" s="27"/>
      <c r="J61" s="29"/>
      <c r="K61" s="44"/>
      <c r="L61" s="54"/>
    </row>
    <row r="62" spans="1:12" ht="24.95" customHeight="1">
      <c r="A62" s="27"/>
      <c r="B62" s="27"/>
      <c r="C62" s="27"/>
      <c r="D62" s="27"/>
      <c r="E62" s="27"/>
      <c r="F62" s="27"/>
      <c r="G62" s="27"/>
      <c r="H62" s="27"/>
      <c r="I62" s="27"/>
      <c r="J62" s="56"/>
      <c r="K62" s="57"/>
      <c r="L62" s="54"/>
    </row>
    <row r="63" spans="1:12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54"/>
      <c r="L63" s="54"/>
    </row>
    <row r="64" spans="1:12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54"/>
      <c r="L64" s="54"/>
    </row>
    <row r="65" spans="1:12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54"/>
      <c r="L65" s="54"/>
    </row>
    <row r="66" spans="1:12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54"/>
      <c r="L66" s="54"/>
    </row>
    <row r="67" spans="1:12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54"/>
      <c r="L67" s="54"/>
    </row>
    <row r="68" spans="1:12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54"/>
      <c r="L68" s="54"/>
    </row>
    <row r="69" spans="1:12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54"/>
      <c r="L69" s="54"/>
    </row>
    <row r="70" spans="1:12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54"/>
      <c r="L70" s="54"/>
    </row>
    <row r="71" spans="1:12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54"/>
      <c r="L71" s="54"/>
    </row>
    <row r="72" spans="1:12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54"/>
      <c r="L72" s="54"/>
    </row>
    <row r="73" spans="1:12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54"/>
      <c r="L73" s="54"/>
    </row>
    <row r="74" spans="1:12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54"/>
      <c r="L74" s="54"/>
    </row>
    <row r="75" spans="1:12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54"/>
      <c r="L75" s="54"/>
    </row>
    <row r="76" spans="1:12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54"/>
      <c r="L76" s="54"/>
    </row>
    <row r="77" spans="1:12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54"/>
      <c r="L77" s="54"/>
    </row>
    <row r="78" spans="1:12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54"/>
      <c r="L78" s="54"/>
    </row>
    <row r="79" spans="1:12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54"/>
      <c r="L79" s="54"/>
    </row>
    <row r="80" spans="1:12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54"/>
      <c r="L80" s="54"/>
    </row>
    <row r="81" spans="1:12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54"/>
      <c r="L81" s="54"/>
    </row>
    <row r="82" spans="1:12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54"/>
      <c r="L82" s="54"/>
    </row>
    <row r="83" spans="1:12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54"/>
      <c r="L83" s="54"/>
    </row>
    <row r="84" spans="1:12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54"/>
      <c r="L84" s="54"/>
    </row>
    <row r="85" spans="1:12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54"/>
      <c r="L85" s="54"/>
    </row>
    <row r="86" spans="1:12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54"/>
      <c r="L86" s="54"/>
    </row>
    <row r="87" spans="1:12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54"/>
      <c r="L87" s="54"/>
    </row>
    <row r="88" spans="1:12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54"/>
      <c r="L88" s="54"/>
    </row>
    <row r="89" spans="1:12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54"/>
      <c r="L89" s="54"/>
    </row>
    <row r="90" spans="1:12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54"/>
      <c r="L90" s="54"/>
    </row>
    <row r="91" spans="1:12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54"/>
      <c r="L91" s="54"/>
    </row>
    <row r="92" spans="1:12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54"/>
      <c r="L92" s="54"/>
    </row>
    <row r="93" spans="1:12" ht="20.100000000000001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54"/>
      <c r="L93" s="54"/>
    </row>
    <row r="94" spans="1:12" ht="20.100000000000001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54"/>
      <c r="L94" s="54"/>
    </row>
    <row r="95" spans="1:12" ht="20.100000000000001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54"/>
      <c r="L95" s="54"/>
    </row>
    <row r="96" spans="1:12" ht="20.100000000000001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54"/>
      <c r="L96" s="54"/>
    </row>
    <row r="97" spans="1:12" ht="20.100000000000001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54"/>
      <c r="L97" s="54"/>
    </row>
    <row r="98" spans="1:12" ht="20.100000000000001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54"/>
      <c r="L98" s="54"/>
    </row>
    <row r="99" spans="1:12" ht="20.100000000000001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54"/>
      <c r="L99" s="54"/>
    </row>
    <row r="100" spans="1:12" ht="20.100000000000001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54"/>
      <c r="L100" s="54"/>
    </row>
    <row r="101" spans="1:12" ht="20.100000000000001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54"/>
      <c r="L101" s="54"/>
    </row>
    <row r="102" spans="1:1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54"/>
      <c r="L102" s="54"/>
    </row>
    <row r="103" spans="1:1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54"/>
      <c r="L103" s="54"/>
    </row>
    <row r="104" spans="1:1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54"/>
      <c r="L104" s="54"/>
    </row>
    <row r="105" spans="1:1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54"/>
      <c r="L105" s="54"/>
    </row>
    <row r="106" spans="1:1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54"/>
      <c r="L106" s="54"/>
    </row>
    <row r="107" spans="1:1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54"/>
      <c r="L107" s="54"/>
    </row>
    <row r="108" spans="1:1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54"/>
      <c r="L108" s="54"/>
    </row>
    <row r="109" spans="1:1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54"/>
      <c r="L109" s="54"/>
    </row>
    <row r="110" spans="1:1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54"/>
      <c r="L110" s="54"/>
    </row>
    <row r="111" spans="1:1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54"/>
      <c r="L111" s="54"/>
    </row>
    <row r="112" spans="1: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54"/>
      <c r="L112" s="54"/>
    </row>
    <row r="113" spans="1:1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54"/>
      <c r="L113" s="54"/>
    </row>
    <row r="114" spans="1:1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54"/>
      <c r="L114" s="54"/>
    </row>
    <row r="115" spans="1:1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54"/>
      <c r="L115" s="54"/>
    </row>
    <row r="116" spans="1:1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54"/>
      <c r="L116" s="54"/>
    </row>
    <row r="117" spans="1:1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54"/>
      <c r="L117" s="54"/>
    </row>
    <row r="118" spans="1:1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54"/>
      <c r="L118" s="54"/>
    </row>
    <row r="119" spans="1:1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54"/>
      <c r="L119" s="54"/>
    </row>
    <row r="120" spans="1:1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54"/>
      <c r="L120" s="54"/>
    </row>
    <row r="121" spans="1:1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54"/>
      <c r="L121" s="54"/>
    </row>
    <row r="122" spans="1:1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54"/>
      <c r="L122" s="54"/>
    </row>
    <row r="123" spans="1:1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54"/>
      <c r="L123" s="54"/>
    </row>
    <row r="124" spans="1:1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54"/>
      <c r="L124" s="54"/>
    </row>
    <row r="125" spans="1:1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54"/>
      <c r="L125" s="54"/>
    </row>
    <row r="126" spans="1:1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54"/>
      <c r="L126" s="54"/>
    </row>
    <row r="127" spans="1:1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54"/>
      <c r="L127" s="54"/>
    </row>
    <row r="128" spans="1:1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54"/>
      <c r="L128" s="54"/>
    </row>
    <row r="129" spans="1:1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54"/>
      <c r="L129" s="54"/>
    </row>
    <row r="130" spans="1:1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54"/>
      <c r="L130" s="54"/>
    </row>
    <row r="131" spans="1:1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54"/>
      <c r="L131" s="54"/>
    </row>
    <row r="132" spans="1:1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54"/>
      <c r="L132" s="54"/>
    </row>
    <row r="133" spans="1:1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54"/>
      <c r="L133" s="54"/>
    </row>
    <row r="134" spans="1:1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54"/>
      <c r="L134" s="54"/>
    </row>
    <row r="135" spans="1:1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54"/>
      <c r="L135" s="54"/>
    </row>
    <row r="136" spans="1:1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54"/>
      <c r="L136" s="54"/>
    </row>
    <row r="137" spans="1:1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54"/>
      <c r="L137" s="54"/>
    </row>
    <row r="138" spans="1:1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54"/>
      <c r="L138" s="54"/>
    </row>
    <row r="139" spans="1:1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54"/>
      <c r="L139" s="54"/>
    </row>
    <row r="140" spans="1:1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54"/>
      <c r="L140" s="54"/>
    </row>
    <row r="141" spans="1:1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54"/>
      <c r="L141" s="54"/>
    </row>
    <row r="142" spans="1:1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54"/>
      <c r="L142" s="54"/>
    </row>
    <row r="143" spans="1:1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54"/>
      <c r="L143" s="54"/>
    </row>
    <row r="144" spans="1:1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54"/>
      <c r="L144" s="54"/>
    </row>
    <row r="145" spans="1:1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54"/>
      <c r="L145" s="54"/>
    </row>
    <row r="146" spans="1:1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54"/>
      <c r="L146" s="54"/>
    </row>
    <row r="147" spans="1:1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54"/>
      <c r="L147" s="54"/>
    </row>
    <row r="148" spans="1:1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54"/>
      <c r="L148" s="54"/>
    </row>
    <row r="149" spans="1:1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54"/>
      <c r="L149" s="54"/>
    </row>
    <row r="150" spans="1:1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54"/>
      <c r="L150" s="54"/>
    </row>
    <row r="151" spans="1:1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54"/>
      <c r="L151" s="54"/>
    </row>
    <row r="152" spans="1:1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54"/>
      <c r="L152" s="54"/>
    </row>
    <row r="153" spans="1:1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54"/>
      <c r="L153" s="54"/>
    </row>
    <row r="154" spans="1:1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54"/>
      <c r="L154" s="54"/>
    </row>
    <row r="155" spans="1:1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54"/>
      <c r="L155" s="54"/>
    </row>
    <row r="156" spans="1:1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54"/>
      <c r="L156" s="54"/>
    </row>
    <row r="157" spans="1:1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54"/>
      <c r="L157" s="54"/>
    </row>
    <row r="158" spans="1:1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54"/>
      <c r="L158" s="54"/>
    </row>
    <row r="159" spans="1:1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54"/>
      <c r="L159" s="54"/>
    </row>
    <row r="160" spans="1:1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54"/>
      <c r="L160" s="54"/>
    </row>
    <row r="161" spans="1:1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54"/>
      <c r="L161" s="54"/>
    </row>
    <row r="162" spans="1:1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54"/>
      <c r="L162" s="54"/>
    </row>
    <row r="163" spans="1:1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54"/>
      <c r="L163" s="54"/>
    </row>
    <row r="164" spans="1:1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54"/>
      <c r="L164" s="54"/>
    </row>
    <row r="165" spans="1:1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54"/>
      <c r="L165" s="54"/>
    </row>
    <row r="166" spans="1:1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54"/>
      <c r="L166" s="54"/>
    </row>
    <row r="167" spans="1:1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54"/>
      <c r="L167" s="54"/>
    </row>
    <row r="168" spans="1:1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54"/>
      <c r="L168" s="54"/>
    </row>
    <row r="169" spans="1:1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54"/>
      <c r="L169" s="54"/>
    </row>
    <row r="170" spans="1:1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54"/>
      <c r="L170" s="54"/>
    </row>
    <row r="171" spans="1:1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54"/>
      <c r="L171" s="54"/>
    </row>
    <row r="172" spans="1:1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54"/>
      <c r="L172" s="54"/>
    </row>
    <row r="173" spans="1:1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54"/>
      <c r="L173" s="54"/>
    </row>
    <row r="174" spans="1:1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54"/>
      <c r="L174" s="54"/>
    </row>
    <row r="175" spans="1:1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54"/>
      <c r="L175" s="54"/>
    </row>
    <row r="176" spans="1:1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54"/>
      <c r="L176" s="54"/>
    </row>
    <row r="177" spans="1:1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54"/>
      <c r="L177" s="54"/>
    </row>
    <row r="178" spans="1:1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54"/>
      <c r="L178" s="54"/>
    </row>
    <row r="179" spans="1:1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54"/>
      <c r="L179" s="54"/>
    </row>
    <row r="180" spans="1:1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54"/>
      <c r="L180" s="54"/>
    </row>
    <row r="181" spans="1:1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54"/>
      <c r="L181" s="54"/>
    </row>
    <row r="182" spans="1:1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54"/>
      <c r="L182" s="54"/>
    </row>
    <row r="183" spans="1:1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54"/>
      <c r="L183" s="54"/>
    </row>
    <row r="184" spans="1:1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54"/>
      <c r="L184" s="54"/>
    </row>
    <row r="185" spans="1:1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54"/>
      <c r="L185" s="54"/>
    </row>
    <row r="186" spans="1:1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54"/>
      <c r="L186" s="54"/>
    </row>
    <row r="187" spans="1:1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54"/>
      <c r="L187" s="54"/>
    </row>
    <row r="188" spans="1:1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54"/>
      <c r="L188" s="54"/>
    </row>
    <row r="189" spans="1:1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54"/>
      <c r="L189" s="54"/>
    </row>
    <row r="190" spans="1:1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54"/>
      <c r="L190" s="54"/>
    </row>
    <row r="191" spans="1:1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54"/>
      <c r="L191" s="54"/>
    </row>
    <row r="192" spans="1:1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54"/>
      <c r="L192" s="54"/>
    </row>
    <row r="193" spans="1:1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54"/>
      <c r="L193" s="54"/>
    </row>
    <row r="194" spans="1:1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54"/>
      <c r="L194" s="54"/>
    </row>
    <row r="195" spans="1:1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54"/>
      <c r="L195" s="54"/>
    </row>
    <row r="196" spans="1:1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54"/>
      <c r="L196" s="54"/>
    </row>
    <row r="197" spans="1:1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54"/>
      <c r="L197" s="54"/>
    </row>
    <row r="198" spans="1:1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54"/>
      <c r="L198" s="54"/>
    </row>
    <row r="199" spans="1:1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54"/>
      <c r="L199" s="54"/>
    </row>
    <row r="200" spans="1:1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54"/>
      <c r="L200" s="54"/>
    </row>
    <row r="201" spans="1:1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54"/>
      <c r="L201" s="54"/>
    </row>
    <row r="202" spans="1:12">
      <c r="A202" s="27"/>
      <c r="B202" s="27"/>
      <c r="C202" s="27"/>
      <c r="D202" s="27"/>
      <c r="E202" s="27"/>
      <c r="F202" s="27"/>
      <c r="J202" s="27"/>
      <c r="K202" s="54"/>
      <c r="L202" s="54"/>
    </row>
    <row r="203" spans="1:12">
      <c r="A203" s="27"/>
      <c r="B203" s="27"/>
      <c r="C203" s="27"/>
      <c r="D203" s="27"/>
      <c r="E203" s="27"/>
      <c r="F203" s="27"/>
      <c r="J203" s="27"/>
      <c r="K203" s="54"/>
      <c r="L203" s="54"/>
    </row>
    <row r="204" spans="1:12">
      <c r="A204" s="27"/>
      <c r="B204" s="27"/>
      <c r="C204" s="27"/>
      <c r="D204" s="27"/>
      <c r="E204" s="27"/>
      <c r="F204" s="27"/>
      <c r="J204" s="27"/>
      <c r="K204" s="54"/>
      <c r="L204" s="54"/>
    </row>
    <row r="205" spans="1:12">
      <c r="A205" s="27"/>
      <c r="B205" s="27"/>
      <c r="C205" s="27"/>
      <c r="D205" s="27"/>
      <c r="E205" s="27"/>
      <c r="F205" s="27"/>
      <c r="J205" s="27"/>
      <c r="K205" s="54"/>
      <c r="L205" s="54"/>
    </row>
    <row r="206" spans="1:12">
      <c r="A206" s="27"/>
      <c r="B206" s="27"/>
      <c r="C206" s="27"/>
      <c r="D206" s="27"/>
      <c r="E206" s="27"/>
      <c r="F206" s="27"/>
      <c r="J206" s="27"/>
      <c r="K206" s="54"/>
      <c r="L206" s="54"/>
    </row>
    <row r="207" spans="1:12">
      <c r="A207" s="27"/>
      <c r="B207" s="27"/>
      <c r="C207" s="27"/>
      <c r="D207" s="27"/>
      <c r="E207" s="27"/>
      <c r="F207" s="27"/>
      <c r="J207" s="27"/>
      <c r="K207" s="54"/>
    </row>
  </sheetData>
  <mergeCells count="1">
    <mergeCell ref="A1:E1"/>
  </mergeCells>
  <hyperlinks>
    <hyperlink ref="G7" r:id="rId1" xr:uid="{00000000-0004-0000-0100-000000000000}"/>
  </hyperlinks>
  <pageMargins left="0.7" right="0.7" top="0.75" bottom="0.75" header="0.3" footer="0.3"/>
  <pageSetup paperSize="256" orientation="portrait" horizontalDpi="1200" verticalDpi="1200" r:id="rId2"/>
  <ignoredErrors>
    <ignoredError sqref="K30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7" t="s">
        <v>66</v>
      </c>
      <c r="B1" s="90" t="s">
        <v>67</v>
      </c>
      <c r="D1" s="108" t="s">
        <v>68</v>
      </c>
      <c r="H1" s="108" t="s">
        <v>69</v>
      </c>
    </row>
    <row r="2" spans="1:11">
      <c r="A2" s="90" t="s">
        <v>70</v>
      </c>
      <c r="B2" s="90">
        <v>50</v>
      </c>
      <c r="D2" s="109">
        <v>20</v>
      </c>
    </row>
    <row r="3" spans="1:11">
      <c r="A3" s="90" t="s">
        <v>71</v>
      </c>
      <c r="B3">
        <v>40</v>
      </c>
      <c r="D3" s="110">
        <v>25</v>
      </c>
      <c r="I3" s="111" t="s">
        <v>72</v>
      </c>
      <c r="J3" s="111"/>
      <c r="K3" s="111" t="s">
        <v>26</v>
      </c>
    </row>
    <row r="4" spans="1:11">
      <c r="A4" s="90" t="s">
        <v>73</v>
      </c>
      <c r="B4">
        <v>25</v>
      </c>
      <c r="D4" s="110">
        <v>40</v>
      </c>
      <c r="I4" s="90" t="s">
        <v>74</v>
      </c>
      <c r="K4" s="112" t="s">
        <v>75</v>
      </c>
    </row>
    <row r="5" spans="1:11">
      <c r="A5" s="90" t="s">
        <v>76</v>
      </c>
      <c r="B5">
        <v>20</v>
      </c>
      <c r="D5" s="109" t="s">
        <v>77</v>
      </c>
      <c r="I5" s="90" t="s">
        <v>78</v>
      </c>
      <c r="K5" s="41">
        <v>0.4</v>
      </c>
    </row>
    <row r="6" spans="1:11">
      <c r="A6" s="90" t="s">
        <v>79</v>
      </c>
      <c r="B6">
        <v>10</v>
      </c>
      <c r="D6" s="110">
        <v>50</v>
      </c>
      <c r="I6" s="90" t="s">
        <v>80</v>
      </c>
      <c r="K6" s="41">
        <v>0.3</v>
      </c>
    </row>
    <row r="7" spans="1:11">
      <c r="A7" s="90" t="s">
        <v>81</v>
      </c>
      <c r="B7" s="90" t="s">
        <v>82</v>
      </c>
      <c r="D7" s="110">
        <v>80</v>
      </c>
      <c r="I7" s="90" t="s">
        <v>83</v>
      </c>
      <c r="K7" s="41">
        <v>0.25</v>
      </c>
    </row>
    <row r="8" spans="1:11">
      <c r="A8" s="90" t="s">
        <v>84</v>
      </c>
      <c r="B8" s="90">
        <v>20</v>
      </c>
      <c r="D8" s="109" t="s">
        <v>77</v>
      </c>
      <c r="I8" s="90" t="s">
        <v>85</v>
      </c>
      <c r="K8" s="112" t="s">
        <v>86</v>
      </c>
    </row>
    <row r="9" spans="1:11">
      <c r="A9" s="90" t="s">
        <v>87</v>
      </c>
      <c r="B9" s="90"/>
      <c r="D9" s="109">
        <v>75</v>
      </c>
      <c r="I9" s="90"/>
      <c r="K9" s="112"/>
    </row>
    <row r="10" spans="1:11">
      <c r="D10" s="110"/>
      <c r="I10" s="90" t="s">
        <v>88</v>
      </c>
      <c r="K10" s="41"/>
    </row>
    <row r="11" spans="1:11">
      <c r="A11" s="107" t="s">
        <v>89</v>
      </c>
      <c r="D11" s="110"/>
      <c r="K11" s="41"/>
    </row>
    <row r="12" spans="1:11">
      <c r="A12" s="90" t="s">
        <v>90</v>
      </c>
      <c r="D12" s="110"/>
      <c r="K12" s="41"/>
    </row>
    <row r="13" spans="1:11">
      <c r="A13" s="90" t="s">
        <v>91</v>
      </c>
      <c r="D13" s="110"/>
      <c r="K13" s="41"/>
    </row>
    <row r="14" spans="1:11">
      <c r="A14" s="90" t="s">
        <v>92</v>
      </c>
      <c r="D14" s="110"/>
      <c r="K14" s="41"/>
    </row>
    <row r="15" spans="1:11">
      <c r="A15" s="90" t="s">
        <v>93</v>
      </c>
      <c r="D15" s="110"/>
      <c r="K15" s="41"/>
    </row>
    <row r="16" spans="1:11">
      <c r="A16" s="90" t="s">
        <v>94</v>
      </c>
      <c r="D16" s="110"/>
    </row>
    <row r="17" spans="1:8">
      <c r="A17" s="90" t="s">
        <v>95</v>
      </c>
      <c r="D17" s="110"/>
    </row>
    <row r="18" spans="1:8">
      <c r="A18" s="90" t="s">
        <v>96</v>
      </c>
      <c r="D18" s="110"/>
    </row>
    <row r="19" spans="1:8">
      <c r="A19" s="90" t="s">
        <v>97</v>
      </c>
      <c r="D19" s="110"/>
    </row>
    <row r="20" spans="1:8">
      <c r="A20" s="90"/>
      <c r="D20" s="110"/>
    </row>
    <row r="21" spans="1:8">
      <c r="A21" s="90" t="s">
        <v>70</v>
      </c>
      <c r="D21" s="110"/>
    </row>
    <row r="22" spans="1:8">
      <c r="D22" s="110"/>
    </row>
    <row r="23" spans="1:8">
      <c r="A23" s="90" t="s">
        <v>98</v>
      </c>
      <c r="D23" s="110"/>
    </row>
    <row r="24" spans="1:8">
      <c r="D24" s="110"/>
    </row>
    <row r="25" spans="1:8">
      <c r="A25" s="107" t="s">
        <v>99</v>
      </c>
      <c r="D25" s="110"/>
    </row>
    <row r="26" spans="1:8">
      <c r="A26" s="113" t="s">
        <v>100</v>
      </c>
      <c r="B26" s="114"/>
      <c r="C26" s="114"/>
      <c r="D26" s="115"/>
      <c r="E26" s="114"/>
      <c r="F26" s="114"/>
      <c r="G26" s="114"/>
      <c r="H26" s="114"/>
    </row>
    <row r="27" spans="1:8">
      <c r="A27" s="113" t="s">
        <v>101</v>
      </c>
      <c r="B27" s="114"/>
      <c r="C27" s="114"/>
      <c r="D27" s="115"/>
      <c r="E27" s="114"/>
      <c r="F27" s="114"/>
      <c r="G27" s="114"/>
      <c r="H27" s="114"/>
    </row>
    <row r="28" spans="1:8">
      <c r="A28" s="113" t="s">
        <v>102</v>
      </c>
      <c r="B28" s="114"/>
      <c r="C28" s="114"/>
      <c r="D28" s="115"/>
      <c r="E28" s="114"/>
      <c r="F28" s="114"/>
      <c r="G28" s="114"/>
      <c r="H28" s="114"/>
    </row>
    <row r="29" spans="1:8">
      <c r="A29" s="113" t="s">
        <v>103</v>
      </c>
      <c r="B29" s="114"/>
      <c r="C29" s="114"/>
      <c r="D29" s="115"/>
      <c r="E29" s="114"/>
      <c r="F29" s="114"/>
      <c r="G29" s="114"/>
      <c r="H29" s="114"/>
    </row>
    <row r="30" spans="1:8">
      <c r="A30" s="113" t="s">
        <v>104</v>
      </c>
      <c r="B30" s="114"/>
      <c r="C30" s="114"/>
      <c r="D30" s="115"/>
      <c r="E30" s="114"/>
      <c r="F30" s="114"/>
      <c r="G30" s="114"/>
      <c r="H30" s="114"/>
    </row>
    <row r="31" spans="1:8">
      <c r="A31" s="146" t="s">
        <v>105</v>
      </c>
      <c r="B31" s="147"/>
      <c r="C31" s="147"/>
      <c r="D31" s="147"/>
      <c r="E31" s="147"/>
      <c r="F31" s="147"/>
      <c r="G31" s="147"/>
      <c r="H31" s="147"/>
    </row>
    <row r="32" spans="1:8">
      <c r="A32" s="146"/>
      <c r="B32" s="147"/>
      <c r="C32" s="147"/>
      <c r="D32" s="147"/>
      <c r="E32" s="147"/>
      <c r="F32" s="147"/>
      <c r="G32" s="147"/>
      <c r="H32" s="147"/>
    </row>
    <row r="33" spans="1:8">
      <c r="A33" s="146"/>
      <c r="B33" s="147"/>
      <c r="C33" s="147"/>
      <c r="D33" s="147"/>
      <c r="E33" s="147"/>
      <c r="F33" s="147"/>
      <c r="G33" s="147"/>
      <c r="H33" s="147"/>
    </row>
    <row r="34" spans="1:8">
      <c r="A34" s="146"/>
      <c r="B34" s="147"/>
      <c r="C34" s="147"/>
      <c r="D34" s="147"/>
      <c r="E34" s="147"/>
      <c r="F34" s="147"/>
      <c r="G34" s="147"/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  <row r="36" spans="1:8">
      <c r="A36" s="147" t="s">
        <v>106</v>
      </c>
      <c r="B36" s="147"/>
      <c r="C36" s="147"/>
      <c r="D36" s="147"/>
      <c r="E36" s="147"/>
      <c r="F36" s="147"/>
      <c r="G36" s="147"/>
      <c r="H36" s="147"/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>
      <c r="A38" s="147" t="s">
        <v>107</v>
      </c>
      <c r="B38" s="147"/>
      <c r="C38" s="147"/>
      <c r="D38" s="147"/>
      <c r="E38" s="147"/>
      <c r="F38" s="147"/>
      <c r="G38" s="147"/>
      <c r="H38" s="147"/>
    </row>
    <row r="39" spans="1:8">
      <c r="A39" s="147"/>
      <c r="B39" s="147"/>
      <c r="C39" s="147"/>
      <c r="D39" s="147"/>
      <c r="E39" s="147"/>
      <c r="F39" s="147"/>
      <c r="G39" s="147"/>
      <c r="H39" s="147"/>
    </row>
    <row r="40" spans="1:8">
      <c r="A40" s="147"/>
      <c r="B40" s="147"/>
      <c r="C40" s="147"/>
      <c r="D40" s="147"/>
      <c r="E40" s="147"/>
      <c r="F40" s="147"/>
      <c r="G40" s="147"/>
      <c r="H40" s="147"/>
    </row>
    <row r="41" spans="1:8">
      <c r="A41" s="147" t="s">
        <v>108</v>
      </c>
      <c r="B41" s="147"/>
      <c r="C41" s="147"/>
      <c r="D41" s="147"/>
      <c r="E41" s="147"/>
      <c r="F41" s="147"/>
      <c r="G41" s="147"/>
      <c r="H41" s="147"/>
    </row>
    <row r="42" spans="1:8">
      <c r="A42" s="147"/>
      <c r="B42" s="147"/>
      <c r="C42" s="147"/>
      <c r="D42" s="147"/>
      <c r="E42" s="147"/>
      <c r="F42" s="147"/>
      <c r="G42" s="147"/>
      <c r="H42" s="147"/>
    </row>
    <row r="43" spans="1:8">
      <c r="A43" s="147"/>
      <c r="B43" s="147"/>
      <c r="C43" s="147"/>
      <c r="D43" s="147"/>
      <c r="E43" s="147"/>
      <c r="F43" s="147"/>
      <c r="G43" s="147"/>
      <c r="H43" s="14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6" t="s">
        <v>109</v>
      </c>
      <c r="C1" s="116" t="s">
        <v>110</v>
      </c>
      <c r="E1" s="116" t="s">
        <v>87</v>
      </c>
    </row>
    <row r="2" spans="1:5" ht="30">
      <c r="A2" s="98" t="s">
        <v>111</v>
      </c>
      <c r="C2" t="s">
        <v>112</v>
      </c>
      <c r="E2" s="98" t="s">
        <v>113</v>
      </c>
    </row>
    <row r="3" spans="1:5">
      <c r="A3" s="98"/>
    </row>
    <row r="4" spans="1:5" ht="30">
      <c r="A4" s="98" t="s">
        <v>114</v>
      </c>
      <c r="C4" s="98" t="s">
        <v>115</v>
      </c>
    </row>
    <row r="5" spans="1:5">
      <c r="A5" s="98"/>
    </row>
    <row r="6" spans="1:5" ht="30">
      <c r="A6" s="98" t="s">
        <v>116</v>
      </c>
    </row>
    <row r="7" spans="1:5" ht="45">
      <c r="A7" s="98"/>
      <c r="C7" s="98" t="s">
        <v>117</v>
      </c>
    </row>
    <row r="8" spans="1:5" ht="30">
      <c r="A8" s="98" t="s">
        <v>116</v>
      </c>
    </row>
    <row r="9" spans="1:5" ht="45">
      <c r="A9" s="98"/>
      <c r="C9" s="98" t="s">
        <v>118</v>
      </c>
    </row>
    <row r="10" spans="1:5" ht="30">
      <c r="A10" s="98" t="s">
        <v>114</v>
      </c>
    </row>
    <row r="11" spans="1:5" ht="30">
      <c r="A11" s="98"/>
      <c r="C11" s="98" t="s">
        <v>119</v>
      </c>
    </row>
    <row r="12" spans="1:5" ht="30">
      <c r="A12" s="98" t="s">
        <v>111</v>
      </c>
    </row>
    <row r="13" spans="1:5">
      <c r="A13" s="98"/>
    </row>
    <row r="14" spans="1:5" ht="30">
      <c r="A14" s="99" t="s">
        <v>120</v>
      </c>
      <c r="C14" s="98" t="s">
        <v>121</v>
      </c>
    </row>
    <row r="15" spans="1:5">
      <c r="A15" s="98"/>
    </row>
    <row r="16" spans="1:5" ht="30">
      <c r="A16" s="98"/>
      <c r="C16" s="98" t="s">
        <v>122</v>
      </c>
    </row>
    <row r="17" spans="1:3">
      <c r="A17" s="98"/>
    </row>
    <row r="18" spans="1:3" ht="30">
      <c r="A18" s="98"/>
      <c r="C18" s="98" t="s">
        <v>123</v>
      </c>
    </row>
    <row r="19" spans="1:3">
      <c r="A19" s="98"/>
    </row>
    <row r="20" spans="1:3" ht="60">
      <c r="A20" s="98"/>
      <c r="C20" s="98" t="s">
        <v>124</v>
      </c>
    </row>
    <row r="21" spans="1:3">
      <c r="A21" s="98"/>
    </row>
    <row r="22" spans="1:3" ht="45">
      <c r="A22" s="98"/>
      <c r="C22" s="98" t="s">
        <v>125</v>
      </c>
    </row>
    <row r="23" spans="1:3">
      <c r="A23" s="98"/>
    </row>
    <row r="24" spans="1:3" ht="30">
      <c r="A24" s="98"/>
      <c r="C24" s="98" t="s">
        <v>126</v>
      </c>
    </row>
    <row r="25" spans="1:3">
      <c r="A25" s="98"/>
    </row>
    <row r="26" spans="1:3">
      <c r="A26" s="98"/>
      <c r="C26" s="92" t="s">
        <v>127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7" t="s">
        <v>128</v>
      </c>
      <c r="B1" s="118" t="s">
        <v>129</v>
      </c>
      <c r="C1" s="119" t="s">
        <v>130</v>
      </c>
      <c r="D1" s="120" t="s">
        <v>131</v>
      </c>
      <c r="E1" s="120" t="s">
        <v>132</v>
      </c>
      <c r="F1" s="120" t="s">
        <v>133</v>
      </c>
      <c r="G1" s="120" t="s">
        <v>134</v>
      </c>
      <c r="H1" s="120" t="s">
        <v>135</v>
      </c>
      <c r="I1" s="121" t="s">
        <v>136</v>
      </c>
    </row>
    <row r="2" spans="1:9" ht="19.5" thickBot="1">
      <c r="A2" s="117" t="s">
        <v>137</v>
      </c>
      <c r="C2" s="90" t="s">
        <v>138</v>
      </c>
      <c r="D2" s="90" t="s">
        <v>139</v>
      </c>
      <c r="E2" s="90" t="s">
        <v>140</v>
      </c>
      <c r="F2" s="90" t="s">
        <v>141</v>
      </c>
      <c r="G2" s="90" t="s">
        <v>142</v>
      </c>
      <c r="H2" s="90" t="s">
        <v>143</v>
      </c>
    </row>
    <row r="3" spans="1:9" ht="19.5" thickBot="1">
      <c r="A3" s="117" t="s">
        <v>144</v>
      </c>
      <c r="B3" s="3" t="s">
        <v>145</v>
      </c>
      <c r="C3" s="3" t="s">
        <v>146</v>
      </c>
      <c r="D3" s="3" t="s">
        <v>147</v>
      </c>
      <c r="E3" s="3" t="s">
        <v>148</v>
      </c>
      <c r="F3" s="3" t="s">
        <v>149</v>
      </c>
      <c r="G3" s="3" t="s">
        <v>150</v>
      </c>
      <c r="H3" s="3" t="s">
        <v>151</v>
      </c>
    </row>
    <row r="4" spans="1:9" ht="18.75">
      <c r="A4" s="122"/>
      <c r="B4" s="3" t="s">
        <v>152</v>
      </c>
      <c r="C4" s="3" t="s">
        <v>153</v>
      </c>
      <c r="D4" s="3" t="s">
        <v>154</v>
      </c>
      <c r="E4" s="90" t="s">
        <v>155</v>
      </c>
      <c r="F4" s="90" t="s">
        <v>156</v>
      </c>
      <c r="G4" s="3" t="s">
        <v>157</v>
      </c>
      <c r="H4" s="3" t="s">
        <v>158</v>
      </c>
    </row>
    <row r="5" spans="1:9" ht="18.75">
      <c r="A5" s="122"/>
      <c r="B5" s="3" t="s">
        <v>159</v>
      </c>
      <c r="C5" s="3"/>
      <c r="E5" s="123" t="s">
        <v>160</v>
      </c>
      <c r="F5" s="123" t="s">
        <v>161</v>
      </c>
      <c r="G5" s="3" t="s">
        <v>162</v>
      </c>
    </row>
    <row r="6" spans="1:9" ht="19.5" thickBot="1">
      <c r="A6" s="122"/>
    </row>
    <row r="7" spans="1:9" ht="19.5" thickBot="1">
      <c r="A7" s="117" t="s">
        <v>163</v>
      </c>
      <c r="E7" s="25">
        <v>159778</v>
      </c>
      <c r="F7" s="90" t="s">
        <v>164</v>
      </c>
      <c r="H7" s="25">
        <v>75143</v>
      </c>
    </row>
    <row r="8" spans="1:9" ht="19.5" thickBot="1">
      <c r="A8" s="117" t="s">
        <v>165</v>
      </c>
      <c r="C8" s="90" t="s">
        <v>166</v>
      </c>
      <c r="E8" s="90" t="s">
        <v>166</v>
      </c>
      <c r="F8" s="90" t="s">
        <v>166</v>
      </c>
      <c r="G8" s="90" t="s">
        <v>87</v>
      </c>
      <c r="H8" t="s">
        <v>167</v>
      </c>
      <c r="I8" t="s">
        <v>166</v>
      </c>
    </row>
    <row r="9" spans="1:9">
      <c r="C9" s="90" t="s">
        <v>168</v>
      </c>
      <c r="E9" s="90" t="s">
        <v>168</v>
      </c>
      <c r="F9" s="90" t="s">
        <v>168</v>
      </c>
      <c r="G9" s="90" t="s">
        <v>109</v>
      </c>
      <c r="H9" t="s">
        <v>169</v>
      </c>
      <c r="I9" t="s">
        <v>168</v>
      </c>
    </row>
    <row r="10" spans="1:9">
      <c r="C10" s="90" t="s">
        <v>170</v>
      </c>
      <c r="E10" s="90" t="s">
        <v>170</v>
      </c>
      <c r="F10" s="90" t="s">
        <v>170</v>
      </c>
      <c r="G10" s="90" t="s">
        <v>171</v>
      </c>
      <c r="H10" s="90" t="s">
        <v>176</v>
      </c>
      <c r="I10" t="s">
        <v>170</v>
      </c>
    </row>
    <row r="11" spans="1:9">
      <c r="C11" s="90" t="s">
        <v>172</v>
      </c>
      <c r="E11" s="90" t="s">
        <v>172</v>
      </c>
      <c r="F11" s="90" t="s">
        <v>172</v>
      </c>
      <c r="H11" s="90" t="s">
        <v>177</v>
      </c>
      <c r="I11" t="s">
        <v>172</v>
      </c>
    </row>
    <row r="12" spans="1:9">
      <c r="H12" s="90" t="s">
        <v>178</v>
      </c>
      <c r="I12" t="s">
        <v>173</v>
      </c>
    </row>
    <row r="13" spans="1:9">
      <c r="I13" t="s">
        <v>167</v>
      </c>
    </row>
    <row r="14" spans="1:9">
      <c r="I14" t="s">
        <v>174</v>
      </c>
    </row>
    <row r="15" spans="1:9">
      <c r="I15" t="s">
        <v>175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E78899EB-8500-4828-A22C-D69AED20C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F39E32-D362-4CB0-8767-A9721358F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6BACF-D45C-4313-88FB-17A8634B7203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2025-02-12T15:07:43Z</cp:lastPrinted>
  <dcterms:created xsi:type="dcterms:W3CDTF">2000-08-02T17:16:16Z</dcterms:created>
  <dcterms:modified xsi:type="dcterms:W3CDTF">2025-03-07T13:27:59Z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35636800</vt:r8>
  </property>
  <property fmtid="{D5CDD505-2E9C-101B-9397-08002B2CF9AE}" pid="4" name="MediaServiceImageTags">
    <vt:lpwstr/>
  </property>
</Properties>
</file>