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mezcua 1/Downloads/"/>
    </mc:Choice>
  </mc:AlternateContent>
  <xr:revisionPtr revIDLastSave="0" documentId="13_ncr:1_{C29747AF-BAD0-0F44-B254-F4555FC75EEA}" xr6:coauthVersionLast="47" xr6:coauthVersionMax="47" xr10:uidLastSave="{00000000-0000-0000-0000-000000000000}"/>
  <bookViews>
    <workbookView xWindow="0" yWindow="500" windowWidth="51200" windowHeight="26600" tabRatio="943" activeTab="1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QUOTE!$B$1:$W$78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5" l="1"/>
  <c r="J23" i="5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J15" i="5" s="1"/>
  <c r="AH15" i="5"/>
  <c r="AK15" i="5"/>
  <c r="AS15" i="5"/>
  <c r="AT15" i="5"/>
  <c r="AX15" i="5"/>
  <c r="AY15" i="5"/>
  <c r="BB15" i="5"/>
  <c r="BC15" i="5" s="1"/>
  <c r="B16" i="5"/>
  <c r="J16" i="5"/>
  <c r="AE16" i="5"/>
  <c r="AG16" i="5"/>
  <c r="AH16" i="5"/>
  <c r="AJ16" i="5"/>
  <c r="AK16" i="5"/>
  <c r="AL16" i="5" s="1"/>
  <c r="AS16" i="5"/>
  <c r="AT16" i="5"/>
  <c r="AX16" i="5"/>
  <c r="AY16" i="5"/>
  <c r="BB16" i="5"/>
  <c r="BC16" i="5" s="1"/>
  <c r="B17" i="5"/>
  <c r="J17" i="5"/>
  <c r="AE17" i="5"/>
  <c r="AF17" i="5"/>
  <c r="AI17" i="5" s="1"/>
  <c r="AM17" i="5" s="1"/>
  <c r="AG17" i="5"/>
  <c r="AH17" i="5"/>
  <c r="AJ17" i="5"/>
  <c r="AK17" i="5"/>
  <c r="AL17" i="5" s="1"/>
  <c r="AS17" i="5"/>
  <c r="AT17" i="5"/>
  <c r="AU17" i="5" s="1"/>
  <c r="AX17" i="5"/>
  <c r="AY17" i="5"/>
  <c r="BB17" i="5"/>
  <c r="BC17" i="5" s="1"/>
  <c r="B18" i="5"/>
  <c r="B19" i="5" s="1"/>
  <c r="J18" i="5"/>
  <c r="AE18" i="5"/>
  <c r="AF18" i="5"/>
  <c r="AG18" i="5"/>
  <c r="AJ18" i="5" s="1"/>
  <c r="AH18" i="5"/>
  <c r="AI18" i="5"/>
  <c r="AK18" i="5"/>
  <c r="AL18" i="5"/>
  <c r="AS18" i="5"/>
  <c r="AT18" i="5"/>
  <c r="AU18" i="5" s="1"/>
  <c r="AX18" i="5"/>
  <c r="AY18" i="5"/>
  <c r="BB18" i="5"/>
  <c r="BC18" i="5" s="1"/>
  <c r="J19" i="5"/>
  <c r="AE19" i="5"/>
  <c r="AI19" i="5" s="1"/>
  <c r="AM19" i="5" s="1"/>
  <c r="AN19" i="5" s="1"/>
  <c r="AF19" i="5"/>
  <c r="AG19" i="5"/>
  <c r="AJ19" i="5" s="1"/>
  <c r="AH19" i="5"/>
  <c r="AK19" i="5"/>
  <c r="AL19" i="5"/>
  <c r="AS19" i="5"/>
  <c r="AT19" i="5"/>
  <c r="AU19" i="5" s="1"/>
  <c r="AX19" i="5"/>
  <c r="AY19" i="5"/>
  <c r="BB19" i="5"/>
  <c r="BC19" i="5" s="1"/>
  <c r="J20" i="5"/>
  <c r="AE20" i="5"/>
  <c r="AI20" i="5" s="1"/>
  <c r="AF20" i="5"/>
  <c r="AG20" i="5"/>
  <c r="AH20" i="5"/>
  <c r="AJ20" i="5"/>
  <c r="AK20" i="5"/>
  <c r="AL20" i="5"/>
  <c r="AS20" i="5"/>
  <c r="AT20" i="5"/>
  <c r="AU20" i="5" s="1"/>
  <c r="AX20" i="5"/>
  <c r="AY20" i="5"/>
  <c r="BB20" i="5"/>
  <c r="BC20" i="5" s="1"/>
  <c r="J21" i="5"/>
  <c r="AE21" i="5"/>
  <c r="AI21" i="5" s="1"/>
  <c r="AM21" i="5" s="1"/>
  <c r="AF21" i="5"/>
  <c r="AG21" i="5"/>
  <c r="AH21" i="5"/>
  <c r="AJ21" i="5"/>
  <c r="AL21" i="5" s="1"/>
  <c r="AK21" i="5"/>
  <c r="AS21" i="5"/>
  <c r="AT21" i="5"/>
  <c r="AU21" i="5" s="1"/>
  <c r="AX21" i="5"/>
  <c r="AY21" i="5"/>
  <c r="BB21" i="5"/>
  <c r="BC21" i="5" s="1"/>
  <c r="J22" i="5"/>
  <c r="AE22" i="5"/>
  <c r="AG22" i="5"/>
  <c r="AJ22" i="5" s="1"/>
  <c r="AL22" i="5" s="1"/>
  <c r="AH22" i="5"/>
  <c r="AK22" i="5"/>
  <c r="AS22" i="5"/>
  <c r="AT22" i="5"/>
  <c r="AU22" i="5" s="1"/>
  <c r="AX22" i="5"/>
  <c r="AY22" i="5"/>
  <c r="BB22" i="5"/>
  <c r="BC22" i="5" s="1"/>
  <c r="AE23" i="5"/>
  <c r="AG23" i="5"/>
  <c r="AJ23" i="5" s="1"/>
  <c r="AH23" i="5"/>
  <c r="AK23" i="5"/>
  <c r="AS23" i="5"/>
  <c r="AT23" i="5"/>
  <c r="AU23" i="5"/>
  <c r="AX23" i="5"/>
  <c r="AY23" i="5"/>
  <c r="BB23" i="5"/>
  <c r="BC23" i="5"/>
  <c r="AE24" i="5"/>
  <c r="AF24" i="5"/>
  <c r="AG24" i="5"/>
  <c r="AJ24" i="5" s="1"/>
  <c r="AH24" i="5"/>
  <c r="AI24" i="5"/>
  <c r="AM24" i="5" s="1"/>
  <c r="AK24" i="5"/>
  <c r="AR24" i="5"/>
  <c r="AS24" i="5"/>
  <c r="AT24" i="5"/>
  <c r="AU24" i="5" s="1"/>
  <c r="AV24" i="5" s="1"/>
  <c r="AW24" i="5" s="1"/>
  <c r="AX24" i="5"/>
  <c r="AY24" i="5"/>
  <c r="BB24" i="5"/>
  <c r="BC24" i="5" s="1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15" i="6"/>
  <c r="B14" i="6"/>
  <c r="B13" i="6"/>
  <c r="J40" i="6"/>
  <c r="J32" i="6"/>
  <c r="R59" i="6"/>
  <c r="J59" i="6"/>
  <c r="C59" i="6"/>
  <c r="W59" i="6" s="1"/>
  <c r="R58" i="6"/>
  <c r="J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C40" i="6"/>
  <c r="Q40" i="6" s="1"/>
  <c r="R39" i="6"/>
  <c r="J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J34" i="6"/>
  <c r="C34" i="6"/>
  <c r="N34" i="6" s="1"/>
  <c r="R33" i="6"/>
  <c r="J33" i="6"/>
  <c r="C33" i="6"/>
  <c r="Q33" i="6" s="1"/>
  <c r="R32" i="6"/>
  <c r="P32" i="6"/>
  <c r="D32" i="6"/>
  <c r="C32" i="6"/>
  <c r="G32" i="6" s="1"/>
  <c r="R31" i="6"/>
  <c r="J31" i="6"/>
  <c r="C31" i="6"/>
  <c r="S31" i="6" s="1"/>
  <c r="R30" i="6"/>
  <c r="J30" i="6"/>
  <c r="C30" i="6"/>
  <c r="P30" i="6" s="1"/>
  <c r="AL15" i="5" l="1"/>
  <c r="AU16" i="5"/>
  <c r="AN17" i="5"/>
  <c r="AP17" i="5" s="1"/>
  <c r="B16" i="6"/>
  <c r="B20" i="5"/>
  <c r="AA54" i="6"/>
  <c r="AU15" i="5"/>
  <c r="E48" i="6"/>
  <c r="M48" i="6" s="1"/>
  <c r="O34" i="6"/>
  <c r="E39" i="6"/>
  <c r="M39" i="6" s="1"/>
  <c r="F39" i="6"/>
  <c r="AL24" i="5"/>
  <c r="E34" i="6"/>
  <c r="M34" i="6" s="1"/>
  <c r="D39" i="6"/>
  <c r="AF16" i="5"/>
  <c r="AI16" i="5" s="1"/>
  <c r="AM16" i="5" s="1"/>
  <c r="AN16" i="5" s="1"/>
  <c r="AP16" i="5" s="1"/>
  <c r="AA36" i="6"/>
  <c r="G58" i="6"/>
  <c r="AA37" i="6"/>
  <c r="AO19" i="5"/>
  <c r="AA34" i="6"/>
  <c r="E40" i="6"/>
  <c r="M40" i="6" s="1"/>
  <c r="AF23" i="5"/>
  <c r="AF22" i="5"/>
  <c r="AI22" i="5" s="1"/>
  <c r="AM22" i="5" s="1"/>
  <c r="L40" i="6"/>
  <c r="AI23" i="5"/>
  <c r="AR23" i="5" s="1"/>
  <c r="AV23" i="5" s="1"/>
  <c r="AW23" i="5" s="1"/>
  <c r="AA32" i="6"/>
  <c r="AA33" i="6"/>
  <c r="AN24" i="5"/>
  <c r="AO24" i="5"/>
  <c r="AP24" i="5"/>
  <c r="AL23" i="5"/>
  <c r="AO20" i="5"/>
  <c r="AM20" i="5"/>
  <c r="AN20" i="5" s="1"/>
  <c r="AP20" i="5" s="1"/>
  <c r="AM18" i="5"/>
  <c r="AN18" i="5" s="1"/>
  <c r="AO18" i="5" s="1"/>
  <c r="AC72" i="5"/>
  <c r="AN22" i="5"/>
  <c r="X12" i="5"/>
  <c r="Y12" i="5"/>
  <c r="AN21" i="5"/>
  <c r="AO21" i="5"/>
  <c r="AP21" i="5"/>
  <c r="U12" i="5"/>
  <c r="V12" i="5"/>
  <c r="AQ17" i="5"/>
  <c r="AV18" i="5"/>
  <c r="AW18" i="5" s="1"/>
  <c r="AI15" i="5"/>
  <c r="AO17" i="5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1" i="5"/>
  <c r="AV21" i="5" s="1"/>
  <c r="AW21" i="5" s="1"/>
  <c r="AR20" i="5"/>
  <c r="AV20" i="5" s="1"/>
  <c r="AW20" i="5" s="1"/>
  <c r="AR19" i="5"/>
  <c r="AV19" i="5" s="1"/>
  <c r="AW19" i="5" s="1"/>
  <c r="AR18" i="5"/>
  <c r="AR17" i="5"/>
  <c r="AV17" i="5" s="1"/>
  <c r="AW17" i="5" s="1"/>
  <c r="H37" i="6"/>
  <c r="H45" i="6"/>
  <c r="L52" i="6"/>
  <c r="E55" i="6"/>
  <c r="M55" i="6" s="1"/>
  <c r="AP19" i="5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R16" i="5" l="1"/>
  <c r="AV16" i="5" s="1"/>
  <c r="AW16" i="5" s="1"/>
  <c r="AM23" i="5"/>
  <c r="AO16" i="5"/>
  <c r="AR22" i="5"/>
  <c r="AV22" i="5" s="1"/>
  <c r="AW22" i="5" s="1"/>
  <c r="B17" i="6"/>
  <c r="B21" i="5"/>
  <c r="AP22" i="5"/>
  <c r="AO22" i="5"/>
  <c r="AQ24" i="5"/>
  <c r="AN23" i="5"/>
  <c r="AO23" i="5"/>
  <c r="AP23" i="5"/>
  <c r="AP18" i="5"/>
  <c r="AQ18" i="5" s="1"/>
  <c r="AQ19" i="5"/>
  <c r="AM15" i="5"/>
  <c r="AN15" i="5" s="1"/>
  <c r="AR15" i="5"/>
  <c r="AV15" i="5" s="1"/>
  <c r="AW15" i="5" s="1"/>
  <c r="AQ16" i="5"/>
  <c r="AQ21" i="5"/>
  <c r="AQ22" i="5"/>
  <c r="AQ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B22" i="5" l="1"/>
  <c r="B18" i="6"/>
  <c r="AQ23" i="5"/>
  <c r="AO15" i="5"/>
  <c r="AP15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B23" i="5" l="1"/>
  <c r="B19" i="6"/>
  <c r="AQ15" i="5"/>
  <c r="C84" i="10"/>
  <c r="D18" i="19"/>
  <c r="D85" i="10" s="1"/>
  <c r="C85" i="10"/>
  <c r="B24" i="5" l="1"/>
  <c r="B20" i="6"/>
  <c r="F83" i="10"/>
  <c r="E83" i="10"/>
  <c r="G83" i="10"/>
  <c r="H83" i="10" s="1"/>
  <c r="I83" i="10" s="1"/>
  <c r="BG18" i="5" s="1"/>
  <c r="B25" i="5" l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21" i="6"/>
  <c r="F81" i="10"/>
  <c r="E81" i="10"/>
  <c r="G81" i="10"/>
  <c r="H81" i="10" s="1"/>
  <c r="I81" i="10" s="1"/>
  <c r="BG16" i="5" s="1"/>
  <c r="F73" i="10"/>
  <c r="E73" i="10"/>
  <c r="D73" i="10"/>
  <c r="C73" i="10"/>
  <c r="D72" i="10" l="1"/>
  <c r="C72" i="10"/>
  <c r="E71" i="10"/>
  <c r="D71" i="10"/>
  <c r="C71" i="10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0" i="20"/>
  <c r="AG287" i="20"/>
  <c r="AG286" i="20"/>
  <c r="AG274" i="20"/>
  <c r="AG273" i="20"/>
  <c r="AG272" i="20"/>
  <c r="AG269" i="20"/>
  <c r="AG268" i="20"/>
  <c r="AG267" i="20"/>
  <c r="AG266" i="20"/>
  <c r="AG265" i="20" s="1"/>
  <c r="AG263" i="20"/>
  <c r="AG262" i="20"/>
  <c r="AG255" i="20"/>
  <c r="AG254" i="20"/>
  <c r="AG241" i="20"/>
  <c r="AG238" i="20"/>
  <c r="AG237" i="20"/>
  <c r="AG225" i="20"/>
  <c r="AG224" i="20"/>
  <c r="AG223" i="20"/>
  <c r="AG220" i="20"/>
  <c r="AG219" i="20"/>
  <c r="AG218" i="20"/>
  <c r="AG217" i="20"/>
  <c r="AG214" i="20"/>
  <c r="AG213" i="20"/>
  <c r="AG207" i="20"/>
  <c r="AG206" i="20"/>
  <c r="AG205" i="20"/>
  <c r="AB299" i="20"/>
  <c r="AG299" i="20" s="1"/>
  <c r="AB298" i="20"/>
  <c r="AG298" i="20" s="1"/>
  <c r="AB297" i="20"/>
  <c r="AG297" i="20" s="1"/>
  <c r="AB296" i="20"/>
  <c r="AG296" i="20" s="1"/>
  <c r="AB295" i="20"/>
  <c r="AB294" i="20"/>
  <c r="AB293" i="20"/>
  <c r="AG293" i="20" s="1"/>
  <c r="AB292" i="20"/>
  <c r="AG292" i="20" s="1"/>
  <c r="AB291" i="20"/>
  <c r="AG291" i="20" s="1"/>
  <c r="AG289" i="20" s="1"/>
  <c r="AB290" i="20"/>
  <c r="AB289" i="20"/>
  <c r="AB288" i="20"/>
  <c r="AB287" i="20"/>
  <c r="AB286" i="20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G279" i="20" s="1"/>
  <c r="AB278" i="20"/>
  <c r="AG278" i="20" s="1"/>
  <c r="AB277" i="20"/>
  <c r="AB276" i="20"/>
  <c r="AB275" i="20"/>
  <c r="AG275" i="20" s="1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G261" i="20" s="1"/>
  <c r="AG259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B253" i="20"/>
  <c r="AB252" i="20"/>
  <c r="AB250" i="20"/>
  <c r="AG250" i="20" s="1"/>
  <c r="AB249" i="20"/>
  <c r="AG249" i="20" s="1"/>
  <c r="AB248" i="20"/>
  <c r="AG248" i="20" s="1"/>
  <c r="AB247" i="20"/>
  <c r="AG247" i="20" s="1"/>
  <c r="AB246" i="20"/>
  <c r="AB245" i="20"/>
  <c r="AB244" i="20"/>
  <c r="AG244" i="20" s="1"/>
  <c r="AB243" i="20"/>
  <c r="AG243" i="20" s="1"/>
  <c r="AB242" i="20"/>
  <c r="AG242" i="20" s="1"/>
  <c r="AG240" i="20" s="1"/>
  <c r="AB241" i="20"/>
  <c r="AB240" i="20"/>
  <c r="AB239" i="20"/>
  <c r="AB238" i="20"/>
  <c r="AB237" i="20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G230" i="20" s="1"/>
  <c r="AB229" i="20"/>
  <c r="AG229" i="20" s="1"/>
  <c r="AB228" i="20"/>
  <c r="AB227" i="20"/>
  <c r="AB226" i="20"/>
  <c r="AG226" i="20" s="1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G212" i="20" s="1"/>
  <c r="AB211" i="20"/>
  <c r="AG211" i="20" s="1"/>
  <c r="AG210" i="20" s="1"/>
  <c r="AB210" i="20"/>
  <c r="AB209" i="20"/>
  <c r="AB208" i="20"/>
  <c r="AG208" i="20" s="1"/>
  <c r="AB207" i="20"/>
  <c r="AB206" i="20"/>
  <c r="AB205" i="20"/>
  <c r="AB204" i="20"/>
  <c r="AB203" i="20"/>
  <c r="Z278" i="20"/>
  <c r="Z296" i="20"/>
  <c r="Z280" i="20"/>
  <c r="Z279" i="20"/>
  <c r="Z275" i="20"/>
  <c r="Z274" i="20"/>
  <c r="Z273" i="20"/>
  <c r="Z272" i="20"/>
  <c r="Z269" i="20"/>
  <c r="Z268" i="20"/>
  <c r="Z267" i="20"/>
  <c r="Z261" i="20"/>
  <c r="Z260" i="20"/>
  <c r="Z247" i="20"/>
  <c r="Z231" i="20"/>
  <c r="Z230" i="20"/>
  <c r="Z229" i="20"/>
  <c r="Z227" i="20" s="1"/>
  <c r="Z226" i="20"/>
  <c r="Z225" i="20"/>
  <c r="Z224" i="20"/>
  <c r="Z214" i="20"/>
  <c r="Z213" i="20"/>
  <c r="Z212" i="20"/>
  <c r="Z211" i="20"/>
  <c r="Z208" i="20"/>
  <c r="Z207" i="20"/>
  <c r="Z206" i="20"/>
  <c r="Z205" i="20"/>
  <c r="Z204" i="20" s="1"/>
  <c r="U299" i="20"/>
  <c r="Z299" i="20" s="1"/>
  <c r="U298" i="20"/>
  <c r="Z298" i="20" s="1"/>
  <c r="U297" i="20"/>
  <c r="Z297" i="20" s="1"/>
  <c r="Z295" i="20" s="1"/>
  <c r="U296" i="20"/>
  <c r="U295" i="20"/>
  <c r="U294" i="20"/>
  <c r="U293" i="20"/>
  <c r="Z293" i="20" s="1"/>
  <c r="U292" i="20"/>
  <c r="Z292" i="20" s="1"/>
  <c r="U291" i="20"/>
  <c r="Z291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Z283" i="20" s="1"/>
  <c r="U283" i="20"/>
  <c r="U282" i="20"/>
  <c r="U281" i="20"/>
  <c r="Z281" i="20" s="1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Z266" i="20" s="1"/>
  <c r="Z265" i="20" s="1"/>
  <c r="U265" i="20"/>
  <c r="U264" i="20"/>
  <c r="U263" i="20"/>
  <c r="Z263" i="20" s="1"/>
  <c r="Z259" i="20" s="1"/>
  <c r="U262" i="20"/>
  <c r="Z262" i="20" s="1"/>
  <c r="U261" i="20"/>
  <c r="U260" i="20"/>
  <c r="U259" i="20"/>
  <c r="U258" i="20"/>
  <c r="U257" i="20"/>
  <c r="Z257" i="20" s="1"/>
  <c r="U256" i="20"/>
  <c r="Z256" i="20" s="1"/>
  <c r="U255" i="20"/>
  <c r="Z255" i="20" s="1"/>
  <c r="U254" i="20"/>
  <c r="Z254" i="20" s="1"/>
  <c r="Z253" i="20" s="1"/>
  <c r="U253" i="20"/>
  <c r="U252" i="20"/>
  <c r="U250" i="20"/>
  <c r="Z250" i="20" s="1"/>
  <c r="U249" i="20"/>
  <c r="Z249" i="20" s="1"/>
  <c r="U248" i="20"/>
  <c r="Z248" i="20" s="1"/>
  <c r="U247" i="20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Z234" i="20" s="1"/>
  <c r="U234" i="20"/>
  <c r="U233" i="20"/>
  <c r="U232" i="20"/>
  <c r="Z232" i="20" s="1"/>
  <c r="U231" i="20"/>
  <c r="U230" i="20"/>
  <c r="U229" i="20"/>
  <c r="U228" i="20"/>
  <c r="U227" i="20"/>
  <c r="U226" i="20"/>
  <c r="U225" i="20"/>
  <c r="U224" i="20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Z216" i="20" s="1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34" i="20" l="1"/>
  <c r="Z246" i="20"/>
  <c r="Z276" i="20"/>
  <c r="AG276" i="20"/>
  <c r="AG277" i="20"/>
  <c r="AG228" i="20"/>
  <c r="AG246" i="20"/>
  <c r="AG295" i="20"/>
  <c r="Z240" i="20"/>
  <c r="Z289" i="20"/>
  <c r="Z222" i="20"/>
  <c r="AG216" i="20"/>
  <c r="Z228" i="20"/>
  <c r="Z203" i="20"/>
  <c r="AG222" i="20"/>
  <c r="AG271" i="20"/>
  <c r="AG204" i="20"/>
  <c r="AG253" i="20"/>
  <c r="Z271" i="20"/>
  <c r="AG252" i="20"/>
  <c r="Z210" i="20"/>
  <c r="Z277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N55" i="22"/>
  <c r="AM55" i="22"/>
  <c r="AP55" i="22" s="1"/>
  <c r="AR55" i="22" s="1"/>
  <c r="AK55" i="22"/>
  <c r="J55" i="22"/>
  <c r="BH54" i="22"/>
  <c r="BI54" i="22" s="1"/>
  <c r="BE54" i="22"/>
  <c r="BD54" i="22"/>
  <c r="AZ54" i="22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AY53" i="22"/>
  <c r="AQ53" i="22"/>
  <c r="AN53" i="22"/>
  <c r="AM53" i="22"/>
  <c r="AK53" i="22"/>
  <c r="J53" i="22"/>
  <c r="BH52" i="22"/>
  <c r="BI52" i="22" s="1"/>
  <c r="BE52" i="22"/>
  <c r="BD52" i="22"/>
  <c r="AZ52" i="22"/>
  <c r="AY52" i="22"/>
  <c r="AQ52" i="22"/>
  <c r="AP52" i="22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M50" i="22"/>
  <c r="AP50" i="22" s="1"/>
  <c r="AR50" i="22" s="1"/>
  <c r="AK50" i="22"/>
  <c r="J50" i="22"/>
  <c r="BH49" i="22"/>
  <c r="BI49" i="22" s="1"/>
  <c r="BE49" i="22"/>
  <c r="BD49" i="22"/>
  <c r="AZ49" i="22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N47" i="22"/>
  <c r="AM47" i="22"/>
  <c r="AP47" i="22" s="1"/>
  <c r="AK47" i="22"/>
  <c r="J47" i="22"/>
  <c r="BH46" i="22"/>
  <c r="BI46" i="22" s="1"/>
  <c r="BE46" i="22"/>
  <c r="BD46" i="22"/>
  <c r="AZ46" i="22"/>
  <c r="BA46" i="22" s="1"/>
  <c r="AY46" i="22"/>
  <c r="AQ46" i="22"/>
  <c r="AN46" i="22"/>
  <c r="AM46" i="22"/>
  <c r="AP46" i="22" s="1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K44" i="22"/>
  <c r="J44" i="22"/>
  <c r="BH43" i="22"/>
  <c r="BI43" i="22" s="1"/>
  <c r="BE43" i="22"/>
  <c r="BD43" i="22"/>
  <c r="AZ43" i="22"/>
  <c r="AY43" i="22"/>
  <c r="AQ43" i="22"/>
  <c r="AN43" i="22"/>
  <c r="AM43" i="22"/>
  <c r="AP43" i="22" s="1"/>
  <c r="AK43" i="22"/>
  <c r="J43" i="22"/>
  <c r="BH42" i="22"/>
  <c r="BI42" i="22" s="1"/>
  <c r="BE42" i="22"/>
  <c r="BD42" i="22"/>
  <c r="AZ42" i="22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R39" i="22" s="1"/>
  <c r="AT39" i="22" s="1"/>
  <c r="AP39" i="22"/>
  <c r="AN39" i="22"/>
  <c r="AM39" i="22"/>
  <c r="AK39" i="22"/>
  <c r="J39" i="22"/>
  <c r="BH38" i="22"/>
  <c r="BI38" i="22" s="1"/>
  <c r="BE38" i="22"/>
  <c r="BD38" i="22"/>
  <c r="AZ38" i="22"/>
  <c r="BA38" i="22" s="1"/>
  <c r="AY38" i="22"/>
  <c r="AR38" i="22"/>
  <c r="AQ38" i="22"/>
  <c r="AN38" i="22"/>
  <c r="AM38" i="22"/>
  <c r="AP38" i="22" s="1"/>
  <c r="AL38" i="22"/>
  <c r="AK38" i="22"/>
  <c r="J38" i="22"/>
  <c r="BH37" i="22"/>
  <c r="BI37" i="22" s="1"/>
  <c r="BE37" i="22"/>
  <c r="BD37" i="22"/>
  <c r="AZ37" i="22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N36" i="22"/>
  <c r="AM36" i="22"/>
  <c r="AP36" i="22" s="1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AY33" i="22"/>
  <c r="BA33" i="22" s="1"/>
  <c r="AQ33" i="22"/>
  <c r="AR33" i="22" s="1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AZ28" i="22"/>
  <c r="AY28" i="22"/>
  <c r="BA28" i="22" s="1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Q24" i="22"/>
  <c r="AR24" i="22" s="1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AY22" i="22"/>
  <c r="AQ22" i="22"/>
  <c r="AR22" i="22" s="1"/>
  <c r="AN22" i="22"/>
  <c r="AM22" i="22"/>
  <c r="AP22" i="22" s="1"/>
  <c r="AL22" i="22"/>
  <c r="AK22" i="22"/>
  <c r="J22" i="22"/>
  <c r="BH21" i="22"/>
  <c r="BI21" i="22" s="1"/>
  <c r="BE21" i="22"/>
  <c r="BD21" i="22"/>
  <c r="AZ21" i="22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P20" i="22" s="1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J18" i="22"/>
  <c r="BH17" i="22"/>
  <c r="BI17" i="22" s="1"/>
  <c r="BE17" i="22"/>
  <c r="BD17" i="22"/>
  <c r="BA17" i="22"/>
  <c r="AZ17" i="22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AY16" i="22"/>
  <c r="AQ16" i="22"/>
  <c r="AR16" i="22" s="1"/>
  <c r="AP16" i="22"/>
  <c r="AN16" i="22"/>
  <c r="AM16" i="22"/>
  <c r="AL16" i="22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BA15" i="22" s="1"/>
  <c r="AY15" i="22"/>
  <c r="AQ15" i="22"/>
  <c r="AR15" i="22" s="1"/>
  <c r="AN15" i="22"/>
  <c r="AM15" i="22"/>
  <c r="AP15" i="22" s="1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D61" i="21" s="1"/>
  <c r="AC60" i="21"/>
  <c r="AD60" i="21" s="1"/>
  <c r="AC59" i="21"/>
  <c r="AD59" i="21" s="1"/>
  <c r="AC56" i="21"/>
  <c r="AC55" i="21"/>
  <c r="AC54" i="21"/>
  <c r="AD54" i="21" s="1"/>
  <c r="AC53" i="21"/>
  <c r="AD53" i="21" s="1"/>
  <c r="AC50" i="21"/>
  <c r="AD50" i="21" s="1"/>
  <c r="AC49" i="21"/>
  <c r="AC48" i="21"/>
  <c r="AD48" i="21" s="1"/>
  <c r="AC47" i="21"/>
  <c r="AC44" i="21"/>
  <c r="AC43" i="21"/>
  <c r="AC42" i="21"/>
  <c r="AC41" i="21"/>
  <c r="AC38" i="21"/>
  <c r="AD38" i="21" s="1"/>
  <c r="AC37" i="21"/>
  <c r="AD37" i="21" s="1"/>
  <c r="AC36" i="21"/>
  <c r="AD36" i="21" s="1"/>
  <c r="AC35" i="21"/>
  <c r="AD35" i="21" s="1"/>
  <c r="AC32" i="21"/>
  <c r="AD32" i="21" s="1"/>
  <c r="AC31" i="21"/>
  <c r="AC30" i="21"/>
  <c r="AD30" i="21" s="1"/>
  <c r="AC29" i="21"/>
  <c r="AD29" i="21" s="1"/>
  <c r="AC26" i="21"/>
  <c r="AD26" i="21" s="1"/>
  <c r="AC25" i="21"/>
  <c r="AD25" i="21" s="1"/>
  <c r="AC24" i="21"/>
  <c r="AC20" i="21"/>
  <c r="AD20" i="21" s="1"/>
  <c r="AC19" i="21"/>
  <c r="AC18" i="21"/>
  <c r="AC23" i="21"/>
  <c r="AD18" i="21"/>
  <c r="AC17" i="21"/>
  <c r="AD17" i="21" s="1"/>
  <c r="AE17" i="21" s="1"/>
  <c r="AC17" i="18"/>
  <c r="AD11" i="21"/>
  <c r="AD55" i="21"/>
  <c r="AD47" i="21"/>
  <c r="AD44" i="21"/>
  <c r="AD43" i="21"/>
  <c r="AD41" i="21"/>
  <c r="AD31" i="21"/>
  <c r="AD24" i="21"/>
  <c r="AD23" i="21"/>
  <c r="AD19" i="21"/>
  <c r="AB12" i="21"/>
  <c r="W11" i="21"/>
  <c r="W23" i="21" s="1"/>
  <c r="W11" i="18"/>
  <c r="V62" i="21"/>
  <c r="V61" i="21"/>
  <c r="V60" i="21"/>
  <c r="V59" i="21"/>
  <c r="V55" i="21"/>
  <c r="V54" i="21"/>
  <c r="V53" i="2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V36" i="21"/>
  <c r="V35" i="21"/>
  <c r="V32" i="21"/>
  <c r="V31" i="21"/>
  <c r="W31" i="21" s="1"/>
  <c r="V30" i="21"/>
  <c r="V29" i="21"/>
  <c r="V26" i="2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47" i="22"/>
  <c r="AP53" i="22"/>
  <c r="AR53" i="22" s="1"/>
  <c r="BA54" i="22"/>
  <c r="BA37" i="22"/>
  <c r="BA47" i="22"/>
  <c r="AO16" i="22"/>
  <c r="AS16" i="22" s="1"/>
  <c r="AT16" i="22" s="1"/>
  <c r="BA53" i="22"/>
  <c r="AP56" i="22"/>
  <c r="W26" i="21"/>
  <c r="W53" i="21"/>
  <c r="X53" i="21" s="1"/>
  <c r="Y53" i="21" s="1"/>
  <c r="W20" i="22"/>
  <c r="BA22" i="22"/>
  <c r="BA59" i="22"/>
  <c r="W29" i="21"/>
  <c r="X29" i="21" s="1"/>
  <c r="Y29" i="21" s="1"/>
  <c r="W54" i="21"/>
  <c r="AD20" i="22"/>
  <c r="BA25" i="22"/>
  <c r="AR46" i="22"/>
  <c r="BA56" i="22"/>
  <c r="W19" i="22"/>
  <c r="X19" i="22" s="1"/>
  <c r="AR40" i="22"/>
  <c r="AT40" i="22" s="1"/>
  <c r="BA43" i="22"/>
  <c r="AR52" i="22"/>
  <c r="AD19" i="22"/>
  <c r="AP58" i="22"/>
  <c r="W32" i="21"/>
  <c r="W60" i="21"/>
  <c r="BA21" i="22"/>
  <c r="BA40" i="22"/>
  <c r="BA49" i="22"/>
  <c r="AR58" i="22"/>
  <c r="AV58" i="22" s="1"/>
  <c r="AR61" i="22"/>
  <c r="BA16" i="22"/>
  <c r="BA52" i="22"/>
  <c r="BA58" i="22"/>
  <c r="AR45" i="22"/>
  <c r="AR48" i="22"/>
  <c r="W37" i="21"/>
  <c r="W18" i="22"/>
  <c r="X18" i="22" s="1"/>
  <c r="Y18" i="22" s="1"/>
  <c r="BA42" i="22"/>
  <c r="AP44" i="22"/>
  <c r="AP57" i="22"/>
  <c r="AE20" i="22"/>
  <c r="AF20" i="22" s="1"/>
  <c r="AE19" i="22"/>
  <c r="AF19" i="22" s="1"/>
  <c r="X26" i="22"/>
  <c r="Y26" i="22" s="1"/>
  <c r="AO17" i="22"/>
  <c r="AE18" i="22"/>
  <c r="AF18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O60" i="22" s="1"/>
  <c r="AL47" i="22"/>
  <c r="AO47" i="22" s="1"/>
  <c r="AL53" i="22"/>
  <c r="AL59" i="22"/>
  <c r="AO59" i="22" s="1"/>
  <c r="AL46" i="22"/>
  <c r="AO46" i="22" s="1"/>
  <c r="AV46" i="22" s="1"/>
  <c r="AL45" i="22"/>
  <c r="AO45" i="22" s="1"/>
  <c r="AL52" i="22"/>
  <c r="AO52" i="22" s="1"/>
  <c r="AV52" i="22" s="1"/>
  <c r="AL51" i="22"/>
  <c r="AO51" i="22" s="1"/>
  <c r="AV51" i="22" s="1"/>
  <c r="AL50" i="22"/>
  <c r="AO50" i="22" s="1"/>
  <c r="AV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U55" i="22" s="1"/>
  <c r="AL49" i="22"/>
  <c r="AO49" i="22" s="1"/>
  <c r="AU49" i="22" s="1"/>
  <c r="AL61" i="22"/>
  <c r="AL48" i="22"/>
  <c r="AO48" i="22" s="1"/>
  <c r="AL44" i="22"/>
  <c r="AL42" i="22"/>
  <c r="AO42" i="22" s="1"/>
  <c r="AL41" i="22"/>
  <c r="AO41" i="22" s="1"/>
  <c r="AL40" i="22"/>
  <c r="AO40" i="22" s="1"/>
  <c r="AV40" i="22" s="1"/>
  <c r="AL35" i="22"/>
  <c r="AO35" i="22" s="1"/>
  <c r="AL54" i="22"/>
  <c r="AO54" i="22" s="1"/>
  <c r="AL39" i="22"/>
  <c r="AL33" i="22"/>
  <c r="AO33" i="22" s="1"/>
  <c r="AL30" i="22"/>
  <c r="AL28" i="22"/>
  <c r="AO28" i="22" s="1"/>
  <c r="AL27" i="22"/>
  <c r="AL26" i="22"/>
  <c r="AO26" i="22" s="1"/>
  <c r="AL37" i="22"/>
  <c r="AL31" i="22"/>
  <c r="AO31" i="22" s="1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T49" i="22"/>
  <c r="W44" i="22"/>
  <c r="AD32" i="22"/>
  <c r="AO37" i="22"/>
  <c r="AV39" i="22"/>
  <c r="AD61" i="22"/>
  <c r="AT47" i="22"/>
  <c r="BA35" i="22"/>
  <c r="AP37" i="22"/>
  <c r="AD38" i="22"/>
  <c r="AO39" i="22"/>
  <c r="AU39" i="22" s="1"/>
  <c r="AP42" i="22"/>
  <c r="AR42" i="22" s="1"/>
  <c r="AO44" i="22"/>
  <c r="AD36" i="22"/>
  <c r="AO38" i="22"/>
  <c r="W47" i="22"/>
  <c r="AV48" i="22"/>
  <c r="AU48" i="22"/>
  <c r="AT48" i="22"/>
  <c r="AD50" i="22"/>
  <c r="AO61" i="22"/>
  <c r="AR62" i="22"/>
  <c r="AR43" i="22"/>
  <c r="AR44" i="22"/>
  <c r="AD49" i="22"/>
  <c r="AV55" i="22"/>
  <c r="AT55" i="22"/>
  <c r="AD53" i="22"/>
  <c r="AD55" i="22"/>
  <c r="W59" i="22"/>
  <c r="AR59" i="22"/>
  <c r="AT60" i="22"/>
  <c r="AT45" i="22"/>
  <c r="AT46" i="22"/>
  <c r="W48" i="22"/>
  <c r="AR56" i="22"/>
  <c r="AV61" i="22"/>
  <c r="AU61" i="22"/>
  <c r="AT61" i="22"/>
  <c r="AD62" i="22"/>
  <c r="AT50" i="22"/>
  <c r="AT51" i="22"/>
  <c r="AT52" i="22"/>
  <c r="AO53" i="22"/>
  <c r="AU53" i="22" s="1"/>
  <c r="AR57" i="22"/>
  <c r="AD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 s="1"/>
  <c r="AE47" i="21"/>
  <c r="AF47" i="21" s="1"/>
  <c r="AE48" i="21"/>
  <c r="AF48" i="21" s="1"/>
  <c r="AE20" i="21"/>
  <c r="AF20" i="21" s="1"/>
  <c r="AE25" i="21"/>
  <c r="AF25" i="21" s="1"/>
  <c r="AE30" i="21"/>
  <c r="AF30" i="21" s="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X36" i="21" s="1"/>
  <c r="Y36" i="21" s="1"/>
  <c r="W18" i="21"/>
  <c r="X18" i="21" s="1"/>
  <c r="Y18" i="21" s="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50" i="21"/>
  <c r="Y50" i="21" s="1"/>
  <c r="X25" i="21"/>
  <c r="Y25" i="21" s="1"/>
  <c r="X54" i="21"/>
  <c r="Y54" i="21" s="1"/>
  <c r="X32" i="21"/>
  <c r="Y32" i="21" s="1"/>
  <c r="X37" i="21"/>
  <c r="Y37" i="21" s="1"/>
  <c r="X23" i="21"/>
  <c r="Y23" i="21" s="1"/>
  <c r="X38" i="21"/>
  <c r="Y38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4" i="22" l="1"/>
  <c r="AV54" i="22"/>
  <c r="AU60" i="22"/>
  <c r="AV60" i="22"/>
  <c r="AU52" i="22"/>
  <c r="AU51" i="22"/>
  <c r="AU50" i="22"/>
  <c r="AU52" i="21"/>
  <c r="AT58" i="22"/>
  <c r="AU58" i="22"/>
  <c r="X20" i="22"/>
  <c r="Y20" i="22" s="1"/>
  <c r="AX16" i="22"/>
  <c r="BB16" i="22" s="1"/>
  <c r="BC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X47" i="22"/>
  <c r="Y47" i="22" s="1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W18" i="21" s="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S8" i="19"/>
  <c r="S9" i="19" s="1"/>
  <c r="Q8" i="19"/>
  <c r="Q9" i="19" s="1"/>
  <c r="N8" i="19"/>
  <c r="N9" i="19" s="1"/>
  <c r="AG112" i="20"/>
  <c r="AG14" i="20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G10" i="20"/>
  <c r="AG182" i="20"/>
  <c r="AG181" i="20"/>
  <c r="AG180" i="20"/>
  <c r="AG177" i="20"/>
  <c r="AG165" i="20"/>
  <c r="AG164" i="20"/>
  <c r="AG163" i="20"/>
  <c r="AG162" i="20"/>
  <c r="AG161" i="20" s="1"/>
  <c r="AG159" i="20"/>
  <c r="AG158" i="20"/>
  <c r="AG157" i="20"/>
  <c r="AG154" i="20" s="1"/>
  <c r="AG133" i="20"/>
  <c r="AG132" i="20"/>
  <c r="AG131" i="20"/>
  <c r="AG128" i="20"/>
  <c r="AG127" i="20"/>
  <c r="AG116" i="20"/>
  <c r="AG115" i="20"/>
  <c r="AG114" i="20"/>
  <c r="AG113" i="20"/>
  <c r="AG109" i="20"/>
  <c r="AG108" i="20"/>
  <c r="AG107" i="20"/>
  <c r="AG84" i="20"/>
  <c r="AG83" i="20"/>
  <c r="AG82" i="20"/>
  <c r="AG81" i="20" s="1"/>
  <c r="AG79" i="20"/>
  <c r="AG78" i="20"/>
  <c r="AG67" i="20"/>
  <c r="AG66" i="20"/>
  <c r="AG65" i="20"/>
  <c r="AG64" i="20"/>
  <c r="AG63" i="20" s="1"/>
  <c r="AG60" i="20"/>
  <c r="AG59" i="20"/>
  <c r="AG58" i="20"/>
  <c r="AG35" i="20"/>
  <c r="AG34" i="20"/>
  <c r="AG33" i="20"/>
  <c r="AG30" i="20"/>
  <c r="AG29" i="20"/>
  <c r="AG18" i="20"/>
  <c r="AG17" i="20"/>
  <c r="AG16" i="20"/>
  <c r="AG15" i="20"/>
  <c r="AG11" i="20"/>
  <c r="Z10" i="20"/>
  <c r="AB201" i="20"/>
  <c r="AG201" i="20" s="1"/>
  <c r="AB200" i="20"/>
  <c r="AG200" i="20" s="1"/>
  <c r="AB199" i="20"/>
  <c r="AG199" i="20" s="1"/>
  <c r="AB198" i="20"/>
  <c r="AG198" i="20" s="1"/>
  <c r="AG197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G191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B185" i="20"/>
  <c r="AB184" i="20"/>
  <c r="AB183" i="20"/>
  <c r="AG183" i="20" s="1"/>
  <c r="AB182" i="20"/>
  <c r="AB181" i="20"/>
  <c r="AB180" i="20"/>
  <c r="AB179" i="20"/>
  <c r="AB178" i="20"/>
  <c r="AB177" i="20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G167" i="20" s="1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G142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B136" i="20"/>
  <c r="AB135" i="20"/>
  <c r="AB134" i="20"/>
  <c r="AG134" i="20" s="1"/>
  <c r="AB133" i="20"/>
  <c r="AB132" i="20"/>
  <c r="AB131" i="20"/>
  <c r="AB130" i="20"/>
  <c r="AB129" i="20"/>
  <c r="AB128" i="20"/>
  <c r="AB127" i="20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G118" i="20" s="1"/>
  <c r="AB118" i="20"/>
  <c r="AB117" i="20"/>
  <c r="AB116" i="20"/>
  <c r="AB115" i="20"/>
  <c r="AB114" i="20"/>
  <c r="AB113" i="20"/>
  <c r="AB112" i="20"/>
  <c r="AB111" i="20"/>
  <c r="AB110" i="20"/>
  <c r="AG110" i="20" s="1"/>
  <c r="AB109" i="20"/>
  <c r="AB108" i="20"/>
  <c r="AB107" i="20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G93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B87" i="20"/>
  <c r="AB86" i="20"/>
  <c r="AB85" i="20"/>
  <c r="AG85" i="20" s="1"/>
  <c r="AB84" i="20"/>
  <c r="AB83" i="20"/>
  <c r="AB82" i="20"/>
  <c r="AB81" i="20"/>
  <c r="AB80" i="20"/>
  <c r="AB79" i="20"/>
  <c r="AB78" i="20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G69" i="20" s="1"/>
  <c r="AB69" i="20"/>
  <c r="AB68" i="20"/>
  <c r="AB67" i="20"/>
  <c r="AB66" i="20"/>
  <c r="AB65" i="20"/>
  <c r="AB64" i="20"/>
  <c r="AB63" i="20"/>
  <c r="AB62" i="20"/>
  <c r="AB61" i="20"/>
  <c r="AG61" i="20" s="1"/>
  <c r="AB60" i="20"/>
  <c r="AB59" i="20"/>
  <c r="AB58" i="20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G44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B38" i="20"/>
  <c r="AB37" i="20"/>
  <c r="AB36" i="20"/>
  <c r="AG36" i="20" s="1"/>
  <c r="AB35" i="20"/>
  <c r="AB34" i="20"/>
  <c r="AB33" i="20"/>
  <c r="AB32" i="20"/>
  <c r="AB31" i="20"/>
  <c r="AB30" i="20"/>
  <c r="AB29" i="20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G20" i="20" s="1"/>
  <c r="AB20" i="20"/>
  <c r="AB19" i="20"/>
  <c r="AB18" i="20"/>
  <c r="AB17" i="20"/>
  <c r="AB16" i="20"/>
  <c r="AB15" i="20"/>
  <c r="AB14" i="20"/>
  <c r="AB13" i="20"/>
  <c r="AB12" i="20"/>
  <c r="AG12" i="20" s="1"/>
  <c r="AB11" i="20"/>
  <c r="AB10" i="20"/>
  <c r="AB8" i="20"/>
  <c r="AB7" i="20"/>
  <c r="AA6" i="20"/>
  <c r="Z152" i="20"/>
  <c r="Z151" i="20"/>
  <c r="Z131" i="20"/>
  <c r="Z128" i="20"/>
  <c r="Z127" i="20"/>
  <c r="Z126" i="20"/>
  <c r="Z115" i="20"/>
  <c r="Z114" i="20"/>
  <c r="Z113" i="20"/>
  <c r="Z112" i="20" s="1"/>
  <c r="Z110" i="20"/>
  <c r="Z109" i="20"/>
  <c r="Z108" i="20"/>
  <c r="Z107" i="20"/>
  <c r="Z105" i="20" s="1"/>
  <c r="Z103" i="20"/>
  <c r="Z102" i="20"/>
  <c r="Z101" i="20"/>
  <c r="Z91" i="20"/>
  <c r="Z90" i="20"/>
  <c r="Z88" i="20"/>
  <c r="Z83" i="20"/>
  <c r="Z82" i="20"/>
  <c r="Z79" i="20"/>
  <c r="Z78" i="20"/>
  <c r="Z59" i="20"/>
  <c r="Z58" i="20"/>
  <c r="Z54" i="20"/>
  <c r="Z53" i="20"/>
  <c r="Z52" i="20"/>
  <c r="Z42" i="20"/>
  <c r="Z41" i="20"/>
  <c r="Z39" i="20"/>
  <c r="Z34" i="20"/>
  <c r="Z33" i="20"/>
  <c r="Z30" i="20"/>
  <c r="Z29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Z150" i="20" s="1"/>
  <c r="U149" i="20"/>
  <c r="Z149" i="20" s="1"/>
  <c r="Z148" i="20" s="1"/>
  <c r="U148" i="20"/>
  <c r="U147" i="20"/>
  <c r="U146" i="20"/>
  <c r="Z146" i="20" s="1"/>
  <c r="U145" i="20"/>
  <c r="Z145" i="20" s="1"/>
  <c r="U144" i="20"/>
  <c r="Z144" i="20" s="1"/>
  <c r="U143" i="20"/>
  <c r="Z143" i="20" s="1"/>
  <c r="Z142" i="20" s="1"/>
  <c r="U142" i="20"/>
  <c r="U141" i="20"/>
  <c r="U140" i="20"/>
  <c r="Z140" i="20" s="1"/>
  <c r="U139" i="20"/>
  <c r="Z139" i="20" s="1"/>
  <c r="U138" i="20"/>
  <c r="Z138" i="20" s="1"/>
  <c r="U137" i="20"/>
  <c r="Z137" i="20" s="1"/>
  <c r="Z136" i="20" s="1"/>
  <c r="U136" i="20"/>
  <c r="U135" i="20"/>
  <c r="U134" i="20"/>
  <c r="Z134" i="20" s="1"/>
  <c r="U133" i="20"/>
  <c r="Z133" i="20" s="1"/>
  <c r="U132" i="20"/>
  <c r="Z132" i="20" s="1"/>
  <c r="U131" i="20"/>
  <c r="U130" i="20"/>
  <c r="U129" i="20"/>
  <c r="U128" i="20"/>
  <c r="U127" i="20"/>
  <c r="U126" i="20"/>
  <c r="U125" i="20"/>
  <c r="Z125" i="20" s="1"/>
  <c r="Z124" i="20" s="1"/>
  <c r="U124" i="20"/>
  <c r="U123" i="20"/>
  <c r="U122" i="20"/>
  <c r="Z122" i="20" s="1"/>
  <c r="U121" i="20"/>
  <c r="Z121" i="20" s="1"/>
  <c r="U120" i="20"/>
  <c r="Z120" i="20" s="1"/>
  <c r="U119" i="20"/>
  <c r="Z119" i="20" s="1"/>
  <c r="Z118" i="20" s="1"/>
  <c r="U118" i="20"/>
  <c r="U117" i="20"/>
  <c r="U116" i="20"/>
  <c r="Z116" i="20" s="1"/>
  <c r="U115" i="20"/>
  <c r="U114" i="20"/>
  <c r="U113" i="20"/>
  <c r="U105" i="20"/>
  <c r="U103" i="20"/>
  <c r="U102" i="20"/>
  <c r="U101" i="20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U90" i="20"/>
  <c r="U89" i="20"/>
  <c r="Z89" i="20" s="1"/>
  <c r="U88" i="20"/>
  <c r="U87" i="20"/>
  <c r="U86" i="20"/>
  <c r="U85" i="20"/>
  <c r="Z85" i="20" s="1"/>
  <c r="U84" i="20"/>
  <c r="Z84" i="20" s="1"/>
  <c r="U83" i="20"/>
  <c r="U82" i="20"/>
  <c r="U81" i="20"/>
  <c r="U80" i="20"/>
  <c r="U79" i="20"/>
  <c r="U78" i="20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Z69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Z57" i="20" s="1"/>
  <c r="U59" i="20"/>
  <c r="U58" i="20"/>
  <c r="U57" i="20"/>
  <c r="U56" i="20"/>
  <c r="U54" i="20"/>
  <c r="U53" i="20"/>
  <c r="U52" i="20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Z44" i="20" s="1"/>
  <c r="U44" i="20"/>
  <c r="U43" i="20"/>
  <c r="U42" i="20"/>
  <c r="U41" i="20"/>
  <c r="U40" i="20"/>
  <c r="Z40" i="20" s="1"/>
  <c r="U39" i="20"/>
  <c r="U38" i="20"/>
  <c r="U37" i="20"/>
  <c r="U36" i="20"/>
  <c r="Z36" i="20" s="1"/>
  <c r="U35" i="20"/>
  <c r="Z35" i="20" s="1"/>
  <c r="U34" i="20"/>
  <c r="U33" i="20"/>
  <c r="U32" i="20"/>
  <c r="U31" i="20"/>
  <c r="U30" i="20"/>
  <c r="U29" i="20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Z20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05" i="20" l="1"/>
  <c r="Z56" i="20"/>
  <c r="AG31" i="20"/>
  <c r="Z93" i="20"/>
  <c r="Z80" i="20"/>
  <c r="AG56" i="20"/>
  <c r="Z129" i="20"/>
  <c r="AG7" i="20"/>
  <c r="AG8" i="20"/>
  <c r="Z87" i="20"/>
  <c r="AG38" i="20"/>
  <c r="AG87" i="20"/>
  <c r="AG136" i="20"/>
  <c r="AG185" i="20"/>
  <c r="AG130" i="20"/>
  <c r="Z38" i="20"/>
  <c r="AG129" i="20"/>
  <c r="AG179" i="20"/>
  <c r="Z7" i="20"/>
  <c r="Z8" i="20"/>
  <c r="AG106" i="20"/>
  <c r="Z81" i="20"/>
  <c r="X17" i="18"/>
  <c r="Y17" i="18" s="1"/>
  <c r="AG32" i="20"/>
  <c r="Z31" i="20"/>
  <c r="AG57" i="20"/>
  <c r="Z161" i="20"/>
  <c r="Z32" i="20"/>
  <c r="Z130" i="20"/>
  <c r="AG80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BG19" i="5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BG23" i="5" l="1"/>
  <c r="BG24" i="5"/>
  <c r="BG15" i="5"/>
  <c r="BL15" i="5" s="1"/>
  <c r="G82" i="10"/>
  <c r="H82" i="10" s="1"/>
  <c r="I82" i="10" s="1"/>
  <c r="BG17" i="5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G20" i="5" l="1"/>
  <c r="G87" i="10" l="1"/>
  <c r="H87" i="10" s="1"/>
  <c r="I87" i="10" s="1"/>
  <c r="BG22" i="5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31" i="21" l="1"/>
  <c r="BM27" i="22"/>
  <c r="BM50" i="2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AI65" i="18"/>
  <c r="B65" i="18"/>
  <c r="B66" i="18" s="1"/>
  <c r="B67" i="18" s="1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N62" i="18"/>
  <c r="AM62" i="18"/>
  <c r="AP62" i="18" s="1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M59" i="18"/>
  <c r="AP59" i="18" s="1"/>
  <c r="AR59" i="18" s="1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R58" i="18" s="1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AY57" i="18"/>
  <c r="AQ57" i="18"/>
  <c r="AN57" i="18"/>
  <c r="AM57" i="18"/>
  <c r="AP57" i="18" s="1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N56" i="18"/>
  <c r="AP56" i="18" s="1"/>
  <c r="AR56" i="18" s="1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BA52" i="18" s="1"/>
  <c r="AQ52" i="18"/>
  <c r="AN52" i="18"/>
  <c r="AP52" i="18" s="1"/>
  <c r="AM52" i="18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N50" i="18"/>
  <c r="AM50" i="18"/>
  <c r="AP50" i="18" s="1"/>
  <c r="AK50" i="18"/>
  <c r="AC50" i="18"/>
  <c r="V50" i="18"/>
  <c r="J50" i="18"/>
  <c r="BH49" i="18"/>
  <c r="BI49" i="18" s="1"/>
  <c r="BE49" i="18"/>
  <c r="BD49" i="18"/>
  <c r="BM49" i="18" s="1"/>
  <c r="AZ49" i="18"/>
  <c r="AY49" i="18"/>
  <c r="AQ49" i="18"/>
  <c r="AN49" i="18"/>
  <c r="AM49" i="18"/>
  <c r="AP49" i="18" s="1"/>
  <c r="AK49" i="18"/>
  <c r="AC49" i="18"/>
  <c r="J49" i="18"/>
  <c r="BH48" i="18"/>
  <c r="BI48" i="18" s="1"/>
  <c r="BE48" i="18"/>
  <c r="BD48" i="18"/>
  <c r="BM48" i="18" s="1"/>
  <c r="AZ48" i="18"/>
  <c r="AY48" i="18"/>
  <c r="AQ48" i="18"/>
  <c r="AR48" i="18" s="1"/>
  <c r="AP48" i="18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BA45" i="18" s="1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AY44" i="18"/>
  <c r="AQ44" i="18"/>
  <c r="AN44" i="18"/>
  <c r="AP44" i="18" s="1"/>
  <c r="AR44" i="18" s="1"/>
  <c r="AM44" i="18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BM42" i="18" s="1"/>
  <c r="AZ42" i="18"/>
  <c r="AY42" i="18"/>
  <c r="AQ42" i="18"/>
  <c r="AN42" i="18"/>
  <c r="AM42" i="18"/>
  <c r="AP42" i="18" s="1"/>
  <c r="AR42" i="18" s="1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Q37" i="18"/>
  <c r="AR37" i="18" s="1"/>
  <c r="AP37" i="18"/>
  <c r="AN37" i="18"/>
  <c r="AM37" i="18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M36" i="18"/>
  <c r="AK36" i="18"/>
  <c r="AC36" i="18"/>
  <c r="V36" i="18"/>
  <c r="J36" i="18"/>
  <c r="BH35" i="18"/>
  <c r="BI35" i="18" s="1"/>
  <c r="BE35" i="18"/>
  <c r="BD35" i="18"/>
  <c r="BM35" i="18" s="1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BM34" i="18" s="1"/>
  <c r="AZ34" i="18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BM33" i="18" s="1"/>
  <c r="AZ33" i="18"/>
  <c r="AY33" i="18"/>
  <c r="AR33" i="18"/>
  <c r="AQ33" i="18"/>
  <c r="AN33" i="18"/>
  <c r="AM33" i="18"/>
  <c r="AP33" i="18" s="1"/>
  <c r="AK33" i="18"/>
  <c r="J33" i="18"/>
  <c r="BH32" i="18"/>
  <c r="BI32" i="18" s="1"/>
  <c r="BE32" i="18"/>
  <c r="BD32" i="18"/>
  <c r="BM32" i="18" s="1"/>
  <c r="AZ32" i="18"/>
  <c r="AY32" i="18"/>
  <c r="AR32" i="18"/>
  <c r="AQ32" i="18"/>
  <c r="AN32" i="18"/>
  <c r="AM32" i="18"/>
  <c r="AP32" i="18" s="1"/>
  <c r="AK32" i="18"/>
  <c r="AC32" i="18"/>
  <c r="AD32" i="18" s="1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M31" i="18"/>
  <c r="AP31" i="18" s="1"/>
  <c r="AK31" i="18"/>
  <c r="AC31" i="18"/>
  <c r="V31" i="18"/>
  <c r="J31" i="18"/>
  <c r="BH30" i="18"/>
  <c r="BI30" i="18" s="1"/>
  <c r="BE30" i="18"/>
  <c r="BD30" i="18"/>
  <c r="BM30" i="18" s="1"/>
  <c r="AZ30" i="18"/>
  <c r="BA30" i="18" s="1"/>
  <c r="AY30" i="18"/>
  <c r="AQ30" i="18"/>
  <c r="AR30" i="18" s="1"/>
  <c r="AN30" i="18"/>
  <c r="AP30" i="18" s="1"/>
  <c r="AM30" i="18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K29" i="18"/>
  <c r="AC29" i="18"/>
  <c r="V29" i="18"/>
  <c r="J29" i="18"/>
  <c r="BH28" i="18"/>
  <c r="BI28" i="18" s="1"/>
  <c r="BE28" i="18"/>
  <c r="BD28" i="18"/>
  <c r="BM28" i="18" s="1"/>
  <c r="AZ28" i="18"/>
  <c r="AY28" i="18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AZ25" i="18"/>
  <c r="BA25" i="18" s="1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BA24" i="18" s="1"/>
  <c r="AY24" i="18"/>
  <c r="AQ24" i="18"/>
  <c r="AR24" i="18" s="1"/>
  <c r="AN24" i="18"/>
  <c r="AM24" i="18"/>
  <c r="AK24" i="18"/>
  <c r="AC24" i="18"/>
  <c r="V24" i="18"/>
  <c r="J24" i="18"/>
  <c r="BH23" i="18"/>
  <c r="BI23" i="18" s="1"/>
  <c r="BE23" i="18"/>
  <c r="BD23" i="18"/>
  <c r="BM23" i="18" s="1"/>
  <c r="AZ23" i="18"/>
  <c r="BA23" i="18" s="1"/>
  <c r="AY23" i="18"/>
  <c r="AQ23" i="18"/>
  <c r="AR23" i="18" s="1"/>
  <c r="AN23" i="18"/>
  <c r="AM23" i="18"/>
  <c r="AK23" i="18"/>
  <c r="AC23" i="18"/>
  <c r="J23" i="18"/>
  <c r="BH22" i="18"/>
  <c r="BI22" i="18" s="1"/>
  <c r="BE22" i="18"/>
  <c r="BD22" i="18"/>
  <c r="BM22" i="18" s="1"/>
  <c r="AZ22" i="18"/>
  <c r="AY22" i="18"/>
  <c r="BA22" i="18" s="1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M20" i="18" s="1"/>
  <c r="AZ20" i="18"/>
  <c r="BA20" i="18" s="1"/>
  <c r="AY20" i="18"/>
  <c r="AQ20" i="18"/>
  <c r="AR20" i="18" s="1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R19" i="18"/>
  <c r="AQ19" i="18"/>
  <c r="AN19" i="18"/>
  <c r="AP19" i="18" s="1"/>
  <c r="AM19" i="18"/>
  <c r="AK19" i="18"/>
  <c r="AC19" i="18"/>
  <c r="V19" i="18"/>
  <c r="J19" i="18"/>
  <c r="BH18" i="18"/>
  <c r="BI18" i="18" s="1"/>
  <c r="BE18" i="18"/>
  <c r="BD18" i="18"/>
  <c r="BM18" i="18" s="1"/>
  <c r="BA18" i="18"/>
  <c r="AZ18" i="18"/>
  <c r="AY18" i="18"/>
  <c r="AQ18" i="18"/>
  <c r="AR18" i="18" s="1"/>
  <c r="AN18" i="18"/>
  <c r="AM18" i="18"/>
  <c r="AL18" i="18"/>
  <c r="AO18" i="18" s="1"/>
  <c r="AK18" i="18"/>
  <c r="AC18" i="18"/>
  <c r="V18" i="18"/>
  <c r="J18" i="18"/>
  <c r="BH17" i="18"/>
  <c r="BI17" i="18" s="1"/>
  <c r="BE17" i="18"/>
  <c r="BD17" i="18"/>
  <c r="BM17" i="18" s="1"/>
  <c r="AZ17" i="18"/>
  <c r="AY17" i="18"/>
  <c r="AQ17" i="18"/>
  <c r="AR17" i="18" s="1"/>
  <c r="AN17" i="18"/>
  <c r="AM17" i="18"/>
  <c r="AP17" i="18" s="1"/>
  <c r="AK17" i="18"/>
  <c r="AD17" i="18"/>
  <c r="J17" i="18"/>
  <c r="BH16" i="18"/>
  <c r="BI16" i="18" s="1"/>
  <c r="BE16" i="18"/>
  <c r="BD16" i="18"/>
  <c r="BM16" i="18" s="1"/>
  <c r="AZ16" i="18"/>
  <c r="BA16" i="18" s="1"/>
  <c r="AY16" i="18"/>
  <c r="AQ16" i="18"/>
  <c r="AR16" i="18" s="1"/>
  <c r="AN16" i="18"/>
  <c r="AM16" i="18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BA15" i="18" s="1"/>
  <c r="AY15" i="18"/>
  <c r="AQ15" i="18"/>
  <c r="AR15" i="18" s="1"/>
  <c r="AP15" i="18"/>
  <c r="AN15" i="18"/>
  <c r="AM15" i="18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D32" i="17" s="1"/>
  <c r="AC31" i="17"/>
  <c r="AC30" i="17"/>
  <c r="AC26" i="17"/>
  <c r="AC25" i="17"/>
  <c r="AC24" i="17"/>
  <c r="AC20" i="17"/>
  <c r="AC19" i="17"/>
  <c r="AC18" i="17"/>
  <c r="AC62" i="16"/>
  <c r="AC61" i="16"/>
  <c r="AD61" i="16" s="1"/>
  <c r="AC60" i="16"/>
  <c r="AC59" i="16"/>
  <c r="AC38" i="16"/>
  <c r="AD38" i="16" s="1"/>
  <c r="AC37" i="16"/>
  <c r="AC36" i="16"/>
  <c r="AC35" i="16"/>
  <c r="AD35" i="16" s="1"/>
  <c r="AC56" i="16"/>
  <c r="AC55" i="16"/>
  <c r="AD55" i="16" s="1"/>
  <c r="AC54" i="16"/>
  <c r="AC53" i="16"/>
  <c r="AC50" i="16"/>
  <c r="AD50" i="16" s="1"/>
  <c r="AC49" i="16"/>
  <c r="AC48" i="16"/>
  <c r="AC47" i="16"/>
  <c r="AC32" i="16"/>
  <c r="AC31" i="16"/>
  <c r="AD31" i="16" s="1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C17" i="16"/>
  <c r="AD17" i="16" s="1"/>
  <c r="AC20" i="16"/>
  <c r="AC19" i="16"/>
  <c r="AC18" i="16"/>
  <c r="W11" i="17"/>
  <c r="W17" i="17" s="1"/>
  <c r="AD61" i="17"/>
  <c r="AD11" i="17"/>
  <c r="V60" i="17"/>
  <c r="V59" i="17"/>
  <c r="W59" i="17" s="1"/>
  <c r="V54" i="17"/>
  <c r="V53" i="17"/>
  <c r="V50" i="17"/>
  <c r="V48" i="17"/>
  <c r="V47" i="17"/>
  <c r="V42" i="17"/>
  <c r="W42" i="17" s="1"/>
  <c r="V41" i="17"/>
  <c r="V38" i="17"/>
  <c r="V37" i="17"/>
  <c r="V36" i="17"/>
  <c r="W36" i="17" s="1"/>
  <c r="V35" i="17"/>
  <c r="W35" i="17" s="1"/>
  <c r="V32" i="17"/>
  <c r="V30" i="17"/>
  <c r="W30" i="17" s="1"/>
  <c r="V29" i="17"/>
  <c r="V26" i="17"/>
  <c r="V25" i="17"/>
  <c r="W25" i="17" s="1"/>
  <c r="V23" i="17"/>
  <c r="V20" i="17"/>
  <c r="W20" i="17" s="1"/>
  <c r="V19" i="17"/>
  <c r="V18" i="17"/>
  <c r="W56" i="17"/>
  <c r="AD60" i="16"/>
  <c r="AD44" i="16"/>
  <c r="AD43" i="16"/>
  <c r="AD42" i="16"/>
  <c r="AD37" i="16"/>
  <c r="AD24" i="16"/>
  <c r="AD18" i="16"/>
  <c r="AD11" i="16"/>
  <c r="AD56" i="16" s="1"/>
  <c r="W11" i="16"/>
  <c r="W56" i="16" s="1"/>
  <c r="V62" i="16"/>
  <c r="V61" i="16"/>
  <c r="V60" i="16"/>
  <c r="V59" i="16"/>
  <c r="V55" i="16"/>
  <c r="V54" i="16"/>
  <c r="V53" i="16"/>
  <c r="V50" i="16"/>
  <c r="V48" i="16"/>
  <c r="V47" i="16"/>
  <c r="V44" i="16"/>
  <c r="V43" i="16"/>
  <c r="V42" i="16"/>
  <c r="V41" i="16"/>
  <c r="V38" i="16"/>
  <c r="V37" i="16"/>
  <c r="V36" i="16"/>
  <c r="V35" i="16"/>
  <c r="V32" i="16"/>
  <c r="V31" i="16"/>
  <c r="V30" i="16"/>
  <c r="V29" i="16"/>
  <c r="V26" i="16"/>
  <c r="V25" i="16"/>
  <c r="V24" i="16"/>
  <c r="V20" i="16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W48" i="15" s="1"/>
  <c r="AC44" i="15"/>
  <c r="AC43" i="15"/>
  <c r="AC42" i="15"/>
  <c r="V42" i="15"/>
  <c r="AC59" i="15"/>
  <c r="V59" i="15"/>
  <c r="AC53" i="15"/>
  <c r="V53" i="15"/>
  <c r="AC47" i="15"/>
  <c r="V47" i="15"/>
  <c r="AC41" i="15"/>
  <c r="AD41" i="15" s="1"/>
  <c r="V41" i="15"/>
  <c r="AC38" i="15"/>
  <c r="V38" i="15"/>
  <c r="AC32" i="15"/>
  <c r="V32" i="15"/>
  <c r="AC26" i="15"/>
  <c r="V26" i="15"/>
  <c r="AC20" i="15"/>
  <c r="V20" i="15"/>
  <c r="W20" i="15" s="1"/>
  <c r="X20" i="15" s="1"/>
  <c r="AC37" i="15"/>
  <c r="V37" i="15"/>
  <c r="AC31" i="15"/>
  <c r="AC25" i="15"/>
  <c r="V25" i="15"/>
  <c r="AC19" i="15"/>
  <c r="AD19" i="15" s="1"/>
  <c r="V19" i="15"/>
  <c r="W19" i="15" s="1"/>
  <c r="X19" i="15" s="1"/>
  <c r="AC36" i="15"/>
  <c r="V36" i="15"/>
  <c r="AC30" i="15"/>
  <c r="V30" i="15"/>
  <c r="AC24" i="15"/>
  <c r="AC18" i="15"/>
  <c r="V18" i="15"/>
  <c r="AC35" i="15"/>
  <c r="V35" i="15"/>
  <c r="W35" i="15" s="1"/>
  <c r="AC29" i="15"/>
  <c r="V29" i="15"/>
  <c r="AC23" i="15"/>
  <c r="V23" i="15"/>
  <c r="AC17" i="15"/>
  <c r="AD11" i="15"/>
  <c r="AD38" i="15" s="1"/>
  <c r="W11" i="15"/>
  <c r="W60" i="15" s="1"/>
  <c r="W4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BM54" i="17" s="1"/>
  <c r="AZ54" i="17"/>
  <c r="AY54" i="17"/>
  <c r="AQ54" i="17"/>
  <c r="AN54" i="17"/>
  <c r="AM54" i="17"/>
  <c r="AK54" i="17"/>
  <c r="J54" i="17"/>
  <c r="BH53" i="17"/>
  <c r="BI53" i="17" s="1"/>
  <c r="BE53" i="17"/>
  <c r="BD53" i="17"/>
  <c r="BM53" i="17" s="1"/>
  <c r="AZ53" i="17"/>
  <c r="BA53" i="17" s="1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AQ49" i="17"/>
  <c r="AN49" i="17"/>
  <c r="AM49" i="17"/>
  <c r="AP49" i="17" s="1"/>
  <c r="AK49" i="17"/>
  <c r="J49" i="17"/>
  <c r="BH48" i="17"/>
  <c r="BI48" i="17" s="1"/>
  <c r="BE48" i="17"/>
  <c r="BD48" i="17"/>
  <c r="BM48" i="17" s="1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P47" i="17" s="1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BA45" i="17" s="1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BA38" i="17"/>
  <c r="AZ38" i="17"/>
  <c r="AY38" i="17"/>
  <c r="AQ38" i="17"/>
  <c r="AR38" i="17" s="1"/>
  <c r="AN38" i="17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M37" i="17"/>
  <c r="AK37" i="17"/>
  <c r="J37" i="17"/>
  <c r="BH36" i="17"/>
  <c r="BI36" i="17" s="1"/>
  <c r="BE36" i="17"/>
  <c r="BD36" i="17"/>
  <c r="BM36" i="17" s="1"/>
  <c r="AZ36" i="17"/>
  <c r="BA36" i="17" s="1"/>
  <c r="AY36" i="17"/>
  <c r="AQ36" i="17"/>
  <c r="AR36" i="17" s="1"/>
  <c r="AN36" i="17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BM32" i="17" s="1"/>
  <c r="AZ32" i="17"/>
  <c r="AY32" i="17"/>
  <c r="AR32" i="17"/>
  <c r="AQ32" i="17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BA30" i="17" s="1"/>
  <c r="AY30" i="17"/>
  <c r="AQ30" i="17"/>
  <c r="AR30" i="17" s="1"/>
  <c r="AN30" i="17"/>
  <c r="AM30" i="17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BM26" i="17" s="1"/>
  <c r="AZ26" i="17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P24" i="17" s="1"/>
  <c r="AM24" i="17"/>
  <c r="AK24" i="17"/>
  <c r="J24" i="17"/>
  <c r="BH23" i="17"/>
  <c r="BI23" i="17" s="1"/>
  <c r="BE23" i="17"/>
  <c r="BD23" i="17"/>
  <c r="BM23" i="17" s="1"/>
  <c r="AZ23" i="17"/>
  <c r="BA23" i="17" s="1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AY20" i="17"/>
  <c r="BA20" i="17" s="1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K19" i="17"/>
  <c r="J19" i="17"/>
  <c r="BH18" i="17"/>
  <c r="BI18" i="17" s="1"/>
  <c r="BE18" i="17"/>
  <c r="BD18" i="17"/>
  <c r="BM18" i="17" s="1"/>
  <c r="AZ18" i="17"/>
  <c r="BA18" i="17" s="1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AY15" i="17"/>
  <c r="AQ15" i="17"/>
  <c r="AR15" i="17" s="1"/>
  <c r="AN15" i="17"/>
  <c r="AM15" i="17"/>
  <c r="AP15" i="17" s="1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BA61" i="16" s="1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M57" i="16"/>
  <c r="AK57" i="16"/>
  <c r="J57" i="16"/>
  <c r="BH56" i="16"/>
  <c r="BI56" i="16" s="1"/>
  <c r="BE56" i="16"/>
  <c r="BD56" i="16"/>
  <c r="BM56" i="16" s="1"/>
  <c r="AZ56" i="16"/>
  <c r="AY56" i="16"/>
  <c r="AQ56" i="16"/>
  <c r="AN56" i="16"/>
  <c r="AM56" i="16"/>
  <c r="AP56" i="16" s="1"/>
  <c r="AR56" i="16" s="1"/>
  <c r="AK56" i="16"/>
  <c r="J56" i="16"/>
  <c r="BH55" i="16"/>
  <c r="BI55" i="16" s="1"/>
  <c r="BE55" i="16"/>
  <c r="BD55" i="16"/>
  <c r="BM55" i="16" s="1"/>
  <c r="AZ55" i="16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BM48" i="16" s="1"/>
  <c r="AZ48" i="16"/>
  <c r="BA48" i="16" s="1"/>
  <c r="AY48" i="16"/>
  <c r="AQ48" i="16"/>
  <c r="AN48" i="16"/>
  <c r="AM48" i="16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K46" i="16"/>
  <c r="J46" i="16"/>
  <c r="BH45" i="16"/>
  <c r="BI45" i="16" s="1"/>
  <c r="BE45" i="16"/>
  <c r="BD45" i="16"/>
  <c r="BM45" i="16" s="1"/>
  <c r="AZ45" i="16"/>
  <c r="AY45" i="16"/>
  <c r="AQ45" i="16"/>
  <c r="AN45" i="16"/>
  <c r="AM45" i="16"/>
  <c r="AP45" i="16" s="1"/>
  <c r="AK45" i="16"/>
  <c r="J45" i="16"/>
  <c r="BH44" i="16"/>
  <c r="BI44" i="16" s="1"/>
  <c r="BE44" i="16"/>
  <c r="BD44" i="16"/>
  <c r="BM44" i="16" s="1"/>
  <c r="AZ44" i="16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BA41" i="16" s="1"/>
  <c r="AY41" i="16"/>
  <c r="AQ41" i="16"/>
  <c r="AN41" i="16"/>
  <c r="AM41" i="16"/>
  <c r="AK41" i="16"/>
  <c r="J41" i="16"/>
  <c r="BH40" i="16"/>
  <c r="BI40" i="16" s="1"/>
  <c r="BE40" i="16"/>
  <c r="BD40" i="16"/>
  <c r="BM40" i="16" s="1"/>
  <c r="AZ40" i="16"/>
  <c r="AY40" i="16"/>
  <c r="AQ40" i="16"/>
  <c r="AN40" i="16"/>
  <c r="AP40" i="16" s="1"/>
  <c r="AR40" i="16" s="1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AQ29" i="16"/>
  <c r="AR29" i="16" s="1"/>
  <c r="AN29" i="16"/>
  <c r="AM29" i="16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BA21" i="16" s="1"/>
  <c r="AY21" i="16"/>
  <c r="AQ21" i="16"/>
  <c r="AR21" i="16" s="1"/>
  <c r="AN21" i="16"/>
  <c r="AM21" i="16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K20" i="16"/>
  <c r="J20" i="16"/>
  <c r="BH19" i="16"/>
  <c r="BI19" i="16" s="1"/>
  <c r="BE19" i="16"/>
  <c r="BD19" i="16"/>
  <c r="BM19" i="16" s="1"/>
  <c r="AZ19" i="16"/>
  <c r="BA19" i="16" s="1"/>
  <c r="AY19" i="16"/>
  <c r="AQ19" i="16"/>
  <c r="AR19" i="16" s="1"/>
  <c r="AN19" i="16"/>
  <c r="AM19" i="16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AY55" i="15"/>
  <c r="AQ55" i="15"/>
  <c r="AN55" i="15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BA51" i="15" s="1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AY49" i="15"/>
  <c r="AQ49" i="15"/>
  <c r="AN49" i="15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AY47" i="15"/>
  <c r="AQ47" i="15"/>
  <c r="AN47" i="15"/>
  <c r="AP47" i="15" s="1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BA45" i="15" s="1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P43" i="15" s="1"/>
  <c r="AK43" i="15"/>
  <c r="J43" i="15"/>
  <c r="BH42" i="15"/>
  <c r="BI42" i="15" s="1"/>
  <c r="BE42" i="15"/>
  <c r="BD42" i="15"/>
  <c r="BM42" i="15" s="1"/>
  <c r="AZ42" i="15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AY35" i="15"/>
  <c r="AQ35" i="15"/>
  <c r="AR35" i="15" s="1"/>
  <c r="AN35" i="15"/>
  <c r="AM35" i="15"/>
  <c r="AK35" i="15"/>
  <c r="J35" i="15"/>
  <c r="BH34" i="15"/>
  <c r="BI34" i="15" s="1"/>
  <c r="BE34" i="15"/>
  <c r="BD34" i="15"/>
  <c r="BM34" i="15" s="1"/>
  <c r="AZ34" i="15"/>
  <c r="AY34" i="15"/>
  <c r="AR34" i="15"/>
  <c r="AQ34" i="15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BM30" i="15" s="1"/>
  <c r="AZ30" i="15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AY22" i="15"/>
  <c r="AQ22" i="15"/>
  <c r="AR22" i="15" s="1"/>
  <c r="AN22" i="15"/>
  <c r="AM22" i="15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BA20" i="15" s="1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17" i="15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BM15" i="15" s="1"/>
  <c r="AZ15" i="15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62" i="18" l="1"/>
  <c r="AR57" i="18"/>
  <c r="W61" i="15"/>
  <c r="AR52" i="18"/>
  <c r="BA15" i="15"/>
  <c r="BA23" i="16"/>
  <c r="BA34" i="16"/>
  <c r="AP50" i="16"/>
  <c r="AP61" i="16"/>
  <c r="AR61" i="16" s="1"/>
  <c r="AP37" i="17"/>
  <c r="W23" i="15"/>
  <c r="W17" i="15"/>
  <c r="X17" i="15" s="1"/>
  <c r="W50" i="15"/>
  <c r="W26" i="17"/>
  <c r="X26" i="17" s="1"/>
  <c r="Y26" i="17" s="1"/>
  <c r="W60" i="17"/>
  <c r="AP24" i="18"/>
  <c r="BA29" i="18"/>
  <c r="BA57" i="18"/>
  <c r="BA18" i="15"/>
  <c r="BA38" i="15"/>
  <c r="BA49" i="15"/>
  <c r="AP51" i="15"/>
  <c r="BA60" i="15"/>
  <c r="AP33" i="16"/>
  <c r="BA45" i="16"/>
  <c r="AP47" i="16"/>
  <c r="AR47" i="16" s="1"/>
  <c r="AT47" i="16" s="1"/>
  <c r="AP58" i="16"/>
  <c r="AR58" i="16" s="1"/>
  <c r="BA46" i="17"/>
  <c r="Y12" i="15"/>
  <c r="Z12" i="15" s="1"/>
  <c r="AD35" i="15"/>
  <c r="AD20" i="15"/>
  <c r="AE20" i="15" s="1"/>
  <c r="AD42" i="15"/>
  <c r="W29" i="17"/>
  <c r="AD20" i="17"/>
  <c r="AD53" i="17"/>
  <c r="AL17" i="18"/>
  <c r="AO17" i="18" s="1"/>
  <c r="AP18" i="18"/>
  <c r="W18" i="15"/>
  <c r="X18" i="15" s="1"/>
  <c r="W26" i="15"/>
  <c r="AD43" i="15"/>
  <c r="AF12" i="17"/>
  <c r="AG12" i="17" s="1"/>
  <c r="BA35" i="15"/>
  <c r="AP41" i="16"/>
  <c r="AR41" i="16" s="1"/>
  <c r="BA50" i="16"/>
  <c r="AP55" i="16"/>
  <c r="AR55" i="16" s="1"/>
  <c r="AT55" i="16" s="1"/>
  <c r="AP19" i="17"/>
  <c r="BA26" i="17"/>
  <c r="AP53" i="17"/>
  <c r="BA62" i="17"/>
  <c r="W24" i="15"/>
  <c r="AD26" i="15"/>
  <c r="W20" i="16"/>
  <c r="AD26" i="17"/>
  <c r="AD59" i="16"/>
  <c r="AD38" i="17"/>
  <c r="AP23" i="18"/>
  <c r="BA28" i="18"/>
  <c r="BA34" i="18"/>
  <c r="BA44" i="18"/>
  <c r="BA48" i="18"/>
  <c r="BA23" i="15"/>
  <c r="BA26" i="15"/>
  <c r="BA43" i="15"/>
  <c r="AP45" i="15"/>
  <c r="AP19" i="16"/>
  <c r="BA25" i="16"/>
  <c r="AP27" i="16"/>
  <c r="AP38" i="16"/>
  <c r="W25" i="15"/>
  <c r="AD32" i="15"/>
  <c r="AP16" i="18"/>
  <c r="AR51" i="18"/>
  <c r="BA61" i="18"/>
  <c r="AR48" i="15"/>
  <c r="BA34" i="17"/>
  <c r="W30" i="15"/>
  <c r="BA40" i="15"/>
  <c r="BA62" i="15"/>
  <c r="BA44" i="16"/>
  <c r="BA55" i="16"/>
  <c r="AP60" i="16"/>
  <c r="AR60" i="16" s="1"/>
  <c r="AT60" i="16" s="1"/>
  <c r="BA16" i="17"/>
  <c r="AP36" i="17"/>
  <c r="W31" i="15"/>
  <c r="AD47" i="15"/>
  <c r="AD30" i="15"/>
  <c r="W38" i="15"/>
  <c r="AD49" i="15"/>
  <c r="W53" i="16"/>
  <c r="W37" i="17"/>
  <c r="AD32" i="16"/>
  <c r="AD62" i="16"/>
  <c r="AL15" i="18"/>
  <c r="AO15" i="18" s="1"/>
  <c r="AX15" i="18" s="1"/>
  <c r="BB15" i="18" s="1"/>
  <c r="BC15" i="18" s="1"/>
  <c r="BA17" i="18"/>
  <c r="AP22" i="15"/>
  <c r="BA37" i="15"/>
  <c r="AP42" i="15"/>
  <c r="BA48" i="15"/>
  <c r="AP61" i="15"/>
  <c r="AR43" i="16"/>
  <c r="AR46" i="16"/>
  <c r="AR47" i="17"/>
  <c r="BA56" i="17"/>
  <c r="AD56" i="15"/>
  <c r="AD54" i="16"/>
  <c r="W38" i="17"/>
  <c r="AD47" i="16"/>
  <c r="AD18" i="17"/>
  <c r="AP27" i="18"/>
  <c r="BA33" i="18"/>
  <c r="AR54" i="18"/>
  <c r="AP19" i="15"/>
  <c r="AP33" i="15"/>
  <c r="AR42" i="15"/>
  <c r="AP21" i="16"/>
  <c r="AP29" i="16"/>
  <c r="BA52" i="16"/>
  <c r="AP57" i="16"/>
  <c r="AR57" i="16" s="1"/>
  <c r="AP30" i="17"/>
  <c r="W36" i="15"/>
  <c r="AD17" i="15"/>
  <c r="AE17" i="15" s="1"/>
  <c r="W41" i="17"/>
  <c r="AP41" i="18"/>
  <c r="AR41" i="18" s="1"/>
  <c r="AT41" i="18" s="1"/>
  <c r="BA46" i="18"/>
  <c r="AR50" i="18"/>
  <c r="AU50" i="18" s="1"/>
  <c r="BA42" i="15"/>
  <c r="AP55" i="15"/>
  <c r="AP51" i="16"/>
  <c r="AR51" i="16" s="1"/>
  <c r="AT51" i="16" s="1"/>
  <c r="BA15" i="17"/>
  <c r="AP38" i="17"/>
  <c r="W44" i="15"/>
  <c r="W47" i="15"/>
  <c r="AD55" i="15"/>
  <c r="BA38" i="18"/>
  <c r="BA42" i="18"/>
  <c r="AP45" i="18"/>
  <c r="AR45" i="18" s="1"/>
  <c r="AT45" i="18" s="1"/>
  <c r="BA50" i="18"/>
  <c r="BA22" i="15"/>
  <c r="AP24" i="15"/>
  <c r="BA29" i="16"/>
  <c r="AP37" i="16"/>
  <c r="BA43" i="16"/>
  <c r="AP48" i="16"/>
  <c r="AR48" i="16" s="1"/>
  <c r="AD41" i="16"/>
  <c r="AD53" i="16"/>
  <c r="AD25" i="17"/>
  <c r="AD19" i="18"/>
  <c r="BA32" i="18"/>
  <c r="AP36" i="18"/>
  <c r="AR53" i="18"/>
  <c r="AV53" i="18" s="1"/>
  <c r="AP36" i="15"/>
  <c r="AP34" i="16"/>
  <c r="AP59" i="16"/>
  <c r="AR59" i="16" s="1"/>
  <c r="AT59" i="16" s="1"/>
  <c r="BA44" i="17"/>
  <c r="W53" i="15"/>
  <c r="W50" i="17"/>
  <c r="AD44" i="17"/>
  <c r="AP29" i="18"/>
  <c r="BA31" i="18"/>
  <c r="BA53" i="18"/>
  <c r="BA30" i="15"/>
  <c r="AP41" i="15"/>
  <c r="AR41" i="15" s="1"/>
  <c r="AT41" i="15" s="1"/>
  <c r="BA47" i="15"/>
  <c r="BA55" i="15"/>
  <c r="AP60" i="15"/>
  <c r="AR60" i="15" s="1"/>
  <c r="AP42" i="16"/>
  <c r="AR42" i="16" s="1"/>
  <c r="AP32" i="17"/>
  <c r="AP46" i="17"/>
  <c r="AR46" i="17" s="1"/>
  <c r="BA52" i="17"/>
  <c r="W56" i="15"/>
  <c r="AD23" i="15"/>
  <c r="AD53" i="15"/>
  <c r="W53" i="17"/>
  <c r="X53" i="17" s="1"/>
  <c r="Y53" i="17" s="1"/>
  <c r="AD47" i="17"/>
  <c r="BA49" i="18"/>
  <c r="AP18" i="15"/>
  <c r="AP35" i="15"/>
  <c r="AP49" i="15"/>
  <c r="AP57" i="15"/>
  <c r="AP20" i="16"/>
  <c r="AP28" i="16"/>
  <c r="AP39" i="16"/>
  <c r="AR39" i="16" s="1"/>
  <c r="AP20" i="17"/>
  <c r="AP23" i="17"/>
  <c r="AP43" i="17"/>
  <c r="BA49" i="17"/>
  <c r="AP54" i="17"/>
  <c r="AR54" i="17" s="1"/>
  <c r="AT54" i="17" s="1"/>
  <c r="W59" i="15"/>
  <c r="W29" i="15"/>
  <c r="X29" i="15" s="1"/>
  <c r="Y29" i="15" s="1"/>
  <c r="W37" i="15"/>
  <c r="AD61" i="15"/>
  <c r="W38" i="16"/>
  <c r="AD25" i="16"/>
  <c r="W54" i="17"/>
  <c r="AD48" i="17"/>
  <c r="X18" i="18"/>
  <c r="Y18" i="18" s="1"/>
  <c r="AS15" i="18"/>
  <c r="AT15" i="18" s="1"/>
  <c r="AV15" i="18" s="1"/>
  <c r="AF17" i="18"/>
  <c r="AU18" i="18"/>
  <c r="AT18" i="18"/>
  <c r="AV18" i="18" s="1"/>
  <c r="AS17" i="18"/>
  <c r="AT17" i="18" s="1"/>
  <c r="AU17" i="18" s="1"/>
  <c r="AX17" i="18"/>
  <c r="AE19" i="18"/>
  <c r="AF19" i="18" s="1"/>
  <c r="AX18" i="18"/>
  <c r="BB18" i="18" s="1"/>
  <c r="BC18" i="18" s="1"/>
  <c r="AS18" i="18"/>
  <c r="AS19" i="18"/>
  <c r="AX19" i="18"/>
  <c r="BB19" i="18" s="1"/>
  <c r="BC19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O60" i="18" s="1"/>
  <c r="AU60" i="18" s="1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V56" i="18" s="1"/>
  <c r="AL55" i="18"/>
  <c r="AL49" i="18"/>
  <c r="AO49" i="18" s="1"/>
  <c r="AL46" i="18"/>
  <c r="AO46" i="18" s="1"/>
  <c r="AV46" i="18" s="1"/>
  <c r="AL43" i="18"/>
  <c r="AL39" i="18"/>
  <c r="AO39" i="18" s="1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O30" i="18" s="1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U44" i="18"/>
  <c r="AT44" i="18"/>
  <c r="AD47" i="18"/>
  <c r="AT54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T47" i="18"/>
  <c r="AT52" i="18"/>
  <c r="AD61" i="18"/>
  <c r="AD48" i="18"/>
  <c r="W54" i="18"/>
  <c r="AT60" i="18"/>
  <c r="AO61" i="18"/>
  <c r="BA43" i="18"/>
  <c r="AT48" i="18"/>
  <c r="AO55" i="18"/>
  <c r="AD59" i="18"/>
  <c r="AO48" i="18"/>
  <c r="AT56" i="18"/>
  <c r="AV62" i="18"/>
  <c r="AU62" i="18"/>
  <c r="AT62" i="18"/>
  <c r="W50" i="18"/>
  <c r="AV50" i="18"/>
  <c r="AO54" i="18"/>
  <c r="AV54" i="18" s="1"/>
  <c r="AD56" i="18"/>
  <c r="AV57" i="18"/>
  <c r="AU57" i="18"/>
  <c r="AT57" i="18"/>
  <c r="AD62" i="18"/>
  <c r="AD44" i="18"/>
  <c r="AR49" i="18"/>
  <c r="W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AR39" i="17" s="1"/>
  <c r="AT39" i="17" s="1"/>
  <c r="BA43" i="17"/>
  <c r="AP51" i="17"/>
  <c r="W54" i="15"/>
  <c r="AD29" i="15"/>
  <c r="AE29" i="15" s="1"/>
  <c r="AF29" i="15" s="1"/>
  <c r="AD59" i="15"/>
  <c r="W29" i="16"/>
  <c r="W35" i="16"/>
  <c r="W47" i="16"/>
  <c r="X47" i="16" s="1"/>
  <c r="Y47" i="16" s="1"/>
  <c r="W60" i="16"/>
  <c r="AD19" i="16"/>
  <c r="AD49" i="16"/>
  <c r="AD29" i="17"/>
  <c r="AE29" i="17" s="1"/>
  <c r="AF29" i="17" s="1"/>
  <c r="AD48" i="16"/>
  <c r="AE48" i="16" s="1"/>
  <c r="AF48" i="16" s="1"/>
  <c r="AD36" i="16"/>
  <c r="AE36" i="16" s="1"/>
  <c r="AF36" i="16" s="1"/>
  <c r="AD42" i="17"/>
  <c r="AE42" i="17" s="1"/>
  <c r="AF42" i="17" s="1"/>
  <c r="AP44" i="15"/>
  <c r="AR44" i="15" s="1"/>
  <c r="AT44" i="15" s="1"/>
  <c r="AL15" i="16"/>
  <c r="AL19" i="17"/>
  <c r="AP61" i="17"/>
  <c r="W42" i="15"/>
  <c r="W55" i="15"/>
  <c r="W24" i="16"/>
  <c r="X24" i="16" s="1"/>
  <c r="Y24" i="16" s="1"/>
  <c r="W36" i="16"/>
  <c r="X36" i="16" s="1"/>
  <c r="Y36" i="16" s="1"/>
  <c r="W48" i="16"/>
  <c r="W61" i="16"/>
  <c r="AD20" i="16"/>
  <c r="AE20" i="16" s="1"/>
  <c r="AF20" i="16" s="1"/>
  <c r="AD36" i="17"/>
  <c r="AE36" i="17" s="1"/>
  <c r="AF36" i="17" s="1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51" i="17"/>
  <c r="AP58" i="17"/>
  <c r="AR58" i="17" s="1"/>
  <c r="AD18" i="15"/>
  <c r="AD31" i="15"/>
  <c r="AD44" i="15"/>
  <c r="AD62" i="15"/>
  <c r="AD48" i="15"/>
  <c r="AD60" i="15"/>
  <c r="AE60" i="15" s="1"/>
  <c r="AF60" i="15" s="1"/>
  <c r="W17" i="16"/>
  <c r="X17" i="16" s="1"/>
  <c r="Y17" i="16" s="1"/>
  <c r="W25" i="16"/>
  <c r="W37" i="16"/>
  <c r="W50" i="16"/>
  <c r="W62" i="16"/>
  <c r="AD35" i="17"/>
  <c r="AD24" i="17"/>
  <c r="AD37" i="17"/>
  <c r="AE37" i="17" s="1"/>
  <c r="AF37" i="17" s="1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AT62" i="17" s="1"/>
  <c r="W32" i="15"/>
  <c r="AD50" i="15"/>
  <c r="AE50" i="15" s="1"/>
  <c r="AF50" i="15" s="1"/>
  <c r="W41" i="16"/>
  <c r="W54" i="16"/>
  <c r="AD43" i="17"/>
  <c r="AE43" i="17" s="1"/>
  <c r="AF43" i="17" s="1"/>
  <c r="AD30" i="16"/>
  <c r="AE30" i="16" s="1"/>
  <c r="AF30" i="16" s="1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AE36" i="15" s="1"/>
  <c r="AF36" i="15" s="1"/>
  <c r="W41" i="15"/>
  <c r="W30" i="16"/>
  <c r="X30" i="16" s="1"/>
  <c r="Y30" i="16" s="1"/>
  <c r="W42" i="16"/>
  <c r="W55" i="16"/>
  <c r="AF12" i="16"/>
  <c r="AG12" i="16" s="1"/>
  <c r="AD19" i="17"/>
  <c r="AE19" i="17" s="1"/>
  <c r="AF19" i="17" s="1"/>
  <c r="AD49" i="17"/>
  <c r="AE49" i="17" s="1"/>
  <c r="AF49" i="17" s="1"/>
  <c r="AD17" i="17"/>
  <c r="AD30" i="17"/>
  <c r="AE30" i="17" s="1"/>
  <c r="AF30" i="17" s="1"/>
  <c r="AD62" i="17"/>
  <c r="AE62" i="17" s="1"/>
  <c r="AF62" i="17" s="1"/>
  <c r="AP28" i="15"/>
  <c r="BA32" i="15"/>
  <c r="BA39" i="15"/>
  <c r="BA52" i="15"/>
  <c r="AP56" i="15"/>
  <c r="AR56" i="15" s="1"/>
  <c r="AT56" i="15" s="1"/>
  <c r="AR45" i="16"/>
  <c r="AT45" i="16" s="1"/>
  <c r="AR50" i="16"/>
  <c r="AR53" i="16"/>
  <c r="AT53" i="16" s="1"/>
  <c r="AP50" i="17"/>
  <c r="AR50" i="17" s="1"/>
  <c r="Y17" i="15"/>
  <c r="AD25" i="15"/>
  <c r="AD54" i="15"/>
  <c r="W31" i="16"/>
  <c r="W43" i="16"/>
  <c r="AD23" i="17"/>
  <c r="AE23" i="17" s="1"/>
  <c r="AF23" i="17" s="1"/>
  <c r="AD55" i="17"/>
  <c r="AE55" i="17" s="1"/>
  <c r="AF55" i="17" s="1"/>
  <c r="AD31" i="17"/>
  <c r="AE31" i="17" s="1"/>
  <c r="AF31" i="17" s="1"/>
  <c r="AD50" i="17"/>
  <c r="AE50" i="17" s="1"/>
  <c r="AF50" i="17" s="1"/>
  <c r="AP46" i="15"/>
  <c r="AR46" i="15" s="1"/>
  <c r="AT46" i="15" s="1"/>
  <c r="AI72" i="17"/>
  <c r="W32" i="16"/>
  <c r="W44" i="16"/>
  <c r="W59" i="16"/>
  <c r="X59" i="16" s="1"/>
  <c r="Y59" i="16" s="1"/>
  <c r="AE20" i="17"/>
  <c r="AF20" i="17" s="1"/>
  <c r="AE53" i="17"/>
  <c r="AF53" i="17" s="1"/>
  <c r="AE54" i="17"/>
  <c r="AF54" i="17" s="1"/>
  <c r="AE25" i="17"/>
  <c r="AF25" i="17" s="1"/>
  <c r="AE61" i="17"/>
  <c r="AF61" i="17" s="1"/>
  <c r="AE17" i="17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X56" i="17"/>
  <c r="Y56" i="17" s="1"/>
  <c r="X29" i="17"/>
  <c r="Y29" i="17" s="1"/>
  <c r="X36" i="17"/>
  <c r="Y36" i="17" s="1"/>
  <c r="X42" i="17"/>
  <c r="Y42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42" i="16"/>
  <c r="AF42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54" i="16"/>
  <c r="Y54" i="16" s="1"/>
  <c r="X60" i="16"/>
  <c r="Y60" i="16" s="1"/>
  <c r="X53" i="16"/>
  <c r="Y53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F20" i="15"/>
  <c r="AE26" i="15"/>
  <c r="AF26" i="15" s="1"/>
  <c r="AE32" i="15"/>
  <c r="AF32" i="15" s="1"/>
  <c r="AE38" i="15"/>
  <c r="AF38" i="15" s="1"/>
  <c r="AE44" i="15"/>
  <c r="AF44" i="15" s="1"/>
  <c r="AE61" i="15"/>
  <c r="AF61" i="15" s="1"/>
  <c r="AE18" i="15"/>
  <c r="AF18" i="15" s="1"/>
  <c r="AE24" i="15"/>
  <c r="AF24" i="15" s="1"/>
  <c r="AE30" i="15"/>
  <c r="AF30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S29" i="16" s="1"/>
  <c r="AT29" i="16" s="1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X29" i="16"/>
  <c r="BB29" i="16" s="1"/>
  <c r="BC29" i="16" s="1"/>
  <c r="AO30" i="16"/>
  <c r="AT41" i="16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O38" i="16" s="1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O40" i="16"/>
  <c r="AL61" i="16"/>
  <c r="AO61" i="16" s="1"/>
  <c r="AL59" i="16"/>
  <c r="AO59" i="16" s="1"/>
  <c r="AL57" i="16"/>
  <c r="AO57" i="16" s="1"/>
  <c r="AL60" i="16"/>
  <c r="AO60" i="16" s="1"/>
  <c r="AL58" i="16"/>
  <c r="AO58" i="16" s="1"/>
  <c r="AL55" i="16"/>
  <c r="AL54" i="16"/>
  <c r="AO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O61" i="17" s="1"/>
  <c r="AL59" i="17"/>
  <c r="AO59" i="17" s="1"/>
  <c r="AL57" i="17"/>
  <c r="AO57" i="17" s="1"/>
  <c r="AL55" i="17"/>
  <c r="AO55" i="17" s="1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O38" i="17" s="1"/>
  <c r="AL32" i="17"/>
  <c r="AO32" i="17" s="1"/>
  <c r="AL37" i="17"/>
  <c r="AO37" i="17" s="1"/>
  <c r="AL36" i="17"/>
  <c r="AO36" i="17" s="1"/>
  <c r="AL34" i="17"/>
  <c r="AO34" i="17" s="1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BA33" i="17"/>
  <c r="AP35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L62" i="15"/>
  <c r="AO62" i="15" s="1"/>
  <c r="AU62" i="15" s="1"/>
  <c r="AL60" i="15"/>
  <c r="AO60" i="15" s="1"/>
  <c r="AU60" i="15" s="1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O51" i="15" s="1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R49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U29" i="16"/>
  <c r="AV29" i="16"/>
  <c r="AV59" i="16"/>
  <c r="BB17" i="18"/>
  <c r="BC17" i="18" s="1"/>
  <c r="AT50" i="18"/>
  <c r="AF17" i="17"/>
  <c r="AT53" i="18"/>
  <c r="AU62" i="17"/>
  <c r="AU53" i="18"/>
  <c r="AV41" i="18"/>
  <c r="AW41" i="18" s="1"/>
  <c r="AU54" i="16"/>
  <c r="AV45" i="18"/>
  <c r="AU56" i="18"/>
  <c r="AU45" i="18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E54" i="18"/>
  <c r="AF54" i="18" s="1"/>
  <c r="AE60" i="18"/>
  <c r="AF60" i="18" s="1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X61" i="18"/>
  <c r="Y61" i="18" s="1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E42" i="18"/>
  <c r="AF42" i="18" s="1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X23" i="18"/>
  <c r="Y23" i="18" s="1"/>
  <c r="X49" i="18"/>
  <c r="Y49" i="18" s="1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E35" i="18"/>
  <c r="AF35" i="18" s="1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E24" i="18"/>
  <c r="AF24" i="18" s="1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W31" i="16" s="1"/>
  <c r="AX31" i="16"/>
  <c r="BB31" i="16" s="1"/>
  <c r="BC31" i="16" s="1"/>
  <c r="AU54" i="15"/>
  <c r="AV54" i="15"/>
  <c r="AS23" i="16"/>
  <c r="AT23" i="16" s="1"/>
  <c r="AV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W40" i="17" s="1"/>
  <c r="AV21" i="16"/>
  <c r="AU21" i="16"/>
  <c r="AX27" i="16"/>
  <c r="BB27" i="16" s="1"/>
  <c r="BC27" i="16" s="1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X54" i="17"/>
  <c r="BB54" i="17" s="1"/>
  <c r="BC54" i="17" s="1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BB19" i="15" s="1"/>
  <c r="BC19" i="15" s="1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BB50" i="15" s="1"/>
  <c r="BC50" i="15" s="1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U31" i="16" l="1"/>
  <c r="AU23" i="16"/>
  <c r="AW43" i="18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3" i="6"/>
  <c r="V62" i="6"/>
  <c r="V2" i="6"/>
  <c r="S76" i="6"/>
  <c r="D106" i="10" l="1"/>
  <c r="C86" i="10"/>
  <c r="G86" i="10" s="1"/>
  <c r="H86" i="10" s="1"/>
  <c r="I86" i="10" s="1"/>
  <c r="BG21" i="5" s="1"/>
  <c r="H51" i="10"/>
  <c r="I51" i="10" s="1"/>
  <c r="AZ18" i="5" s="1"/>
  <c r="BA18" i="5" s="1"/>
  <c r="I36" i="10"/>
  <c r="AZ23" i="5" s="1"/>
  <c r="BA23" i="5" s="1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AZ24" i="5" s="1"/>
  <c r="BA24" i="5" s="1"/>
  <c r="I48" i="10"/>
  <c r="AZ17" i="5" s="1"/>
  <c r="BA17" i="5" s="1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17" i="18" l="1"/>
  <c r="BG17" i="18" s="1"/>
  <c r="BF23" i="18"/>
  <c r="BG23" i="18" s="1"/>
  <c r="BF54" i="2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H18" i="5"/>
  <c r="BI18" i="5" s="1"/>
  <c r="W18" i="5" s="1"/>
  <c r="BH24" i="5"/>
  <c r="BI24" i="5" s="1"/>
  <c r="W24" i="5" s="1"/>
  <c r="BH22" i="5"/>
  <c r="BI22" i="5" s="1"/>
  <c r="W22" i="5" s="1"/>
  <c r="BH23" i="5"/>
  <c r="BI23" i="5" s="1"/>
  <c r="W23" i="5" s="1"/>
  <c r="BH21" i="5"/>
  <c r="BI21" i="5" s="1"/>
  <c r="W21" i="5" s="1"/>
  <c r="BH20" i="5"/>
  <c r="BI20" i="5" s="1"/>
  <c r="W20" i="5" s="1"/>
  <c r="BH17" i="5"/>
  <c r="BI17" i="5" s="1"/>
  <c r="W17" i="5" s="1"/>
  <c r="BH19" i="5"/>
  <c r="BI19" i="5" s="1"/>
  <c r="W19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AZ22" i="5" s="1"/>
  <c r="BA22" i="5" s="1"/>
  <c r="N28" i="10"/>
  <c r="O28" i="10" s="1"/>
  <c r="P28" i="10" s="1"/>
  <c r="Q28" i="10" s="1"/>
  <c r="N27" i="10"/>
  <c r="O27" i="10" s="1"/>
  <c r="P27" i="10" s="1"/>
  <c r="Q27" i="10" s="1"/>
  <c r="AZ20" i="5" s="1"/>
  <c r="BA20" i="5" s="1"/>
  <c r="N26" i="10"/>
  <c r="O26" i="10" l="1"/>
  <c r="P26" i="10" s="1"/>
  <c r="Q26" i="10" s="1"/>
  <c r="AZ16" i="5" s="1"/>
  <c r="BA16" i="5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AZ19" i="5" s="1"/>
  <c r="BA19" i="5" s="1"/>
  <c r="E29" i="10"/>
  <c r="F29" i="10" s="1"/>
  <c r="G29" i="10" s="1"/>
  <c r="AZ21" i="5" s="1"/>
  <c r="BA21" i="5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5" i="5" s="1"/>
  <c r="BA15" i="5" s="1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D19" i="5" l="1"/>
  <c r="BE19" i="5" s="1"/>
  <c r="BF19" i="5" s="1"/>
  <c r="BD20" i="5"/>
  <c r="BE20" i="5" s="1"/>
  <c r="BF20" i="5" s="1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BJ20" i="5" l="1"/>
  <c r="T20" i="5"/>
  <c r="BD15" i="5"/>
  <c r="BE15" i="5" s="1"/>
  <c r="BF15" i="5" s="1"/>
  <c r="BD16" i="5"/>
  <c r="BE16" i="5" s="1"/>
  <c r="BF16" i="5" s="1"/>
  <c r="BD17" i="5"/>
  <c r="BE17" i="5" s="1"/>
  <c r="BF17" i="5" s="1"/>
  <c r="BD18" i="5"/>
  <c r="BE18" i="5" s="1"/>
  <c r="BF18" i="5" s="1"/>
  <c r="BJ19" i="5"/>
  <c r="T19" i="5"/>
  <c r="L11" i="10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AB19" i="5" l="1"/>
  <c r="AC19" i="5" s="1"/>
  <c r="Z19" i="5"/>
  <c r="AA19" i="5" s="1"/>
  <c r="T18" i="5"/>
  <c r="BJ18" i="5"/>
  <c r="BJ17" i="5"/>
  <c r="T17" i="5"/>
  <c r="T16" i="5"/>
  <c r="BJ16" i="5"/>
  <c r="T15" i="5"/>
  <c r="BJ15" i="5"/>
  <c r="Z20" i="5"/>
  <c r="AA20" i="5" s="1"/>
  <c r="AB20" i="5"/>
  <c r="AC20" i="5" s="1"/>
  <c r="T20" i="22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Z15" i="5" l="1"/>
  <c r="AA15" i="5" s="1"/>
  <c r="AB15" i="5"/>
  <c r="AC15" i="5" s="1"/>
  <c r="Z16" i="5"/>
  <c r="AA16" i="5" s="1"/>
  <c r="AB16" i="5"/>
  <c r="AC16" i="5" s="1"/>
  <c r="Z17" i="5"/>
  <c r="AA17" i="5" s="1"/>
  <c r="AB17" i="5"/>
  <c r="AC17" i="5" s="1"/>
  <c r="BD23" i="5"/>
  <c r="BE23" i="5" s="1"/>
  <c r="BF23" i="5" s="1"/>
  <c r="BD21" i="5"/>
  <c r="BE21" i="5" s="1"/>
  <c r="BF21" i="5" s="1"/>
  <c r="BD24" i="5"/>
  <c r="BE24" i="5" s="1"/>
  <c r="BF24" i="5" s="1"/>
  <c r="BD22" i="5"/>
  <c r="BE22" i="5" s="1"/>
  <c r="BF22" i="5" s="1"/>
  <c r="AB18" i="5"/>
  <c r="AC18" i="5" s="1"/>
  <c r="Z18" i="5"/>
  <c r="AA18" i="5" s="1"/>
  <c r="AH24" i="2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T22" i="5" l="1"/>
  <c r="BJ22" i="5"/>
  <c r="T24" i="5"/>
  <c r="BJ24" i="5"/>
  <c r="T21" i="5"/>
  <c r="BJ21" i="5"/>
  <c r="BJ23" i="5"/>
  <c r="T23" i="5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Z23" i="5" l="1"/>
  <c r="AA23" i="5" s="1"/>
  <c r="AB23" i="5"/>
  <c r="AC23" i="5" s="1"/>
  <c r="Z21" i="5"/>
  <c r="AA21" i="5" s="1"/>
  <c r="AB21" i="5"/>
  <c r="AC21" i="5" s="1"/>
  <c r="AB24" i="5"/>
  <c r="AC24" i="5" s="1"/>
  <c r="Z24" i="5"/>
  <c r="AA24" i="5" s="1"/>
  <c r="AB22" i="5"/>
  <c r="AC22" i="5" s="1"/>
  <c r="Z22" i="5"/>
  <c r="AA22" i="5" s="1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AC71" i="5" l="1"/>
  <c r="AC69" i="5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70" i="5" l="1"/>
  <c r="AC73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K30" i="8" s="1"/>
  <c r="J30" i="8"/>
  <c r="S30" i="8" s="1"/>
  <c r="U30" i="8" s="1"/>
  <c r="U40" i="8"/>
  <c r="C22" i="9" s="1"/>
  <c r="I36" i="8"/>
  <c r="K36" i="8" s="1"/>
  <c r="J36" i="8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K23" i="8" s="1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N37" i="8" s="1"/>
  <c r="O37" i="8" s="1"/>
  <c r="Q37" i="8" s="1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N31" i="8" s="1"/>
  <c r="O31" i="8" s="1"/>
  <c r="Q31" i="8" s="1"/>
  <c r="G30" i="9"/>
  <c r="F30" i="9"/>
  <c r="I20" i="9"/>
  <c r="H20" i="9"/>
  <c r="F19" i="9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23" i="8"/>
  <c r="O23" i="8" s="1"/>
  <c r="Q23" i="8" s="1"/>
  <c r="N44" i="8"/>
  <c r="O44" i="8" s="1"/>
  <c r="Q44" i="8" s="1"/>
  <c r="P50" i="8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15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15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16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16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100-000007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19" authorId="0" shapeId="0" xr:uid="{A70CBA58-C6E9-4490-9295-3D0526C4A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21" authorId="0" shapeId="0" xr:uid="{C812DE21-21A0-40C7-850E-4388B2B6398F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22" authorId="0" shapeId="0" xr:uid="{A5429B48-C689-4B7C-8C1C-6FDB67C2E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FE550DC8-B59A-4D3E-A0DA-5F2C981F5E8B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257C1F98-ED7B-4921-9392-B36E0CD417AB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C1B86987-F635-444C-80B9-8C56D21E0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147B1BFD-84B8-4895-86EA-0EA081BA8C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2B54B007-DF36-4260-BC5F-712D3FFB5B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95E6C644-5174-4671-92B5-96EAAE545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7AFE214F-050A-4886-880B-945EDDE8CB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577CCA9-4C1E-41F9-AD3D-A898C6B29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191C97FF-9213-4158-9CD9-0FBFC32C1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<sst xmlns="http://schemas.openxmlformats.org/spreadsheetml/2006/main" count="9398" uniqueCount="764">
  <si>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</si>
  <si>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</si>
  <si>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</si>
  <si>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</si>
  <si>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</si>
  <si>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</si>
  <si>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</si>
  <si>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</si>
  <si>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</si>
  <si>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</si>
  <si>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</si>
  <si>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</si>
  <si>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</si>
  <si>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</si>
  <si>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</si>
  <si>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</si>
  <si>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</si>
  <si>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</si>
  <si>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</si>
  <si>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</si>
  <si>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</si>
  <si>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</si>
  <si>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</si>
  <si>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</si>
  <si>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</si>
  <si>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</si>
  <si>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</si>
  <si>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</si>
  <si>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</si>
  <si>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</si>
  <si>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</si>
  <si>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</si>
  <si>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</si>
  <si>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</si>
  <si>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</si>
  <si>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</si>
  <si>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</si>
  <si>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</si>
  <si>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</si>
  <si>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</si>
  <si>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</si>
  <si>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</si>
  <si>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</si>
  <si>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</si>
  <si>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</si>
  <si>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</si>
  <si>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</si>
  <si>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</si>
  <si>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</si>
  <si>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</si>
  <si>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</si>
  <si>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</si>
  <si>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</si>
  <si>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</si>
  <si>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</si>
  <si>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</si>
  <si>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</si>
  <si>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</si>
  <si>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</si>
  <si>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</si>
  <si>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</si>
  <si>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</si>
  <si>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</si>
  <si>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</si>
  <si>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</si>
  <si>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</si>
  <si>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</si>
  <si>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</si>
  <si>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</si>
  <si>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</si>
  <si>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</si>
  <si>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</si>
  <si>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</si>
  <si>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</si>
  <si>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</si>
  <si>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</si>
  <si>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</si>
  <si>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</si>
  <si>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</si>
  <si>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</si>
  <si>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</si>
  <si>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</si>
  <si>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</si>
  <si>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</si>
  <si>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</si>
  <si>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</si>
  <si>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</si>
  <si>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</si>
  <si>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</si>
  <si>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</si>
  <si>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</si>
  <si>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</si>
  <si>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</si>
  <si>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</si>
  <si>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</si>
  <si>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</si>
  <si>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</si>
  <si>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</si>
  <si>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</si>
  <si>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</si>
  <si>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</si>
  <si>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</si>
  <si>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</si>
  <si>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</si>
  <si>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</si>
  <si>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</si>
  <si>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</si>
  <si>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</si>
  <si>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</si>
  <si>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</si>
  <si>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</si>
  <si>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</si>
  <si>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</si>
  <si>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</si>
  <si>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</si>
  <si>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</si>
  <si>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</si>
  <si>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</si>
  <si>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</si>
  <si>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</si>
  <si>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</si>
  <si>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</si>
  <si>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</si>
  <si>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</si>
  <si>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</si>
  <si>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</si>
  <si>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</si>
  <si>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</si>
  <si>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</si>
  <si>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</si>
  <si>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</si>
  <si>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</si>
  <si>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</si>
  <si>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</si>
  <si>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</si>
  <si>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</si>
  <si>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</si>
  <si>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</si>
  <si>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</si>
  <si>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</si>
  <si>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</si>
  <si>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</si>
  <si>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</si>
  <si>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</si>
  <si>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</si>
  <si>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</si>
  <si>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</si>
  <si>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</si>
  <si>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</si>
  <si>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</si>
  <si>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</si>
  <si>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</si>
  <si>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</si>
  <si>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</si>
  <si>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</si>
  <si>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</si>
  <si>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</si>
  <si>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</si>
  <si>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</si>
  <si>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</si>
  <si>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</si>
  <si>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</si>
  <si>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</si>
  <si>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</si>
  <si>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</si>
  <si>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</si>
  <si>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</si>
  <si>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</si>
  <si>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</si>
  <si>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</si>
  <si>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</si>
  <si>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</si>
  <si>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</si>
  <si>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</si>
  <si>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</si>
  <si>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</si>
  <si>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</si>
  <si>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</si>
  <si>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</si>
  <si>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</si>
  <si>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</si>
  <si>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</si>
  <si>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</si>
  <si>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</si>
  <si>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</si>
  <si>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</si>
  <si>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</si>
  <si>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</si>
  <si>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</si>
  <si>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</si>
  <si>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</si>
  <si>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</si>
  <si>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</si>
  <si>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</si>
  <si>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</si>
  <si>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</si>
  <si>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</si>
  <si>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</si>
  <si>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</si>
  <si>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</si>
  <si>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</si>
  <si>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</si>
  <si>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</si>
  <si>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</si>
  <si>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</si>
  <si>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</si>
  <si>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</si>
  <si>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</si>
  <si>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</si>
  <si>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</si>
  <si>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</si>
  <si>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</si>
  <si>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</si>
  <si>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</si>
  <si>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</si>
  <si>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</si>
  <si>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</si>
  <si>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</si>
  <si>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</si>
  <si>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</si>
  <si>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</si>
  <si>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</si>
  <si>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</si>
  <si>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</si>
  <si>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</si>
  <si>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</si>
  <si>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</si>
  <si>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</si>
  <si>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</si>
  <si>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</si>
  <si>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</si>
  <si>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</si>
  <si>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</si>
  <si>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</si>
  <si>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</si>
  <si>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</si>
  <si>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</si>
  <si>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</si>
  <si>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</si>
  <si>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</si>
  <si>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</si>
  <si>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</si>
  <si>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</si>
  <si>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</si>
  <si>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</si>
  <si>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</si>
  <si>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</si>
  <si>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</si>
  <si>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</si>
  <si>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</si>
  <si>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</si>
  <si>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</si>
  <si>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</si>
  <si>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</si>
  <si>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</si>
  <si>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</si>
  <si>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</si>
  <si>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</si>
  <si>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</si>
  <si>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</si>
  <si>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</si>
  <si>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</si>
  <si>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</si>
  <si>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</si>
  <si>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</si>
  <si>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</si>
  <si>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</si>
  <si>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</si>
  <si>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</si>
  <si>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</si>
  <si>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</si>
  <si>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</si>
  <si>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</si>
  <si>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</si>
  <si>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</si>
  <si>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</si>
  <si>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</si>
  <si>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</si>
  <si>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</si>
  <si>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</si>
  <si>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</si>
  <si>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</si>
  <si>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</si>
  <si>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</si>
  <si>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</si>
  <si>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</si>
  <si>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</si>
  <si>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</si>
  <si>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</si>
  <si>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</si>
  <si>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</si>
  <si>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</si>
  <si>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</si>
  <si>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</si>
  <si>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</si>
  <si>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</si>
  <si>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</si>
  <si>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</si>
  <si>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</si>
  <si>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</si>
  <si>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</si>
  <si>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</si>
  <si>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</si>
  <si>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</si>
  <si>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</si>
  <si>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</si>
  <si>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</si>
  <si>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</si>
  <si>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</si>
  <si>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</si>
  <si>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</si>
  <si>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</si>
  <si>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</si>
  <si>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</si>
  <si>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</si>
  <si>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</si>
  <si>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</si>
  <si>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</si>
  <si>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</si>
  <si>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</si>
  <si>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</si>
  <si>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</si>
  <si>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</si>
  <si>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</si>
  <si>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</si>
  <si>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</si>
  <si>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</si>
  <si>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</si>
  <si>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</si>
  <si>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</si>
  <si>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</si>
  <si>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</si>
  <si>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</si>
  <si>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</si>
  <si>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</si>
  <si>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</si>
  <si>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</si>
  <si>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</si>
  <si>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</si>
  <si>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</si>
  <si>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</si>
  <si>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</si>
  <si>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</si>
  <si>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</si>
  <si>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</si>
  <si>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</si>
  <si>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</si>
  <si>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</si>
  <si>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</si>
  <si>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</si>
  <si>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</si>
  <si>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</si>
  <si>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</si>
  <si>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</si>
  <si>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</si>
  <si>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</si>
  <si>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</si>
  <si>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</si>
  <si>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</si>
  <si>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</si>
  <si>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</si>
  <si>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</si>
  <si>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</si>
  <si>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</si>
  <si>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</si>
  <si>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</si>
  <si>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</si>
  <si>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</si>
  <si>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</si>
  <si>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</si>
  <si>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</si>
  <si>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</si>
  <si>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</si>
  <si>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</si>
  <si>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</si>
  <si>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</si>
  <si>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</si>
  <si>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</si>
  <si>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</si>
  <si>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</si>
  <si>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</si>
  <si>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</si>
  <si>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</si>
  <si>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</si>
  <si>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</si>
  <si>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</si>
  <si>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</si>
  <si>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</si>
  <si>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</si>
  <si>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</si>
  <si>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</si>
  <si>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</si>
  <si>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</si>
  <si>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</si>
  <si>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</si>
  <si>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</si>
  <si>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</si>
  <si>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</si>
  <si>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</si>
  <si>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</si>
  <si>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</si>
  <si>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</si>
  <si>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</si>
  <si>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</si>
  <si>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</si>
  <si>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</si>
  <si>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</si>
  <si>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</si>
  <si>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</si>
  <si>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</si>
  <si>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</si>
  <si>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</si>
  <si>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</si>
  <si>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</si>
  <si>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</si>
  <si>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</si>
  <si>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</si>
  <si>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</si>
  <si>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</si>
  <si>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</si>
  <si>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</si>
  <si>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</si>
  <si>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</si>
  <si>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</si>
  <si>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</si>
  <si>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</si>
  <si>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</si>
  <si>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</si>
  <si>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</si>
  <si>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</si>
  <si>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</si>
  <si>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</si>
  <si>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</si>
  <si>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</si>
  <si>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</si>
  <si>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</si>
  <si>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</si>
  <si>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</si>
  <si>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</si>
  <si>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</si>
  <si>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</si>
  <si>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</si>
  <si>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</si>
  <si>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</si>
  <si>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</si>
  <si>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</si>
  <si>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</si>
  <si>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</si>
  <si>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</si>
  <si>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</si>
  <si>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</si>
  <si>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</si>
  <si>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</si>
  <si>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</si>
  <si>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</si>
  <si>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</si>
  <si>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</si>
  <si>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</si>
  <si>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</si>
  <si>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</si>
  <si>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</si>
  <si>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</si>
  <si>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</si>
  <si>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</si>
  <si>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</si>
  <si>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</si>
  <si>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</si>
  <si>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</si>
  <si>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</si>
  <si>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</si>
  <si>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</si>
  <si>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</si>
  <si>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</si>
  <si>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</si>
  <si>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</si>
  <si>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</si>
  <si>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</si>
  <si>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</si>
  <si>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</si>
  <si>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</si>
  <si>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</si>
  <si>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</si>
  <si>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</si>
  <si>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</si>
  <si>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</si>
  <si>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</si>
  <si>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</si>
  <si>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</si>
  <si>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</si>
  <si>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</si>
  <si>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</si>
  <si>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</si>
  <si>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</si>
  <si>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</si>
  <si>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</si>
  <si>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</si>
  <si>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</si>
  <si>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</si>
  <si>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</si>
  <si>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</si>
  <si>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</si>
  <si>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</si>
  <si>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</si>
  <si>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</si>
  <si>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</si>
  <si>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</si>
  <si>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</si>
  <si>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</si>
  <si>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</si>
  <si>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</si>
  <si>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</si>
  <si>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</si>
  <si>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</si>
  <si>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</si>
  <si>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</si>
  <si>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</si>
  <si>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</si>
  <si>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</si>
  <si>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</si>
  <si>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</si>
  <si>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</si>
  <si>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</si>
  <si>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</si>
  <si>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</si>
  <si>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</si>
  <si>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</si>
  <si>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</si>
  <si>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</si>
  <si>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</si>
  <si>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</si>
  <si>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</si>
  <si>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</si>
  <si>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</si>
  <si>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</si>
  <si>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</si>
  <si>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</si>
  <si>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</si>
  <si>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</si>
  <si>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</si>
  <si>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</si>
  <si>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</si>
  <si>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</si>
  <si>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</si>
  <si>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</si>
  <si>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</si>
  <si>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</si>
  <si>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</si>
  <si>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</si>
  <si>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</si>
  <si>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</si>
  <si>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</si>
  <si>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</si>
  <si>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</si>
  <si>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</si>
  <si>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</si>
  <si>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</si>
  <si>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</si>
  <si>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</si>
  <si>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</si>
  <si>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</si>
  <si>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</si>
  <si>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</si>
  <si>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</si>
  <si>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</si>
  <si>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</si>
  <si>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</si>
  <si>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</si>
  <si>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</si>
  <si>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</si>
  <si>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</si>
  <si>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</si>
  <si>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</si>
  <si>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</si>
  <si>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</si>
  <si>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</si>
  <si>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</si>
  <si>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</si>
  <si>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</si>
  <si>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</si>
  <si>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</si>
  <si>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</si>
  <si>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</si>
  <si>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</si>
  <si>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</si>
  <si>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</si>
  <si>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</si>
  <si>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</si>
  <si>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</si>
  <si>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</si>
  <si>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</si>
  <si>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</si>
  <si>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</si>
  <si>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</si>
  <si>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</si>
  <si>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</si>
  <si>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</si>
  <si>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</si>
  <si>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</si>
  <si>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</si>
  <si>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</si>
  <si>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</si>
  <si>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</si>
  <si>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</si>
  <si>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</si>
  <si>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</si>
  <si>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</si>
  <si>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</si>
  <si>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</si>
  <si>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</si>
  <si>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</si>
  <si>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</si>
  <si>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</si>
  <si>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</si>
  <si>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</si>
  <si>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</si>
  <si>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</si>
  <si>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</si>
  <si>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</si>
  <si>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</si>
  <si>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</si>
  <si>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</si>
  <si>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</si>
  <si>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</si>
  <si>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</si>
  <si>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</si>
  <si>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</si>
  <si>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</si>
  <si>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</si>
  <si>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</si>
  <si>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</si>
  <si>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</si>
  <si>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</si>
  <si>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</si>
  <si>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</si>
  <si>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</si>
  <si>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</si>
  <si>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</si>
  <si>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</si>
  <si>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</si>
  <si>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</si>
  <si>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</si>
  <si>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</si>
  <si>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</si>
  <si>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</si>
  <si>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</si>
  <si>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</si>
  <si>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</si>
  <si>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</si>
  <si>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</si>
  <si>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</si>
  <si>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</si>
  <si>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</si>
  <si>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</si>
  <si>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</si>
  <si>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</si>
  <si>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</si>
  <si>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</si>
  <si>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</si>
  <si>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</si>
  <si>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</si>
  <si>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</si>
  <si>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</si>
  <si>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</si>
  <si>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</si>
  <si>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</si>
  <si>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</si>
  <si>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</si>
  <si>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</si>
  <si>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</si>
  <si>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</si>
  <si>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</si>
  <si>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</si>
  <si>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</si>
  <si>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</si>
  <si>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</si>
  <si>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</si>
  <si>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</si>
  <si>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</si>
  <si>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</si>
  <si>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</si>
  <si>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</si>
  <si>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</si>
  <si>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</si>
  <si>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</si>
  <si>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</si>
  <si>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</si>
  <si>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</si>
  <si>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</si>
  <si>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</si>
  <si>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</si>
  <si>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</si>
  <si>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</si>
  <si>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</si>
  <si>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</si>
  <si>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</si>
  <si>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</si>
  <si>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</si>
  <si>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</si>
  <si>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</si>
  <si>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</si>
  <si>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</si>
  <si>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</si>
  <si>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</si>
  <si>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</si>
  <si>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</si>
  <si>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</si>
  <si>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</si>
  <si>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</si>
  <si>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</si>
  <si>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</si>
  <si>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</si>
  <si>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</si>
  <si>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</si>
  <si>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</si>
  <si>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</si>
  <si>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</si>
  <si>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</si>
  <si>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</si>
  <si>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</si>
  <si>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</si>
  <si>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</si>
  <si>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</si>
  <si>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</si>
  <si>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</si>
  <si>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</si>
  <si>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</si>
  <si>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</si>
  <si>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</si>
  <si>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</si>
  <si>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</si>
  <si>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</si>
  <si>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</si>
  <si>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</si>
  <si>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</si>
  <si>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</si>
  <si>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</si>
  <si>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</si>
  <si>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</si>
  <si>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</si>
  <si>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</si>
  <si>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</si>
  <si>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</si>
  <si>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</si>
  <si>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</si>
  <si>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</si>
  <si>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</si>
  <si>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</si>
  <si>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</si>
  <si>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</si>
  <si>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646-179-1666</t>
  </si>
  <si>
    <t xml:space="preserve"> </t>
  </si>
  <si>
    <t>ANGELENE</t>
  </si>
  <si>
    <t>MYA HOTEL</t>
  </si>
  <si>
    <t>LIUIS ALEJANDRO AMEZCUA</t>
  </si>
  <si>
    <t>4474 HARBOR SHEER GREY</t>
  </si>
  <si>
    <t>RESTAURANTE</t>
  </si>
  <si>
    <t>LUA876</t>
  </si>
  <si>
    <t>JD-FAB-001112</t>
  </si>
  <si>
    <t>11/28/25</t>
  </si>
  <si>
    <t>INSTALACIÓN</t>
  </si>
  <si>
    <t>LUIS ALEJANDRO AMEZCUA</t>
  </si>
  <si>
    <t>10% ADICIONAL APROBADO POR EL ING RUFFO</t>
  </si>
  <si>
    <t>2 FINGER PLEATED ITEM 2</t>
  </si>
  <si>
    <t>FASCIAS  DE ROOLLER SHADE FOORADAS FORRADAS ORDEN LUA856 21.688 ANCHO TELA COLOR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</si>
</sst>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7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julian/Documents/!%20QUOTES/BWS%20PRICES/VALLEY%20FORGE%20FABRICS/SUPER%208%20-%20STD.%20PROGRAM%20PRICING%20GRIDS%20DRAPERY%20+%20HW/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julian/Documents/!%20QUOTES/BWS%20PRICES/VFF/INTOWN%20SUITES%20-%20STD.%20PROG.%20-%20PRICING%20GRIDS%20DRAPES%20+%20HW/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/!%20PRICING%20DEPARTMENT/MASTER%20TEMPLETES/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  <pageSetUpPr fitToPage="1"/>
  </sheetPr>
  <dimension ref="A1:AA90"/>
  <sheetViews>
    <sheetView showGridLines="0" zoomScaleNormal="85" workbookViewId="0">
      <selection activeCell="A79" sqref="A1:W79"/>
    </sheetView>
  </sheetViews>
  <sheetFormatPr baseColWidth="10" defaultColWidth="9.1640625" defaultRowHeight="15" x14ac:dyDescent="0.2"/>
  <cols>
    <col min="1" max="1" width="3.6640625" style="265" customWidth="1"/>
    <col min="2" max="2" width="6" style="265" customWidth="1"/>
    <col min="3" max="3" width="12.5" style="265" customWidth="1"/>
    <col min="4" max="4" width="10.5" style="265" customWidth="1"/>
    <col min="5" max="5" width="20.6640625" style="265" customWidth="1"/>
    <col min="6" max="6" width="22.5" style="265" customWidth="1"/>
    <col min="7" max="7" width="15.6640625" style="265" hidden="1" customWidth="1"/>
    <col min="8" max="8" width="17" style="265" hidden="1" customWidth="1"/>
    <col min="9" max="9" width="25.5" style="265" hidden="1" customWidth="1"/>
    <col min="10" max="10" width="17.5" style="265" hidden="1" customWidth="1"/>
    <col min="11" max="11" width="38.6640625" style="265" customWidth="1"/>
    <col min="12" max="13" width="21.5" style="265" customWidth="1"/>
    <col min="14" max="16" width="15.6640625" style="265" customWidth="1"/>
    <col min="17" max="17" width="29.33203125" style="265" customWidth="1"/>
    <col min="18" max="18" width="15.6640625" style="265" customWidth="1"/>
    <col min="19" max="19" width="24.1640625" style="265" customWidth="1"/>
    <col min="20" max="20" width="14.83203125" style="265" hidden="1" customWidth="1"/>
    <col min="21" max="21" width="15.6640625" style="265" hidden="1" customWidth="1"/>
    <col min="22" max="22" width="20.6640625" style="265" customWidth="1"/>
    <col min="23" max="23" width="27.33203125" style="265" customWidth="1"/>
    <col min="24" max="24" width="2.6640625" style="265" customWidth="1"/>
    <col min="25" max="25" width="8.6640625" style="265" customWidth="1"/>
    <col min="26" max="26" width="2.5" style="265" customWidth="1"/>
    <col min="27" max="27" width="27" style="265" customWidth="1"/>
    <col min="28" max="32" width="13.5" style="265" customWidth="1"/>
    <col min="33" max="16384" width="9.1640625" style="265"/>
  </cols>
  <sheetData>
    <row r="1" spans="2:27" ht="10" customHeight="1" x14ac:dyDescent="0.2">
      <c r="Y1" s="327"/>
    </row>
    <row r="2" spans="2:27" ht="100" customHeight="1" thickBot="1" x14ac:dyDescent="0.25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LUA876</v>
      </c>
      <c r="Y2" s="327"/>
    </row>
    <row r="3" spans="2:27" ht="18" thickTop="1" x14ac:dyDescent="0.2">
      <c r="B3" s="337" t="s">
        <v>119</v>
      </c>
      <c r="N3" s="338"/>
      <c r="R3" s="338"/>
      <c r="V3" s="338"/>
      <c r="W3" s="338"/>
      <c r="Y3" s="327"/>
    </row>
    <row r="4" spans="2:27" ht="18" thickBot="1" x14ac:dyDescent="0.25">
      <c r="B4" s="337" t="s">
        <v>120</v>
      </c>
      <c r="K4" s="339" t="str">
        <f>'FILL QUOTE-CALCULATIONS'!K6</f>
        <v>ANGELENE</v>
      </c>
      <c r="L4" s="340"/>
      <c r="N4" s="340" t="str">
        <f>'FILL QUOTE-CALCULATIONS'!O6</f>
        <v>MYA HOTEL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8" thickTop="1" x14ac:dyDescent="0.2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6" x14ac:dyDescent="0.2">
      <c r="O6" s="338"/>
      <c r="V6" s="276"/>
      <c r="Y6" s="327"/>
    </row>
    <row r="7" spans="2:27" ht="20" thickBot="1" x14ac:dyDescent="0.3">
      <c r="C7" s="345" t="s">
        <v>206</v>
      </c>
      <c r="F7" s="265" t="s">
        <v>749</v>
      </c>
      <c r="G7" s="346"/>
      <c r="H7" s="346"/>
      <c r="K7" s="340" t="str">
        <f>'FILL QUOTE-CALCULATIONS'!K9</f>
        <v xml:space="preserve"> </v>
      </c>
      <c r="L7" s="340"/>
      <c r="N7" s="347">
        <f>'FILL QUOTE-CALCULATIONS'!O9</f>
        <v>0</v>
      </c>
      <c r="O7" s="340"/>
      <c r="P7" s="340"/>
      <c r="R7" s="340" t="str">
        <f>'FILL QUOTE-CALCULATIONS'!S9</f>
        <v>LIUIS ALEJANDRO AMEZCUA</v>
      </c>
      <c r="S7" s="340"/>
      <c r="W7" s="348" t="str">
        <f>'FILL QUOTE-CALCULATIONS'!AC9</f>
        <v>11/28/25</v>
      </c>
      <c r="Y7" s="327"/>
    </row>
    <row r="8" spans="2:27" ht="17" thickTop="1" x14ac:dyDescent="0.2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">
      <c r="Y9" s="327"/>
    </row>
    <row r="10" spans="2:27" s="353" customFormat="1" ht="29" x14ac:dyDescent="0.2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7" t="str">
        <f>'FILL QUOTE-CALCULATIONS'!P12:S12</f>
        <v>HARDWARE</v>
      </c>
      <c r="Q10" s="907"/>
      <c r="R10" s="907"/>
      <c r="S10" s="907"/>
      <c r="T10" s="352" t="str">
        <f>'FILL QUOTE-CALCULATIONS'!T12</f>
        <v>DRAPERIES</v>
      </c>
      <c r="U10" s="352" t="str">
        <f>'FILL QUOTE-CALCULATIONS'!W12</f>
        <v>HARDWARE</v>
      </c>
      <c r="V10" s="907" t="str">
        <f>'FILL QUOTE-CALCULATIONS'!AB12</f>
        <v>TOTALS</v>
      </c>
      <c r="W10" s="907"/>
      <c r="Y10" s="354"/>
    </row>
    <row r="11" spans="2:27" s="353" customFormat="1" ht="45" customHeight="1" thickBot="1" x14ac:dyDescent="0.25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">
      <c r="B12" s="359">
        <f>'FILL QUOTE-CALCULATIONS'!B15</f>
        <v>1</v>
      </c>
      <c r="C12" s="360">
        <f>IF(OR('FILL QUOTE-CALCULATIONS'!C15&lt;1,'FILL QUOTE-CALCULATIONS'!C15=""),"",'FILL QUOTE-CALCULATIONS'!C15)</f>
        <v>5</v>
      </c>
      <c r="D12" s="360" t="str">
        <f>IF(OR(C12&lt;1,C12=""),"",IF('FILL QUOTE-CALCULATIONS'!$S$4="INGLES",'FILL QUOTE-CALCULATIONS'!D15,VLOOKUP('FILL QUOTE-CALCULATIONS'!D15,'DROP LIST'!$B$7:$C$13,2,0)))</f>
        <v>2-WAY PNL</v>
      </c>
      <c r="E12" s="360" t="str">
        <f>IF(OR(C12&lt;1,C12=""),"",IF('FILL QUOTE-CALCULATIONS'!$S$4="INGLES",'FILL QUOTE-CALCULATIONS'!E15,VLOOKUP('FILL QUOTE-CALCULATIONS'!E15,'DROP LIST'!$E$7:$F$15,2,0)))</f>
        <v>RIPPLEFOLD</v>
      </c>
      <c r="F12" s="360" t="str">
        <f>IF(OR(C12&lt;1,C12=""),"",IF('FILL QUOTE-CALCULATIONS'!$S$4="INGLES",'FILL QUOTE-CALCULATIONS'!F15,VLOOKUP('FILL QUOTE-CALCULATIONS'!F15,'DROP LIST'!$H$7:$I$19,2,0)))</f>
        <v>SHEER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STOCK</v>
      </c>
      <c r="I12" s="360" t="str">
        <f>IF(OR(C12&lt;1,C12=""),"",IF('FILL QUOTE-CALCULATIONS'!$S$4="INGLES",'FILL QUOTE-CALCULATIONS'!I15,VLOOKUP('FILL QUOTE-CALCULATIONS'!I15,'DROP LIST'!$M$15:$N$18,2,0)))</f>
        <v>SHEER PLAIN (BATISTE)</v>
      </c>
      <c r="J12" s="360" t="str">
        <f>'FILL QUOTE-CALCULATIONS'!J15</f>
        <v/>
      </c>
      <c r="K12" s="360" t="str">
        <f>IF(OR(C12&lt;1,C12=""),"",'FILL QUOTE-CALCULATIONS'!K15)</f>
        <v>4474 HARBOR SHEER GREY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RESTAURANTE</v>
      </c>
      <c r="N12" s="362">
        <f>IF(OR(C12&lt;1,C12=""),"",'FILL QUOTE-CALCULATIONS'!N15)</f>
        <v>55</v>
      </c>
      <c r="O12" s="362">
        <f>IF(OR(C12&lt;1,C12=""),"",'FILL QUOTE-CALCULATIONS'!O15)</f>
        <v>110.5</v>
      </c>
      <c r="P12" s="360" t="str">
        <f>IF(OR(C12&lt;1,C12=""),"",IF('FILL QUOTE-CALCULATIONS'!$S$4="INGLES",'FILL QUOTE-CALCULATIONS'!P15, VLOOKUP('FILL QUOTE-CALCULATIONS'!P15,'DROP LIST'!$E$25:$F$27,2,0)))</f>
        <v>TO CEILING</v>
      </c>
      <c r="Q12" s="360" t="str">
        <f>IF(OR(C12&lt;1,C12=""),"",IF('FILL QUOTE-CALCULATIONS'!$S$4="INGLES",'FILL QUOTE-CALCULATIONS'!Q15,VLOOKUP('FILL QUOTE-CALCULATIONS'!Q15,'DROP LIST'!$H$25:$I$36,2,0)))</f>
        <v>STD. TRACK -P.P.- BATON</v>
      </c>
      <c r="R12" s="362" t="str">
        <f>IF('FILL QUOTE-CALCULATIONS'!R15="","",'FILL QUOTE-CALCULATIONS'!R15)</f>
        <v>NEGRO</v>
      </c>
      <c r="S12" s="360" t="str">
        <f>IF(OR(C12&lt;1,C12=""),"",IF('FILL QUOTE-CALCULATIONS'!$S$4="INGLES",'FILL QUOTE-CALCULATIONS'!S15,VLOOKUP('FILL QUOTE-CALCULATIONS'!S15,'DROP LIST'!$H$43:$I$46,2,0)))</f>
        <v>CLEAR</v>
      </c>
      <c r="T12" s="363">
        <f>IF(OR(C12&lt;1,C12=""),"",'FILL QUOTE-CALCULATIONS'!T15)</f>
        <v>144.15</v>
      </c>
      <c r="U12" s="364">
        <f>IF(OR(C12&lt;1,C12=""),"",'FILL QUOTE-CALCULATIONS'!W15)</f>
        <v>63.95</v>
      </c>
      <c r="V12" s="365">
        <f>IF(OR(C12&lt;1,C12=""),"",IF('FILL QUOTE-CALCULATIONS'!$S$3="DOLLARS",'FILL QUOTE-CALCULATIONS'!AB15,'FILL QUOTE-CALCULATIONS'!AB15*'FILL QUOTE-CALCULATIONS'!$AC$4))</f>
        <v>208.10000000000002</v>
      </c>
      <c r="W12" s="366">
        <f>IF(OR(C12&lt;1,C12=""),"",IF('FILL QUOTE-CALCULATIONS'!$S$3="DOLLARS",'FILL QUOTE-CALCULATIONS'!AC15,'FILL QUOTE-CALCULATIONS'!AC15*'FILL QUOTE-CALCULATIONS'!$AC$4))</f>
        <v>1040.5</v>
      </c>
      <c r="Y12" s="327"/>
      <c r="AA12" s="695" t="s">
        <v>746</v>
      </c>
    </row>
    <row r="13" spans="2:27" s="353" customFormat="1" ht="30" customHeight="1" x14ac:dyDescent="0.2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PAIR</v>
      </c>
      <c r="E13" s="360" t="str">
        <f>IF(OR(C13&lt;1,C13=""),"",IF('FILL QUOTE-CALCULATIONS'!$S$4="INGLES",'FILL QUOTE-CALCULATIONS'!E16,VLOOKUP('FILL QUOTE-CALCULATIONS'!E16,'DROP LIST'!$E$7:$F$15,2,0)))</f>
        <v>PINCH PLEATED</v>
      </c>
      <c r="F13" s="360" t="str">
        <f>IF(OR(C13&lt;1,C13=""),"",IF('FILL QUOTE-CALCULATIONS'!$S$4="INGLES",'FILL QUOTE-CALCULATIONS'!F16,VLOOKUP('FILL QUOTE-CALCULATIONS'!F16,'DROP LIST'!$H$7:$I$19,2,0)))</f>
        <v>UNL. DRAPERY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STOCK</v>
      </c>
      <c r="I13" s="360" t="str">
        <f>IF(OR(C13&lt;1,C13=""),"",IF('FILL QUOTE-CALCULATIONS'!$S$4="INGLES",'FILL QUOTE-CALCULATIONS'!I16,VLOOKUP('FILL QUOTE-CALCULATIONS'!I16,'DROP LIST'!$M$15:$N$18,2,0)))</f>
        <v>DECORATIVE FABRIC</v>
      </c>
      <c r="J13" s="360" t="str">
        <f>'FILL QUOTE-CALCULATIONS'!J16</f>
        <v/>
      </c>
      <c r="K13" s="360" t="str">
        <f>IF(OR(C13&lt;1,C13=""),"",'FILL QUOTE-CALCULATIONS'!K16)</f>
        <v>JD-FAB-001112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CTO. PRINCIPAL</v>
      </c>
      <c r="N13" s="362">
        <f>IF(OR(C13&lt;1,C13=""),"",'FILL QUOTE-CALCULATIONS'!N16)</f>
        <v>98</v>
      </c>
      <c r="O13" s="362">
        <f>IF(OR(C13&lt;1,C13=""),"",'FILL QUOTE-CALCULATIONS'!O16)</f>
        <v>98</v>
      </c>
      <c r="P13" s="360" t="str">
        <f>IF(OR(C13&lt;1,C13=""),"",IF('FILL QUOTE-CALCULATIONS'!$S$4="INGLES",'FILL QUOTE-CALCULATIONS'!P16, VLOOKUP('FILL QUOTE-CALCULATIONS'!P16,'DROP LIST'!$E$25:$F$27,2,0)))</f>
        <v>TO WALL</v>
      </c>
      <c r="Q13" s="360" t="str">
        <f>IF(OR(C13&lt;1,C13=""),"",IF('FILL QUOTE-CALCULATIONS'!$S$4="INGLES",'FILL QUOTE-CALCULATIONS'!Q16,VLOOKUP('FILL QUOTE-CALCULATIONS'!Q16,'DROP LIST'!$H$25:$I$36,2,0)))</f>
        <v>(CBTX) DECORATIVE H-RAIL, MANUAL</v>
      </c>
      <c r="R13" s="362" t="str">
        <f>IF('FILL QUOTE-CALCULATIONS'!R16="","",'FILL QUOTE-CALCULATIONS'!R16)</f>
        <v>NEGRO</v>
      </c>
      <c r="S13" s="360" t="str">
        <f>IF(OR(C13&lt;1,C13=""),"",IF('FILL QUOTE-CALCULATIONS'!$S$4="INGLES",'FILL QUOTE-CALCULATIONS'!S16,VLOOKUP('FILL QUOTE-CALCULATIONS'!S16,'DROP LIST'!$H$43:$I$46,2,0)))</f>
        <v>CLEAR</v>
      </c>
      <c r="T13" s="363">
        <f>IF(OR(C13&lt;1,C13=""),"",'FILL QUOTE-CALCULATIONS'!T16)</f>
        <v>349.95000000000005</v>
      </c>
      <c r="U13" s="364">
        <f>IF(OR(C13&lt;1,C13=""),"",'FILL QUOTE-CALCULATIONS'!W16)</f>
        <v>483.25</v>
      </c>
      <c r="V13" s="365">
        <f>IF(OR(C13&lt;1,C13=""),"",IF('FILL QUOTE-CALCULATIONS'!$S$3="DOLLARS",'FILL QUOTE-CALCULATIONS'!AB16,'FILL QUOTE-CALCULATIONS'!AB16*'FILL QUOTE-CALCULATIONS'!$AC$4))</f>
        <v>833.2</v>
      </c>
      <c r="W13" s="366">
        <f>IF(OR(C13&lt;1,C13=""),"",IF('FILL QUOTE-CALCULATIONS'!$S$3="DOLLARS",'FILL QUOTE-CALCULATIONS'!AC16,'FILL QUOTE-CALCULATIONS'!AC16*'FILL QUOTE-CALCULATIONS'!$AC$4))</f>
        <v>833.2</v>
      </c>
      <c r="Y13" s="367"/>
      <c r="AA13" s="695" t="s">
        <v>746</v>
      </c>
    </row>
    <row r="14" spans="2:27" s="353" customFormat="1" ht="30" customHeight="1" x14ac:dyDescent="0.2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 t="str">
        <f>'FILL QUOTE-CALCULATIONS'!J17</f>
        <v/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 t="str">
        <f>'FILL QUOTE-CALCULATIONS'!J18</f>
        <v/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" customHeight="1" x14ac:dyDescent="0.2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" customHeight="1" x14ac:dyDescent="0.2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" customHeight="1" x14ac:dyDescent="0.2">
      <c r="B62" s="359">
        <f>'FILL QUOTE-CALCULATIONS'!B64</f>
        <v>1</v>
      </c>
      <c r="C62" s="377">
        <f>IF(OR('FILL QUOTE-CALCULATIONS'!C64&lt;1,'FILL QUOTE-CALCULATIONS'!C64=""),"",'FILL QUOTE-CALCULATIONS'!C64)</f>
        <v>3</v>
      </c>
      <c r="D62" s="378" t="str">
        <f>IF(OR('FILL QUOTE-CALCULATIONS'!D64&lt;1,'FILL QUOTE-CALCULATIONS'!D64=""),"",'FILL QUOTE-CALCULATIONS'!D64)</f>
        <v>FASCIAS  DE ROOLLER SHADE FOORADAS FORRADAS ORDEN LUA856 21.688 ANCHO TELA COLOR NEGRO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15</v>
      </c>
      <c r="W62" s="381">
        <f>IF(V62="","",V62*C62)</f>
        <v>45</v>
      </c>
      <c r="Y62" s="354"/>
    </row>
    <row r="63" spans="2:27" s="353" customFormat="1" ht="26" customHeight="1" x14ac:dyDescent="0.2">
      <c r="B63" s="359">
        <f>'FILL QUOTE-CALCULATIONS'!B65</f>
        <v>2</v>
      </c>
      <c r="C63" s="377">
        <f>IF(OR('FILL QUOTE-CALCULATIONS'!C65&lt;1,'FILL QUOTE-CALCULATIONS'!C65=""),"",'FILL QUOTE-CALCULATIONS'!C65)</f>
        <v>1</v>
      </c>
      <c r="D63" s="378" t="str">
        <f>IF(OR('FILL QUOTE-CALCULATIONS'!D65&lt;1,'FILL QUOTE-CALCULATIONS'!D65=""),"",'FILL QUOTE-CALCULATIONS'!D65)</f>
        <v>INSTALACIÓN</v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>
        <f>IF(OR('FILL QUOTE-CALCULATIONS'!AB65&lt;1,'FILL QUOTE-CALCULATIONS'!AB65=""),"",IF('FILL QUOTE-CALCULATIONS'!$S$3="DOLLARS",'FILL QUOTE-CALCULATIONS'!AB65,'FILL QUOTE-CALCULATIONS'!AB65*'FILL QUOTE-CALCULATIONS'!$AC$4))</f>
        <v>150</v>
      </c>
      <c r="W63" s="381">
        <f>IF(V63="","",V63*C63)</f>
        <v>150</v>
      </c>
      <c r="Y63" s="354"/>
    </row>
    <row r="64" spans="2:27" s="353" customFormat="1" ht="26" customHeight="1" x14ac:dyDescent="0.2">
      <c r="B64" s="359">
        <f>'FILL QUOTE-CALCULATIONS'!B66</f>
        <v>3</v>
      </c>
      <c r="C64" s="377">
        <f>IF(OR('FILL QUOTE-CALCULATIONS'!C66&lt;1,'FILL QUOTE-CALCULATIONS'!C66=""),"",'FILL QUOTE-CALCULATIONS'!C66)</f>
        <v>1</v>
      </c>
      <c r="D64" s="378" t="str">
        <f>IF(OR('FILL QUOTE-CALCULATIONS'!D66&lt;1,'FILL QUOTE-CALCULATIONS'!D66=""),"",'FILL QUOTE-CALCULATIONS'!D66)</f>
        <v>10% ADICIONAL APROBADO POR EL ING RUFFO</v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>
        <v>-187</v>
      </c>
      <c r="W64" s="381">
        <f>IF(V64="","",V64*C64)</f>
        <v>-187</v>
      </c>
      <c r="Y64" s="354"/>
    </row>
    <row r="65" spans="1:25" s="353" customFormat="1" ht="26" customHeight="1" thickBot="1" x14ac:dyDescent="0.25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>2 FINGER PLEATED ITEM 2</v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" customHeight="1" thickTop="1" x14ac:dyDescent="0.2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" customHeight="1" x14ac:dyDescent="0.2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" customHeight="1" x14ac:dyDescent="0.2">
      <c r="B68" s="389" t="str">
        <f>'FILL QUOTE-CALCULATIONS'!B69</f>
        <v xml:space="preserve"> 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1873.7</v>
      </c>
      <c r="Y68" s="354"/>
    </row>
    <row r="69" spans="1:25" s="353" customFormat="1" ht="26" customHeight="1" x14ac:dyDescent="0.2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0.5</v>
      </c>
      <c r="Y69" s="354"/>
    </row>
    <row r="70" spans="1:25" s="353" customFormat="1" ht="26" customHeight="1" x14ac:dyDescent="0.2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936.85</v>
      </c>
      <c r="Y70" s="354"/>
    </row>
    <row r="71" spans="1:25" s="353" customFormat="1" ht="26" customHeight="1" x14ac:dyDescent="0.2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>ADDITIONAL SERVICES=</v>
      </c>
      <c r="W71" s="396">
        <f>IF(OR('FILL QUOTE-CALCULATIONS'!AC72="",'FILL QUOTE-CALCULATIONS'!AC72=0),"",'FILL QUOTE-CALCULATIONS'!AC72)</f>
        <v>8</v>
      </c>
      <c r="Y71" s="354"/>
    </row>
    <row r="72" spans="1:25" s="353" customFormat="1" ht="26" customHeight="1" thickBot="1" x14ac:dyDescent="0.25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944.85</v>
      </c>
      <c r="Y72" s="354"/>
    </row>
    <row r="73" spans="1:25" s="353" customFormat="1" ht="26" customHeight="1" thickTop="1" x14ac:dyDescent="0.3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" customHeight="1" x14ac:dyDescent="0.2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0.65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25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08" t="s">
        <v>760</v>
      </c>
      <c r="W76" s="908"/>
      <c r="Y76" s="354"/>
    </row>
    <row r="77" spans="1:25" x14ac:dyDescent="0.2">
      <c r="C77" s="343"/>
      <c r="Y77" s="327"/>
    </row>
    <row r="78" spans="1:25" x14ac:dyDescent="0.2">
      <c r="C78" s="343"/>
      <c r="Y78" s="327"/>
    </row>
    <row r="79" spans="1:25" x14ac:dyDescent="0.2">
      <c r="C79" s="343"/>
      <c r="Y79" s="327"/>
    </row>
    <row r="80" spans="1:25" x14ac:dyDescent="0.2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9" x14ac:dyDescent="0.3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9" x14ac:dyDescent="0.3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9" x14ac:dyDescent="0.3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9" x14ac:dyDescent="0.3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">
      <c r="D89" s="343"/>
    </row>
    <row r="90" spans="1:25" x14ac:dyDescent="0.2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39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4" width="12.6640625" style="175" hidden="1" customWidth="1"/>
    <col min="5" max="5" width="15.5" style="175" customWidth="1"/>
    <col min="6" max="8" width="12.6640625" style="175" customWidth="1"/>
    <col min="9" max="9" width="24.33203125" style="175" customWidth="1"/>
    <col min="10" max="10" width="15.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23.33203125" style="175" customWidth="1"/>
    <col min="18" max="18" width="10.83203125" style="175" hidden="1" customWidth="1"/>
    <col min="19" max="19" width="12.83203125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5" thickBot="1" x14ac:dyDescent="0.25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6" thickBot="1" x14ac:dyDescent="0.25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6" thickBot="1" x14ac:dyDescent="0.25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2" t="str">
        <f>IF('CALC -P.P. - H-RAIL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9" x14ac:dyDescent="0.2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2" thickBot="1" x14ac:dyDescent="0.25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9" x14ac:dyDescent="0.25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3" width="12.6640625" style="175" customWidth="1"/>
    <col min="4" max="4" width="12.6640625" style="175" hidden="1" customWidth="1"/>
    <col min="5" max="5" width="15.5" style="175" customWidth="1"/>
    <col min="6" max="8" width="12.6640625" style="175" customWidth="1"/>
    <col min="9" max="9" width="24.33203125" style="175" customWidth="1"/>
    <col min="10" max="10" width="15.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21.5" style="175" customWidth="1"/>
    <col min="18" max="18" width="19.33203125" style="175" customWidth="1"/>
    <col min="19" max="19" width="13.83203125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1" thickBot="1" x14ac:dyDescent="0.25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6" thickBot="1" x14ac:dyDescent="0.25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6" thickBot="1" x14ac:dyDescent="0.25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2" t="str">
        <f>IF('CALC -RIPP- MOT.PLUG IN'!S4="INGLES","DESCRIPTION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9" x14ac:dyDescent="0.2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2" thickBot="1" x14ac:dyDescent="0.25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9" x14ac:dyDescent="0.25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3" width="12.6640625" style="175" customWidth="1"/>
    <col min="4" max="4" width="12.6640625" style="175" hidden="1" customWidth="1"/>
    <col min="5" max="5" width="15.5" style="175" customWidth="1"/>
    <col min="6" max="8" width="12.6640625" style="175" customWidth="1"/>
    <col min="9" max="9" width="24.33203125" style="175" customWidth="1"/>
    <col min="10" max="10" width="15.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21.5" style="175" customWidth="1"/>
    <col min="18" max="18" width="19.33203125" style="175" hidden="1" customWidth="1"/>
    <col min="19" max="19" width="13.83203125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1" thickBot="1" x14ac:dyDescent="0.25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6" thickBot="1" x14ac:dyDescent="0.25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6" thickBot="1" x14ac:dyDescent="0.25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2" t="str">
        <f>IF('CALC -P.P.- MOT.PLUG IN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9" x14ac:dyDescent="0.2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2" thickBot="1" x14ac:dyDescent="0.25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9" x14ac:dyDescent="0.25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33203125" defaultRowHeight="13" x14ac:dyDescent="0.2"/>
  <cols>
    <col min="1" max="1" width="10.33203125" style="698" hidden="1" customWidth="1"/>
    <col min="2" max="2" width="23" style="698" hidden="1" customWidth="1"/>
    <col min="3" max="3" width="22" style="698" hidden="1" customWidth="1"/>
    <col min="4" max="4" width="51.33203125" style="698" hidden="1" customWidth="1"/>
    <col min="5" max="5" width="34.5" style="698" hidden="1" customWidth="1"/>
    <col min="6" max="6" width="18.5" style="698" hidden="1" customWidth="1"/>
    <col min="7" max="7" width="31.1640625" style="698" hidden="1" customWidth="1"/>
    <col min="8" max="8" width="13.6640625" style="698" hidden="1" customWidth="1"/>
    <col min="9" max="9" width="13" style="698" hidden="1" customWidth="1"/>
    <col min="10" max="15" width="9.5" style="698" hidden="1" customWidth="1"/>
    <col min="16" max="16" width="14.33203125" style="701" hidden="1" customWidth="1"/>
    <col min="17" max="20" width="10.33203125" style="698" hidden="1" customWidth="1"/>
    <col min="21" max="26" width="10.33203125" style="702" hidden="1" customWidth="1"/>
    <col min="27" max="16384" width="10.33203125" style="702"/>
  </cols>
  <sheetData>
    <row r="1" spans="1:21" ht="15.75" hidden="1" customHeight="1" x14ac:dyDescent="0.2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25">
      <c r="B2" s="703" t="s">
        <v>347</v>
      </c>
      <c r="C2" s="704">
        <v>44545</v>
      </c>
    </row>
    <row r="3" spans="1:21" ht="15.75" hidden="1" customHeight="1" thickBot="1" x14ac:dyDescent="0.25">
      <c r="Q3" s="969" t="s">
        <v>348</v>
      </c>
      <c r="R3" s="970"/>
      <c r="S3" s="970"/>
      <c r="T3" s="971"/>
    </row>
    <row r="4" spans="1:21" s="713" customFormat="1" ht="45" hidden="1" customHeight="1" thickBot="1" x14ac:dyDescent="0.25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8" hidden="1" customHeight="1" x14ac:dyDescent="0.2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8" hidden="1" customHeight="1" x14ac:dyDescent="0.2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8" hidden="1" customHeight="1" x14ac:dyDescent="0.2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8" hidden="1" customHeight="1" x14ac:dyDescent="0.2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8" hidden="1" customHeight="1" x14ac:dyDescent="0.2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8" hidden="1" customHeight="1" x14ac:dyDescent="0.2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8" hidden="1" customHeight="1" thickBot="1" x14ac:dyDescent="0.25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8" hidden="1" customHeight="1" x14ac:dyDescent="0.2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8" hidden="1" customHeight="1" x14ac:dyDescent="0.2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8" hidden="1" customHeight="1" x14ac:dyDescent="0.2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8" hidden="1" customHeight="1" thickBot="1" x14ac:dyDescent="0.25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8" hidden="1" customHeight="1" x14ac:dyDescent="0.2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8" hidden="1" customHeight="1" x14ac:dyDescent="0.2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8" hidden="1" customHeight="1" x14ac:dyDescent="0.2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8" hidden="1" customHeight="1" thickBot="1" x14ac:dyDescent="0.25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8" hidden="1" customHeight="1" x14ac:dyDescent="0.2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8" hidden="1" customHeight="1" x14ac:dyDescent="0.2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8" hidden="1" customHeight="1" x14ac:dyDescent="0.2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8" hidden="1" customHeight="1" x14ac:dyDescent="0.2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8" hidden="1" customHeight="1" x14ac:dyDescent="0.2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8" hidden="1" customHeight="1" x14ac:dyDescent="0.2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8" hidden="1" customHeight="1" thickBot="1" x14ac:dyDescent="0.25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8" hidden="1" customHeight="1" x14ac:dyDescent="0.2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8" hidden="1" customHeight="1" x14ac:dyDescent="0.2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8" hidden="1" customHeight="1" x14ac:dyDescent="0.2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8" hidden="1" customHeight="1" x14ac:dyDescent="0.2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8" hidden="1" customHeight="1" thickBot="1" x14ac:dyDescent="0.25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8" hidden="1" customHeight="1" x14ac:dyDescent="0.2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8" hidden="1" customHeight="1" x14ac:dyDescent="0.2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8" hidden="1" customHeight="1" x14ac:dyDescent="0.2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8" hidden="1" customHeight="1" x14ac:dyDescent="0.2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8" hidden="1" customHeight="1" x14ac:dyDescent="0.2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8" hidden="1" customHeight="1" x14ac:dyDescent="0.2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8" hidden="1" customHeight="1" x14ac:dyDescent="0.2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8" hidden="1" customHeight="1" thickBot="1" x14ac:dyDescent="0.25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8" hidden="1" customHeight="1" x14ac:dyDescent="0.2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8" hidden="1" customHeight="1" x14ac:dyDescent="0.2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8" hidden="1" customHeight="1" x14ac:dyDescent="0.2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8" hidden="1" customHeight="1" x14ac:dyDescent="0.2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8" hidden="1" customHeight="1" x14ac:dyDescent="0.2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8" hidden="1" customHeight="1" x14ac:dyDescent="0.2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8" hidden="1" customHeight="1" thickBot="1" x14ac:dyDescent="0.25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8" hidden="1" customHeight="1" x14ac:dyDescent="0.2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8" hidden="1" customHeight="1" x14ac:dyDescent="0.2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8" hidden="1" customHeight="1" x14ac:dyDescent="0.2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8" hidden="1" customHeight="1" thickBot="1" x14ac:dyDescent="0.25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8" hidden="1" customHeight="1" x14ac:dyDescent="0.2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8" hidden="1" customHeight="1" x14ac:dyDescent="0.2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8" hidden="1" customHeight="1" x14ac:dyDescent="0.2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8" hidden="1" customHeight="1" x14ac:dyDescent="0.2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8" hidden="1" customHeight="1" x14ac:dyDescent="0.2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8" hidden="1" customHeight="1" thickBot="1" x14ac:dyDescent="0.25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8" hidden="1" customHeight="1" x14ac:dyDescent="0.2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8" hidden="1" customHeight="1" x14ac:dyDescent="0.2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8" hidden="1" customHeight="1" x14ac:dyDescent="0.2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8" hidden="1" customHeight="1" x14ac:dyDescent="0.2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8" hidden="1" customHeight="1" x14ac:dyDescent="0.2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8" hidden="1" customHeight="1" thickBot="1" x14ac:dyDescent="0.25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8" hidden="1" customHeight="1" x14ac:dyDescent="0.2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8" hidden="1" customHeight="1" x14ac:dyDescent="0.2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8" hidden="1" customHeight="1" x14ac:dyDescent="0.2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8" hidden="1" customHeight="1" x14ac:dyDescent="0.2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8" hidden="1" customHeight="1" thickBot="1" x14ac:dyDescent="0.25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8" hidden="1" customHeight="1" x14ac:dyDescent="0.2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8" hidden="1" customHeight="1" x14ac:dyDescent="0.2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8" hidden="1" customHeight="1" x14ac:dyDescent="0.2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8" hidden="1" customHeight="1" x14ac:dyDescent="0.2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8" hidden="1" customHeight="1" x14ac:dyDescent="0.2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8" hidden="1" customHeight="1" x14ac:dyDescent="0.2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8" hidden="1" customHeight="1" x14ac:dyDescent="0.2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8" hidden="1" customHeight="1" x14ac:dyDescent="0.2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8" hidden="1" customHeight="1" thickBot="1" x14ac:dyDescent="0.25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8" hidden="1" customHeight="1" x14ac:dyDescent="0.2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8" hidden="1" customHeight="1" x14ac:dyDescent="0.2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8" hidden="1" customHeight="1" x14ac:dyDescent="0.2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8" hidden="1" customHeight="1" x14ac:dyDescent="0.2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8" hidden="1" customHeight="1" x14ac:dyDescent="0.2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8" hidden="1" customHeight="1" thickBot="1" x14ac:dyDescent="0.25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8" hidden="1" customHeight="1" x14ac:dyDescent="0.2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8" hidden="1" customHeight="1" x14ac:dyDescent="0.2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8" hidden="1" customHeight="1" x14ac:dyDescent="0.2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8" hidden="1" customHeight="1" thickBot="1" x14ac:dyDescent="0.25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8" hidden="1" customHeight="1" x14ac:dyDescent="0.2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8" hidden="1" customHeight="1" x14ac:dyDescent="0.2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8" hidden="1" customHeight="1" x14ac:dyDescent="0.2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8" hidden="1" customHeight="1" x14ac:dyDescent="0.2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8" hidden="1" customHeight="1" x14ac:dyDescent="0.2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8" hidden="1" customHeight="1" x14ac:dyDescent="0.2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8" hidden="1" customHeight="1" x14ac:dyDescent="0.2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8" hidden="1" customHeight="1" x14ac:dyDescent="0.2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8" hidden="1" customHeight="1" x14ac:dyDescent="0.2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8" hidden="1" customHeight="1" x14ac:dyDescent="0.2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8" customHeight="1" thickBot="1" x14ac:dyDescent="0.25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8" customHeight="1" x14ac:dyDescent="0.2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8" customHeight="1" x14ac:dyDescent="0.2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8" customHeight="1" x14ac:dyDescent="0.2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8" customHeight="1" thickBot="1" x14ac:dyDescent="0.25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8" customHeight="1" x14ac:dyDescent="0.2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8" customHeight="1" x14ac:dyDescent="0.2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8" customHeight="1" x14ac:dyDescent="0.2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8" customHeight="1" x14ac:dyDescent="0.2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8" customHeight="1" x14ac:dyDescent="0.2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8" customHeight="1" thickBot="1" x14ac:dyDescent="0.25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8" customHeight="1" x14ac:dyDescent="0.2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8" customHeight="1" x14ac:dyDescent="0.2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8" customHeight="1" thickBot="1" x14ac:dyDescent="0.25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8" customHeight="1" x14ac:dyDescent="0.2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8" customHeight="1" x14ac:dyDescent="0.2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8" customHeight="1" x14ac:dyDescent="0.2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8" customHeight="1" x14ac:dyDescent="0.2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8" customHeight="1" thickBot="1" x14ac:dyDescent="0.25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8" customHeight="1" x14ac:dyDescent="0.2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8" customHeight="1" x14ac:dyDescent="0.2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8" customHeight="1" x14ac:dyDescent="0.2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8" customHeight="1" x14ac:dyDescent="0.2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8" customHeight="1" x14ac:dyDescent="0.2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8" customHeight="1" thickBot="1" x14ac:dyDescent="0.25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8" customHeight="1" x14ac:dyDescent="0.2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8" customHeight="1" x14ac:dyDescent="0.2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8" customHeight="1" x14ac:dyDescent="0.2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8" customHeight="1" x14ac:dyDescent="0.2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8" customHeight="1" thickBot="1" x14ac:dyDescent="0.25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2.6640625" customWidth="1"/>
    <col min="2" max="2" width="23.6640625" style="23" bestFit="1" customWidth="1"/>
    <col min="3" max="9" width="18.6640625" style="23" customWidth="1"/>
    <col min="10" max="10" width="12.6640625" style="23" customWidth="1"/>
    <col min="11" max="12" width="20.6640625" style="23" customWidth="1"/>
    <col min="13" max="18" width="12.6640625" style="23" customWidth="1"/>
    <col min="19" max="19" width="2.6640625" customWidth="1"/>
  </cols>
  <sheetData>
    <row r="1" spans="2:18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7" x14ac:dyDescent="0.55000000000000004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">
      <c r="B4" s="972" t="s">
        <v>17</v>
      </c>
      <c r="C4" s="978" t="s">
        <v>18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6" x14ac:dyDescent="0.2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6" x14ac:dyDescent="0.2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6" x14ac:dyDescent="0.2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6" x14ac:dyDescent="0.2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6" x14ac:dyDescent="0.2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6" x14ac:dyDescent="0.2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6" x14ac:dyDescent="0.2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6" x14ac:dyDescent="0.2">
      <c r="B15" s="71"/>
      <c r="C15" s="1" t="s">
        <v>14</v>
      </c>
      <c r="D15" s="2" t="s">
        <v>15</v>
      </c>
      <c r="H15" s="1"/>
      <c r="I15" s="2"/>
    </row>
    <row r="16" spans="2:18" ht="17" thickBot="1" x14ac:dyDescent="0.25">
      <c r="M16" s="2"/>
      <c r="N16" s="2"/>
      <c r="O16" s="2"/>
      <c r="P16" s="2"/>
      <c r="Q16" s="2"/>
      <c r="R16" s="2"/>
    </row>
    <row r="17" spans="2:18" ht="24" customHeight="1" thickBot="1" x14ac:dyDescent="0.3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">
      <c r="B19" s="104" t="e">
        <f>'FILL QUOTE-CALCULATIONS'!#REF!</f>
        <v>#REF!</v>
      </c>
      <c r="C19" s="109">
        <f>'FILL QUOTE-CALCULATIONS'!BF15</f>
        <v>144.15</v>
      </c>
      <c r="D19" s="109">
        <f>'FILL QUOTE-CALCULATIONS'!BF16</f>
        <v>349.95000000000005</v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2" thickBot="1" x14ac:dyDescent="0.25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20" thickBot="1" x14ac:dyDescent="0.3">
      <c r="B24" s="78" t="s">
        <v>93</v>
      </c>
      <c r="C24" s="73">
        <f>'FILL QUOTE-CALCULATIONS'!AN15</f>
        <v>1.25</v>
      </c>
      <c r="D24" s="73">
        <f>'FILL QUOTE-CALCULATIONS'!AN16</f>
        <v>4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">
      <c r="K25" s="112"/>
      <c r="L25" s="112"/>
    </row>
    <row r="26" spans="2:18" ht="16" thickBot="1" x14ac:dyDescent="0.25">
      <c r="K26" s="112"/>
      <c r="L26" s="112"/>
    </row>
    <row r="27" spans="2:18" ht="24" customHeight="1" thickBot="1" x14ac:dyDescent="0.3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">
      <c r="B29" s="118" t="e">
        <f>B19</f>
        <v>#REF!</v>
      </c>
      <c r="C29" s="119">
        <f>C19*2</f>
        <v>288.3</v>
      </c>
      <c r="D29" s="119" t="str">
        <f>E19</f>
        <v/>
      </c>
      <c r="E29" s="119" t="str">
        <f>E19</f>
        <v/>
      </c>
      <c r="F29" s="119">
        <f>D19*2</f>
        <v>699.90000000000009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25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">
      <c r="K35" s="112"/>
      <c r="L35" s="112"/>
    </row>
    <row r="36" spans="2:18" x14ac:dyDescent="0.2">
      <c r="K36" s="112"/>
      <c r="L36" s="112"/>
    </row>
    <row r="37" spans="2:18" ht="16" thickBot="1" x14ac:dyDescent="0.25">
      <c r="K37" s="112"/>
      <c r="L37" s="112"/>
    </row>
    <row r="38" spans="2:18" ht="21" x14ac:dyDescent="0.25">
      <c r="C38" s="973" t="s">
        <v>91</v>
      </c>
      <c r="D38" s="974"/>
      <c r="F38" s="973" t="s">
        <v>92</v>
      </c>
      <c r="G38" s="974"/>
      <c r="K38" s="112"/>
      <c r="L38" s="112"/>
    </row>
    <row r="39" spans="2:18" ht="25" thickBot="1" x14ac:dyDescent="0.35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2" customHeight="1" x14ac:dyDescent="0.2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2" customHeight="1" x14ac:dyDescent="0.2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2" customHeight="1" x14ac:dyDescent="0.2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2" customHeight="1" x14ac:dyDescent="0.2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2" customHeight="1" x14ac:dyDescent="0.2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2" customHeight="1" x14ac:dyDescent="0.2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2" customHeight="1" x14ac:dyDescent="0.2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2" customHeight="1" x14ac:dyDescent="0.2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2" customHeight="1" x14ac:dyDescent="0.2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2" thickBot="1" x14ac:dyDescent="0.25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2.6640625" customWidth="1"/>
    <col min="2" max="2" width="23.6640625" style="23" bestFit="1" customWidth="1"/>
    <col min="3" max="9" width="18.6640625" style="23" customWidth="1"/>
    <col min="10" max="10" width="12.6640625" style="23" customWidth="1"/>
    <col min="11" max="12" width="20.6640625" style="23" customWidth="1"/>
    <col min="13" max="18" width="12.6640625" style="23" customWidth="1"/>
    <col min="19" max="19" width="2.6640625" customWidth="1"/>
  </cols>
  <sheetData>
    <row r="1" spans="2:18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7" x14ac:dyDescent="0.55000000000000004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">
      <c r="B4" s="972" t="s">
        <v>17</v>
      </c>
      <c r="C4" s="978" t="s">
        <v>106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6" x14ac:dyDescent="0.2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6" x14ac:dyDescent="0.2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6" x14ac:dyDescent="0.2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6" x14ac:dyDescent="0.2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6" x14ac:dyDescent="0.2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6" x14ac:dyDescent="0.2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6" x14ac:dyDescent="0.2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6" x14ac:dyDescent="0.2">
      <c r="B15" s="71"/>
      <c r="C15" s="1" t="s">
        <v>14</v>
      </c>
      <c r="D15" s="2" t="s">
        <v>15</v>
      </c>
      <c r="H15" s="1"/>
      <c r="I15" s="2"/>
    </row>
    <row r="16" spans="2:18" ht="17" thickBot="1" x14ac:dyDescent="0.25">
      <c r="M16" s="2"/>
      <c r="N16" s="2"/>
      <c r="O16" s="2"/>
      <c r="P16" s="2"/>
      <c r="Q16" s="2"/>
      <c r="R16" s="2"/>
    </row>
    <row r="17" spans="2:18" ht="24" customHeight="1" thickBot="1" x14ac:dyDescent="0.3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2" thickBot="1" x14ac:dyDescent="0.25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20" thickBot="1" x14ac:dyDescent="0.3">
      <c r="B24" s="78" t="s">
        <v>118</v>
      </c>
      <c r="C24" s="73">
        <f>'FILL QUOTE-CALCULATIONS'!AN15</f>
        <v>1.25</v>
      </c>
      <c r="D24" s="73">
        <f>'FILL QUOTE-CALCULATIONS'!AN16</f>
        <v>4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">
      <c r="K25" s="112"/>
      <c r="L25" s="112"/>
    </row>
    <row r="26" spans="2:18" ht="16" thickBot="1" x14ac:dyDescent="0.25">
      <c r="K26" s="112"/>
      <c r="L26" s="112"/>
    </row>
    <row r="27" spans="2:18" ht="24" customHeight="1" thickBot="1" x14ac:dyDescent="0.3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25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">
      <c r="K35" s="112"/>
      <c r="L35" s="112"/>
    </row>
    <row r="36" spans="2:18" x14ac:dyDescent="0.2">
      <c r="K36" s="112"/>
      <c r="L36" s="112"/>
    </row>
    <row r="37" spans="2:18" ht="16" thickBot="1" x14ac:dyDescent="0.25">
      <c r="K37" s="112"/>
      <c r="L37" s="112"/>
    </row>
    <row r="38" spans="2:18" ht="21" x14ac:dyDescent="0.25">
      <c r="C38" s="973" t="s">
        <v>91</v>
      </c>
      <c r="D38" s="974"/>
      <c r="F38" s="973" t="s">
        <v>92</v>
      </c>
      <c r="G38" s="974"/>
      <c r="K38" s="112"/>
      <c r="L38" s="112"/>
    </row>
    <row r="39" spans="2:18" ht="25" thickBot="1" x14ac:dyDescent="0.35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2" customHeight="1" x14ac:dyDescent="0.2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2" customHeight="1" x14ac:dyDescent="0.2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2" customHeight="1" x14ac:dyDescent="0.2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2" customHeight="1" x14ac:dyDescent="0.2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2" customHeight="1" x14ac:dyDescent="0.2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2" customHeight="1" x14ac:dyDescent="0.2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2" customHeight="1" x14ac:dyDescent="0.2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2" customHeight="1" x14ac:dyDescent="0.2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2" customHeight="1" x14ac:dyDescent="0.2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2" thickBot="1" x14ac:dyDescent="0.25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8.83203125" defaultRowHeight="15" x14ac:dyDescent="0.2"/>
  <cols>
    <col min="1" max="1" width="2.6640625" customWidth="1"/>
    <col min="2" max="18" width="12.6640625" customWidth="1"/>
    <col min="19" max="19" width="14.33203125" customWidth="1"/>
    <col min="20" max="20" width="14.1640625" customWidth="1"/>
    <col min="21" max="21" width="12.6640625" bestFit="1" customWidth="1"/>
    <col min="22" max="22" width="12.6640625" customWidth="1"/>
    <col min="23" max="23" width="2.6640625" customWidth="1"/>
    <col min="24" max="24" width="11.33203125" customWidth="1"/>
  </cols>
  <sheetData>
    <row r="2" spans="2:22" ht="47" x14ac:dyDescent="0.55000000000000004">
      <c r="B2" s="3" t="s">
        <v>0</v>
      </c>
      <c r="C2" s="3"/>
    </row>
    <row r="4" spans="2:22" ht="15.75" customHeight="1" x14ac:dyDescent="0.2">
      <c r="B4" s="979" t="s">
        <v>17</v>
      </c>
      <c r="C4" s="979"/>
      <c r="D4" s="980" t="s">
        <v>106</v>
      </c>
      <c r="E4" s="980"/>
      <c r="F4" s="980"/>
      <c r="G4" s="980"/>
      <c r="H4" s="980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">
      <c r="B5" s="979"/>
      <c r="C5" s="979"/>
      <c r="D5" s="980"/>
      <c r="E5" s="980"/>
      <c r="F5" s="980"/>
      <c r="G5" s="980"/>
      <c r="H5" s="980"/>
      <c r="I5" s="129"/>
      <c r="M5" s="1" t="s">
        <v>5</v>
      </c>
      <c r="N5" s="69">
        <v>4</v>
      </c>
    </row>
    <row r="6" spans="2:22" ht="15.75" customHeight="1" x14ac:dyDescent="0.2">
      <c r="M6" s="1" t="s">
        <v>6</v>
      </c>
      <c r="N6" s="69">
        <v>4</v>
      </c>
    </row>
    <row r="7" spans="2:22" ht="15.75" customHeight="1" x14ac:dyDescent="0.2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6" x14ac:dyDescent="0.2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6" x14ac:dyDescent="0.2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6" x14ac:dyDescent="0.2">
      <c r="C10" s="6">
        <v>118</v>
      </c>
      <c r="D10" t="s">
        <v>39</v>
      </c>
      <c r="M10" s="1" t="s">
        <v>10</v>
      </c>
      <c r="N10" s="2" t="s">
        <v>11</v>
      </c>
    </row>
    <row r="11" spans="2:22" ht="16" x14ac:dyDescent="0.2">
      <c r="M11" s="1" t="s">
        <v>12</v>
      </c>
      <c r="N11" s="2" t="s">
        <v>13</v>
      </c>
    </row>
    <row r="12" spans="2:22" ht="16" x14ac:dyDescent="0.2">
      <c r="C12" s="5" t="s">
        <v>47</v>
      </c>
      <c r="D12" t="s">
        <v>44</v>
      </c>
      <c r="M12" s="1" t="s">
        <v>2</v>
      </c>
      <c r="N12" s="2" t="s">
        <v>16</v>
      </c>
    </row>
    <row r="13" spans="2:22" ht="16" x14ac:dyDescent="0.2">
      <c r="D13" t="s">
        <v>45</v>
      </c>
      <c r="M13" s="1" t="s">
        <v>14</v>
      </c>
      <c r="N13" s="2" t="s">
        <v>15</v>
      </c>
    </row>
    <row r="14" spans="2:22" ht="16" thickBot="1" x14ac:dyDescent="0.25"/>
    <row r="15" spans="2:22" ht="20" thickBot="1" x14ac:dyDescent="0.3">
      <c r="D15" s="981" t="s">
        <v>48</v>
      </c>
      <c r="E15" s="982"/>
      <c r="F15" s="982"/>
      <c r="G15" s="982"/>
      <c r="H15" s="982"/>
      <c r="I15" s="982"/>
      <c r="J15" s="982"/>
      <c r="K15" s="982"/>
      <c r="L15" s="982"/>
      <c r="M15" s="982"/>
      <c r="N15" s="982"/>
      <c r="O15" s="982"/>
      <c r="P15" s="982"/>
      <c r="Q15" s="983"/>
      <c r="R15" s="165">
        <v>3.5</v>
      </c>
      <c r="T15" s="165">
        <f>5+2</f>
        <v>7</v>
      </c>
      <c r="U15" s="25"/>
    </row>
    <row r="16" spans="2:22" x14ac:dyDescent="0.2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6" thickBot="1" x14ac:dyDescent="0.25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6" thickBot="1" x14ac:dyDescent="0.25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6" thickBot="1" x14ac:dyDescent="0.25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6" thickBot="1" x14ac:dyDescent="0.25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6" thickBot="1" x14ac:dyDescent="0.25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6" thickBot="1" x14ac:dyDescent="0.25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">
      <c r="J54" s="161"/>
    </row>
    <row r="55" spans="2:22" ht="16" thickBot="1" x14ac:dyDescent="0.25"/>
    <row r="56" spans="2:22" ht="30" thickBot="1" x14ac:dyDescent="0.25">
      <c r="B56" s="984" t="s">
        <v>83</v>
      </c>
      <c r="C56" s="985"/>
      <c r="D56" s="985"/>
      <c r="E56" s="985"/>
      <c r="F56" s="985"/>
      <c r="G56" s="985"/>
      <c r="H56" s="985"/>
      <c r="I56" s="985"/>
      <c r="J56" s="985"/>
      <c r="K56" s="985"/>
      <c r="L56" s="985"/>
      <c r="M56" s="985"/>
      <c r="N56" s="985"/>
      <c r="O56" s="985"/>
      <c r="P56" s="985"/>
      <c r="Q56" s="985"/>
      <c r="R56" s="985"/>
      <c r="S56" s="985"/>
      <c r="T56" s="985"/>
      <c r="U56" s="985"/>
      <c r="V56" s="986"/>
    </row>
    <row r="57" spans="2:22" x14ac:dyDescent="0.2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6" thickBot="1" x14ac:dyDescent="0.25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abSelected="1" zoomScaleNormal="100" workbookViewId="0">
      <pane ySplit="14" topLeftCell="A15" activePane="bottomLeft" state="frozen"/>
      <selection pane="bottomLeft" activeCell="D65" sqref="D65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4" width="12.6640625" style="175" customWidth="1"/>
    <col min="5" max="5" width="15.5" style="175" customWidth="1"/>
    <col min="6" max="8" width="12.6640625" style="175" customWidth="1"/>
    <col min="9" max="9" width="24.33203125" style="175" customWidth="1"/>
    <col min="10" max="10" width="15.5" style="175" customWidth="1"/>
    <col min="11" max="11" width="21.1640625" style="175" customWidth="1"/>
    <col min="12" max="12" width="19.33203125" style="175" customWidth="1"/>
    <col min="13" max="13" width="17.83203125" style="175" customWidth="1"/>
    <col min="14" max="15" width="12.6640625" style="175" customWidth="1"/>
    <col min="16" max="16" width="14.6640625" style="175" customWidth="1"/>
    <col min="17" max="17" width="34.6640625" style="175" customWidth="1"/>
    <col min="18" max="18" width="19.33203125" style="175" customWidth="1"/>
    <col min="19" max="19" width="13.83203125" style="175" customWidth="1"/>
    <col min="20" max="20" width="19.33203125" style="175" customWidth="1"/>
    <col min="21" max="21" width="17.5" style="175" bestFit="1" customWidth="1"/>
    <col min="22" max="22" width="18.5" style="175" bestFit="1" customWidth="1"/>
    <col min="23" max="25" width="19.33203125" style="175" customWidth="1"/>
    <col min="26" max="27" width="19.33203125" style="175" hidden="1" customWidth="1"/>
    <col min="28" max="28" width="19.33203125" style="175" customWidth="1"/>
    <col min="29" max="29" width="21.33203125" style="175" bestFit="1" customWidth="1"/>
    <col min="30" max="30" width="1.6640625" style="175" customWidth="1"/>
    <col min="31" max="34" width="12.6640625" style="175" hidden="1" customWidth="1"/>
    <col min="35" max="52" width="12.6640625" style="265" hidden="1" customWidth="1"/>
    <col min="53" max="53" width="14.33203125" style="265" hidden="1" customWidth="1"/>
    <col min="54" max="55" width="12.6640625" style="265" hidden="1" customWidth="1"/>
    <col min="56" max="56" width="14.1640625" style="265" hidden="1" customWidth="1"/>
    <col min="57" max="57" width="17.5" style="265" hidden="1" customWidth="1"/>
    <col min="58" max="59" width="12.6640625" style="265" hidden="1" customWidth="1"/>
    <col min="60" max="60" width="16.5" style="265" hidden="1" customWidth="1"/>
    <col min="61" max="62" width="12.6640625" style="265" hidden="1" customWidth="1"/>
    <col min="63" max="63" width="2.6640625" style="175" hidden="1" customWidth="1"/>
    <col min="64" max="78" width="0" style="175" hidden="1" customWidth="1"/>
    <col min="79" max="16384" width="9.1640625" style="175"/>
  </cols>
  <sheetData>
    <row r="1" spans="2:70" ht="16" thickBot="1" x14ac:dyDescent="0.25"/>
    <row r="2" spans="2:70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756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1" thickTop="1" thickBot="1" x14ac:dyDescent="0.25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25">
      <c r="B4" s="196"/>
      <c r="K4" s="656" t="str">
        <f>IF(S4="INGLES","SALE TYPE:","TIPO DE VENTA:")</f>
        <v>SALE TYPE:</v>
      </c>
      <c r="L4" s="657" t="s">
        <v>724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25">
      <c r="B6" s="195" t="s">
        <v>120</v>
      </c>
      <c r="K6" s="213" t="s">
        <v>751</v>
      </c>
      <c r="L6" s="214"/>
      <c r="O6" s="213" t="s">
        <v>752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6" x14ac:dyDescent="0.2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20" thickBot="1" x14ac:dyDescent="0.3">
      <c r="B9" s="196"/>
      <c r="C9" s="219" t="s">
        <v>206</v>
      </c>
      <c r="F9" s="175" t="s">
        <v>749</v>
      </c>
      <c r="G9" s="190"/>
      <c r="H9" s="190"/>
      <c r="K9" s="213" t="s">
        <v>750</v>
      </c>
      <c r="L9" s="214"/>
      <c r="O9" s="220"/>
      <c r="P9" s="214"/>
      <c r="Q9" s="214"/>
      <c r="R9" s="211"/>
      <c r="S9" s="213" t="s">
        <v>753</v>
      </c>
      <c r="T9" s="214"/>
      <c r="AC9" s="221" t="s">
        <v>758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6" thickBot="1" x14ac:dyDescent="0.2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5" thickBot="1" x14ac:dyDescent="0.35">
      <c r="B12" s="913" t="str">
        <f>IF(S4="INGLES","DRAPERIES","CORTINAS")</f>
        <v>DRAPERIES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HARDWARE</v>
      </c>
      <c r="Q12" s="914"/>
      <c r="R12" s="914"/>
      <c r="S12" s="915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18" t="str">
        <f>IF(S4="INGLES","TOTALS","TOTALES")</f>
        <v>TOTALS</v>
      </c>
      <c r="AC12" s="919"/>
      <c r="AD12" s="181"/>
      <c r="AE12" s="916" t="s">
        <v>256</v>
      </c>
      <c r="AF12" s="916"/>
      <c r="AG12" s="916"/>
      <c r="AH12" s="917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09" t="s">
        <v>258</v>
      </c>
      <c r="AS12" s="911"/>
      <c r="AT12" s="911"/>
      <c r="AU12" s="911"/>
      <c r="AV12" s="911"/>
      <c r="AW12" s="910"/>
      <c r="AX12" s="909" t="s">
        <v>189</v>
      </c>
      <c r="AY12" s="910"/>
      <c r="BA12" s="284"/>
      <c r="BQ12" s="207"/>
      <c r="BR12" s="207"/>
    </row>
    <row r="13" spans="2:70" x14ac:dyDescent="0.2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49" thickBot="1" x14ac:dyDescent="0.25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">
      <c r="B15" s="230">
        <v>1</v>
      </c>
      <c r="C15" s="180">
        <v>5</v>
      </c>
      <c r="D15" s="178" t="s">
        <v>734</v>
      </c>
      <c r="E15" s="179" t="s">
        <v>132</v>
      </c>
      <c r="F15" s="179" t="s">
        <v>116</v>
      </c>
      <c r="G15" s="671">
        <v>2</v>
      </c>
      <c r="H15" s="906" t="s">
        <v>187</v>
      </c>
      <c r="I15" s="906" t="s">
        <v>184</v>
      </c>
      <c r="J15" s="179" t="str">
        <f t="shared" ref="J15:J22" si="0">IF(OR(C15="",C15&lt;1),"",IF(H15="C.O.M.",CEILING(AQ15,0.5),""))</f>
        <v/>
      </c>
      <c r="K15" s="672" t="s">
        <v>754</v>
      </c>
      <c r="L15" s="179" t="s">
        <v>122</v>
      </c>
      <c r="M15" s="672" t="s">
        <v>755</v>
      </c>
      <c r="N15" s="673">
        <v>55</v>
      </c>
      <c r="O15" s="673">
        <v>110.5</v>
      </c>
      <c r="P15" s="197" t="s">
        <v>287</v>
      </c>
      <c r="Q15" s="178" t="s">
        <v>736</v>
      </c>
      <c r="R15" s="176" t="s">
        <v>128</v>
      </c>
      <c r="S15" s="179" t="s">
        <v>290</v>
      </c>
      <c r="T15" s="895">
        <f t="shared" ref="T15:T62" si="1">IF(E15="",0,IF(OR(C15&lt;1,C15=""),"",BF15))</f>
        <v>144.15</v>
      </c>
      <c r="U15" s="668">
        <v>0.3</v>
      </c>
      <c r="V15" s="669">
        <v>0.5</v>
      </c>
      <c r="W15" s="896">
        <f t="shared" ref="W15:W62" si="2">IF(OR(C15&lt;1,C15=""),"",BI15)</f>
        <v>63.95</v>
      </c>
      <c r="X15" s="694">
        <v>0.3</v>
      </c>
      <c r="Y15" s="690">
        <v>0.5</v>
      </c>
      <c r="Z15" s="667">
        <f>T15*IF($L$4="RESIDENCIAL",1-U15,1-V15)+W15*IF($L$4="RESIDENCIAL",1-X15,1-Y15)</f>
        <v>104.05000000000001</v>
      </c>
      <c r="AA15" s="659">
        <f>IF(E15="",0,IF(OR(C15&lt;1,C15=""),"",IF($S$3="PESOS",Z15*C15*$AC$4,Z15*C15)))</f>
        <v>520.25</v>
      </c>
      <c r="AB15" s="895">
        <f t="shared" ref="AB15:AB62" si="3">IF(E15="",0,IF(OR(C15&lt;1,C15=""),"",T15+W15))</f>
        <v>208.10000000000002</v>
      </c>
      <c r="AC15" s="896">
        <f>IF(E15="",0,IF(OR(C15&lt;1,C15=""),"",IF($S$3="PESOS",AB15*C15*$AC$4, AB15*C15)))</f>
        <v>1040.5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2.75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125.25</v>
      </c>
      <c r="AJ15" s="307">
        <f t="shared" ref="AJ15:AJ62" si="9">IF(C15="","",O15+AG15+AH15)</f>
        <v>127.5</v>
      </c>
      <c r="AK15" s="307">
        <f t="shared" ref="AK15:AK62" si="10">IF(C15="","",IF(OR(F15="SHEER",F15="STAT. SHEER"),118,54))</f>
        <v>118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1.0614406779661016</v>
      </c>
      <c r="AN15" s="309">
        <f t="shared" ref="AN15:AN62" si="13">IF(C15="","",IF(AL15="RAILROAD","N/A",IF(AK15&lt;60,CEILING(AM15,0.5),CEILING(AM15,0.25))))</f>
        <v>1.25</v>
      </c>
      <c r="AO15" s="309">
        <f t="shared" ref="AO15:AO62" si="14">IF(C15="","",IF(AL15="VERTICAL",AN15*AK15/54,CEILING(AI15/54,0.5)))</f>
        <v>2.7314814814814814</v>
      </c>
      <c r="AP15" s="308">
        <f t="shared" ref="AP15:AP62" si="15">IF(C15="","",IF(AL15="VERTICAL",CEILING(AN15*AJ15/36/0.93,0.25),CEILING(AI15/36/0.93,0.25)))</f>
        <v>5</v>
      </c>
      <c r="AQ15" s="310">
        <f t="shared" ref="AQ15:AQ62" si="16">IF(C15="","",AP15*C15)</f>
        <v>25</v>
      </c>
      <c r="AR15" s="306">
        <f t="shared" ref="AR15:AR62" si="17">IF(C15="","",CEILING(AI15,1))</f>
        <v>126</v>
      </c>
      <c r="AS15" s="308">
        <f t="shared" ref="AS15:AS62" si="18">IF(C15="","",O15+(2*$AG$3)+2+1)</f>
        <v>121.5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9</v>
      </c>
      <c r="AW15" s="310">
        <f t="shared" ref="AW15:AW62" si="22">IF(C15="","",AV15*C15)</f>
        <v>45</v>
      </c>
      <c r="AX15" s="311">
        <f t="shared" ref="AX15:AX62" si="23">IF(C15="","",N15/12/(1-$AX$13))</f>
        <v>4.9818840579710137</v>
      </c>
      <c r="AY15" s="308">
        <f t="shared" ref="AY15:AY24" si="24">IF(C15="","",IF(S15="N/A","N/A",IF(O15&lt;100.01,36,IF(O15&gt;136.01,"N/A",IF(AND(O15&gt;100.011,O15&lt;112.01),48,IF(AND(O15&gt;112.011,O15&lt;124.01),60,72))))))</f>
        <v>48</v>
      </c>
      <c r="AZ15" s="312">
        <f>IF(C15="","",IF(H15="STOCK",VLOOKUP(I15,'COST - SELL'!$B$26:$G$29,6,0),IF(H15="LINE-ATELIER",VLOOKUP(I15,'COST - SELL'!$J$26:$Q$29,8,0),IF(H15="LINE-VTLUX",VLOOKUP(I15,'COST - SELL'!$B$36:$I$51,8,0),0))))</f>
        <v>19.950000000000003</v>
      </c>
      <c r="BA15" s="313">
        <f t="shared" ref="BA15:BA62" si="25">IF(C15="","",AP15*AZ15)</f>
        <v>99.750000000000014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16.25</v>
      </c>
      <c r="BE15" s="315">
        <f t="shared" ref="BE15:BE62" si="27">IF(C15="","",BD15*AO15)</f>
        <v>44.386574074074076</v>
      </c>
      <c r="BF15" s="313">
        <f>IF(C15="","",CEILING(BA15+BC15+BE15,0.05))</f>
        <v>144.15</v>
      </c>
      <c r="BG15" s="316">
        <f>IF(C15="","",IF(Q15="N/A",0,VLOOKUP(Q15,'COST - SELL'!$B$80:$I$91,8,0)*'FILL QUOTE-CALCULATIONS'!AX15))</f>
        <v>42.346014492753618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21.6</v>
      </c>
      <c r="BI15" s="316">
        <f t="shared" ref="BI15:BI62" si="28">IF(C15="","",CEILING(BG15+BH15,0.05))</f>
        <v>63.95</v>
      </c>
      <c r="BJ15" s="316">
        <f t="shared" ref="BJ15:BJ62" si="29">IF(C15="","",BF15+BI15)</f>
        <v>208.10000000000002</v>
      </c>
      <c r="BL15" s="222">
        <f>BG15/AX15</f>
        <v>8.5</v>
      </c>
      <c r="BM15" s="222"/>
      <c r="BN15" s="222"/>
    </row>
    <row r="16" spans="2:70" x14ac:dyDescent="0.2">
      <c r="B16" s="231">
        <f>1+B15</f>
        <v>2</v>
      </c>
      <c r="C16" s="180">
        <v>1</v>
      </c>
      <c r="D16" s="178" t="s">
        <v>298</v>
      </c>
      <c r="E16" s="179" t="s">
        <v>131</v>
      </c>
      <c r="F16" s="179" t="s">
        <v>161</v>
      </c>
      <c r="G16" s="671">
        <v>2</v>
      </c>
      <c r="H16" s="906" t="s">
        <v>187</v>
      </c>
      <c r="I16" s="906" t="s">
        <v>322</v>
      </c>
      <c r="J16" s="179" t="str">
        <f t="shared" si="0"/>
        <v/>
      </c>
      <c r="K16" s="672" t="s">
        <v>757</v>
      </c>
      <c r="L16" s="179" t="s">
        <v>122</v>
      </c>
      <c r="M16" s="672" t="s">
        <v>264</v>
      </c>
      <c r="N16" s="673">
        <v>98</v>
      </c>
      <c r="O16" s="673">
        <v>98</v>
      </c>
      <c r="P16" s="197" t="s">
        <v>266</v>
      </c>
      <c r="Q16" s="178" t="s">
        <v>342</v>
      </c>
      <c r="R16" s="176" t="s">
        <v>128</v>
      </c>
      <c r="S16" s="179" t="s">
        <v>290</v>
      </c>
      <c r="T16" s="895">
        <f t="shared" si="1"/>
        <v>349.95000000000005</v>
      </c>
      <c r="U16" s="668">
        <v>0.3</v>
      </c>
      <c r="V16" s="669">
        <v>0.5</v>
      </c>
      <c r="W16" s="896">
        <f t="shared" si="2"/>
        <v>483.25</v>
      </c>
      <c r="X16" s="694">
        <v>0.3</v>
      </c>
      <c r="Y16" s="690">
        <v>0.5</v>
      </c>
      <c r="Z16" s="667">
        <f>IF(E16="",0,T16*IF($L$4="RESIDENCIAL",1-U16,1-V16)+W16*IF($L$4="RESIDENCIAL",1-X16,1-Y16))</f>
        <v>416.6</v>
      </c>
      <c r="AA16" s="659">
        <f>IF(E16="",0,IF(OR(C16&lt;1,C16=""),"",IF($S$3="PESOS",Z16*C16*$AC$4, Z16*C16)))</f>
        <v>416.6</v>
      </c>
      <c r="AB16" s="895">
        <f t="shared" si="3"/>
        <v>833.2</v>
      </c>
      <c r="AC16" s="896">
        <f>IF(E16="",0,IF(OR(C16&lt;1,C16=""),"",IF($S$3="PESOS",AB16*C16*$AC$4, AB16*C16)))</f>
        <v>833.2</v>
      </c>
      <c r="AD16" s="181"/>
      <c r="AE16" s="883">
        <f t="shared" si="4"/>
        <v>12.5</v>
      </c>
      <c r="AF16" s="883">
        <f t="shared" si="5"/>
        <v>4.9000000000000004</v>
      </c>
      <c r="AG16" s="883">
        <f t="shared" si="6"/>
        <v>9</v>
      </c>
      <c r="AH16" s="884">
        <f t="shared" si="7"/>
        <v>8</v>
      </c>
      <c r="AI16" s="317">
        <f t="shared" si="8"/>
        <v>213.4</v>
      </c>
      <c r="AJ16" s="304">
        <f t="shared" si="9"/>
        <v>115</v>
      </c>
      <c r="AK16" s="304">
        <f t="shared" si="10"/>
        <v>54</v>
      </c>
      <c r="AL16" s="318" t="str">
        <f t="shared" si="11"/>
        <v>VERTICAL</v>
      </c>
      <c r="AM16" s="318">
        <f t="shared" si="12"/>
        <v>3.9518518518518522</v>
      </c>
      <c r="AN16" s="319">
        <f t="shared" si="13"/>
        <v>4</v>
      </c>
      <c r="AO16" s="319">
        <f t="shared" si="14"/>
        <v>4</v>
      </c>
      <c r="AP16" s="318">
        <f t="shared" si="15"/>
        <v>13.75</v>
      </c>
      <c r="AQ16" s="320">
        <f t="shared" si="16"/>
        <v>13.75</v>
      </c>
      <c r="AR16" s="306">
        <f t="shared" si="17"/>
        <v>214</v>
      </c>
      <c r="AS16" s="308">
        <f t="shared" si="18"/>
        <v>109</v>
      </c>
      <c r="AT16" s="308">
        <f t="shared" si="19"/>
        <v>54</v>
      </c>
      <c r="AU16" s="308" t="str">
        <f t="shared" si="20"/>
        <v>VERTICAL</v>
      </c>
      <c r="AV16" s="308">
        <f t="shared" si="21"/>
        <v>12.9</v>
      </c>
      <c r="AW16" s="310">
        <f t="shared" si="22"/>
        <v>12.9</v>
      </c>
      <c r="AX16" s="321">
        <f t="shared" si="23"/>
        <v>8.8768115942028967</v>
      </c>
      <c r="AY16" s="308">
        <f t="shared" si="24"/>
        <v>36</v>
      </c>
      <c r="AZ16" s="312">
        <f>IF(C16="","",IF(H16="STOCK",VLOOKUP(I16,'COST - SELL'!$B$26:$G$29,6,0),IF(H16="LINE-ATELIER",VLOOKUP(I16,'COST - SELL'!$J$26:$Q$29,8,0),IF(H16="LINE-VTLUX",VLOOKUP(I16,'COST - SELL'!$B$36:$I$51,8,0),0))))</f>
        <v>19.950000000000003</v>
      </c>
      <c r="BA16" s="313">
        <f t="shared" si="25"/>
        <v>274.31250000000006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18.900000000000002</v>
      </c>
      <c r="BE16" s="315">
        <f t="shared" si="27"/>
        <v>75.600000000000009</v>
      </c>
      <c r="BF16" s="313">
        <f t="shared" ref="BF16:BF62" si="30">IF(C16="","",CEILING(BA16+BC16+BE16,0.05))</f>
        <v>349.95000000000005</v>
      </c>
      <c r="BG16" s="316">
        <f>IF(C16="","",IF(Q16="N/A",0,VLOOKUP(Q16,'COST - SELL'!$B$80:$I$91,8,0)*'FILL QUOTE-CALCULATIONS'!AX16))</f>
        <v>465.58876811594195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17.650000000000002</v>
      </c>
      <c r="BI16" s="316">
        <f t="shared" si="28"/>
        <v>483.25</v>
      </c>
      <c r="BJ16" s="316">
        <f t="shared" si="29"/>
        <v>833.2</v>
      </c>
    </row>
    <row r="17" spans="2:62" x14ac:dyDescent="0.2">
      <c r="B17" s="231">
        <f t="shared" ref="B17:B62" si="31">1+B16</f>
        <v>3</v>
      </c>
      <c r="C17" s="180"/>
      <c r="D17" s="178"/>
      <c r="E17" s="179"/>
      <c r="F17" s="179"/>
      <c r="G17" s="671"/>
      <c r="H17" s="906"/>
      <c r="I17" s="906"/>
      <c r="J17" s="179" t="str">
        <f t="shared" si="0"/>
        <v/>
      </c>
      <c r="K17" s="672"/>
      <c r="L17" s="179"/>
      <c r="M17" s="672"/>
      <c r="N17" s="673"/>
      <c r="O17" s="673"/>
      <c r="P17" s="197"/>
      <c r="Q17" s="178"/>
      <c r="R17" s="176"/>
      <c r="S17" s="179"/>
      <c r="T17" s="895">
        <f t="shared" si="1"/>
        <v>0</v>
      </c>
      <c r="U17" s="668">
        <v>0.3</v>
      </c>
      <c r="V17" s="669">
        <v>0.5</v>
      </c>
      <c r="W17" s="896" t="str">
        <f t="shared" si="2"/>
        <v/>
      </c>
      <c r="X17" s="694">
        <v>0.3</v>
      </c>
      <c r="Y17" s="690">
        <v>0.3</v>
      </c>
      <c r="Z17" s="667">
        <f t="shared" ref="Z17:Z62" si="32">IF(E17="",0,T17*IF($L$4="RESIDENCIAL",1-U17,1-V17)+W17*IF($L$4="RESIDENCIAL",1-X17,1-Y17))</f>
        <v>0</v>
      </c>
      <c r="AA17" s="659">
        <f t="shared" ref="AA17:AA62" si="33">IF(E17="",0,IF(OR(C17&lt;1,C17=""),"",IF($S$3="PESOS",Z17*C17*$AC$4, Z17*C17)))</f>
        <v>0</v>
      </c>
      <c r="AB17" s="895">
        <f t="shared" si="3"/>
        <v>0</v>
      </c>
      <c r="AC17" s="896">
        <f t="shared" ref="AC17:AC62" si="34">IF(E17="",0,IF(OR(C17&lt;1,C17=""),"",IF($S$3="PESOS",AB17*C17*$AC$4, AB17*C17)))</f>
        <v>0</v>
      </c>
      <c r="AD17" s="181"/>
      <c r="AE17" s="883" t="str">
        <f t="shared" si="4"/>
        <v/>
      </c>
      <c r="AF17" s="883" t="str">
        <f t="shared" si="5"/>
        <v/>
      </c>
      <c r="AG17" s="883" t="str">
        <f t="shared" si="6"/>
        <v/>
      </c>
      <c r="AH17" s="884" t="str">
        <f t="shared" si="7"/>
        <v/>
      </c>
      <c r="AI17" s="317" t="str">
        <f t="shared" si="8"/>
        <v/>
      </c>
      <c r="AJ17" s="304" t="str">
        <f t="shared" si="9"/>
        <v/>
      </c>
      <c r="AK17" s="304" t="str">
        <f t="shared" si="10"/>
        <v/>
      </c>
      <c r="AL17" s="318" t="str">
        <f t="shared" si="11"/>
        <v/>
      </c>
      <c r="AM17" s="318" t="str">
        <f t="shared" si="12"/>
        <v/>
      </c>
      <c r="AN17" s="319" t="str">
        <f t="shared" si="13"/>
        <v/>
      </c>
      <c r="AO17" s="319" t="str">
        <f t="shared" si="14"/>
        <v/>
      </c>
      <c r="AP17" s="318" t="str">
        <f t="shared" si="15"/>
        <v/>
      </c>
      <c r="AQ17" s="320" t="str">
        <f t="shared" si="16"/>
        <v/>
      </c>
      <c r="AR17" s="306" t="str">
        <f t="shared" si="17"/>
        <v/>
      </c>
      <c r="AS17" s="308" t="str">
        <f t="shared" si="18"/>
        <v/>
      </c>
      <c r="AT17" s="308" t="str">
        <f t="shared" si="19"/>
        <v/>
      </c>
      <c r="AU17" s="308" t="str">
        <f t="shared" si="20"/>
        <v/>
      </c>
      <c r="AV17" s="308" t="str">
        <f t="shared" si="21"/>
        <v/>
      </c>
      <c r="AW17" s="310" t="str">
        <f t="shared" si="22"/>
        <v/>
      </c>
      <c r="AX17" s="321" t="str">
        <f t="shared" si="23"/>
        <v/>
      </c>
      <c r="AY17" s="308" t="str">
        <f t="shared" si="24"/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si="25"/>
        <v/>
      </c>
      <c r="BB17" s="314" t="str">
        <f>IF(C17="","",IF(L17="N/A",0,VLOOKUP(L17,'COST - SELL'!$B$60:$I$63,8,0)))</f>
        <v/>
      </c>
      <c r="BC17" s="313" t="str">
        <f t="shared" si="26"/>
        <v/>
      </c>
      <c r="BD17" s="315" t="str">
        <f>IF(C17="","",IF(H17="C.O.M.",VLOOKUP(F17,'COST - SELL'!$J$11:$N$19,5,0),VLOOKUP(F17,'COST - SELL'!$B$11:$H$19,7,0)))</f>
        <v/>
      </c>
      <c r="BE17" s="315" t="str">
        <f t="shared" si="27"/>
        <v/>
      </c>
      <c r="BF17" s="313" t="str">
        <f t="shared" si="30"/>
        <v/>
      </c>
      <c r="BG17" s="316" t="str">
        <f>IF(C17="","",IF(Q17="N/A",0,VLOOKUP(Q17,'COST - SELL'!$B$80:$I$91,8,0)*'FILL QUOTE-CALCULATIONS'!AX17))</f>
        <v/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si="28"/>
        <v/>
      </c>
      <c r="BJ17" s="316" t="str">
        <f t="shared" si="29"/>
        <v/>
      </c>
    </row>
    <row r="18" spans="2:62" x14ac:dyDescent="0.2">
      <c r="B18" s="231">
        <f t="shared" si="31"/>
        <v>4</v>
      </c>
      <c r="C18" s="180"/>
      <c r="D18" s="178"/>
      <c r="E18" s="179"/>
      <c r="F18" s="179"/>
      <c r="G18" s="671"/>
      <c r="H18" s="906"/>
      <c r="I18" s="906"/>
      <c r="J18" s="179" t="str">
        <f t="shared" si="0"/>
        <v/>
      </c>
      <c r="K18" s="672"/>
      <c r="L18" s="179"/>
      <c r="M18" s="672"/>
      <c r="N18" s="673"/>
      <c r="O18" s="673"/>
      <c r="P18" s="197"/>
      <c r="Q18" s="178"/>
      <c r="R18" s="176"/>
      <c r="S18" s="179"/>
      <c r="T18" s="895">
        <f t="shared" si="1"/>
        <v>0</v>
      </c>
      <c r="U18" s="668">
        <v>0.3</v>
      </c>
      <c r="V18" s="669">
        <v>0.5</v>
      </c>
      <c r="W18" s="896" t="str">
        <f t="shared" si="2"/>
        <v/>
      </c>
      <c r="X18" s="694">
        <v>0.3</v>
      </c>
      <c r="Y18" s="690">
        <v>0.3</v>
      </c>
      <c r="Z18" s="667">
        <f t="shared" si="32"/>
        <v>0</v>
      </c>
      <c r="AA18" s="659">
        <f t="shared" si="33"/>
        <v>0</v>
      </c>
      <c r="AB18" s="895">
        <f t="shared" si="3"/>
        <v>0</v>
      </c>
      <c r="AC18" s="896">
        <f t="shared" si="34"/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0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">
      <c r="B19" s="231">
        <f t="shared" si="31"/>
        <v>5</v>
      </c>
      <c r="C19" s="180"/>
      <c r="D19" s="178"/>
      <c r="E19" s="179"/>
      <c r="F19" s="179"/>
      <c r="G19" s="671"/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1"/>
        <v>0</v>
      </c>
      <c r="U19" s="668">
        <v>0.3</v>
      </c>
      <c r="V19" s="669">
        <v>0.5</v>
      </c>
      <c r="W19" s="896" t="str">
        <f t="shared" si="2"/>
        <v/>
      </c>
      <c r="X19" s="694">
        <v>0.3</v>
      </c>
      <c r="Y19" s="690">
        <v>0.3</v>
      </c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">
      <c r="B20" s="231">
        <f t="shared" si="31"/>
        <v>6</v>
      </c>
      <c r="C20" s="180"/>
      <c r="D20" s="178"/>
      <c r="E20" s="179"/>
      <c r="F20" s="179"/>
      <c r="G20" s="671"/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1"/>
        <v>0</v>
      </c>
      <c r="U20" s="668">
        <v>0.3</v>
      </c>
      <c r="V20" s="669">
        <v>0.5</v>
      </c>
      <c r="W20" s="896" t="str">
        <f t="shared" si="2"/>
        <v/>
      </c>
      <c r="X20" s="694">
        <v>0.3</v>
      </c>
      <c r="Y20" s="690">
        <v>0.3</v>
      </c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">
      <c r="B21" s="231">
        <f t="shared" si="31"/>
        <v>7</v>
      </c>
      <c r="C21" s="180"/>
      <c r="D21" s="178"/>
      <c r="E21" s="179"/>
      <c r="F21" s="179"/>
      <c r="G21" s="671"/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>
        <v>0.3</v>
      </c>
      <c r="V21" s="669">
        <v>0.5</v>
      </c>
      <c r="W21" s="896" t="str">
        <f t="shared" si="2"/>
        <v/>
      </c>
      <c r="X21" s="694">
        <v>0.3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1"/>
        <v>0</v>
      </c>
      <c r="U22" s="668">
        <v>0.3</v>
      </c>
      <c r="V22" s="669">
        <v>0.5</v>
      </c>
      <c r="W22" s="896" t="str">
        <f t="shared" si="2"/>
        <v/>
      </c>
      <c r="X22" s="694">
        <v>0.3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1"/>
        <v>0</v>
      </c>
      <c r="U23" s="668">
        <v>0.3</v>
      </c>
      <c r="V23" s="669">
        <v>0.5</v>
      </c>
      <c r="W23" s="896" t="str">
        <f t="shared" si="2"/>
        <v/>
      </c>
      <c r="X23" s="694">
        <v>0.3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" si="36">IF(OR(C24="",C24&lt;1),"",IF(H24="C.O.M.",CEILING(AQ24,0.5),""))</f>
        <v/>
      </c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1"/>
        <v>0</v>
      </c>
      <c r="U24" s="668">
        <v>0.3</v>
      </c>
      <c r="V24" s="669">
        <v>0.5</v>
      </c>
      <c r="W24" s="896" t="str">
        <f t="shared" si="2"/>
        <v/>
      </c>
      <c r="X24" s="694">
        <v>0.3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>
        <v>0.3</v>
      </c>
      <c r="V25" s="669">
        <v>0.5</v>
      </c>
      <c r="W25" s="896" t="str">
        <f t="shared" si="2"/>
        <v/>
      </c>
      <c r="X25" s="694">
        <v>0.3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0.3</v>
      </c>
      <c r="V26" s="669">
        <v>0.5</v>
      </c>
      <c r="W26" s="896" t="str">
        <f t="shared" si="2"/>
        <v/>
      </c>
      <c r="X26" s="694">
        <v>0.3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0.3</v>
      </c>
      <c r="V27" s="669">
        <v>0.5</v>
      </c>
      <c r="W27" s="896" t="str">
        <f t="shared" si="2"/>
        <v/>
      </c>
      <c r="X27" s="694">
        <v>0.3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0.3</v>
      </c>
      <c r="V28" s="669">
        <v>0.5</v>
      </c>
      <c r="W28" s="896" t="str">
        <f t="shared" si="2"/>
        <v/>
      </c>
      <c r="X28" s="694">
        <v>0.3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0.3</v>
      </c>
      <c r="V29" s="669">
        <v>0.5</v>
      </c>
      <c r="W29" s="896" t="str">
        <f t="shared" si="2"/>
        <v/>
      </c>
      <c r="X29" s="694">
        <v>0.3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6" thickBot="1" x14ac:dyDescent="0.25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6" thickBot="1" x14ac:dyDescent="0.25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2" t="str">
        <f>IF('FILL QUOTE-CALCULATIONS'!S4="INGLES","DESCRIPTION OF ADDITIONAL SERVICES","DESCRIPCION DE SERVICIOS ADICIONALES")</f>
        <v>DESCRIPTION OF ADDITIONAL SERVICES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" x14ac:dyDescent="0.2">
      <c r="B64" s="235">
        <v>1</v>
      </c>
      <c r="C64" s="193">
        <v>3</v>
      </c>
      <c r="D64" s="236" t="s">
        <v>763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15</v>
      </c>
      <c r="AC64" s="897">
        <f>IF(C64="","",IF($S$3="PESOS",C64*AB64*$AC$4,C64*AB64))</f>
        <v>45</v>
      </c>
      <c r="AD64" s="181"/>
    </row>
    <row r="65" spans="2:35" ht="19" x14ac:dyDescent="0.2">
      <c r="B65" s="231">
        <f t="shared" ref="B65:B67" si="38">1+B64</f>
        <v>2</v>
      </c>
      <c r="C65" s="180">
        <v>1</v>
      </c>
      <c r="D65" s="239" t="s">
        <v>759</v>
      </c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>
        <v>150</v>
      </c>
      <c r="AC65" s="898">
        <f>IF(C65="","",IF($S$3="PESOS",C65*AB65*$AC$4,C65*AB65))</f>
        <v>150</v>
      </c>
      <c r="AD65" s="181"/>
      <c r="AF65" s="222"/>
    </row>
    <row r="66" spans="2:35" ht="19" x14ac:dyDescent="0.2">
      <c r="B66" s="231">
        <f t="shared" si="38"/>
        <v>3</v>
      </c>
      <c r="C66" s="180">
        <v>1</v>
      </c>
      <c r="D66" s="239" t="s">
        <v>761</v>
      </c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>
        <v>-187</v>
      </c>
      <c r="AC66" s="898">
        <f t="shared" ref="AC66:AC67" si="39">IF(C66="","",IF($S$3="PESOS",C66*AB66*$AC$4,C66*AB66))</f>
        <v>-187</v>
      </c>
      <c r="AD66" s="181"/>
      <c r="AF66" s="222"/>
    </row>
    <row r="67" spans="2:35" ht="20" thickBot="1" x14ac:dyDescent="0.25">
      <c r="B67" s="242">
        <f t="shared" si="38"/>
        <v>4</v>
      </c>
      <c r="C67" s="194"/>
      <c r="D67" s="243" t="s">
        <v>762</v>
      </c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20" thickBot="1" x14ac:dyDescent="0.3">
      <c r="B69" s="175" t="s">
        <v>750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1873.7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20" thickBot="1" x14ac:dyDescent="0.25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1">
        <f>AC71/AC69</f>
        <v>0.5</v>
      </c>
      <c r="AD70" s="181"/>
      <c r="AE70" s="888">
        <f>AC4</f>
        <v>20</v>
      </c>
      <c r="AF70" s="886" t="s">
        <v>222</v>
      </c>
      <c r="AG70" s="887"/>
    </row>
    <row r="71" spans="2:35" ht="19" x14ac:dyDescent="0.2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2">
        <f>SUM(AC15:AC62)-SUM(AA15:AA62)</f>
        <v>936.85</v>
      </c>
      <c r="AD71" s="181"/>
    </row>
    <row r="72" spans="2:35" ht="19" x14ac:dyDescent="0.2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3">
        <f>SUM(AC64:AC67)</f>
        <v>8</v>
      </c>
      <c r="AD72" s="181"/>
    </row>
    <row r="73" spans="2:35" ht="22" thickBot="1" x14ac:dyDescent="0.25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4">
        <f>(AC69-AC71)+AC72</f>
        <v>944.85</v>
      </c>
      <c r="AD73" s="181"/>
      <c r="AI73" s="284"/>
    </row>
    <row r="74" spans="2:35" ht="19" x14ac:dyDescent="0.25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9" x14ac:dyDescent="0.25">
      <c r="AA76" s="262" t="str">
        <f>IF(S4="INGLES","Quoted by:","Cotizado por:")</f>
        <v>Quoted by:</v>
      </c>
      <c r="AB76" s="263" t="s">
        <v>760</v>
      </c>
      <c r="AC76" s="264"/>
      <c r="AD76" s="181"/>
    </row>
    <row r="77" spans="2:35" x14ac:dyDescent="0.2">
      <c r="AA77" s="222"/>
      <c r="AC77" s="222"/>
      <c r="AD77" s="181"/>
    </row>
    <row r="78" spans="2:35" x14ac:dyDescent="0.2">
      <c r="AC78" s="222"/>
    </row>
    <row r="79" spans="2:35" x14ac:dyDescent="0.2">
      <c r="AC79" s="663"/>
    </row>
    <row r="105" spans="6:6" x14ac:dyDescent="0.2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8.83203125" defaultRowHeight="15" x14ac:dyDescent="0.2"/>
  <cols>
    <col min="1" max="2" width="0" hidden="1" customWidth="1"/>
    <col min="3" max="3" width="38.83203125" hidden="1" customWidth="1"/>
    <col min="4" max="6" width="14.5" hidden="1" customWidth="1"/>
    <col min="7" max="7" width="3.5" hidden="1" customWidth="1"/>
    <col min="8" max="8" width="23.33203125" hidden="1" customWidth="1"/>
    <col min="9" max="9" width="12" hidden="1" customWidth="1"/>
    <col min="10" max="21" width="10.6640625" hidden="1" customWidth="1"/>
    <col min="22" max="22" width="0" hidden="1" customWidth="1"/>
    <col min="23" max="23" width="11.6640625" hidden="1" customWidth="1"/>
    <col min="24" max="26" width="0" hidden="1" customWidth="1"/>
  </cols>
  <sheetData>
    <row r="1" spans="2:19" hidden="1" x14ac:dyDescent="0.2"/>
    <row r="2" spans="2:19" ht="16" hidden="1" thickBot="1" x14ac:dyDescent="0.25"/>
    <row r="3" spans="2:19" ht="30" hidden="1" thickBot="1" x14ac:dyDescent="0.4">
      <c r="C3" s="923" t="s">
        <v>713</v>
      </c>
      <c r="D3" s="924"/>
      <c r="E3" s="924"/>
      <c r="F3" s="925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7" hidden="1" thickBot="1" x14ac:dyDescent="0.25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5" hidden="1" thickBot="1" x14ac:dyDescent="0.25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20" hidden="1" thickBot="1" x14ac:dyDescent="0.25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" hidden="1" customHeight="1" x14ac:dyDescent="0.2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" hidden="1" customHeight="1" thickBot="1" x14ac:dyDescent="0.25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" hidden="1" customHeight="1" thickBot="1" x14ac:dyDescent="0.25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" hidden="1" customHeight="1" x14ac:dyDescent="0.2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" hidden="1" customHeight="1" x14ac:dyDescent="0.2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" hidden="1" customHeight="1" thickBot="1" x14ac:dyDescent="0.25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" hidden="1" customHeight="1" x14ac:dyDescent="0.2">
      <c r="B13" s="920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" hidden="1" customHeight="1" x14ac:dyDescent="0.2">
      <c r="B14" s="921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" hidden="1" customHeight="1" x14ac:dyDescent="0.2">
      <c r="B15" s="921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" hidden="1" customHeight="1" x14ac:dyDescent="0.2">
      <c r="B16" s="921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" hidden="1" customHeight="1" x14ac:dyDescent="0.2">
      <c r="B17" s="921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" hidden="1" customHeight="1" x14ac:dyDescent="0.2">
      <c r="B18" s="921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" hidden="1" customHeight="1" x14ac:dyDescent="0.2">
      <c r="B19" s="921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" hidden="1" customHeight="1" x14ac:dyDescent="0.2">
      <c r="B20" s="921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" hidden="1" customHeight="1" x14ac:dyDescent="0.2">
      <c r="B21" s="921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" hidden="1" customHeight="1" x14ac:dyDescent="0.2">
      <c r="B22" s="921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" hidden="1" customHeight="1" x14ac:dyDescent="0.2">
      <c r="B23" s="921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" hidden="1" customHeight="1" thickBot="1" x14ac:dyDescent="0.25">
      <c r="B24" s="922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"/>
    <row r="26" spans="2:13" hidden="1" x14ac:dyDescent="0.2"/>
    <row r="27" spans="2:13" hidden="1" x14ac:dyDescent="0.2"/>
    <row r="28" spans="2:13" hidden="1" x14ac:dyDescent="0.2"/>
    <row r="29" spans="2:13" hidden="1" x14ac:dyDescent="0.2"/>
    <row r="30" spans="2:13" hidden="1" x14ac:dyDescent="0.2"/>
    <row r="31" spans="2:13" hidden="1" x14ac:dyDescent="0.2"/>
    <row r="32" spans="2:13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640625" defaultRowHeight="15" x14ac:dyDescent="0.2"/>
  <cols>
    <col min="1" max="1" width="2.6640625" style="265" hidden="1" customWidth="1"/>
    <col min="2" max="2" width="34.1640625" style="265" hidden="1" customWidth="1"/>
    <col min="3" max="3" width="16.33203125" style="265" hidden="1" customWidth="1"/>
    <col min="4" max="9" width="12.6640625" style="265" hidden="1" customWidth="1"/>
    <col min="10" max="10" width="37.6640625" style="265" hidden="1" customWidth="1"/>
    <col min="11" max="16" width="12.6640625" style="265" hidden="1" customWidth="1"/>
    <col min="17" max="26" width="0" style="265" hidden="1" customWidth="1"/>
    <col min="27" max="16384" width="9.1640625" style="265"/>
  </cols>
  <sheetData>
    <row r="1" spans="2:16" hidden="1" x14ac:dyDescent="0.2"/>
    <row r="2" spans="2:16" hidden="1" x14ac:dyDescent="0.2">
      <c r="B2" s="434" t="s">
        <v>169</v>
      </c>
      <c r="C2" s="435">
        <v>44767</v>
      </c>
    </row>
    <row r="3" spans="2:16" hidden="1" x14ac:dyDescent="0.2"/>
    <row r="4" spans="2:16" hidden="1" x14ac:dyDescent="0.2"/>
    <row r="5" spans="2:16" hidden="1" x14ac:dyDescent="0.2"/>
    <row r="6" spans="2:16" hidden="1" x14ac:dyDescent="0.2"/>
    <row r="7" spans="2:16" hidden="1" x14ac:dyDescent="0.2">
      <c r="F7" s="945" t="s">
        <v>172</v>
      </c>
      <c r="G7" s="946"/>
      <c r="H7" s="947"/>
      <c r="J7" s="948" t="s">
        <v>329</v>
      </c>
      <c r="L7" s="945" t="s">
        <v>172</v>
      </c>
      <c r="M7" s="946"/>
      <c r="N7" s="947"/>
    </row>
    <row r="8" spans="2:16" ht="15" hidden="1" customHeight="1" x14ac:dyDescent="0.2">
      <c r="B8" s="957" t="s">
        <v>328</v>
      </c>
      <c r="C8" s="958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9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">
      <c r="B9" s="959"/>
      <c r="C9" s="960"/>
      <c r="D9" s="437">
        <v>0.4</v>
      </c>
      <c r="F9" s="438" t="s">
        <v>77</v>
      </c>
      <c r="G9" s="438" t="s">
        <v>174</v>
      </c>
      <c r="H9" s="438" t="s">
        <v>175</v>
      </c>
      <c r="J9" s="950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8" hidden="1" x14ac:dyDescent="0.2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">
      <c r="L20" s="452"/>
    </row>
    <row r="21" spans="2:17" hidden="1" x14ac:dyDescent="0.2">
      <c r="M21" s="284"/>
      <c r="N21" s="284"/>
    </row>
    <row r="22" spans="2:17" hidden="1" x14ac:dyDescent="0.2">
      <c r="E22" s="945" t="s">
        <v>172</v>
      </c>
      <c r="F22" s="946"/>
      <c r="G22" s="947"/>
      <c r="O22" s="945" t="s">
        <v>172</v>
      </c>
      <c r="P22" s="946"/>
      <c r="Q22" s="947"/>
    </row>
    <row r="23" spans="2:17" hidden="1" x14ac:dyDescent="0.2">
      <c r="B23" s="951" t="s">
        <v>181</v>
      </c>
      <c r="C23" s="952"/>
      <c r="D23" s="953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1" t="s">
        <v>185</v>
      </c>
      <c r="K23" s="952"/>
      <c r="L23" s="952"/>
      <c r="M23" s="952"/>
      <c r="N23" s="953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">
      <c r="B24" s="954"/>
      <c r="C24" s="955"/>
      <c r="D24" s="956"/>
      <c r="E24" s="438" t="s">
        <v>77</v>
      </c>
      <c r="F24" s="438" t="s">
        <v>174</v>
      </c>
      <c r="G24" s="438" t="s">
        <v>175</v>
      </c>
      <c r="J24" s="954"/>
      <c r="K24" s="955"/>
      <c r="L24" s="955"/>
      <c r="M24" s="955"/>
      <c r="N24" s="956"/>
      <c r="O24" s="438" t="s">
        <v>77</v>
      </c>
      <c r="P24" s="438" t="s">
        <v>174</v>
      </c>
      <c r="Q24" s="438" t="s">
        <v>175</v>
      </c>
    </row>
    <row r="25" spans="2:17" ht="32" hidden="1" x14ac:dyDescent="0.2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"/>
    <row r="31" spans="2:17" hidden="1" x14ac:dyDescent="0.2"/>
    <row r="32" spans="2:17" hidden="1" x14ac:dyDescent="0.2">
      <c r="G32" s="945" t="s">
        <v>172</v>
      </c>
      <c r="H32" s="946"/>
      <c r="I32" s="947"/>
    </row>
    <row r="33" spans="1:12" hidden="1" x14ac:dyDescent="0.2">
      <c r="B33" s="961" t="s">
        <v>662</v>
      </c>
      <c r="C33" s="962"/>
      <c r="D33" s="962"/>
      <c r="E33" s="962"/>
      <c r="F33" s="963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6" hidden="1" thickBot="1" x14ac:dyDescent="0.25">
      <c r="B34" s="964"/>
      <c r="C34" s="965"/>
      <c r="D34" s="965"/>
      <c r="E34" s="965"/>
      <c r="F34" s="966"/>
      <c r="G34" s="438" t="s">
        <v>77</v>
      </c>
      <c r="H34" s="438" t="s">
        <v>174</v>
      </c>
      <c r="I34" s="438" t="s">
        <v>175</v>
      </c>
    </row>
    <row r="35" spans="1:12" ht="33" hidden="1" thickBot="1" x14ac:dyDescent="0.25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6" hidden="1" thickBot="1" x14ac:dyDescent="0.25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6" hidden="1" thickBot="1" x14ac:dyDescent="0.25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6" hidden="1" thickBot="1" x14ac:dyDescent="0.25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6" hidden="1" thickBot="1" x14ac:dyDescent="0.25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6" hidden="1" thickBot="1" x14ac:dyDescent="0.25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6" hidden="1" thickBot="1" x14ac:dyDescent="0.25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6" hidden="1" thickBot="1" x14ac:dyDescent="0.25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6" hidden="1" thickBot="1" x14ac:dyDescent="0.25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"/>
    <row r="53" spans="1:14" hidden="1" x14ac:dyDescent="0.2">
      <c r="F53" s="526" t="s">
        <v>667</v>
      </c>
    </row>
    <row r="54" spans="1:14" hidden="1" x14ac:dyDescent="0.2"/>
    <row r="55" spans="1:14" hidden="1" x14ac:dyDescent="0.2"/>
    <row r="56" spans="1:14" hidden="1" x14ac:dyDescent="0.2">
      <c r="G56" s="945" t="s">
        <v>172</v>
      </c>
      <c r="H56" s="946"/>
      <c r="I56" s="947"/>
      <c r="M56" s="284"/>
      <c r="N56" s="284"/>
    </row>
    <row r="57" spans="1:14" hidden="1" x14ac:dyDescent="0.2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">
      <c r="G58" s="438" t="s">
        <v>77</v>
      </c>
      <c r="H58" s="438" t="s">
        <v>174</v>
      </c>
      <c r="I58" s="438" t="s">
        <v>175</v>
      </c>
    </row>
    <row r="59" spans="1:14" ht="32" hidden="1" x14ac:dyDescent="0.2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"/>
    <row r="65" spans="2:19" hidden="1" x14ac:dyDescent="0.2"/>
    <row r="66" spans="2:19" ht="16" hidden="1" thickBot="1" x14ac:dyDescent="0.25"/>
    <row r="67" spans="2:19" ht="17" hidden="1" thickBot="1" x14ac:dyDescent="0.25">
      <c r="G67" s="935" t="s">
        <v>172</v>
      </c>
      <c r="H67" s="936"/>
      <c r="I67" s="936"/>
      <c r="J67" s="936"/>
      <c r="K67" s="935" t="s">
        <v>172</v>
      </c>
      <c r="L67" s="936"/>
      <c r="M67" s="936"/>
      <c r="N67" s="937"/>
      <c r="O67" s="457"/>
      <c r="P67" s="935" t="s">
        <v>172</v>
      </c>
      <c r="Q67" s="936"/>
      <c r="R67" s="936"/>
      <c r="S67" s="937"/>
    </row>
    <row r="68" spans="2:19" ht="16" hidden="1" x14ac:dyDescent="0.2">
      <c r="C68" s="935" t="s">
        <v>196</v>
      </c>
      <c r="D68" s="936"/>
      <c r="E68" s="936"/>
      <c r="F68" s="937"/>
      <c r="G68" s="929">
        <f>'MARK UP''s'!D12</f>
        <v>0.5</v>
      </c>
      <c r="H68" s="930"/>
      <c r="I68" s="930"/>
      <c r="J68" s="930"/>
      <c r="K68" s="929">
        <f>'MARK UP''s'!E12</f>
        <v>0.4</v>
      </c>
      <c r="L68" s="930"/>
      <c r="M68" s="930"/>
      <c r="N68" s="931"/>
      <c r="O68" s="458"/>
      <c r="P68" s="929">
        <f>'MARK UP''s'!F12</f>
        <v>0.3</v>
      </c>
      <c r="Q68" s="930"/>
      <c r="R68" s="930"/>
      <c r="S68" s="931"/>
    </row>
    <row r="69" spans="2:19" ht="17" hidden="1" thickBot="1" x14ac:dyDescent="0.25">
      <c r="C69" s="926" t="s">
        <v>77</v>
      </c>
      <c r="D69" s="927"/>
      <c r="E69" s="927"/>
      <c r="F69" s="928"/>
      <c r="G69" s="926" t="s">
        <v>77</v>
      </c>
      <c r="H69" s="927"/>
      <c r="I69" s="927"/>
      <c r="J69" s="927"/>
      <c r="K69" s="926" t="s">
        <v>174</v>
      </c>
      <c r="L69" s="927"/>
      <c r="M69" s="927"/>
      <c r="N69" s="928"/>
      <c r="O69" s="459"/>
      <c r="P69" s="926" t="s">
        <v>175</v>
      </c>
      <c r="Q69" s="927"/>
      <c r="R69" s="927"/>
      <c r="S69" s="928"/>
    </row>
    <row r="70" spans="2:19" ht="16" hidden="1" thickBot="1" x14ac:dyDescent="0.25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6" hidden="1" thickBot="1" x14ac:dyDescent="0.25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"/>
    <row r="75" spans="2:19" hidden="1" x14ac:dyDescent="0.2">
      <c r="D75" s="493"/>
      <c r="E75" s="493"/>
      <c r="F75" s="493"/>
    </row>
    <row r="76" spans="2:19" hidden="1" x14ac:dyDescent="0.2"/>
    <row r="77" spans="2:19" ht="16" hidden="1" thickBot="1" x14ac:dyDescent="0.25">
      <c r="G77" s="495"/>
      <c r="I77" s="343"/>
    </row>
    <row r="78" spans="2:19" ht="16" hidden="1" thickBot="1" x14ac:dyDescent="0.25">
      <c r="D78" s="932" t="s">
        <v>172</v>
      </c>
      <c r="E78" s="933"/>
      <c r="F78" s="934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7" hidden="1" thickBot="1" x14ac:dyDescent="0.25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6" hidden="1" thickBot="1" x14ac:dyDescent="0.25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"/>
    <row r="93" spans="2:12" hidden="1" x14ac:dyDescent="0.2">
      <c r="C93" s="284"/>
      <c r="D93" s="284"/>
      <c r="E93" s="284"/>
      <c r="F93" s="284"/>
    </row>
    <row r="94" spans="2:12" hidden="1" x14ac:dyDescent="0.2">
      <c r="C94" s="284"/>
      <c r="D94" s="284"/>
    </row>
    <row r="95" spans="2:12" hidden="1" x14ac:dyDescent="0.2"/>
    <row r="96" spans="2:12" hidden="1" x14ac:dyDescent="0.2"/>
    <row r="97" spans="2:9" ht="16" hidden="1" thickBot="1" x14ac:dyDescent="0.25"/>
    <row r="98" spans="2:9" hidden="1" x14ac:dyDescent="0.2">
      <c r="B98" s="938" t="s">
        <v>708</v>
      </c>
      <c r="C98" s="939"/>
      <c r="D98" s="942" t="s">
        <v>339</v>
      </c>
      <c r="E98" s="943"/>
      <c r="F98" s="943"/>
      <c r="G98" s="943"/>
      <c r="H98" s="943"/>
      <c r="I98" s="944"/>
    </row>
    <row r="99" spans="2:9" ht="16" hidden="1" thickBot="1" x14ac:dyDescent="0.25">
      <c r="B99" s="940"/>
      <c r="C99" s="941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6" thickBot="1" x14ac:dyDescent="0.25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6" thickBot="1" x14ac:dyDescent="0.25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6" thickBot="1" x14ac:dyDescent="0.25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640625" defaultRowHeight="15" x14ac:dyDescent="0.2"/>
  <cols>
    <col min="1" max="1" width="2.6640625" style="265" hidden="1" customWidth="1"/>
    <col min="2" max="2" width="18.6640625" style="265" hidden="1" customWidth="1"/>
    <col min="3" max="3" width="16.6640625" style="265" hidden="1" customWidth="1"/>
    <col min="4" max="4" width="2.6640625" style="265" hidden="1" customWidth="1"/>
    <col min="5" max="6" width="21.5" style="265" hidden="1" customWidth="1"/>
    <col min="7" max="7" width="2.6640625" style="265" hidden="1" customWidth="1"/>
    <col min="8" max="9" width="38.6640625" style="265" hidden="1" customWidth="1"/>
    <col min="10" max="10" width="2.6640625" style="265" hidden="1" customWidth="1"/>
    <col min="11" max="11" width="15.1640625" style="265" hidden="1" customWidth="1"/>
    <col min="12" max="12" width="2.6640625" style="265" hidden="1" customWidth="1"/>
    <col min="13" max="14" width="22.6640625" style="265" hidden="1" customWidth="1"/>
    <col min="15" max="15" width="2.6640625" style="265" hidden="1" customWidth="1"/>
    <col min="16" max="17" width="25.6640625" style="265" hidden="1" customWidth="1"/>
    <col min="18" max="26" width="0" style="265" hidden="1" customWidth="1"/>
    <col min="27" max="16384" width="9.1640625" style="265"/>
  </cols>
  <sheetData>
    <row r="1" spans="2:26" hidden="1" x14ac:dyDescent="0.2"/>
    <row r="2" spans="2:26" ht="43.5" hidden="1" customHeight="1" x14ac:dyDescent="0.2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"/>
    <row r="4" spans="2:26" hidden="1" x14ac:dyDescent="0.2">
      <c r="P4" s="344"/>
    </row>
    <row r="5" spans="2:26" ht="16" hidden="1" thickBot="1" x14ac:dyDescent="0.25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25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6" hidden="1" thickBot="1" x14ac:dyDescent="0.25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6" hidden="1" thickBot="1" x14ac:dyDescent="0.25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6" hidden="1" thickBot="1" x14ac:dyDescent="0.25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6" hidden="1" thickBot="1" x14ac:dyDescent="0.25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6" hidden="1" thickBot="1" x14ac:dyDescent="0.25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6" hidden="1" thickBot="1" x14ac:dyDescent="0.25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6" hidden="1" thickBot="1" x14ac:dyDescent="0.25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6" hidden="1" thickBot="1" x14ac:dyDescent="0.25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6" hidden="1" thickBot="1" x14ac:dyDescent="0.25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6" hidden="1" thickBot="1" x14ac:dyDescent="0.25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6" hidden="1" thickBot="1" x14ac:dyDescent="0.25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6" hidden="1" thickBot="1" x14ac:dyDescent="0.25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6" hidden="1" thickBot="1" x14ac:dyDescent="0.25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6" hidden="1" thickBot="1" x14ac:dyDescent="0.25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">
      <c r="B38" s="423"/>
      <c r="E38" s="423"/>
      <c r="F38" s="423"/>
      <c r="H38" s="433">
        <v>9</v>
      </c>
    </row>
    <row r="39" spans="2:14" hidden="1" x14ac:dyDescent="0.2">
      <c r="B39" s="423"/>
      <c r="I39" s="433"/>
    </row>
    <row r="40" spans="2:14" ht="16" hidden="1" thickBot="1" x14ac:dyDescent="0.25">
      <c r="B40" s="428"/>
    </row>
    <row r="41" spans="2:14" ht="16" hidden="1" thickBot="1" x14ac:dyDescent="0.25">
      <c r="H41" s="344" t="s">
        <v>208</v>
      </c>
      <c r="I41" s="344" t="s">
        <v>214</v>
      </c>
    </row>
    <row r="42" spans="2:14" ht="16" hidden="1" thickBot="1" x14ac:dyDescent="0.25">
      <c r="H42" s="419" t="s">
        <v>288</v>
      </c>
      <c r="I42" s="419" t="s">
        <v>297</v>
      </c>
    </row>
    <row r="43" spans="2:14" hidden="1" x14ac:dyDescent="0.2">
      <c r="H43" s="423" t="s">
        <v>122</v>
      </c>
      <c r="I43" s="423" t="s">
        <v>122</v>
      </c>
    </row>
    <row r="44" spans="2:14" hidden="1" x14ac:dyDescent="0.2">
      <c r="H44" s="423" t="s">
        <v>289</v>
      </c>
      <c r="I44" s="423" t="s">
        <v>190</v>
      </c>
    </row>
    <row r="45" spans="2:14" hidden="1" x14ac:dyDescent="0.2">
      <c r="H45" s="423" t="s">
        <v>290</v>
      </c>
      <c r="I45" s="423" t="s">
        <v>191</v>
      </c>
    </row>
    <row r="46" spans="2:14" hidden="1" x14ac:dyDescent="0.2">
      <c r="H46" s="423" t="s">
        <v>271</v>
      </c>
      <c r="I46" s="423" t="s">
        <v>192</v>
      </c>
    </row>
    <row r="47" spans="2:14" hidden="1" x14ac:dyDescent="0.2">
      <c r="H47" s="433">
        <v>10</v>
      </c>
      <c r="I47" s="433"/>
    </row>
    <row r="48" spans="2:14" hidden="1" x14ac:dyDescent="0.2"/>
    <row r="49" spans="13:14" hidden="1" x14ac:dyDescent="0.2"/>
    <row r="50" spans="13:14" hidden="1" x14ac:dyDescent="0.2">
      <c r="M50" s="432"/>
      <c r="N50" s="432"/>
    </row>
    <row r="51" spans="13:14" hidden="1" x14ac:dyDescent="0.2"/>
    <row r="52" spans="13:14" hidden="1" x14ac:dyDescent="0.2"/>
    <row r="53" spans="13:14" hidden="1" x14ac:dyDescent="0.2"/>
    <row r="54" spans="13:14" hidden="1" x14ac:dyDescent="0.2"/>
    <row r="55" spans="13:14" hidden="1" x14ac:dyDescent="0.2"/>
    <row r="56" spans="13:14" hidden="1" x14ac:dyDescent="0.2"/>
    <row r="57" spans="13:14" hidden="1" x14ac:dyDescent="0.2"/>
    <row r="58" spans="13:14" hidden="1" x14ac:dyDescent="0.2"/>
    <row r="59" spans="13:14" hidden="1" x14ac:dyDescent="0.2"/>
    <row r="60" spans="13:14" hidden="1" x14ac:dyDescent="0.2"/>
    <row r="61" spans="13:14" hidden="1" x14ac:dyDescent="0.2"/>
    <row r="62" spans="13:14" hidden="1" x14ac:dyDescent="0.2"/>
    <row r="63" spans="13:14" hidden="1" x14ac:dyDescent="0.2"/>
    <row r="64" spans="13:1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8.83203125" defaultRowHeight="15" x14ac:dyDescent="0.2"/>
  <cols>
    <col min="1" max="1" width="1.6640625" customWidth="1"/>
    <col min="2" max="2" width="5" bestFit="1" customWidth="1"/>
    <col min="3" max="4" width="0" hidden="1" customWidth="1"/>
    <col min="5" max="5" width="14.6640625" bestFit="1" customWidth="1"/>
    <col min="7" max="7" width="0" hidden="1" customWidth="1"/>
    <col min="8" max="8" width="12.5" bestFit="1" customWidth="1"/>
    <col min="9" max="9" width="24.33203125" bestFit="1" customWidth="1"/>
    <col min="10" max="12" width="9.1640625" hidden="1" customWidth="1"/>
    <col min="13" max="13" width="15" hidden="1" customWidth="1"/>
    <col min="16" max="16" width="10.83203125" hidden="1" customWidth="1"/>
    <col min="17" max="17" width="34.6640625" bestFit="1" customWidth="1"/>
    <col min="18" max="18" width="0" hidden="1" customWidth="1"/>
    <col min="19" max="19" width="9.5" bestFit="1" customWidth="1"/>
    <col min="20" max="21" width="16.1640625" bestFit="1" customWidth="1"/>
    <col min="22" max="22" width="13.5" customWidth="1"/>
    <col min="23" max="24" width="9.1640625" customWidth="1"/>
    <col min="25" max="26" width="16.1640625" bestFit="1" customWidth="1"/>
    <col min="27" max="28" width="14.33203125" bestFit="1" customWidth="1"/>
    <col min="29" max="29" width="13.5" customWidth="1"/>
    <col min="30" max="31" width="9.1640625" customWidth="1"/>
    <col min="32" max="32" width="14.33203125" bestFit="1" customWidth="1"/>
    <col min="33" max="33" width="15" bestFit="1" customWidth="1"/>
  </cols>
  <sheetData>
    <row r="2" spans="2:35" ht="24" x14ac:dyDescent="0.3">
      <c r="E2" s="90" t="s">
        <v>712</v>
      </c>
    </row>
    <row r="3" spans="2:35" ht="16" thickBot="1" x14ac:dyDescent="0.25">
      <c r="J3" s="641"/>
      <c r="K3" s="641"/>
      <c r="L3" s="641"/>
      <c r="M3" s="641"/>
      <c r="P3" s="641"/>
    </row>
    <row r="4" spans="2:35" ht="25" thickBot="1" x14ac:dyDescent="0.35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3" t="s">
        <v>95</v>
      </c>
      <c r="Q4" s="914"/>
      <c r="R4" s="914"/>
      <c r="S4" s="914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2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7" thickBot="1" x14ac:dyDescent="0.25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4" width="12.6640625" style="175" hidden="1" customWidth="1"/>
    <col min="5" max="5" width="15.5" style="175" customWidth="1"/>
    <col min="6" max="6" width="12.6640625" style="175" customWidth="1"/>
    <col min="7" max="7" width="12.6640625" style="175" hidden="1" customWidth="1"/>
    <col min="8" max="8" width="12.6640625" style="175" customWidth="1"/>
    <col min="9" max="9" width="24.33203125" style="175" customWidth="1"/>
    <col min="10" max="10" width="15.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21.5" style="175" customWidth="1"/>
    <col min="18" max="18" width="19.33203125" style="175" hidden="1" customWidth="1"/>
    <col min="19" max="19" width="13.83203125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1" thickBot="1" x14ac:dyDescent="0.25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6" thickBot="1" x14ac:dyDescent="0.25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6" thickBot="1" x14ac:dyDescent="0.25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2" t="str">
        <f>IF('CALC - RIPP-STD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9" x14ac:dyDescent="0.2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2" thickBot="1" x14ac:dyDescent="0.25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9" x14ac:dyDescent="0.25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4" width="12.6640625" style="175" hidden="1" customWidth="1"/>
    <col min="5" max="5" width="15.5" style="175" customWidth="1"/>
    <col min="6" max="6" width="12.6640625" style="175" customWidth="1"/>
    <col min="7" max="7" width="12.6640625" style="175" hidden="1" customWidth="1"/>
    <col min="8" max="8" width="12.6640625" style="175" customWidth="1"/>
    <col min="9" max="9" width="24.33203125" style="175" customWidth="1"/>
    <col min="10" max="10" width="20.8320312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20.1640625" style="175" customWidth="1"/>
    <col min="18" max="18" width="19.33203125" style="175" hidden="1" customWidth="1"/>
    <col min="19" max="19" width="18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1" thickBot="1" x14ac:dyDescent="0.25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6" thickBot="1" x14ac:dyDescent="0.25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6" thickBot="1" x14ac:dyDescent="0.25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2" t="str">
        <f>IF('CALC -P.P. - STD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9" x14ac:dyDescent="0.2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2" thickBot="1" x14ac:dyDescent="0.25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9" x14ac:dyDescent="0.25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4" width="12.6640625" style="175" hidden="1" customWidth="1"/>
    <col min="5" max="5" width="15.5" style="175" customWidth="1"/>
    <col min="6" max="6" width="12.6640625" style="175" customWidth="1"/>
    <col min="7" max="7" width="12.6640625" style="175" hidden="1" customWidth="1"/>
    <col min="8" max="8" width="12.6640625" style="175" customWidth="1"/>
    <col min="9" max="9" width="24.33203125" style="175" customWidth="1"/>
    <col min="10" max="10" width="15.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34.6640625" style="175" bestFit="1" customWidth="1"/>
    <col min="18" max="18" width="11.5" style="175" hidden="1" customWidth="1"/>
    <col min="19" max="19" width="12.5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5" thickBot="1" x14ac:dyDescent="0.25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6" thickBot="1" x14ac:dyDescent="0.25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6" thickBot="1" x14ac:dyDescent="0.25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2" t="str">
        <f>IF('CALC - RIPP- H-RAIL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9" x14ac:dyDescent="0.2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2" thickBot="1" x14ac:dyDescent="0.25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9" x14ac:dyDescent="0.25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Microsoft Office User</cp:lastModifiedBy>
  <cp:lastPrinted>2025-11-28T19:51:19Z</cp:lastPrinted>
  <dcterms:created xsi:type="dcterms:W3CDTF">2021-02-10T23:07:35Z</dcterms:created>
  <dcterms:modified xsi:type="dcterms:W3CDTF">2025-11-29T22:43:32Z</dcterms:modified>
</cp:coreProperties>
</file>