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sau.gomez\Documents\01 COTIZACIONES 2025\COTIZACIONES 11 NOVIEMBRE 25\PO BS 110425EG-5 KARINA PAZ\"/>
    </mc:Choice>
  </mc:AlternateContent>
  <xr:revisionPtr revIDLastSave="0" documentId="13_ncr:1_{140D7B4C-5605-4D37-B92A-9337C1B99D66}" xr6:coauthVersionLast="47" xr6:coauthVersionMax="47" xr10:uidLastSave="{00000000-0000-0000-0000-000000000000}"/>
  <bookViews>
    <workbookView xWindow="28680" yWindow="-120" windowWidth="29040" windowHeight="15840" tabRatio="988" xr2:uid="{00000000-000D-0000-FFFF-FFFF00000000}"/>
  </bookViews>
  <sheets>
    <sheet name="CLIENTE" sheetId="46" r:id="rId1"/>
    <sheet name="CALCULATOR SHEET" sheetId="38" r:id="rId2"/>
    <sheet name="GENERAL" sheetId="23" r:id="rId3"/>
    <sheet name="PM-ORDER" sheetId="47" r:id="rId4"/>
    <sheet name="FABRIC REF G." sheetId="40" state="hidden" r:id="rId5"/>
    <sheet name="FABRIC CROSS-REF" sheetId="54" r:id="rId6"/>
    <sheet name="ROLLER G1" sheetId="7" r:id="rId7"/>
    <sheet name="ROLLER G2" sheetId="32" r:id="rId8"/>
    <sheet name="ROLLER G3" sheetId="51" r:id="rId9"/>
    <sheet name="ROLLER G4" sheetId="33" r:id="rId10"/>
    <sheet name="ROLLER G5" sheetId="52" r:id="rId11"/>
    <sheet name="ROLLER G6" sheetId="34" r:id="rId12"/>
    <sheet name="ROLLER G7" sheetId="35" r:id="rId13"/>
    <sheet name="ROLLER G8" sheetId="36" r:id="rId14"/>
    <sheet name="ROLLER G9" sheetId="37" r:id="rId15"/>
    <sheet name="ROLLER EXT." sheetId="49" r:id="rId16"/>
    <sheet name="VERTICAL G1" sheetId="41" r:id="rId17"/>
    <sheet name="ZEBRA G1" sheetId="42" r:id="rId18"/>
    <sheet name="ZEBRA G2" sheetId="43" r:id="rId19"/>
    <sheet name="ZEBRA G3" sheetId="44" r:id="rId20"/>
    <sheet name="ZEBRA G4" sheetId="55" r:id="rId21"/>
    <sheet name="ZEBRA G5" sheetId="56" r:id="rId22"/>
    <sheet name="ZEBRA G6" sheetId="57" r:id="rId23"/>
    <sheet name="ZEBRA G7" sheetId="58" r:id="rId24"/>
    <sheet name="ZEBRA G8" sheetId="59" r:id="rId25"/>
    <sheet name="BOMS" sheetId="50" r:id="rId26"/>
  </sheets>
  <definedNames>
    <definedName name="_xlnm._FilterDatabase" localSheetId="0" hidden="1">CLIENTE!$R$13:$R$60</definedName>
    <definedName name="_xlnm.Print_Area" localSheetId="1">'CALCULATOR SHEET'!$B$2:$T$70</definedName>
    <definedName name="_xlnm.Print_Area" localSheetId="0">CLIENTE!$B$4:$P$79</definedName>
    <definedName name="_xlnm.Print_Area" localSheetId="2">GENERAL!#REF!</definedName>
    <definedName name="_xlnm.Print_Area" localSheetId="6">'ROLLER G1'!$B$1:$AE$37</definedName>
    <definedName name="_xlnm.Print_Area" localSheetId="7">'ROLLER G2'!$B$1:$AE$37</definedName>
    <definedName name="_xlnm.Print_Area" localSheetId="8">'ROLLER G3'!$B$1:$AE$37</definedName>
    <definedName name="_xlnm.Print_Area" localSheetId="9">'ROLLER G4'!$C$1:$AE$37</definedName>
    <definedName name="_xlnm.Print_Area" localSheetId="10">'ROLLER G5'!$B$1:$AE$37</definedName>
    <definedName name="_xlnm.Print_Area" localSheetId="11">'ROLLER G6'!$C$1:$AE$38</definedName>
    <definedName name="_xlnm.Print_Area" localSheetId="12">'ROLLER G7'!$C$1:$AE$36</definedName>
    <definedName name="_xlnm.Print_Area" localSheetId="13">'ROLLER G8'!$C$1:$AE$36</definedName>
    <definedName name="_xlnm.Print_Area" localSheetId="14">'ROLLER G9'!$C$1:$AE$36</definedName>
    <definedName name="DIRECTION">GENERAL!$M$6:$M$7</definedName>
    <definedName name="FABRICSELECTION">GENERAL!$M$5:$M$7</definedName>
    <definedName name="MOTEXT">GENERAL!$I$21:$I$24</definedName>
    <definedName name="MOTR">GENERAL!$E$5:$E$12</definedName>
    <definedName name="MOTZ">GENERAL!$G$21:$G$24</definedName>
    <definedName name="PERFILA">GENERAL!$E$21:$E$22</definedName>
    <definedName name="PERFILB">GENERAL!$E$21:$E$24</definedName>
    <definedName name="_xlnm.Print_Titles" localSheetId="0">CLIENTE!$4:$13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64" i="38" l="1"/>
  <c r="D31" i="32"/>
  <c r="E31" i="32"/>
  <c r="F31" i="32"/>
  <c r="G31" i="32"/>
  <c r="H31" i="32"/>
  <c r="I31" i="32"/>
  <c r="J31" i="32"/>
  <c r="K31" i="32"/>
  <c r="L31" i="32"/>
  <c r="M31" i="32"/>
  <c r="N31" i="32"/>
  <c r="O31" i="32"/>
  <c r="P31" i="32"/>
  <c r="Q31" i="32"/>
  <c r="R31" i="32"/>
  <c r="S31" i="32"/>
  <c r="T31" i="32"/>
  <c r="U31" i="32"/>
  <c r="D34" i="32"/>
  <c r="E34" i="32"/>
  <c r="F34" i="32"/>
  <c r="G34" i="32"/>
  <c r="H34" i="32"/>
  <c r="I34" i="32"/>
  <c r="J34" i="32"/>
  <c r="K34" i="32"/>
  <c r="L34" i="32"/>
  <c r="M34" i="32"/>
  <c r="N34" i="32"/>
  <c r="O34" i="32"/>
  <c r="P34" i="32"/>
  <c r="Q34" i="32"/>
  <c r="R34" i="32"/>
  <c r="S34" i="32"/>
  <c r="T34" i="32"/>
  <c r="U34" i="32"/>
  <c r="D37" i="32"/>
  <c r="E37" i="32"/>
  <c r="F37" i="32"/>
  <c r="G37" i="32"/>
  <c r="H37" i="32"/>
  <c r="I37" i="32"/>
  <c r="J37" i="32"/>
  <c r="K37" i="32"/>
  <c r="L37" i="32"/>
  <c r="M37" i="32"/>
  <c r="N37" i="32"/>
  <c r="O37" i="32"/>
  <c r="P37" i="32"/>
  <c r="Q37" i="32"/>
  <c r="R37" i="32"/>
  <c r="S37" i="32"/>
  <c r="T37" i="32"/>
  <c r="U37" i="32"/>
  <c r="D31" i="51"/>
  <c r="E31" i="51"/>
  <c r="F31" i="51"/>
  <c r="G31" i="51"/>
  <c r="H31" i="51"/>
  <c r="I31" i="51"/>
  <c r="J31" i="51"/>
  <c r="K31" i="51"/>
  <c r="L31" i="51"/>
  <c r="M31" i="51"/>
  <c r="N31" i="51"/>
  <c r="O31" i="51"/>
  <c r="P31" i="51"/>
  <c r="Q31" i="51"/>
  <c r="R31" i="51"/>
  <c r="S31" i="51"/>
  <c r="T31" i="51"/>
  <c r="U31" i="51"/>
  <c r="D34" i="51"/>
  <c r="E34" i="51"/>
  <c r="F34" i="51"/>
  <c r="G34" i="51"/>
  <c r="H34" i="51"/>
  <c r="I34" i="51"/>
  <c r="J34" i="51"/>
  <c r="K34" i="51"/>
  <c r="L34" i="51"/>
  <c r="M34" i="51"/>
  <c r="N34" i="51"/>
  <c r="O34" i="51"/>
  <c r="P34" i="51"/>
  <c r="Q34" i="51"/>
  <c r="R34" i="51"/>
  <c r="S34" i="51"/>
  <c r="T34" i="51"/>
  <c r="U34" i="51"/>
  <c r="D37" i="51"/>
  <c r="E37" i="51"/>
  <c r="F37" i="51"/>
  <c r="G37" i="51"/>
  <c r="H37" i="51"/>
  <c r="I37" i="51"/>
  <c r="J37" i="51"/>
  <c r="K37" i="51"/>
  <c r="L37" i="51"/>
  <c r="M37" i="51"/>
  <c r="N37" i="51"/>
  <c r="O37" i="51"/>
  <c r="P37" i="51"/>
  <c r="Q37" i="51"/>
  <c r="R37" i="51"/>
  <c r="S37" i="51"/>
  <c r="T37" i="51"/>
  <c r="U37" i="51"/>
  <c r="D31" i="33"/>
  <c r="E31" i="33"/>
  <c r="F31" i="33"/>
  <c r="G31" i="33"/>
  <c r="H31" i="33"/>
  <c r="I31" i="33"/>
  <c r="J31" i="33"/>
  <c r="K31" i="33"/>
  <c r="L31" i="33"/>
  <c r="M31" i="33"/>
  <c r="N31" i="33"/>
  <c r="O31" i="33"/>
  <c r="P31" i="33"/>
  <c r="Q31" i="33"/>
  <c r="R31" i="33"/>
  <c r="S31" i="33"/>
  <c r="T31" i="33"/>
  <c r="U31" i="33"/>
  <c r="D34" i="33"/>
  <c r="E34" i="33"/>
  <c r="F34" i="33"/>
  <c r="G34" i="33"/>
  <c r="H34" i="33"/>
  <c r="I34" i="33"/>
  <c r="J34" i="33"/>
  <c r="K34" i="33"/>
  <c r="L34" i="33"/>
  <c r="M34" i="33"/>
  <c r="N34" i="33"/>
  <c r="O34" i="33"/>
  <c r="P34" i="33"/>
  <c r="Q34" i="33"/>
  <c r="R34" i="33"/>
  <c r="S34" i="33"/>
  <c r="T34" i="33"/>
  <c r="U34" i="33"/>
  <c r="D37" i="33"/>
  <c r="E37" i="33"/>
  <c r="F37" i="33"/>
  <c r="G37" i="33"/>
  <c r="H37" i="33"/>
  <c r="I37" i="33"/>
  <c r="J37" i="33"/>
  <c r="K37" i="33"/>
  <c r="L37" i="33"/>
  <c r="M37" i="33"/>
  <c r="N37" i="33"/>
  <c r="O37" i="33"/>
  <c r="P37" i="33"/>
  <c r="Q37" i="33"/>
  <c r="R37" i="33"/>
  <c r="S37" i="33"/>
  <c r="T37" i="33"/>
  <c r="U37" i="33"/>
  <c r="D31" i="52"/>
  <c r="E31" i="52"/>
  <c r="F31" i="52"/>
  <c r="G31" i="52"/>
  <c r="H31" i="52"/>
  <c r="I31" i="52"/>
  <c r="J31" i="52"/>
  <c r="K31" i="52"/>
  <c r="L31" i="52"/>
  <c r="M31" i="52"/>
  <c r="N31" i="52"/>
  <c r="O31" i="52"/>
  <c r="P31" i="52"/>
  <c r="Q31" i="52"/>
  <c r="R31" i="52"/>
  <c r="S31" i="52"/>
  <c r="T31" i="52"/>
  <c r="U31" i="52"/>
  <c r="D34" i="52"/>
  <c r="E34" i="52"/>
  <c r="F34" i="52"/>
  <c r="G34" i="52"/>
  <c r="H34" i="52"/>
  <c r="I34" i="52"/>
  <c r="J34" i="52"/>
  <c r="K34" i="52"/>
  <c r="L34" i="52"/>
  <c r="M34" i="52"/>
  <c r="N34" i="52"/>
  <c r="O34" i="52"/>
  <c r="P34" i="52"/>
  <c r="Q34" i="52"/>
  <c r="R34" i="52"/>
  <c r="S34" i="52"/>
  <c r="T34" i="52"/>
  <c r="U34" i="52"/>
  <c r="D37" i="52"/>
  <c r="E37" i="52"/>
  <c r="F37" i="52"/>
  <c r="G37" i="52"/>
  <c r="H37" i="52"/>
  <c r="I37" i="52"/>
  <c r="J37" i="52"/>
  <c r="K37" i="52"/>
  <c r="L37" i="52"/>
  <c r="M37" i="52"/>
  <c r="N37" i="52"/>
  <c r="O37" i="52"/>
  <c r="P37" i="52"/>
  <c r="Q37" i="52"/>
  <c r="R37" i="52"/>
  <c r="S37" i="52"/>
  <c r="T37" i="52"/>
  <c r="U37" i="52"/>
  <c r="D31" i="34"/>
  <c r="E31" i="34"/>
  <c r="F31" i="34"/>
  <c r="G31" i="34"/>
  <c r="H31" i="34"/>
  <c r="I31" i="34"/>
  <c r="J31" i="34"/>
  <c r="K31" i="34"/>
  <c r="L31" i="34"/>
  <c r="M31" i="34"/>
  <c r="N31" i="34"/>
  <c r="O31" i="34"/>
  <c r="P31" i="34"/>
  <c r="Q31" i="34"/>
  <c r="R31" i="34"/>
  <c r="S31" i="34"/>
  <c r="T31" i="34"/>
  <c r="U31" i="34"/>
  <c r="D34" i="34"/>
  <c r="E34" i="34"/>
  <c r="F34" i="34"/>
  <c r="G34" i="34"/>
  <c r="H34" i="34"/>
  <c r="I34" i="34"/>
  <c r="J34" i="34"/>
  <c r="K34" i="34"/>
  <c r="L34" i="34"/>
  <c r="M34" i="34"/>
  <c r="N34" i="34"/>
  <c r="O34" i="34"/>
  <c r="P34" i="34"/>
  <c r="Q34" i="34"/>
  <c r="R34" i="34"/>
  <c r="S34" i="34"/>
  <c r="T34" i="34"/>
  <c r="U34" i="34"/>
  <c r="D37" i="34"/>
  <c r="E37" i="34"/>
  <c r="F37" i="34"/>
  <c r="G37" i="34"/>
  <c r="H37" i="34"/>
  <c r="I37" i="34"/>
  <c r="J37" i="34"/>
  <c r="K37" i="34"/>
  <c r="L37" i="34"/>
  <c r="M37" i="34"/>
  <c r="N37" i="34"/>
  <c r="O37" i="34"/>
  <c r="P37" i="34"/>
  <c r="Q37" i="34"/>
  <c r="R37" i="34"/>
  <c r="S37" i="34"/>
  <c r="T37" i="34"/>
  <c r="U37" i="34"/>
  <c r="AI8" i="7"/>
  <c r="AI9" i="7" s="1"/>
  <c r="AI10" i="7" s="1"/>
  <c r="AI11" i="7" s="1"/>
  <c r="AI12" i="7" s="1"/>
  <c r="AI13" i="7" s="1"/>
  <c r="AI14" i="7" s="1"/>
  <c r="AI15" i="7" s="1"/>
  <c r="AI16" i="7" s="1"/>
  <c r="AI17" i="7" s="1"/>
  <c r="AI18" i="7" s="1"/>
  <c r="AI19" i="7" s="1"/>
  <c r="AI20" i="7" s="1"/>
  <c r="AI21" i="7" s="1"/>
  <c r="AI22" i="7" s="1"/>
  <c r="AI23" i="7" s="1"/>
  <c r="AI24" i="7" s="1"/>
  <c r="AI25" i="7" s="1"/>
  <c r="AI26" i="7" s="1"/>
  <c r="AI27" i="7" s="1"/>
  <c r="AI28" i="7" s="1"/>
  <c r="Y68" i="46"/>
  <c r="P5" i="46"/>
  <c r="J10" i="46"/>
  <c r="J7" i="46"/>
  <c r="J8" i="46"/>
  <c r="G102" i="23"/>
  <c r="AD52" i="38"/>
  <c r="AD51" i="38"/>
  <c r="AD50" i="38"/>
  <c r="AD49" i="38"/>
  <c r="AD48" i="38"/>
  <c r="AD47" i="38"/>
  <c r="AD46" i="38"/>
  <c r="AD45" i="38"/>
  <c r="AD44" i="38"/>
  <c r="AD43" i="38"/>
  <c r="AD42" i="38"/>
  <c r="AD41" i="38"/>
  <c r="AD40" i="38"/>
  <c r="AD39" i="38"/>
  <c r="AD38" i="38"/>
  <c r="AD37" i="38"/>
  <c r="AD36" i="38"/>
  <c r="AD35" i="38"/>
  <c r="AD34" i="38"/>
  <c r="AD33" i="38"/>
  <c r="AD32" i="38"/>
  <c r="AD31" i="38"/>
  <c r="AD30" i="38"/>
  <c r="AD29" i="38"/>
  <c r="AD28" i="38"/>
  <c r="AD27" i="38"/>
  <c r="AD26" i="38"/>
  <c r="AD25" i="38"/>
  <c r="AD24" i="38"/>
  <c r="AD23" i="38"/>
  <c r="AD22" i="38"/>
  <c r="AD21" i="38"/>
  <c r="AD20" i="38"/>
  <c r="F74" i="23" l="1"/>
  <c r="AP52" i="38"/>
  <c r="AP51" i="38"/>
  <c r="AP50" i="38"/>
  <c r="AP49" i="38"/>
  <c r="AP48" i="38"/>
  <c r="AP47" i="38"/>
  <c r="AP46" i="38"/>
  <c r="AP45" i="38"/>
  <c r="AP44" i="38"/>
  <c r="AP43" i="38"/>
  <c r="AP42" i="38"/>
  <c r="AP41" i="38"/>
  <c r="AP40" i="38"/>
  <c r="AP39" i="38"/>
  <c r="AP38" i="38"/>
  <c r="AP37" i="38"/>
  <c r="AP36" i="38"/>
  <c r="AP35" i="38"/>
  <c r="AP34" i="38"/>
  <c r="AP33" i="38"/>
  <c r="AP32" i="38"/>
  <c r="AP31" i="38"/>
  <c r="AP30" i="38"/>
  <c r="AP29" i="38"/>
  <c r="AP28" i="38"/>
  <c r="AP27" i="38"/>
  <c r="AP26" i="38"/>
  <c r="AP25" i="38"/>
  <c r="AP24" i="38"/>
  <c r="AP23" i="38"/>
  <c r="AP22" i="38"/>
  <c r="AP21" i="38"/>
  <c r="AP20" i="38"/>
  <c r="AP19" i="38"/>
  <c r="AP18" i="38"/>
  <c r="AP17" i="38"/>
  <c r="AP16" i="38"/>
  <c r="AP15" i="38"/>
  <c r="AP14" i="38"/>
  <c r="X92" i="59"/>
  <c r="Z92" i="59" s="1"/>
  <c r="W92" i="59"/>
  <c r="Y92" i="59" s="1"/>
  <c r="AA92" i="59" s="1"/>
  <c r="X91" i="59"/>
  <c r="Z91" i="59" s="1"/>
  <c r="W91" i="59"/>
  <c r="Y91" i="59" s="1"/>
  <c r="AA91" i="59" s="1"/>
  <c r="X90" i="59"/>
  <c r="Z90" i="59" s="1"/>
  <c r="W90" i="59"/>
  <c r="Y90" i="59" s="1"/>
  <c r="AA90" i="59" s="1"/>
  <c r="X89" i="59"/>
  <c r="Z89" i="59" s="1"/>
  <c r="W89" i="59"/>
  <c r="Y89" i="59" s="1"/>
  <c r="AA89" i="59" s="1"/>
  <c r="X88" i="59"/>
  <c r="Z88" i="59" s="1"/>
  <c r="W88" i="59"/>
  <c r="Y88" i="59" s="1"/>
  <c r="AA88" i="59" s="1"/>
  <c r="X87" i="59"/>
  <c r="Z87" i="59" s="1"/>
  <c r="W87" i="59"/>
  <c r="Y87" i="59" s="1"/>
  <c r="AA87" i="59" s="1"/>
  <c r="X86" i="59"/>
  <c r="Z86" i="59" s="1"/>
  <c r="W86" i="59"/>
  <c r="Y86" i="59" s="1"/>
  <c r="AA86" i="59" s="1"/>
  <c r="X85" i="59"/>
  <c r="Z85" i="59" s="1"/>
  <c r="W85" i="59"/>
  <c r="Y85" i="59" s="1"/>
  <c r="AA85" i="59" s="1"/>
  <c r="X84" i="59"/>
  <c r="Z84" i="59" s="1"/>
  <c r="W84" i="59"/>
  <c r="Y84" i="59" s="1"/>
  <c r="AA84" i="59" s="1"/>
  <c r="X83" i="59"/>
  <c r="Z83" i="59" s="1"/>
  <c r="W83" i="59"/>
  <c r="Y83" i="59" s="1"/>
  <c r="AA83" i="59" s="1"/>
  <c r="X82" i="59"/>
  <c r="Z82" i="59" s="1"/>
  <c r="W82" i="59"/>
  <c r="Y82" i="59" s="1"/>
  <c r="AA82" i="59" s="1"/>
  <c r="X81" i="59"/>
  <c r="Z81" i="59" s="1"/>
  <c r="W81" i="59"/>
  <c r="Y81" i="59" s="1"/>
  <c r="AA81" i="59" s="1"/>
  <c r="X80" i="59"/>
  <c r="Z80" i="59" s="1"/>
  <c r="W80" i="59"/>
  <c r="Y80" i="59" s="1"/>
  <c r="AA80" i="59" s="1"/>
  <c r="X79" i="59"/>
  <c r="Z79" i="59" s="1"/>
  <c r="W79" i="59"/>
  <c r="Y79" i="59" s="1"/>
  <c r="AA79" i="59" s="1"/>
  <c r="X78" i="59"/>
  <c r="Z78" i="59" s="1"/>
  <c r="W78" i="59"/>
  <c r="Y78" i="59" s="1"/>
  <c r="AA78" i="59" s="1"/>
  <c r="X77" i="59"/>
  <c r="Z77" i="59" s="1"/>
  <c r="W77" i="59"/>
  <c r="Y77" i="59" s="1"/>
  <c r="AA77" i="59" s="1"/>
  <c r="X76" i="59"/>
  <c r="Z76" i="59" s="1"/>
  <c r="W76" i="59"/>
  <c r="Y76" i="59" s="1"/>
  <c r="AA76" i="59" s="1"/>
  <c r="X75" i="59"/>
  <c r="Z75" i="59" s="1"/>
  <c r="W75" i="59"/>
  <c r="Y75" i="59" s="1"/>
  <c r="AA75" i="59" s="1"/>
  <c r="X74" i="59"/>
  <c r="Z74" i="59" s="1"/>
  <c r="W74" i="59"/>
  <c r="Y74" i="59" s="1"/>
  <c r="AA74" i="59" s="1"/>
  <c r="X73" i="59"/>
  <c r="Z73" i="59" s="1"/>
  <c r="W73" i="59"/>
  <c r="Y73" i="59" s="1"/>
  <c r="AA73" i="59" s="1"/>
  <c r="X72" i="59"/>
  <c r="Z72" i="59" s="1"/>
  <c r="W72" i="59"/>
  <c r="Y72" i="59" s="1"/>
  <c r="AA72" i="59" s="1"/>
  <c r="X71" i="59"/>
  <c r="Z71" i="59" s="1"/>
  <c r="W71" i="59"/>
  <c r="Y71" i="59" s="1"/>
  <c r="AA71" i="59" s="1"/>
  <c r="X70" i="59"/>
  <c r="Z70" i="59" s="1"/>
  <c r="W70" i="59"/>
  <c r="Y70" i="59" s="1"/>
  <c r="AA70" i="59" s="1"/>
  <c r="X69" i="59"/>
  <c r="Z69" i="59" s="1"/>
  <c r="W69" i="59"/>
  <c r="Y69" i="59" s="1"/>
  <c r="AA69" i="59" s="1"/>
  <c r="X68" i="59"/>
  <c r="Z68" i="59" s="1"/>
  <c r="W68" i="59"/>
  <c r="Y68" i="59" s="1"/>
  <c r="AA68" i="59" s="1"/>
  <c r="X67" i="59"/>
  <c r="Z67" i="59" s="1"/>
  <c r="W67" i="59"/>
  <c r="Y67" i="59" s="1"/>
  <c r="AA67" i="59" s="1"/>
  <c r="X66" i="59"/>
  <c r="Z66" i="59" s="1"/>
  <c r="W66" i="59"/>
  <c r="Y66" i="59" s="1"/>
  <c r="AA66" i="59" s="1"/>
  <c r="X65" i="59"/>
  <c r="Z65" i="59" s="1"/>
  <c r="W65" i="59"/>
  <c r="Y65" i="59" s="1"/>
  <c r="AA65" i="59" s="1"/>
  <c r="X64" i="59"/>
  <c r="Z64" i="59" s="1"/>
  <c r="W64" i="59"/>
  <c r="Y64" i="59" s="1"/>
  <c r="AA64" i="59" s="1"/>
  <c r="X63" i="59"/>
  <c r="Z63" i="59" s="1"/>
  <c r="W63" i="59"/>
  <c r="Y63" i="59" s="1"/>
  <c r="AA63" i="59" s="1"/>
  <c r="X62" i="59"/>
  <c r="Z62" i="59" s="1"/>
  <c r="W62" i="59"/>
  <c r="Y62" i="59" s="1"/>
  <c r="AA62" i="59" s="1"/>
  <c r="X61" i="59"/>
  <c r="Z61" i="59" s="1"/>
  <c r="W61" i="59"/>
  <c r="Y61" i="59" s="1"/>
  <c r="AA61" i="59" s="1"/>
  <c r="X60" i="59"/>
  <c r="Z60" i="59" s="1"/>
  <c r="W60" i="59"/>
  <c r="Y60" i="59" s="1"/>
  <c r="AA60" i="59" s="1"/>
  <c r="X59" i="59"/>
  <c r="Z59" i="59" s="1"/>
  <c r="W59" i="59"/>
  <c r="Y59" i="59" s="1"/>
  <c r="AA59" i="59" s="1"/>
  <c r="X58" i="59"/>
  <c r="Z58" i="59" s="1"/>
  <c r="W58" i="59"/>
  <c r="Y58" i="59" s="1"/>
  <c r="AA58" i="59" s="1"/>
  <c r="X57" i="59"/>
  <c r="Z57" i="59" s="1"/>
  <c r="W57" i="59"/>
  <c r="Y57" i="59" s="1"/>
  <c r="AA57" i="59" s="1"/>
  <c r="X56" i="59"/>
  <c r="Z56" i="59" s="1"/>
  <c r="W56" i="59"/>
  <c r="Y56" i="59" s="1"/>
  <c r="AA56" i="59" s="1"/>
  <c r="X55" i="59"/>
  <c r="Z55" i="59" s="1"/>
  <c r="W55" i="59"/>
  <c r="Y55" i="59" s="1"/>
  <c r="AA55" i="59" s="1"/>
  <c r="X54" i="59"/>
  <c r="Z54" i="59" s="1"/>
  <c r="W54" i="59"/>
  <c r="Y54" i="59" s="1"/>
  <c r="AA54" i="59" s="1"/>
  <c r="X53" i="59"/>
  <c r="Z53" i="59" s="1"/>
  <c r="W53" i="59"/>
  <c r="Y53" i="59" s="1"/>
  <c r="AA53" i="59" s="1"/>
  <c r="X52" i="59"/>
  <c r="Z52" i="59" s="1"/>
  <c r="W52" i="59"/>
  <c r="Y52" i="59" s="1"/>
  <c r="AA52" i="59" s="1"/>
  <c r="X51" i="59"/>
  <c r="Z51" i="59" s="1"/>
  <c r="W51" i="59"/>
  <c r="Y51" i="59" s="1"/>
  <c r="AA51" i="59" s="1"/>
  <c r="X50" i="59"/>
  <c r="Z50" i="59" s="1"/>
  <c r="W50" i="59"/>
  <c r="Y50" i="59" s="1"/>
  <c r="AA50" i="59" s="1"/>
  <c r="X49" i="59"/>
  <c r="Z49" i="59" s="1"/>
  <c r="W49" i="59"/>
  <c r="Y49" i="59" s="1"/>
  <c r="AA49" i="59" s="1"/>
  <c r="X48" i="59"/>
  <c r="Z48" i="59" s="1"/>
  <c r="W48" i="59"/>
  <c r="Y48" i="59" s="1"/>
  <c r="AA48" i="59" s="1"/>
  <c r="X47" i="59"/>
  <c r="Z47" i="59" s="1"/>
  <c r="W47" i="59"/>
  <c r="Y47" i="59" s="1"/>
  <c r="AA47" i="59" s="1"/>
  <c r="X46" i="59"/>
  <c r="Z46" i="59" s="1"/>
  <c r="W46" i="59"/>
  <c r="Y46" i="59" s="1"/>
  <c r="AA46" i="59" s="1"/>
  <c r="X45" i="59"/>
  <c r="Z45" i="59" s="1"/>
  <c r="W45" i="59"/>
  <c r="Y45" i="59" s="1"/>
  <c r="AA45" i="59" s="1"/>
  <c r="X44" i="59"/>
  <c r="Z44" i="59" s="1"/>
  <c r="W44" i="59"/>
  <c r="Y44" i="59" s="1"/>
  <c r="AA44" i="59" s="1"/>
  <c r="X43" i="59"/>
  <c r="Z43" i="59" s="1"/>
  <c r="W43" i="59"/>
  <c r="Y43" i="59" s="1"/>
  <c r="AA43" i="59" s="1"/>
  <c r="X42" i="59"/>
  <c r="Z42" i="59" s="1"/>
  <c r="W42" i="59"/>
  <c r="Y42" i="59" s="1"/>
  <c r="AA42" i="59" s="1"/>
  <c r="X41" i="59"/>
  <c r="Z41" i="59" s="1"/>
  <c r="W41" i="59"/>
  <c r="Y41" i="59" s="1"/>
  <c r="AA41" i="59" s="1"/>
  <c r="X40" i="59"/>
  <c r="Z40" i="59" s="1"/>
  <c r="W40" i="59"/>
  <c r="Y40" i="59" s="1"/>
  <c r="AA40" i="59" s="1"/>
  <c r="X39" i="59"/>
  <c r="Z39" i="59" s="1"/>
  <c r="W39" i="59"/>
  <c r="Y39" i="59" s="1"/>
  <c r="AA39" i="59" s="1"/>
  <c r="X38" i="59"/>
  <c r="Z38" i="59" s="1"/>
  <c r="W38" i="59"/>
  <c r="Y38" i="59" s="1"/>
  <c r="AA38" i="59" s="1"/>
  <c r="X37" i="59"/>
  <c r="Z37" i="59" s="1"/>
  <c r="W37" i="59"/>
  <c r="Y37" i="59" s="1"/>
  <c r="AA37" i="59" s="1"/>
  <c r="X36" i="59"/>
  <c r="Z36" i="59" s="1"/>
  <c r="W36" i="59"/>
  <c r="Y36" i="59" s="1"/>
  <c r="AA36" i="59" s="1"/>
  <c r="X35" i="59"/>
  <c r="Z35" i="59" s="1"/>
  <c r="W35" i="59"/>
  <c r="Y35" i="59" s="1"/>
  <c r="AA35" i="59" s="1"/>
  <c r="X34" i="59"/>
  <c r="Z34" i="59" s="1"/>
  <c r="W34" i="59"/>
  <c r="Y34" i="59" s="1"/>
  <c r="AA34" i="59" s="1"/>
  <c r="X33" i="59"/>
  <c r="Z33" i="59" s="1"/>
  <c r="W33" i="59"/>
  <c r="Y33" i="59" s="1"/>
  <c r="AA33" i="59" s="1"/>
  <c r="X32" i="59"/>
  <c r="Z32" i="59" s="1"/>
  <c r="W32" i="59"/>
  <c r="Y32" i="59" s="1"/>
  <c r="AA32" i="59" s="1"/>
  <c r="X31" i="59"/>
  <c r="Z31" i="59" s="1"/>
  <c r="W31" i="59"/>
  <c r="Y31" i="59" s="1"/>
  <c r="X30" i="59"/>
  <c r="Z30" i="59" s="1"/>
  <c r="W30" i="59"/>
  <c r="Y30" i="59" s="1"/>
  <c r="AA30" i="59" s="1"/>
  <c r="X29" i="59"/>
  <c r="Z29" i="59" s="1"/>
  <c r="W29" i="59"/>
  <c r="Y29" i="59" s="1"/>
  <c r="AA29" i="59" s="1"/>
  <c r="X28" i="59"/>
  <c r="Z28" i="59" s="1"/>
  <c r="W28" i="59"/>
  <c r="Y28" i="59" s="1"/>
  <c r="X27" i="59"/>
  <c r="Z27" i="59" s="1"/>
  <c r="W27" i="59"/>
  <c r="Y27" i="59" s="1"/>
  <c r="AA27" i="59" s="1"/>
  <c r="X26" i="59"/>
  <c r="Z26" i="59" s="1"/>
  <c r="W26" i="59"/>
  <c r="Y26" i="59" s="1"/>
  <c r="AA26" i="59" s="1"/>
  <c r="T26" i="59"/>
  <c r="X25" i="59"/>
  <c r="Z25" i="59" s="1"/>
  <c r="W25" i="59"/>
  <c r="Y25" i="59" s="1"/>
  <c r="AA25" i="59" s="1"/>
  <c r="T25" i="59"/>
  <c r="X24" i="59"/>
  <c r="Z24" i="59" s="1"/>
  <c r="W24" i="59"/>
  <c r="Y24" i="59" s="1"/>
  <c r="AA24" i="59" s="1"/>
  <c r="T24" i="59"/>
  <c r="X23" i="59"/>
  <c r="Z23" i="59" s="1"/>
  <c r="W23" i="59"/>
  <c r="Y23" i="59" s="1"/>
  <c r="AA23" i="59" s="1"/>
  <c r="T23" i="59"/>
  <c r="X22" i="59"/>
  <c r="Z22" i="59" s="1"/>
  <c r="W22" i="59"/>
  <c r="Y22" i="59" s="1"/>
  <c r="AA22" i="59" s="1"/>
  <c r="T22" i="59"/>
  <c r="X21" i="59"/>
  <c r="Z21" i="59" s="1"/>
  <c r="W21" i="59"/>
  <c r="Y21" i="59" s="1"/>
  <c r="AA21" i="59" s="1"/>
  <c r="T21" i="59"/>
  <c r="X20" i="59"/>
  <c r="Z20" i="59" s="1"/>
  <c r="W20" i="59"/>
  <c r="Y20" i="59" s="1"/>
  <c r="T20" i="59"/>
  <c r="X19" i="59"/>
  <c r="Z19" i="59" s="1"/>
  <c r="W19" i="59"/>
  <c r="Y19" i="59" s="1"/>
  <c r="T19" i="59"/>
  <c r="X18" i="59"/>
  <c r="Z18" i="59" s="1"/>
  <c r="W18" i="59"/>
  <c r="Y18" i="59" s="1"/>
  <c r="AA18" i="59" s="1"/>
  <c r="T18" i="59"/>
  <c r="X17" i="59"/>
  <c r="Z17" i="59" s="1"/>
  <c r="W17" i="59"/>
  <c r="Y17" i="59" s="1"/>
  <c r="AA17" i="59" s="1"/>
  <c r="T17" i="59"/>
  <c r="X16" i="59"/>
  <c r="Z16" i="59" s="1"/>
  <c r="W16" i="59"/>
  <c r="Y16" i="59" s="1"/>
  <c r="AA16" i="59" s="1"/>
  <c r="T16" i="59"/>
  <c r="X15" i="59"/>
  <c r="Z15" i="59" s="1"/>
  <c r="W15" i="59"/>
  <c r="Y15" i="59" s="1"/>
  <c r="AA15" i="59" s="1"/>
  <c r="T15" i="59"/>
  <c r="X14" i="59"/>
  <c r="Z14" i="59" s="1"/>
  <c r="W14" i="59"/>
  <c r="Y14" i="59" s="1"/>
  <c r="AA14" i="59" s="1"/>
  <c r="T14" i="59"/>
  <c r="X13" i="59"/>
  <c r="Z13" i="59" s="1"/>
  <c r="W13" i="59"/>
  <c r="Y13" i="59" s="1"/>
  <c r="AA13" i="59" s="1"/>
  <c r="T13" i="59"/>
  <c r="X12" i="59"/>
  <c r="Z12" i="59" s="1"/>
  <c r="W12" i="59"/>
  <c r="Y12" i="59" s="1"/>
  <c r="AA12" i="59" s="1"/>
  <c r="T12" i="59"/>
  <c r="X11" i="59"/>
  <c r="Z11" i="59" s="1"/>
  <c r="W11" i="59"/>
  <c r="Y11" i="59" s="1"/>
  <c r="T11" i="59"/>
  <c r="X10" i="59"/>
  <c r="Z10" i="59" s="1"/>
  <c r="W10" i="59"/>
  <c r="Y10" i="59" s="1"/>
  <c r="T10" i="59"/>
  <c r="X9" i="59"/>
  <c r="Z9" i="59" s="1"/>
  <c r="W9" i="59"/>
  <c r="Y9" i="59" s="1"/>
  <c r="AA9" i="59" s="1"/>
  <c r="X8" i="59"/>
  <c r="Z8" i="59" s="1"/>
  <c r="W8" i="59"/>
  <c r="Y8" i="59" s="1"/>
  <c r="V8" i="59"/>
  <c r="V9" i="59" s="1"/>
  <c r="V10" i="59" s="1"/>
  <c r="V11" i="59" s="1"/>
  <c r="V12" i="59" s="1"/>
  <c r="V13" i="59" s="1"/>
  <c r="V14" i="59" s="1"/>
  <c r="V15" i="59" s="1"/>
  <c r="V16" i="59" s="1"/>
  <c r="V17" i="59" s="1"/>
  <c r="V18" i="59" s="1"/>
  <c r="V19" i="59" s="1"/>
  <c r="V20" i="59" s="1"/>
  <c r="V21" i="59" s="1"/>
  <c r="V22" i="59" s="1"/>
  <c r="V23" i="59" s="1"/>
  <c r="V24" i="59" s="1"/>
  <c r="V25" i="59" s="1"/>
  <c r="V26" i="59" s="1"/>
  <c r="V27" i="59" s="1"/>
  <c r="V28" i="59" s="1"/>
  <c r="V29" i="59" s="1"/>
  <c r="V30" i="59" s="1"/>
  <c r="V31" i="59" s="1"/>
  <c r="V32" i="59" s="1"/>
  <c r="V33" i="59" s="1"/>
  <c r="V34" i="59" s="1"/>
  <c r="V35" i="59" s="1"/>
  <c r="V36" i="59" s="1"/>
  <c r="V37" i="59" s="1"/>
  <c r="V38" i="59" s="1"/>
  <c r="V39" i="59" s="1"/>
  <c r="V40" i="59" s="1"/>
  <c r="V41" i="59" s="1"/>
  <c r="V42" i="59" s="1"/>
  <c r="V43" i="59" s="1"/>
  <c r="V44" i="59" s="1"/>
  <c r="V45" i="59" s="1"/>
  <c r="V46" i="59" s="1"/>
  <c r="V47" i="59" s="1"/>
  <c r="V48" i="59" s="1"/>
  <c r="V49" i="59" s="1"/>
  <c r="V50" i="59" s="1"/>
  <c r="V51" i="59" s="1"/>
  <c r="V52" i="59" s="1"/>
  <c r="V53" i="59" s="1"/>
  <c r="V54" i="59" s="1"/>
  <c r="V55" i="59" s="1"/>
  <c r="V56" i="59" s="1"/>
  <c r="V57" i="59" s="1"/>
  <c r="V58" i="59" s="1"/>
  <c r="V59" i="59" s="1"/>
  <c r="V60" i="59" s="1"/>
  <c r="V61" i="59" s="1"/>
  <c r="V62" i="59" s="1"/>
  <c r="V63" i="59" s="1"/>
  <c r="V64" i="59" s="1"/>
  <c r="V65" i="59" s="1"/>
  <c r="V66" i="59" s="1"/>
  <c r="V67" i="59" s="1"/>
  <c r="V68" i="59" s="1"/>
  <c r="V69" i="59" s="1"/>
  <c r="V70" i="59" s="1"/>
  <c r="V71" i="59" s="1"/>
  <c r="V72" i="59" s="1"/>
  <c r="V73" i="59" s="1"/>
  <c r="V74" i="59" s="1"/>
  <c r="V75" i="59" s="1"/>
  <c r="V76" i="59" s="1"/>
  <c r="V77" i="59" s="1"/>
  <c r="V78" i="59" s="1"/>
  <c r="V79" i="59" s="1"/>
  <c r="V80" i="59" s="1"/>
  <c r="V81" i="59" s="1"/>
  <c r="V82" i="59" s="1"/>
  <c r="V83" i="59" s="1"/>
  <c r="V84" i="59" s="1"/>
  <c r="V85" i="59" s="1"/>
  <c r="V86" i="59" s="1"/>
  <c r="V87" i="59" s="1"/>
  <c r="V88" i="59" s="1"/>
  <c r="V89" i="59" s="1"/>
  <c r="V90" i="59" s="1"/>
  <c r="V91" i="59" s="1"/>
  <c r="V92" i="59" s="1"/>
  <c r="X7" i="59"/>
  <c r="Z7" i="59" s="1"/>
  <c r="W7" i="59"/>
  <c r="Y7" i="59" s="1"/>
  <c r="D7" i="59"/>
  <c r="E7" i="59" s="1"/>
  <c r="F7" i="59" s="1"/>
  <c r="G7" i="59" s="1"/>
  <c r="H7" i="59" s="1"/>
  <c r="I7" i="59" s="1"/>
  <c r="J7" i="59" s="1"/>
  <c r="K7" i="59" s="1"/>
  <c r="L7" i="59" s="1"/>
  <c r="M7" i="59" s="1"/>
  <c r="N7" i="59" s="1"/>
  <c r="O7" i="59" s="1"/>
  <c r="P7" i="59" s="1"/>
  <c r="AA31" i="59" l="1"/>
  <c r="AA28" i="59"/>
  <c r="AA20" i="59"/>
  <c r="AA19" i="59"/>
  <c r="AA11" i="59"/>
  <c r="AA10" i="59"/>
  <c r="AA8" i="59"/>
  <c r="AA7" i="59"/>
  <c r="I67" i="23"/>
  <c r="J67" i="23" s="1"/>
  <c r="H70" i="23"/>
  <c r="I70" i="23" s="1"/>
  <c r="J70" i="23" s="1"/>
  <c r="H69" i="23"/>
  <c r="I69" i="23" s="1"/>
  <c r="J69" i="23" s="1"/>
  <c r="H68" i="23"/>
  <c r="I68" i="23" s="1"/>
  <c r="J68" i="23" s="1"/>
  <c r="H67" i="23"/>
  <c r="H66" i="23"/>
  <c r="I66" i="23" s="1"/>
  <c r="J66" i="23" s="1"/>
  <c r="H65" i="23"/>
  <c r="I65" i="23" s="1"/>
  <c r="J65" i="23" s="1"/>
  <c r="H55" i="46" l="1"/>
  <c r="E55" i="46"/>
  <c r="E4" i="36"/>
  <c r="F4" i="36" s="1"/>
  <c r="G4" i="36" s="1"/>
  <c r="AP9" i="36"/>
  <c r="H4" i="36" l="1"/>
  <c r="I4" i="36" s="1"/>
  <c r="J4" i="36" s="1"/>
  <c r="K4" i="36" s="1"/>
  <c r="L4" i="36" s="1"/>
  <c r="M4" i="36" s="1"/>
  <c r="N4" i="36" s="1"/>
  <c r="O4" i="36" s="1"/>
  <c r="P4" i="36" s="1"/>
  <c r="Q4" i="36" s="1"/>
  <c r="R4" i="36" s="1"/>
  <c r="S4" i="36" s="1"/>
  <c r="T4" i="36" s="1"/>
  <c r="U4" i="36" s="1"/>
  <c r="V4" i="36" s="1"/>
  <c r="W4" i="36" s="1"/>
  <c r="X4" i="36" s="1"/>
  <c r="Y4" i="36" s="1"/>
  <c r="Z4" i="36" s="1"/>
  <c r="I24" i="23" l="1"/>
  <c r="I23" i="23"/>
  <c r="I22" i="23"/>
  <c r="G24" i="23"/>
  <c r="G23" i="23"/>
  <c r="G22" i="23"/>
  <c r="G54" i="23"/>
  <c r="G53" i="23"/>
  <c r="G52" i="23"/>
  <c r="H54" i="23" s="1"/>
  <c r="I54" i="23" s="1"/>
  <c r="J54" i="23" s="1"/>
  <c r="K54" i="23" s="1"/>
  <c r="G49" i="23"/>
  <c r="G48" i="23"/>
  <c r="G47" i="23"/>
  <c r="H49" i="23" s="1"/>
  <c r="I49" i="23" s="1"/>
  <c r="J49" i="23" s="1"/>
  <c r="K49" i="23" s="1"/>
  <c r="G44" i="23"/>
  <c r="G43" i="23"/>
  <c r="G42" i="23"/>
  <c r="G39" i="23"/>
  <c r="G38" i="23"/>
  <c r="G37" i="23"/>
  <c r="G36" i="23"/>
  <c r="G33" i="23"/>
  <c r="G32" i="23"/>
  <c r="G31" i="23"/>
  <c r="G30" i="23"/>
  <c r="H33" i="23" s="1"/>
  <c r="I33" i="23" s="1"/>
  <c r="J33" i="23" s="1"/>
  <c r="K33" i="23" s="1"/>
  <c r="H39" i="23" l="1"/>
  <c r="I39" i="23" s="1"/>
  <c r="J39" i="23" s="1"/>
  <c r="K39" i="23" s="1"/>
  <c r="H44" i="23"/>
  <c r="I44" i="23" s="1"/>
  <c r="J44" i="23" s="1"/>
  <c r="K44" i="23" s="1"/>
  <c r="S65" i="49"/>
  <c r="S66" i="49" s="1"/>
  <c r="S67" i="49" s="1"/>
  <c r="S68" i="49" s="1"/>
  <c r="S69" i="49" s="1"/>
  <c r="S70" i="49" s="1"/>
  <c r="S71" i="49" s="1"/>
  <c r="S72" i="49" s="1"/>
  <c r="S73" i="49" s="1"/>
  <c r="S74" i="49" s="1"/>
  <c r="S75" i="49" s="1"/>
  <c r="S76" i="49" s="1"/>
  <c r="S77" i="49" s="1"/>
  <c r="S78" i="49" s="1"/>
  <c r="S79" i="49" s="1"/>
  <c r="S80" i="49" s="1"/>
  <c r="B65" i="49"/>
  <c r="B66" i="49" s="1"/>
  <c r="B67" i="49" s="1"/>
  <c r="B68" i="49" s="1"/>
  <c r="B69" i="49" s="1"/>
  <c r="B70" i="49" s="1"/>
  <c r="B71" i="49" s="1"/>
  <c r="B72" i="49" s="1"/>
  <c r="B73" i="49" s="1"/>
  <c r="B74" i="49" s="1"/>
  <c r="B75" i="49" s="1"/>
  <c r="B76" i="49" s="1"/>
  <c r="B77" i="49" s="1"/>
  <c r="B78" i="49" s="1"/>
  <c r="B79" i="49" s="1"/>
  <c r="B80" i="49" s="1"/>
  <c r="D61" i="49"/>
  <c r="E61" i="49" s="1"/>
  <c r="F61" i="49" s="1"/>
  <c r="G61" i="49" s="1"/>
  <c r="H61" i="49" s="1"/>
  <c r="I61" i="49" s="1"/>
  <c r="J61" i="49" s="1"/>
  <c r="K61" i="49" s="1"/>
  <c r="L61" i="49" s="1"/>
  <c r="M61" i="49" s="1"/>
  <c r="N61" i="49" s="1"/>
  <c r="O61" i="49" s="1"/>
  <c r="P61" i="49" s="1"/>
  <c r="Q61" i="49" s="1"/>
  <c r="S40" i="49"/>
  <c r="S41" i="49" s="1"/>
  <c r="S42" i="49" s="1"/>
  <c r="S43" i="49" s="1"/>
  <c r="S44" i="49" s="1"/>
  <c r="S45" i="49" s="1"/>
  <c r="S46" i="49" s="1"/>
  <c r="S47" i="49" s="1"/>
  <c r="S48" i="49" s="1"/>
  <c r="S49" i="49" s="1"/>
  <c r="S50" i="49" s="1"/>
  <c r="S51" i="49" s="1"/>
  <c r="S52" i="49" s="1"/>
  <c r="S53" i="49" s="1"/>
  <c r="S54" i="49" s="1"/>
  <c r="S55" i="49" s="1"/>
  <c r="B40" i="49"/>
  <c r="B41" i="49" s="1"/>
  <c r="B42" i="49" s="1"/>
  <c r="B43" i="49" s="1"/>
  <c r="B44" i="49" s="1"/>
  <c r="B45" i="49" s="1"/>
  <c r="B46" i="49" s="1"/>
  <c r="B47" i="49" s="1"/>
  <c r="B48" i="49" s="1"/>
  <c r="B49" i="49" s="1"/>
  <c r="B50" i="49" s="1"/>
  <c r="B51" i="49" s="1"/>
  <c r="B52" i="49" s="1"/>
  <c r="B53" i="49" s="1"/>
  <c r="B54" i="49" s="1"/>
  <c r="B55" i="49" s="1"/>
  <c r="D36" i="49"/>
  <c r="E36" i="49" s="1"/>
  <c r="F36" i="49" s="1"/>
  <c r="G36" i="49" s="1"/>
  <c r="H36" i="49" s="1"/>
  <c r="I36" i="49" s="1"/>
  <c r="J36" i="49" s="1"/>
  <c r="K36" i="49" s="1"/>
  <c r="L36" i="49" s="1"/>
  <c r="M36" i="49" s="1"/>
  <c r="N36" i="49" s="1"/>
  <c r="O36" i="49" s="1"/>
  <c r="P36" i="49" s="1"/>
  <c r="Q36" i="49" s="1"/>
  <c r="W92" i="49"/>
  <c r="W91" i="49"/>
  <c r="W90" i="49"/>
  <c r="W89" i="49"/>
  <c r="W88" i="49"/>
  <c r="W87" i="49"/>
  <c r="W86" i="49"/>
  <c r="W85" i="49"/>
  <c r="W84" i="49"/>
  <c r="W83" i="49"/>
  <c r="W82" i="49"/>
  <c r="W81" i="49"/>
  <c r="W80" i="49"/>
  <c r="W79" i="49"/>
  <c r="W78" i="49"/>
  <c r="W77" i="49"/>
  <c r="W76" i="49"/>
  <c r="W75" i="49"/>
  <c r="W74" i="49"/>
  <c r="W73" i="49"/>
  <c r="W72" i="49"/>
  <c r="W71" i="49"/>
  <c r="W70" i="49"/>
  <c r="W69" i="49"/>
  <c r="W68" i="49"/>
  <c r="W67" i="49"/>
  <c r="W66" i="49"/>
  <c r="W65" i="49"/>
  <c r="W64" i="49"/>
  <c r="W63" i="49"/>
  <c r="W62" i="49"/>
  <c r="W61" i="49"/>
  <c r="W60" i="49"/>
  <c r="W59" i="49"/>
  <c r="W58" i="49"/>
  <c r="W57" i="49"/>
  <c r="W56" i="49"/>
  <c r="W55" i="49"/>
  <c r="W54" i="49"/>
  <c r="W53" i="49"/>
  <c r="W52" i="49"/>
  <c r="W51" i="49"/>
  <c r="W50" i="49"/>
  <c r="W49" i="49"/>
  <c r="W48" i="49"/>
  <c r="W47" i="49"/>
  <c r="W46" i="49"/>
  <c r="W45" i="49"/>
  <c r="W44" i="49"/>
  <c r="W43" i="49"/>
  <c r="W42" i="49"/>
  <c r="W41" i="49"/>
  <c r="W40" i="49"/>
  <c r="W39" i="49"/>
  <c r="W38" i="49"/>
  <c r="W37" i="49"/>
  <c r="W36" i="49"/>
  <c r="W35" i="49"/>
  <c r="W34" i="49"/>
  <c r="W33" i="49"/>
  <c r="W32" i="49"/>
  <c r="W31" i="49"/>
  <c r="W30" i="49"/>
  <c r="W29" i="49"/>
  <c r="W28" i="49"/>
  <c r="W27" i="49"/>
  <c r="W26" i="49"/>
  <c r="W25" i="49"/>
  <c r="W24" i="49"/>
  <c r="W23" i="49"/>
  <c r="W22" i="49"/>
  <c r="W21" i="49"/>
  <c r="W20" i="49"/>
  <c r="W19" i="49"/>
  <c r="W18" i="49"/>
  <c r="W17" i="49"/>
  <c r="W16" i="49"/>
  <c r="W15" i="49"/>
  <c r="W14" i="49"/>
  <c r="W13" i="49"/>
  <c r="W12" i="49"/>
  <c r="W11" i="49"/>
  <c r="W10" i="49"/>
  <c r="W9" i="49"/>
  <c r="W8" i="49"/>
  <c r="W7" i="49"/>
  <c r="AE13" i="38" l="1"/>
  <c r="AR52" i="38" l="1"/>
  <c r="AR51" i="38"/>
  <c r="AR50" i="38"/>
  <c r="AR41" i="38"/>
  <c r="AR32" i="38"/>
  <c r="AR31" i="38"/>
  <c r="AR28" i="38"/>
  <c r="AR27" i="38"/>
  <c r="AR26" i="38"/>
  <c r="AR25" i="38"/>
  <c r="AR24" i="38"/>
  <c r="AR23" i="38"/>
  <c r="AR22" i="38"/>
  <c r="AR21" i="38"/>
  <c r="AR20" i="38"/>
  <c r="AR19" i="38"/>
  <c r="AR18" i="38"/>
  <c r="AB13" i="38"/>
  <c r="AH13" i="38" s="1"/>
  <c r="X92" i="58"/>
  <c r="Z92" i="58" s="1"/>
  <c r="W92" i="58"/>
  <c r="Y92" i="58" s="1"/>
  <c r="AA92" i="58" s="1"/>
  <c r="X91" i="58"/>
  <c r="Z91" i="58" s="1"/>
  <c r="W91" i="58"/>
  <c r="Y91" i="58" s="1"/>
  <c r="AA91" i="58" s="1"/>
  <c r="X90" i="58"/>
  <c r="Z90" i="58" s="1"/>
  <c r="W90" i="58"/>
  <c r="Y90" i="58" s="1"/>
  <c r="AA90" i="58" s="1"/>
  <c r="X89" i="58"/>
  <c r="Z89" i="58" s="1"/>
  <c r="W89" i="58"/>
  <c r="Y89" i="58" s="1"/>
  <c r="AA89" i="58" s="1"/>
  <c r="X88" i="58"/>
  <c r="Z88" i="58" s="1"/>
  <c r="W88" i="58"/>
  <c r="Y88" i="58" s="1"/>
  <c r="AA88" i="58" s="1"/>
  <c r="X87" i="58"/>
  <c r="Z87" i="58" s="1"/>
  <c r="W87" i="58"/>
  <c r="Y87" i="58" s="1"/>
  <c r="AA87" i="58" s="1"/>
  <c r="X86" i="58"/>
  <c r="Z86" i="58" s="1"/>
  <c r="W86" i="58"/>
  <c r="Y86" i="58" s="1"/>
  <c r="AA86" i="58" s="1"/>
  <c r="X85" i="58"/>
  <c r="Z85" i="58" s="1"/>
  <c r="W85" i="58"/>
  <c r="Y85" i="58" s="1"/>
  <c r="AA85" i="58" s="1"/>
  <c r="X84" i="58"/>
  <c r="Z84" i="58" s="1"/>
  <c r="W84" i="58"/>
  <c r="Y84" i="58" s="1"/>
  <c r="AA84" i="58" s="1"/>
  <c r="X83" i="58"/>
  <c r="Z83" i="58" s="1"/>
  <c r="W83" i="58"/>
  <c r="Y83" i="58" s="1"/>
  <c r="AA83" i="58" s="1"/>
  <c r="X82" i="58"/>
  <c r="Z82" i="58" s="1"/>
  <c r="W82" i="58"/>
  <c r="Y82" i="58" s="1"/>
  <c r="AA82" i="58" s="1"/>
  <c r="X81" i="58"/>
  <c r="Z81" i="58" s="1"/>
  <c r="W81" i="58"/>
  <c r="Y81" i="58" s="1"/>
  <c r="AA81" i="58" s="1"/>
  <c r="X80" i="58"/>
  <c r="Z80" i="58" s="1"/>
  <c r="W80" i="58"/>
  <c r="Y80" i="58" s="1"/>
  <c r="AA80" i="58" s="1"/>
  <c r="X79" i="58"/>
  <c r="Z79" i="58" s="1"/>
  <c r="W79" i="58"/>
  <c r="Y79" i="58" s="1"/>
  <c r="AA79" i="58" s="1"/>
  <c r="X78" i="58"/>
  <c r="Z78" i="58" s="1"/>
  <c r="W78" i="58"/>
  <c r="Y78" i="58" s="1"/>
  <c r="AA78" i="58" s="1"/>
  <c r="X77" i="58"/>
  <c r="Z77" i="58" s="1"/>
  <c r="W77" i="58"/>
  <c r="Y77" i="58" s="1"/>
  <c r="AA77" i="58" s="1"/>
  <c r="X76" i="58"/>
  <c r="Z76" i="58" s="1"/>
  <c r="W76" i="58"/>
  <c r="Y76" i="58" s="1"/>
  <c r="AA76" i="58" s="1"/>
  <c r="X75" i="58"/>
  <c r="Z75" i="58" s="1"/>
  <c r="W75" i="58"/>
  <c r="Y75" i="58" s="1"/>
  <c r="AA75" i="58" s="1"/>
  <c r="X74" i="58"/>
  <c r="Z74" i="58" s="1"/>
  <c r="W74" i="58"/>
  <c r="Y74" i="58" s="1"/>
  <c r="AA74" i="58" s="1"/>
  <c r="X73" i="58"/>
  <c r="Z73" i="58" s="1"/>
  <c r="W73" i="58"/>
  <c r="Y73" i="58" s="1"/>
  <c r="AA73" i="58" s="1"/>
  <c r="X72" i="58"/>
  <c r="Z72" i="58" s="1"/>
  <c r="W72" i="58"/>
  <c r="Y72" i="58" s="1"/>
  <c r="AA72" i="58" s="1"/>
  <c r="X71" i="58"/>
  <c r="Z71" i="58" s="1"/>
  <c r="W71" i="58"/>
  <c r="Y71" i="58" s="1"/>
  <c r="AA71" i="58" s="1"/>
  <c r="X70" i="58"/>
  <c r="Z70" i="58" s="1"/>
  <c r="W70" i="58"/>
  <c r="Y70" i="58" s="1"/>
  <c r="AA70" i="58" s="1"/>
  <c r="X69" i="58"/>
  <c r="Z69" i="58" s="1"/>
  <c r="W69" i="58"/>
  <c r="Y69" i="58" s="1"/>
  <c r="AA69" i="58" s="1"/>
  <c r="X68" i="58"/>
  <c r="Z68" i="58" s="1"/>
  <c r="W68" i="58"/>
  <c r="Y68" i="58" s="1"/>
  <c r="AA68" i="58" s="1"/>
  <c r="X67" i="58"/>
  <c r="Z67" i="58" s="1"/>
  <c r="W67" i="58"/>
  <c r="Y67" i="58" s="1"/>
  <c r="AA67" i="58" s="1"/>
  <c r="X66" i="58"/>
  <c r="Z66" i="58" s="1"/>
  <c r="W66" i="58"/>
  <c r="Y66" i="58" s="1"/>
  <c r="AA66" i="58" s="1"/>
  <c r="X65" i="58"/>
  <c r="Z65" i="58" s="1"/>
  <c r="W65" i="58"/>
  <c r="Y65" i="58" s="1"/>
  <c r="AA65" i="58" s="1"/>
  <c r="X64" i="58"/>
  <c r="Z64" i="58" s="1"/>
  <c r="W64" i="58"/>
  <c r="Y64" i="58" s="1"/>
  <c r="AA64" i="58" s="1"/>
  <c r="X63" i="58"/>
  <c r="Z63" i="58" s="1"/>
  <c r="W63" i="58"/>
  <c r="Y63" i="58" s="1"/>
  <c r="AA63" i="58" s="1"/>
  <c r="X62" i="58"/>
  <c r="Z62" i="58" s="1"/>
  <c r="W62" i="58"/>
  <c r="Y62" i="58" s="1"/>
  <c r="AA62" i="58" s="1"/>
  <c r="X61" i="58"/>
  <c r="Z61" i="58" s="1"/>
  <c r="W61" i="58"/>
  <c r="Y61" i="58" s="1"/>
  <c r="AA61" i="58" s="1"/>
  <c r="X60" i="58"/>
  <c r="Z60" i="58" s="1"/>
  <c r="W60" i="58"/>
  <c r="Y60" i="58" s="1"/>
  <c r="AA60" i="58" s="1"/>
  <c r="X59" i="58"/>
  <c r="Z59" i="58" s="1"/>
  <c r="W59" i="58"/>
  <c r="Y59" i="58" s="1"/>
  <c r="AA59" i="58" s="1"/>
  <c r="X58" i="58"/>
  <c r="Z58" i="58" s="1"/>
  <c r="W58" i="58"/>
  <c r="Y58" i="58" s="1"/>
  <c r="AA58" i="58" s="1"/>
  <c r="X57" i="58"/>
  <c r="Z57" i="58" s="1"/>
  <c r="W57" i="58"/>
  <c r="Y57" i="58" s="1"/>
  <c r="AA57" i="58" s="1"/>
  <c r="X56" i="58"/>
  <c r="Z56" i="58" s="1"/>
  <c r="W56" i="58"/>
  <c r="Y56" i="58" s="1"/>
  <c r="AA56" i="58" s="1"/>
  <c r="X55" i="58"/>
  <c r="Z55" i="58" s="1"/>
  <c r="W55" i="58"/>
  <c r="Y55" i="58" s="1"/>
  <c r="AA55" i="58" s="1"/>
  <c r="X54" i="58"/>
  <c r="Z54" i="58" s="1"/>
  <c r="W54" i="58"/>
  <c r="Y54" i="58" s="1"/>
  <c r="AA54" i="58" s="1"/>
  <c r="X53" i="58"/>
  <c r="Z53" i="58" s="1"/>
  <c r="W53" i="58"/>
  <c r="Y53" i="58" s="1"/>
  <c r="AA53" i="58" s="1"/>
  <c r="X52" i="58"/>
  <c r="Z52" i="58" s="1"/>
  <c r="W52" i="58"/>
  <c r="Y52" i="58" s="1"/>
  <c r="AA52" i="58" s="1"/>
  <c r="X51" i="58"/>
  <c r="Z51" i="58" s="1"/>
  <c r="W51" i="58"/>
  <c r="Y51" i="58" s="1"/>
  <c r="AA51" i="58" s="1"/>
  <c r="X50" i="58"/>
  <c r="Z50" i="58" s="1"/>
  <c r="W50" i="58"/>
  <c r="Y50" i="58" s="1"/>
  <c r="AA50" i="58" s="1"/>
  <c r="X49" i="58"/>
  <c r="Z49" i="58" s="1"/>
  <c r="W49" i="58"/>
  <c r="Y49" i="58" s="1"/>
  <c r="AA49" i="58" s="1"/>
  <c r="X48" i="58"/>
  <c r="Z48" i="58" s="1"/>
  <c r="W48" i="58"/>
  <c r="Y48" i="58" s="1"/>
  <c r="AA48" i="58" s="1"/>
  <c r="X47" i="58"/>
  <c r="Z47" i="58" s="1"/>
  <c r="W47" i="58"/>
  <c r="Y47" i="58" s="1"/>
  <c r="AA47" i="58" s="1"/>
  <c r="X46" i="58"/>
  <c r="Z46" i="58" s="1"/>
  <c r="W46" i="58"/>
  <c r="Y46" i="58" s="1"/>
  <c r="AA46" i="58" s="1"/>
  <c r="X45" i="58"/>
  <c r="Z45" i="58" s="1"/>
  <c r="W45" i="58"/>
  <c r="Y45" i="58" s="1"/>
  <c r="AA45" i="58" s="1"/>
  <c r="X44" i="58"/>
  <c r="Z44" i="58" s="1"/>
  <c r="W44" i="58"/>
  <c r="Y44" i="58" s="1"/>
  <c r="AA44" i="58" s="1"/>
  <c r="X43" i="58"/>
  <c r="Z43" i="58" s="1"/>
  <c r="W43" i="58"/>
  <c r="Y43" i="58" s="1"/>
  <c r="X42" i="58"/>
  <c r="Z42" i="58" s="1"/>
  <c r="W42" i="58"/>
  <c r="Y42" i="58" s="1"/>
  <c r="AA42" i="58" s="1"/>
  <c r="X41" i="58"/>
  <c r="Z41" i="58" s="1"/>
  <c r="W41" i="58"/>
  <c r="Y41" i="58" s="1"/>
  <c r="AA41" i="58" s="1"/>
  <c r="X40" i="58"/>
  <c r="Z40" i="58" s="1"/>
  <c r="W40" i="58"/>
  <c r="Y40" i="58" s="1"/>
  <c r="X39" i="58"/>
  <c r="Z39" i="58" s="1"/>
  <c r="W39" i="58"/>
  <c r="Y39" i="58" s="1"/>
  <c r="AA39" i="58" s="1"/>
  <c r="X38" i="58"/>
  <c r="Z38" i="58" s="1"/>
  <c r="W38" i="58"/>
  <c r="Y38" i="58" s="1"/>
  <c r="AA38" i="58" s="1"/>
  <c r="X37" i="58"/>
  <c r="Z37" i="58" s="1"/>
  <c r="W37" i="58"/>
  <c r="Y37" i="58" s="1"/>
  <c r="AA37" i="58" s="1"/>
  <c r="X36" i="58"/>
  <c r="Z36" i="58" s="1"/>
  <c r="W36" i="58"/>
  <c r="Y36" i="58" s="1"/>
  <c r="X35" i="58"/>
  <c r="Z35" i="58" s="1"/>
  <c r="W35" i="58"/>
  <c r="Y35" i="58" s="1"/>
  <c r="AA35" i="58" s="1"/>
  <c r="X34" i="58"/>
  <c r="Z34" i="58" s="1"/>
  <c r="W34" i="58"/>
  <c r="Y34" i="58" s="1"/>
  <c r="X33" i="58"/>
  <c r="Z33" i="58" s="1"/>
  <c r="W33" i="58"/>
  <c r="Y33" i="58" s="1"/>
  <c r="X32" i="58"/>
  <c r="Z32" i="58" s="1"/>
  <c r="W32" i="58"/>
  <c r="Y32" i="58" s="1"/>
  <c r="X31" i="58"/>
  <c r="Z31" i="58" s="1"/>
  <c r="W31" i="58"/>
  <c r="Y31" i="58" s="1"/>
  <c r="X30" i="58"/>
  <c r="Z30" i="58" s="1"/>
  <c r="W30" i="58"/>
  <c r="Y30" i="58" s="1"/>
  <c r="X29" i="58"/>
  <c r="Z29" i="58" s="1"/>
  <c r="W29" i="58"/>
  <c r="Y29" i="58" s="1"/>
  <c r="AA29" i="58" s="1"/>
  <c r="X28" i="58"/>
  <c r="Z28" i="58" s="1"/>
  <c r="W28" i="58"/>
  <c r="Y28" i="58" s="1"/>
  <c r="X27" i="58"/>
  <c r="Z27" i="58" s="1"/>
  <c r="W27" i="58"/>
  <c r="Y27" i="58" s="1"/>
  <c r="X26" i="58"/>
  <c r="Z26" i="58" s="1"/>
  <c r="W26" i="58"/>
  <c r="Y26" i="58" s="1"/>
  <c r="AA26" i="58" s="1"/>
  <c r="T26" i="58"/>
  <c r="X25" i="58"/>
  <c r="Z25" i="58" s="1"/>
  <c r="W25" i="58"/>
  <c r="Y25" i="58" s="1"/>
  <c r="T25" i="58"/>
  <c r="X24" i="58"/>
  <c r="Z24" i="58" s="1"/>
  <c r="W24" i="58"/>
  <c r="Y24" i="58" s="1"/>
  <c r="AA24" i="58" s="1"/>
  <c r="T24" i="58"/>
  <c r="X23" i="58"/>
  <c r="Z23" i="58" s="1"/>
  <c r="W23" i="58"/>
  <c r="Y23" i="58" s="1"/>
  <c r="T23" i="58"/>
  <c r="X22" i="58"/>
  <c r="Z22" i="58" s="1"/>
  <c r="W22" i="58"/>
  <c r="Y22" i="58" s="1"/>
  <c r="T22" i="58"/>
  <c r="X21" i="58"/>
  <c r="Z21" i="58" s="1"/>
  <c r="W21" i="58"/>
  <c r="Y21" i="58" s="1"/>
  <c r="AA21" i="58" s="1"/>
  <c r="T21" i="58"/>
  <c r="X20" i="58"/>
  <c r="Z20" i="58" s="1"/>
  <c r="W20" i="58"/>
  <c r="Y20" i="58" s="1"/>
  <c r="T20" i="58"/>
  <c r="X19" i="58"/>
  <c r="Z19" i="58" s="1"/>
  <c r="W19" i="58"/>
  <c r="Y19" i="58" s="1"/>
  <c r="T19" i="58"/>
  <c r="X18" i="58"/>
  <c r="Z18" i="58" s="1"/>
  <c r="W18" i="58"/>
  <c r="Y18" i="58" s="1"/>
  <c r="T18" i="58"/>
  <c r="X17" i="58"/>
  <c r="Z17" i="58" s="1"/>
  <c r="W17" i="58"/>
  <c r="Y17" i="58" s="1"/>
  <c r="T17" i="58"/>
  <c r="X16" i="58"/>
  <c r="Z16" i="58" s="1"/>
  <c r="W16" i="58"/>
  <c r="Y16" i="58" s="1"/>
  <c r="T16" i="58"/>
  <c r="X15" i="58"/>
  <c r="Z15" i="58" s="1"/>
  <c r="W15" i="58"/>
  <c r="Y15" i="58" s="1"/>
  <c r="T15" i="58"/>
  <c r="X14" i="58"/>
  <c r="Z14" i="58" s="1"/>
  <c r="W14" i="58"/>
  <c r="Y14" i="58" s="1"/>
  <c r="T14" i="58"/>
  <c r="X13" i="58"/>
  <c r="Z13" i="58" s="1"/>
  <c r="W13" i="58"/>
  <c r="Y13" i="58" s="1"/>
  <c r="T13" i="58"/>
  <c r="X12" i="58"/>
  <c r="Z12" i="58" s="1"/>
  <c r="W12" i="58"/>
  <c r="Y12" i="58" s="1"/>
  <c r="T12" i="58"/>
  <c r="X11" i="58"/>
  <c r="Z11" i="58" s="1"/>
  <c r="W11" i="58"/>
  <c r="Y11" i="58" s="1"/>
  <c r="T11" i="58"/>
  <c r="X10" i="58"/>
  <c r="Z10" i="58" s="1"/>
  <c r="W10" i="58"/>
  <c r="Y10" i="58" s="1"/>
  <c r="T10" i="58"/>
  <c r="X9" i="58"/>
  <c r="Z9" i="58" s="1"/>
  <c r="W9" i="58"/>
  <c r="Y9" i="58" s="1"/>
  <c r="X8" i="58"/>
  <c r="Z8" i="58" s="1"/>
  <c r="W8" i="58"/>
  <c r="Y8" i="58" s="1"/>
  <c r="V8" i="58"/>
  <c r="V9" i="58" s="1"/>
  <c r="V10" i="58" s="1"/>
  <c r="V11" i="58" s="1"/>
  <c r="V12" i="58" s="1"/>
  <c r="V13" i="58" s="1"/>
  <c r="V14" i="58" s="1"/>
  <c r="V15" i="58" s="1"/>
  <c r="V16" i="58" s="1"/>
  <c r="V17" i="58" s="1"/>
  <c r="V18" i="58" s="1"/>
  <c r="V19" i="58" s="1"/>
  <c r="V20" i="58" s="1"/>
  <c r="V21" i="58" s="1"/>
  <c r="V22" i="58" s="1"/>
  <c r="V23" i="58" s="1"/>
  <c r="V24" i="58" s="1"/>
  <c r="V25" i="58" s="1"/>
  <c r="V26" i="58" s="1"/>
  <c r="V27" i="58" s="1"/>
  <c r="V28" i="58" s="1"/>
  <c r="V29" i="58" s="1"/>
  <c r="V30" i="58" s="1"/>
  <c r="V31" i="58" s="1"/>
  <c r="V32" i="58" s="1"/>
  <c r="V33" i="58" s="1"/>
  <c r="V34" i="58" s="1"/>
  <c r="V35" i="58" s="1"/>
  <c r="V36" i="58" s="1"/>
  <c r="V37" i="58" s="1"/>
  <c r="V38" i="58" s="1"/>
  <c r="V39" i="58" s="1"/>
  <c r="V40" i="58" s="1"/>
  <c r="V41" i="58" s="1"/>
  <c r="V42" i="58" s="1"/>
  <c r="V43" i="58" s="1"/>
  <c r="V44" i="58" s="1"/>
  <c r="V45" i="58" s="1"/>
  <c r="V46" i="58" s="1"/>
  <c r="V47" i="58" s="1"/>
  <c r="V48" i="58" s="1"/>
  <c r="V49" i="58" s="1"/>
  <c r="V50" i="58" s="1"/>
  <c r="V51" i="58" s="1"/>
  <c r="V52" i="58" s="1"/>
  <c r="V53" i="58" s="1"/>
  <c r="V54" i="58" s="1"/>
  <c r="V55" i="58" s="1"/>
  <c r="V56" i="58" s="1"/>
  <c r="V57" i="58" s="1"/>
  <c r="V58" i="58" s="1"/>
  <c r="V59" i="58" s="1"/>
  <c r="V60" i="58" s="1"/>
  <c r="V61" i="58" s="1"/>
  <c r="V62" i="58" s="1"/>
  <c r="V63" i="58" s="1"/>
  <c r="V64" i="58" s="1"/>
  <c r="V65" i="58" s="1"/>
  <c r="V66" i="58" s="1"/>
  <c r="V67" i="58" s="1"/>
  <c r="V68" i="58" s="1"/>
  <c r="V69" i="58" s="1"/>
  <c r="V70" i="58" s="1"/>
  <c r="V71" i="58" s="1"/>
  <c r="V72" i="58" s="1"/>
  <c r="V73" i="58" s="1"/>
  <c r="V74" i="58" s="1"/>
  <c r="V75" i="58" s="1"/>
  <c r="V76" i="58" s="1"/>
  <c r="V77" i="58" s="1"/>
  <c r="V78" i="58" s="1"/>
  <c r="V79" i="58" s="1"/>
  <c r="V80" i="58" s="1"/>
  <c r="V81" i="58" s="1"/>
  <c r="V82" i="58" s="1"/>
  <c r="V83" i="58" s="1"/>
  <c r="V84" i="58" s="1"/>
  <c r="V85" i="58" s="1"/>
  <c r="V86" i="58" s="1"/>
  <c r="V87" i="58" s="1"/>
  <c r="V88" i="58" s="1"/>
  <c r="V89" i="58" s="1"/>
  <c r="V90" i="58" s="1"/>
  <c r="V91" i="58" s="1"/>
  <c r="V92" i="58" s="1"/>
  <c r="X7" i="58"/>
  <c r="Z7" i="58" s="1"/>
  <c r="W7" i="58"/>
  <c r="Y7" i="58" s="1"/>
  <c r="D7" i="58"/>
  <c r="E7" i="58" s="1"/>
  <c r="F7" i="58" s="1"/>
  <c r="G7" i="58" s="1"/>
  <c r="H7" i="58" s="1"/>
  <c r="I7" i="58" s="1"/>
  <c r="J7" i="58" s="1"/>
  <c r="K7" i="58" s="1"/>
  <c r="L7" i="58" s="1"/>
  <c r="M7" i="58" s="1"/>
  <c r="N7" i="58" s="1"/>
  <c r="O7" i="58" s="1"/>
  <c r="P7" i="58" s="1"/>
  <c r="AQ13" i="38" l="1"/>
  <c r="AU13" i="38"/>
  <c r="AA43" i="58"/>
  <c r="AA34" i="58"/>
  <c r="AA33" i="58"/>
  <c r="AA40" i="58"/>
  <c r="AA31" i="58"/>
  <c r="AA28" i="58"/>
  <c r="AA27" i="58"/>
  <c r="AA18" i="58"/>
  <c r="AA19" i="58"/>
  <c r="AA20" i="58"/>
  <c r="AA30" i="58"/>
  <c r="AA32" i="58"/>
  <c r="AA36" i="58"/>
  <c r="AA25" i="58"/>
  <c r="AA23" i="58"/>
  <c r="AA22" i="58"/>
  <c r="AA17" i="58"/>
  <c r="AA16" i="58"/>
  <c r="AA15" i="58"/>
  <c r="AA14" i="58"/>
  <c r="AA13" i="58"/>
  <c r="AA12" i="58"/>
  <c r="AA11" i="58"/>
  <c r="AA10" i="58"/>
  <c r="AA9" i="58"/>
  <c r="AA8" i="58"/>
  <c r="AA7" i="58"/>
  <c r="X92" i="57" l="1"/>
  <c r="Z92" i="57" s="1"/>
  <c r="W92" i="57"/>
  <c r="Y92" i="57" s="1"/>
  <c r="AA92" i="57" s="1"/>
  <c r="X91" i="57"/>
  <c r="Z91" i="57" s="1"/>
  <c r="W91" i="57"/>
  <c r="Y91" i="57" s="1"/>
  <c r="AA91" i="57" s="1"/>
  <c r="X90" i="57"/>
  <c r="Z90" i="57" s="1"/>
  <c r="W90" i="57"/>
  <c r="Y90" i="57" s="1"/>
  <c r="AA90" i="57" s="1"/>
  <c r="X89" i="57"/>
  <c r="Z89" i="57" s="1"/>
  <c r="W89" i="57"/>
  <c r="Y89" i="57" s="1"/>
  <c r="AA89" i="57" s="1"/>
  <c r="X88" i="57"/>
  <c r="Z88" i="57" s="1"/>
  <c r="W88" i="57"/>
  <c r="Y88" i="57" s="1"/>
  <c r="AA88" i="57" s="1"/>
  <c r="X87" i="57"/>
  <c r="Z87" i="57" s="1"/>
  <c r="W87" i="57"/>
  <c r="Y87" i="57" s="1"/>
  <c r="AA87" i="57" s="1"/>
  <c r="X86" i="57"/>
  <c r="Z86" i="57" s="1"/>
  <c r="W86" i="57"/>
  <c r="Y86" i="57" s="1"/>
  <c r="AA86" i="57" s="1"/>
  <c r="X85" i="57"/>
  <c r="Z85" i="57" s="1"/>
  <c r="W85" i="57"/>
  <c r="Y85" i="57" s="1"/>
  <c r="AA85" i="57" s="1"/>
  <c r="X84" i="57"/>
  <c r="Z84" i="57" s="1"/>
  <c r="W84" i="57"/>
  <c r="Y84" i="57" s="1"/>
  <c r="AA84" i="57" s="1"/>
  <c r="X83" i="57"/>
  <c r="Z83" i="57" s="1"/>
  <c r="W83" i="57"/>
  <c r="Y83" i="57" s="1"/>
  <c r="AA83" i="57" s="1"/>
  <c r="X82" i="57"/>
  <c r="Z82" i="57" s="1"/>
  <c r="W82" i="57"/>
  <c r="Y82" i="57" s="1"/>
  <c r="AA82" i="57" s="1"/>
  <c r="X81" i="57"/>
  <c r="Z81" i="57" s="1"/>
  <c r="W81" i="57"/>
  <c r="Y81" i="57" s="1"/>
  <c r="AA81" i="57" s="1"/>
  <c r="X80" i="57"/>
  <c r="Z80" i="57" s="1"/>
  <c r="W80" i="57"/>
  <c r="Y80" i="57" s="1"/>
  <c r="AA80" i="57" s="1"/>
  <c r="X79" i="57"/>
  <c r="Z79" i="57" s="1"/>
  <c r="W79" i="57"/>
  <c r="Y79" i="57" s="1"/>
  <c r="AA79" i="57" s="1"/>
  <c r="X78" i="57"/>
  <c r="Z78" i="57" s="1"/>
  <c r="W78" i="57"/>
  <c r="Y78" i="57" s="1"/>
  <c r="AA78" i="57" s="1"/>
  <c r="X77" i="57"/>
  <c r="Z77" i="57" s="1"/>
  <c r="W77" i="57"/>
  <c r="Y77" i="57" s="1"/>
  <c r="AA77" i="57" s="1"/>
  <c r="X76" i="57"/>
  <c r="Z76" i="57" s="1"/>
  <c r="W76" i="57"/>
  <c r="Y76" i="57" s="1"/>
  <c r="AA76" i="57" s="1"/>
  <c r="X75" i="57"/>
  <c r="Z75" i="57" s="1"/>
  <c r="W75" i="57"/>
  <c r="Y75" i="57" s="1"/>
  <c r="AA75" i="57" s="1"/>
  <c r="X74" i="57"/>
  <c r="Z74" i="57" s="1"/>
  <c r="W74" i="57"/>
  <c r="Y74" i="57" s="1"/>
  <c r="AA74" i="57" s="1"/>
  <c r="X73" i="57"/>
  <c r="Z73" i="57" s="1"/>
  <c r="W73" i="57"/>
  <c r="Y73" i="57" s="1"/>
  <c r="AA73" i="57" s="1"/>
  <c r="X72" i="57"/>
  <c r="Z72" i="57" s="1"/>
  <c r="W72" i="57"/>
  <c r="Y72" i="57" s="1"/>
  <c r="AA72" i="57" s="1"/>
  <c r="X71" i="57"/>
  <c r="Z71" i="57" s="1"/>
  <c r="W71" i="57"/>
  <c r="Y71" i="57" s="1"/>
  <c r="AA71" i="57" s="1"/>
  <c r="X70" i="57"/>
  <c r="Z70" i="57" s="1"/>
  <c r="W70" i="57"/>
  <c r="Y70" i="57" s="1"/>
  <c r="AA70" i="57" s="1"/>
  <c r="X69" i="57"/>
  <c r="Z69" i="57" s="1"/>
  <c r="W69" i="57"/>
  <c r="Y69" i="57" s="1"/>
  <c r="AA69" i="57" s="1"/>
  <c r="X68" i="57"/>
  <c r="Z68" i="57" s="1"/>
  <c r="W68" i="57"/>
  <c r="Y68" i="57" s="1"/>
  <c r="AA68" i="57" s="1"/>
  <c r="X67" i="57"/>
  <c r="Z67" i="57" s="1"/>
  <c r="W67" i="57"/>
  <c r="Y67" i="57" s="1"/>
  <c r="AA67" i="57" s="1"/>
  <c r="X66" i="57"/>
  <c r="Z66" i="57" s="1"/>
  <c r="W66" i="57"/>
  <c r="Y66" i="57" s="1"/>
  <c r="AA66" i="57" s="1"/>
  <c r="X65" i="57"/>
  <c r="Z65" i="57" s="1"/>
  <c r="W65" i="57"/>
  <c r="Y65" i="57" s="1"/>
  <c r="AA65" i="57" s="1"/>
  <c r="X64" i="57"/>
  <c r="Z64" i="57" s="1"/>
  <c r="W64" i="57"/>
  <c r="Y64" i="57" s="1"/>
  <c r="AA64" i="57" s="1"/>
  <c r="X63" i="57"/>
  <c r="Z63" i="57" s="1"/>
  <c r="W63" i="57"/>
  <c r="Y63" i="57" s="1"/>
  <c r="AA63" i="57" s="1"/>
  <c r="X62" i="57"/>
  <c r="Z62" i="57" s="1"/>
  <c r="W62" i="57"/>
  <c r="Y62" i="57" s="1"/>
  <c r="AA62" i="57" s="1"/>
  <c r="X61" i="57"/>
  <c r="Z61" i="57" s="1"/>
  <c r="W61" i="57"/>
  <c r="Y61" i="57" s="1"/>
  <c r="AA61" i="57" s="1"/>
  <c r="X60" i="57"/>
  <c r="Z60" i="57" s="1"/>
  <c r="W60" i="57"/>
  <c r="Y60" i="57" s="1"/>
  <c r="AA60" i="57" s="1"/>
  <c r="X59" i="57"/>
  <c r="Z59" i="57" s="1"/>
  <c r="W59" i="57"/>
  <c r="Y59" i="57" s="1"/>
  <c r="AA59" i="57" s="1"/>
  <c r="X58" i="57"/>
  <c r="Z58" i="57" s="1"/>
  <c r="W58" i="57"/>
  <c r="Y58" i="57" s="1"/>
  <c r="AA58" i="57" s="1"/>
  <c r="X57" i="57"/>
  <c r="Z57" i="57" s="1"/>
  <c r="W57" i="57"/>
  <c r="Y57" i="57" s="1"/>
  <c r="AA57" i="57" s="1"/>
  <c r="X56" i="57"/>
  <c r="Z56" i="57" s="1"/>
  <c r="W56" i="57"/>
  <c r="Y56" i="57" s="1"/>
  <c r="AA56" i="57" s="1"/>
  <c r="X55" i="57"/>
  <c r="Z55" i="57" s="1"/>
  <c r="W55" i="57"/>
  <c r="Y55" i="57" s="1"/>
  <c r="AA55" i="57" s="1"/>
  <c r="X54" i="57"/>
  <c r="Z54" i="57" s="1"/>
  <c r="W54" i="57"/>
  <c r="Y54" i="57" s="1"/>
  <c r="AA54" i="57" s="1"/>
  <c r="X53" i="57"/>
  <c r="Z53" i="57" s="1"/>
  <c r="W53" i="57"/>
  <c r="Y53" i="57" s="1"/>
  <c r="AA53" i="57" s="1"/>
  <c r="X52" i="57"/>
  <c r="Z52" i="57" s="1"/>
  <c r="W52" i="57"/>
  <c r="Y52" i="57" s="1"/>
  <c r="AA52" i="57" s="1"/>
  <c r="X51" i="57"/>
  <c r="Z51" i="57" s="1"/>
  <c r="W51" i="57"/>
  <c r="Y51" i="57" s="1"/>
  <c r="AA51" i="57" s="1"/>
  <c r="X50" i="57"/>
  <c r="Z50" i="57" s="1"/>
  <c r="W50" i="57"/>
  <c r="Y50" i="57" s="1"/>
  <c r="AA50" i="57" s="1"/>
  <c r="X49" i="57"/>
  <c r="Z49" i="57" s="1"/>
  <c r="W49" i="57"/>
  <c r="Y49" i="57" s="1"/>
  <c r="AA49" i="57" s="1"/>
  <c r="X48" i="57"/>
  <c r="Z48" i="57" s="1"/>
  <c r="W48" i="57"/>
  <c r="Y48" i="57" s="1"/>
  <c r="AA48" i="57" s="1"/>
  <c r="X47" i="57"/>
  <c r="Z47" i="57" s="1"/>
  <c r="W47" i="57"/>
  <c r="Y47" i="57" s="1"/>
  <c r="AA47" i="57" s="1"/>
  <c r="X46" i="57"/>
  <c r="Z46" i="57" s="1"/>
  <c r="W46" i="57"/>
  <c r="Y46" i="57" s="1"/>
  <c r="AA46" i="57" s="1"/>
  <c r="X45" i="57"/>
  <c r="Z45" i="57" s="1"/>
  <c r="W45" i="57"/>
  <c r="Y45" i="57" s="1"/>
  <c r="AA45" i="57" s="1"/>
  <c r="X44" i="57"/>
  <c r="Z44" i="57" s="1"/>
  <c r="W44" i="57"/>
  <c r="Y44" i="57" s="1"/>
  <c r="AA44" i="57" s="1"/>
  <c r="X43" i="57"/>
  <c r="Z43" i="57" s="1"/>
  <c r="W43" i="57"/>
  <c r="Y43" i="57" s="1"/>
  <c r="X42" i="57"/>
  <c r="Z42" i="57" s="1"/>
  <c r="W42" i="57"/>
  <c r="Y42" i="57" s="1"/>
  <c r="AA42" i="57" s="1"/>
  <c r="X41" i="57"/>
  <c r="Z41" i="57" s="1"/>
  <c r="W41" i="57"/>
  <c r="Y41" i="57" s="1"/>
  <c r="AA41" i="57" s="1"/>
  <c r="X40" i="57"/>
  <c r="Z40" i="57" s="1"/>
  <c r="W40" i="57"/>
  <c r="Y40" i="57" s="1"/>
  <c r="AA40" i="57" s="1"/>
  <c r="X39" i="57"/>
  <c r="Z39" i="57" s="1"/>
  <c r="W39" i="57"/>
  <c r="Y39" i="57" s="1"/>
  <c r="X38" i="57"/>
  <c r="Z38" i="57" s="1"/>
  <c r="W38" i="57"/>
  <c r="Y38" i="57" s="1"/>
  <c r="AA38" i="57" s="1"/>
  <c r="X37" i="57"/>
  <c r="Z37" i="57" s="1"/>
  <c r="W37" i="57"/>
  <c r="Y37" i="57" s="1"/>
  <c r="X36" i="57"/>
  <c r="Z36" i="57" s="1"/>
  <c r="W36" i="57"/>
  <c r="Y36" i="57" s="1"/>
  <c r="X35" i="57"/>
  <c r="Z35" i="57" s="1"/>
  <c r="W35" i="57"/>
  <c r="Y35" i="57" s="1"/>
  <c r="X34" i="57"/>
  <c r="Z34" i="57" s="1"/>
  <c r="W34" i="57"/>
  <c r="Y34" i="57" s="1"/>
  <c r="X33" i="57"/>
  <c r="Z33" i="57" s="1"/>
  <c r="W33" i="57"/>
  <c r="Y33" i="57" s="1"/>
  <c r="X32" i="57"/>
  <c r="Z32" i="57" s="1"/>
  <c r="W32" i="57"/>
  <c r="Y32" i="57" s="1"/>
  <c r="X31" i="57"/>
  <c r="Z31" i="57" s="1"/>
  <c r="W31" i="57"/>
  <c r="Y31" i="57" s="1"/>
  <c r="X30" i="57"/>
  <c r="Z30" i="57" s="1"/>
  <c r="W30" i="57"/>
  <c r="Y30" i="57" s="1"/>
  <c r="X29" i="57"/>
  <c r="Z29" i="57" s="1"/>
  <c r="W29" i="57"/>
  <c r="Y29" i="57" s="1"/>
  <c r="X28" i="57"/>
  <c r="Z28" i="57" s="1"/>
  <c r="W28" i="57"/>
  <c r="Y28" i="57" s="1"/>
  <c r="X27" i="57"/>
  <c r="Z27" i="57" s="1"/>
  <c r="W27" i="57"/>
  <c r="Y27" i="57" s="1"/>
  <c r="X26" i="57"/>
  <c r="Z26" i="57" s="1"/>
  <c r="W26" i="57"/>
  <c r="Y26" i="57" s="1"/>
  <c r="T26" i="57"/>
  <c r="X25" i="57"/>
  <c r="Z25" i="57" s="1"/>
  <c r="W25" i="57"/>
  <c r="Y25" i="57" s="1"/>
  <c r="T25" i="57"/>
  <c r="X24" i="57"/>
  <c r="Z24" i="57" s="1"/>
  <c r="W24" i="57"/>
  <c r="Y24" i="57" s="1"/>
  <c r="AA24" i="57" s="1"/>
  <c r="T24" i="57"/>
  <c r="X23" i="57"/>
  <c r="Z23" i="57" s="1"/>
  <c r="W23" i="57"/>
  <c r="Y23" i="57" s="1"/>
  <c r="AA23" i="57" s="1"/>
  <c r="T23" i="57"/>
  <c r="X22" i="57"/>
  <c r="Z22" i="57" s="1"/>
  <c r="W22" i="57"/>
  <c r="Y22" i="57" s="1"/>
  <c r="T22" i="57"/>
  <c r="X21" i="57"/>
  <c r="Z21" i="57" s="1"/>
  <c r="W21" i="57"/>
  <c r="Y21" i="57" s="1"/>
  <c r="T21" i="57"/>
  <c r="X20" i="57"/>
  <c r="Z20" i="57" s="1"/>
  <c r="W20" i="57"/>
  <c r="Y20" i="57" s="1"/>
  <c r="T20" i="57"/>
  <c r="X19" i="57"/>
  <c r="Z19" i="57" s="1"/>
  <c r="W19" i="57"/>
  <c r="Y19" i="57" s="1"/>
  <c r="T19" i="57"/>
  <c r="X18" i="57"/>
  <c r="Z18" i="57" s="1"/>
  <c r="W18" i="57"/>
  <c r="Y18" i="57" s="1"/>
  <c r="AA18" i="57" s="1"/>
  <c r="T18" i="57"/>
  <c r="X17" i="57"/>
  <c r="Z17" i="57" s="1"/>
  <c r="W17" i="57"/>
  <c r="Y17" i="57" s="1"/>
  <c r="T17" i="57"/>
  <c r="X16" i="57"/>
  <c r="Z16" i="57" s="1"/>
  <c r="W16" i="57"/>
  <c r="Y16" i="57" s="1"/>
  <c r="T16" i="57"/>
  <c r="X15" i="57"/>
  <c r="Z15" i="57" s="1"/>
  <c r="W15" i="57"/>
  <c r="Y15" i="57" s="1"/>
  <c r="T15" i="57"/>
  <c r="X14" i="57"/>
  <c r="Z14" i="57" s="1"/>
  <c r="W14" i="57"/>
  <c r="Y14" i="57" s="1"/>
  <c r="T14" i="57"/>
  <c r="X13" i="57"/>
  <c r="Z13" i="57" s="1"/>
  <c r="W13" i="57"/>
  <c r="Y13" i="57" s="1"/>
  <c r="T13" i="57"/>
  <c r="X12" i="57"/>
  <c r="Z12" i="57" s="1"/>
  <c r="W12" i="57"/>
  <c r="Y12" i="57" s="1"/>
  <c r="T12" i="57"/>
  <c r="X11" i="57"/>
  <c r="Z11" i="57" s="1"/>
  <c r="W11" i="57"/>
  <c r="Y11" i="57" s="1"/>
  <c r="T11" i="57"/>
  <c r="X10" i="57"/>
  <c r="Z10" i="57" s="1"/>
  <c r="W10" i="57"/>
  <c r="Y10" i="57" s="1"/>
  <c r="T10" i="57"/>
  <c r="X9" i="57"/>
  <c r="Z9" i="57" s="1"/>
  <c r="W9" i="57"/>
  <c r="Y9" i="57" s="1"/>
  <c r="X8" i="57"/>
  <c r="Z8" i="57" s="1"/>
  <c r="W8" i="57"/>
  <c r="Y8" i="57" s="1"/>
  <c r="V8" i="57"/>
  <c r="V9" i="57" s="1"/>
  <c r="V10" i="57" s="1"/>
  <c r="V11" i="57" s="1"/>
  <c r="V12" i="57" s="1"/>
  <c r="V13" i="57" s="1"/>
  <c r="V14" i="57" s="1"/>
  <c r="V15" i="57" s="1"/>
  <c r="V16" i="57" s="1"/>
  <c r="V17" i="57" s="1"/>
  <c r="V18" i="57" s="1"/>
  <c r="V19" i="57" s="1"/>
  <c r="V20" i="57" s="1"/>
  <c r="V21" i="57" s="1"/>
  <c r="V22" i="57" s="1"/>
  <c r="V23" i="57" s="1"/>
  <c r="V24" i="57" s="1"/>
  <c r="V25" i="57" s="1"/>
  <c r="V26" i="57" s="1"/>
  <c r="V27" i="57" s="1"/>
  <c r="V28" i="57" s="1"/>
  <c r="V29" i="57" s="1"/>
  <c r="V30" i="57" s="1"/>
  <c r="V31" i="57" s="1"/>
  <c r="V32" i="57" s="1"/>
  <c r="V33" i="57" s="1"/>
  <c r="V34" i="57" s="1"/>
  <c r="V35" i="57" s="1"/>
  <c r="V36" i="57" s="1"/>
  <c r="V37" i="57" s="1"/>
  <c r="V38" i="57" s="1"/>
  <c r="V39" i="57" s="1"/>
  <c r="V40" i="57" s="1"/>
  <c r="V41" i="57" s="1"/>
  <c r="V42" i="57" s="1"/>
  <c r="V43" i="57" s="1"/>
  <c r="V44" i="57" s="1"/>
  <c r="V45" i="57" s="1"/>
  <c r="V46" i="57" s="1"/>
  <c r="V47" i="57" s="1"/>
  <c r="V48" i="57" s="1"/>
  <c r="V49" i="57" s="1"/>
  <c r="V50" i="57" s="1"/>
  <c r="V51" i="57" s="1"/>
  <c r="V52" i="57" s="1"/>
  <c r="V53" i="57" s="1"/>
  <c r="V54" i="57" s="1"/>
  <c r="V55" i="57" s="1"/>
  <c r="V56" i="57" s="1"/>
  <c r="V57" i="57" s="1"/>
  <c r="V58" i="57" s="1"/>
  <c r="V59" i="57" s="1"/>
  <c r="V60" i="57" s="1"/>
  <c r="V61" i="57" s="1"/>
  <c r="V62" i="57" s="1"/>
  <c r="V63" i="57" s="1"/>
  <c r="V64" i="57" s="1"/>
  <c r="V65" i="57" s="1"/>
  <c r="V66" i="57" s="1"/>
  <c r="V67" i="57" s="1"/>
  <c r="V68" i="57" s="1"/>
  <c r="V69" i="57" s="1"/>
  <c r="V70" i="57" s="1"/>
  <c r="V71" i="57" s="1"/>
  <c r="V72" i="57" s="1"/>
  <c r="V73" i="57" s="1"/>
  <c r="V74" i="57" s="1"/>
  <c r="V75" i="57" s="1"/>
  <c r="V76" i="57" s="1"/>
  <c r="V77" i="57" s="1"/>
  <c r="V78" i="57" s="1"/>
  <c r="V79" i="57" s="1"/>
  <c r="V80" i="57" s="1"/>
  <c r="V81" i="57" s="1"/>
  <c r="V82" i="57" s="1"/>
  <c r="V83" i="57" s="1"/>
  <c r="V84" i="57" s="1"/>
  <c r="V85" i="57" s="1"/>
  <c r="V86" i="57" s="1"/>
  <c r="V87" i="57" s="1"/>
  <c r="V88" i="57" s="1"/>
  <c r="V89" i="57" s="1"/>
  <c r="V90" i="57" s="1"/>
  <c r="V91" i="57" s="1"/>
  <c r="V92" i="57" s="1"/>
  <c r="X7" i="57"/>
  <c r="Z7" i="57" s="1"/>
  <c r="W7" i="57"/>
  <c r="Y7" i="57" s="1"/>
  <c r="D7" i="57"/>
  <c r="E7" i="57" s="1"/>
  <c r="F7" i="57" s="1"/>
  <c r="G7" i="57" s="1"/>
  <c r="H7" i="57" s="1"/>
  <c r="I7" i="57" s="1"/>
  <c r="J7" i="57" s="1"/>
  <c r="K7" i="57" s="1"/>
  <c r="L7" i="57" s="1"/>
  <c r="M7" i="57" s="1"/>
  <c r="N7" i="57" s="1"/>
  <c r="O7" i="57" s="1"/>
  <c r="P7" i="57" s="1"/>
  <c r="W7" i="56"/>
  <c r="Y7" i="56" s="1"/>
  <c r="X7" i="56"/>
  <c r="Z7" i="56" s="1"/>
  <c r="V8" i="56"/>
  <c r="V9" i="56" s="1"/>
  <c r="V10" i="56" s="1"/>
  <c r="V11" i="56" s="1"/>
  <c r="V12" i="56" s="1"/>
  <c r="V13" i="56" s="1"/>
  <c r="V14" i="56" s="1"/>
  <c r="V15" i="56" s="1"/>
  <c r="V16" i="56" s="1"/>
  <c r="V17" i="56" s="1"/>
  <c r="V18" i="56" s="1"/>
  <c r="V19" i="56" s="1"/>
  <c r="V20" i="56" s="1"/>
  <c r="W8" i="56"/>
  <c r="Y8" i="56" s="1"/>
  <c r="X8" i="56"/>
  <c r="Z8" i="56" s="1"/>
  <c r="W9" i="56"/>
  <c r="Y9" i="56" s="1"/>
  <c r="X9" i="56"/>
  <c r="Z9" i="56" s="1"/>
  <c r="W10" i="56"/>
  <c r="Y10" i="56" s="1"/>
  <c r="X10" i="56"/>
  <c r="Z10" i="56" s="1"/>
  <c r="W11" i="56"/>
  <c r="Y11" i="56" s="1"/>
  <c r="X11" i="56"/>
  <c r="Z11" i="56" s="1"/>
  <c r="W12" i="56"/>
  <c r="Y12" i="56" s="1"/>
  <c r="X12" i="56"/>
  <c r="Z12" i="56" s="1"/>
  <c r="W13" i="56"/>
  <c r="Y13" i="56" s="1"/>
  <c r="X13" i="56"/>
  <c r="Z13" i="56" s="1"/>
  <c r="W14" i="56"/>
  <c r="Y14" i="56" s="1"/>
  <c r="X14" i="56"/>
  <c r="Z14" i="56" s="1"/>
  <c r="W15" i="56"/>
  <c r="Y15" i="56" s="1"/>
  <c r="X15" i="56"/>
  <c r="Z15" i="56" s="1"/>
  <c r="W16" i="56"/>
  <c r="Y16" i="56" s="1"/>
  <c r="X16" i="56"/>
  <c r="Z16" i="56" s="1"/>
  <c r="W17" i="56"/>
  <c r="Y17" i="56" s="1"/>
  <c r="X17" i="56"/>
  <c r="Z17" i="56" s="1"/>
  <c r="W18" i="56"/>
  <c r="Y18" i="56" s="1"/>
  <c r="X18" i="56"/>
  <c r="Z18" i="56" s="1"/>
  <c r="W19" i="56"/>
  <c r="Y19" i="56" s="1"/>
  <c r="X19" i="56"/>
  <c r="Z19" i="56" s="1"/>
  <c r="W20" i="56"/>
  <c r="Y20" i="56" s="1"/>
  <c r="X20" i="56"/>
  <c r="Z20" i="56" s="1"/>
  <c r="X92" i="56"/>
  <c r="Z92" i="56" s="1"/>
  <c r="W92" i="56"/>
  <c r="Y92" i="56" s="1"/>
  <c r="AA92" i="56" s="1"/>
  <c r="X91" i="56"/>
  <c r="Z91" i="56" s="1"/>
  <c r="W91" i="56"/>
  <c r="Y91" i="56" s="1"/>
  <c r="AA91" i="56" s="1"/>
  <c r="X90" i="56"/>
  <c r="Z90" i="56" s="1"/>
  <c r="W90" i="56"/>
  <c r="Y90" i="56" s="1"/>
  <c r="AA90" i="56" s="1"/>
  <c r="X89" i="56"/>
  <c r="Z89" i="56" s="1"/>
  <c r="W89" i="56"/>
  <c r="Y89" i="56" s="1"/>
  <c r="AA89" i="56" s="1"/>
  <c r="X88" i="56"/>
  <c r="Z88" i="56" s="1"/>
  <c r="W88" i="56"/>
  <c r="Y88" i="56" s="1"/>
  <c r="AA88" i="56" s="1"/>
  <c r="X87" i="56"/>
  <c r="Z87" i="56" s="1"/>
  <c r="W87" i="56"/>
  <c r="Y87" i="56" s="1"/>
  <c r="AA87" i="56" s="1"/>
  <c r="X86" i="56"/>
  <c r="Z86" i="56" s="1"/>
  <c r="W86" i="56"/>
  <c r="Y86" i="56" s="1"/>
  <c r="AA86" i="56" s="1"/>
  <c r="X85" i="56"/>
  <c r="Z85" i="56" s="1"/>
  <c r="W85" i="56"/>
  <c r="Y85" i="56" s="1"/>
  <c r="AA85" i="56" s="1"/>
  <c r="X84" i="56"/>
  <c r="Z84" i="56" s="1"/>
  <c r="W84" i="56"/>
  <c r="Y84" i="56" s="1"/>
  <c r="AA84" i="56" s="1"/>
  <c r="X83" i="56"/>
  <c r="Z83" i="56" s="1"/>
  <c r="W83" i="56"/>
  <c r="Y83" i="56" s="1"/>
  <c r="AA83" i="56" s="1"/>
  <c r="X82" i="56"/>
  <c r="Z82" i="56" s="1"/>
  <c r="W82" i="56"/>
  <c r="Y82" i="56" s="1"/>
  <c r="AA82" i="56" s="1"/>
  <c r="X81" i="56"/>
  <c r="Z81" i="56" s="1"/>
  <c r="W81" i="56"/>
  <c r="Y81" i="56" s="1"/>
  <c r="AA81" i="56" s="1"/>
  <c r="X80" i="56"/>
  <c r="Z80" i="56" s="1"/>
  <c r="W80" i="56"/>
  <c r="Y80" i="56" s="1"/>
  <c r="AA80" i="56" s="1"/>
  <c r="X79" i="56"/>
  <c r="Z79" i="56" s="1"/>
  <c r="W79" i="56"/>
  <c r="Y79" i="56" s="1"/>
  <c r="AA79" i="56" s="1"/>
  <c r="X78" i="56"/>
  <c r="Z78" i="56" s="1"/>
  <c r="W78" i="56"/>
  <c r="Y78" i="56" s="1"/>
  <c r="AA78" i="56" s="1"/>
  <c r="X77" i="56"/>
  <c r="Z77" i="56" s="1"/>
  <c r="W77" i="56"/>
  <c r="Y77" i="56" s="1"/>
  <c r="AA77" i="56" s="1"/>
  <c r="X76" i="56"/>
  <c r="Z76" i="56" s="1"/>
  <c r="W76" i="56"/>
  <c r="Y76" i="56" s="1"/>
  <c r="AA76" i="56" s="1"/>
  <c r="X75" i="56"/>
  <c r="Z75" i="56" s="1"/>
  <c r="W75" i="56"/>
  <c r="Y75" i="56" s="1"/>
  <c r="AA75" i="56" s="1"/>
  <c r="X74" i="56"/>
  <c r="Z74" i="56" s="1"/>
  <c r="W74" i="56"/>
  <c r="Y74" i="56" s="1"/>
  <c r="AA74" i="56" s="1"/>
  <c r="X73" i="56"/>
  <c r="Z73" i="56" s="1"/>
  <c r="W73" i="56"/>
  <c r="Y73" i="56" s="1"/>
  <c r="AA73" i="56" s="1"/>
  <c r="X72" i="56"/>
  <c r="Z72" i="56" s="1"/>
  <c r="W72" i="56"/>
  <c r="Y72" i="56" s="1"/>
  <c r="AA72" i="56" s="1"/>
  <c r="X71" i="56"/>
  <c r="Z71" i="56" s="1"/>
  <c r="W71" i="56"/>
  <c r="Y71" i="56" s="1"/>
  <c r="AA71" i="56" s="1"/>
  <c r="X70" i="56"/>
  <c r="Z70" i="56" s="1"/>
  <c r="W70" i="56"/>
  <c r="Y70" i="56" s="1"/>
  <c r="AA70" i="56" s="1"/>
  <c r="X69" i="56"/>
  <c r="Z69" i="56" s="1"/>
  <c r="W69" i="56"/>
  <c r="Y69" i="56" s="1"/>
  <c r="AA69" i="56" s="1"/>
  <c r="X68" i="56"/>
  <c r="Z68" i="56" s="1"/>
  <c r="W68" i="56"/>
  <c r="Y68" i="56" s="1"/>
  <c r="AA68" i="56" s="1"/>
  <c r="X67" i="56"/>
  <c r="Z67" i="56" s="1"/>
  <c r="W67" i="56"/>
  <c r="Y67" i="56" s="1"/>
  <c r="AA67" i="56" s="1"/>
  <c r="X66" i="56"/>
  <c r="Z66" i="56" s="1"/>
  <c r="W66" i="56"/>
  <c r="Y66" i="56" s="1"/>
  <c r="AA66" i="56" s="1"/>
  <c r="X65" i="56"/>
  <c r="Z65" i="56" s="1"/>
  <c r="W65" i="56"/>
  <c r="Y65" i="56" s="1"/>
  <c r="AA65" i="56" s="1"/>
  <c r="X64" i="56"/>
  <c r="Z64" i="56" s="1"/>
  <c r="W64" i="56"/>
  <c r="Y64" i="56" s="1"/>
  <c r="AA64" i="56" s="1"/>
  <c r="X63" i="56"/>
  <c r="Z63" i="56" s="1"/>
  <c r="W63" i="56"/>
  <c r="Y63" i="56" s="1"/>
  <c r="AA63" i="56" s="1"/>
  <c r="X62" i="56"/>
  <c r="Z62" i="56" s="1"/>
  <c r="W62" i="56"/>
  <c r="Y62" i="56" s="1"/>
  <c r="AA62" i="56" s="1"/>
  <c r="X61" i="56"/>
  <c r="Z61" i="56" s="1"/>
  <c r="W61" i="56"/>
  <c r="Y61" i="56" s="1"/>
  <c r="AA61" i="56" s="1"/>
  <c r="X60" i="56"/>
  <c r="Z60" i="56" s="1"/>
  <c r="W60" i="56"/>
  <c r="Y60" i="56" s="1"/>
  <c r="AA60" i="56" s="1"/>
  <c r="X59" i="56"/>
  <c r="Z59" i="56" s="1"/>
  <c r="W59" i="56"/>
  <c r="Y59" i="56" s="1"/>
  <c r="AA59" i="56" s="1"/>
  <c r="X58" i="56"/>
  <c r="Z58" i="56" s="1"/>
  <c r="W58" i="56"/>
  <c r="Y58" i="56" s="1"/>
  <c r="AA58" i="56" s="1"/>
  <c r="X57" i="56"/>
  <c r="Z57" i="56" s="1"/>
  <c r="W57" i="56"/>
  <c r="Y57" i="56" s="1"/>
  <c r="AA57" i="56" s="1"/>
  <c r="X56" i="56"/>
  <c r="Z56" i="56" s="1"/>
  <c r="W56" i="56"/>
  <c r="Y56" i="56" s="1"/>
  <c r="AA56" i="56" s="1"/>
  <c r="X55" i="56"/>
  <c r="Z55" i="56" s="1"/>
  <c r="W55" i="56"/>
  <c r="Y55" i="56" s="1"/>
  <c r="AA55" i="56" s="1"/>
  <c r="X54" i="56"/>
  <c r="Z54" i="56" s="1"/>
  <c r="W54" i="56"/>
  <c r="Y54" i="56" s="1"/>
  <c r="AA54" i="56" s="1"/>
  <c r="X53" i="56"/>
  <c r="Z53" i="56" s="1"/>
  <c r="W53" i="56"/>
  <c r="Y53" i="56" s="1"/>
  <c r="AA53" i="56" s="1"/>
  <c r="X52" i="56"/>
  <c r="Z52" i="56" s="1"/>
  <c r="W52" i="56"/>
  <c r="Y52" i="56" s="1"/>
  <c r="AA52" i="56" s="1"/>
  <c r="X51" i="56"/>
  <c r="Z51" i="56" s="1"/>
  <c r="W51" i="56"/>
  <c r="Y51" i="56" s="1"/>
  <c r="AA51" i="56" s="1"/>
  <c r="X50" i="56"/>
  <c r="Z50" i="56" s="1"/>
  <c r="W50" i="56"/>
  <c r="Y50" i="56" s="1"/>
  <c r="AA50" i="56" s="1"/>
  <c r="X49" i="56"/>
  <c r="Z49" i="56" s="1"/>
  <c r="W49" i="56"/>
  <c r="Y49" i="56" s="1"/>
  <c r="AA49" i="56" s="1"/>
  <c r="X48" i="56"/>
  <c r="Z48" i="56" s="1"/>
  <c r="W48" i="56"/>
  <c r="Y48" i="56" s="1"/>
  <c r="AA48" i="56" s="1"/>
  <c r="X47" i="56"/>
  <c r="Z47" i="56" s="1"/>
  <c r="W47" i="56"/>
  <c r="Y47" i="56" s="1"/>
  <c r="AA47" i="56" s="1"/>
  <c r="X46" i="56"/>
  <c r="Z46" i="56" s="1"/>
  <c r="W46" i="56"/>
  <c r="Y46" i="56" s="1"/>
  <c r="AA46" i="56" s="1"/>
  <c r="X45" i="56"/>
  <c r="Z45" i="56" s="1"/>
  <c r="W45" i="56"/>
  <c r="Y45" i="56" s="1"/>
  <c r="AA45" i="56" s="1"/>
  <c r="X44" i="56"/>
  <c r="Z44" i="56" s="1"/>
  <c r="W44" i="56"/>
  <c r="Y44" i="56" s="1"/>
  <c r="AA44" i="56" s="1"/>
  <c r="X43" i="56"/>
  <c r="Z43" i="56" s="1"/>
  <c r="W43" i="56"/>
  <c r="Y43" i="56" s="1"/>
  <c r="X42" i="56"/>
  <c r="Z42" i="56" s="1"/>
  <c r="W42" i="56"/>
  <c r="Y42" i="56" s="1"/>
  <c r="AA42" i="56" s="1"/>
  <c r="X41" i="56"/>
  <c r="Z41" i="56" s="1"/>
  <c r="W41" i="56"/>
  <c r="Y41" i="56" s="1"/>
  <c r="X40" i="56"/>
  <c r="Z40" i="56" s="1"/>
  <c r="W40" i="56"/>
  <c r="Y40" i="56" s="1"/>
  <c r="X39" i="56"/>
  <c r="Z39" i="56" s="1"/>
  <c r="W39" i="56"/>
  <c r="Y39" i="56" s="1"/>
  <c r="AA39" i="56" s="1"/>
  <c r="X38" i="56"/>
  <c r="Z38" i="56" s="1"/>
  <c r="W38" i="56"/>
  <c r="Y38" i="56" s="1"/>
  <c r="X37" i="56"/>
  <c r="Z37" i="56" s="1"/>
  <c r="W37" i="56"/>
  <c r="Y37" i="56" s="1"/>
  <c r="X36" i="56"/>
  <c r="Z36" i="56" s="1"/>
  <c r="W36" i="56"/>
  <c r="Y36" i="56" s="1"/>
  <c r="X35" i="56"/>
  <c r="Z35" i="56" s="1"/>
  <c r="W35" i="56"/>
  <c r="Y35" i="56" s="1"/>
  <c r="X34" i="56"/>
  <c r="Z34" i="56" s="1"/>
  <c r="W34" i="56"/>
  <c r="Y34" i="56" s="1"/>
  <c r="X33" i="56"/>
  <c r="Z33" i="56" s="1"/>
  <c r="W33" i="56"/>
  <c r="Y33" i="56" s="1"/>
  <c r="X32" i="56"/>
  <c r="Z32" i="56" s="1"/>
  <c r="W32" i="56"/>
  <c r="Y32" i="56" s="1"/>
  <c r="X31" i="56"/>
  <c r="Z31" i="56" s="1"/>
  <c r="W31" i="56"/>
  <c r="Y31" i="56" s="1"/>
  <c r="X30" i="56"/>
  <c r="Z30" i="56" s="1"/>
  <c r="W30" i="56"/>
  <c r="Y30" i="56" s="1"/>
  <c r="X29" i="56"/>
  <c r="Z29" i="56" s="1"/>
  <c r="W29" i="56"/>
  <c r="Y29" i="56" s="1"/>
  <c r="X28" i="56"/>
  <c r="Z28" i="56" s="1"/>
  <c r="W28" i="56"/>
  <c r="Y28" i="56" s="1"/>
  <c r="AA28" i="56" s="1"/>
  <c r="X27" i="56"/>
  <c r="Z27" i="56" s="1"/>
  <c r="W27" i="56"/>
  <c r="Y27" i="56" s="1"/>
  <c r="X26" i="56"/>
  <c r="Z26" i="56" s="1"/>
  <c r="W26" i="56"/>
  <c r="Y26" i="56" s="1"/>
  <c r="X25" i="56"/>
  <c r="Z25" i="56" s="1"/>
  <c r="W25" i="56"/>
  <c r="Y25" i="56" s="1"/>
  <c r="X24" i="56"/>
  <c r="Z24" i="56" s="1"/>
  <c r="W24" i="56"/>
  <c r="Y24" i="56" s="1"/>
  <c r="AA24" i="56" s="1"/>
  <c r="X23" i="56"/>
  <c r="Z23" i="56" s="1"/>
  <c r="W23" i="56"/>
  <c r="Y23" i="56" s="1"/>
  <c r="X22" i="56"/>
  <c r="Z22" i="56" s="1"/>
  <c r="W22" i="56"/>
  <c r="Y22" i="56" s="1"/>
  <c r="X21" i="56"/>
  <c r="Z21" i="56" s="1"/>
  <c r="W21" i="56"/>
  <c r="Y21" i="56" s="1"/>
  <c r="D7" i="56"/>
  <c r="E7" i="56" s="1"/>
  <c r="F7" i="56" s="1"/>
  <c r="G7" i="56" s="1"/>
  <c r="H7" i="56" s="1"/>
  <c r="I7" i="56" s="1"/>
  <c r="J7" i="56" s="1"/>
  <c r="K7" i="56" s="1"/>
  <c r="L7" i="56" s="1"/>
  <c r="M7" i="56" s="1"/>
  <c r="N7" i="56" s="1"/>
  <c r="O7" i="56" s="1"/>
  <c r="P7" i="56" s="1"/>
  <c r="X92" i="55"/>
  <c r="Z92" i="55" s="1"/>
  <c r="W92" i="55"/>
  <c r="Y92" i="55" s="1"/>
  <c r="AA92" i="55" s="1"/>
  <c r="X91" i="55"/>
  <c r="Z91" i="55" s="1"/>
  <c r="W91" i="55"/>
  <c r="Y91" i="55" s="1"/>
  <c r="AA91" i="55" s="1"/>
  <c r="X90" i="55"/>
  <c r="Z90" i="55" s="1"/>
  <c r="W90" i="55"/>
  <c r="Y90" i="55" s="1"/>
  <c r="AA90" i="55" s="1"/>
  <c r="X89" i="55"/>
  <c r="Z89" i="55" s="1"/>
  <c r="W89" i="55"/>
  <c r="Y89" i="55" s="1"/>
  <c r="AA89" i="55" s="1"/>
  <c r="X88" i="55"/>
  <c r="Z88" i="55" s="1"/>
  <c r="W88" i="55"/>
  <c r="Y88" i="55" s="1"/>
  <c r="AA88" i="55" s="1"/>
  <c r="X87" i="55"/>
  <c r="Z87" i="55" s="1"/>
  <c r="W87" i="55"/>
  <c r="Y87" i="55" s="1"/>
  <c r="AA87" i="55" s="1"/>
  <c r="X86" i="55"/>
  <c r="Z86" i="55" s="1"/>
  <c r="W86" i="55"/>
  <c r="Y86" i="55" s="1"/>
  <c r="AA86" i="55" s="1"/>
  <c r="X85" i="55"/>
  <c r="Z85" i="55" s="1"/>
  <c r="W85" i="55"/>
  <c r="Y85" i="55" s="1"/>
  <c r="AA85" i="55" s="1"/>
  <c r="X84" i="55"/>
  <c r="Z84" i="55" s="1"/>
  <c r="W84" i="55"/>
  <c r="Y84" i="55" s="1"/>
  <c r="AA84" i="55" s="1"/>
  <c r="X83" i="55"/>
  <c r="Z83" i="55" s="1"/>
  <c r="W83" i="55"/>
  <c r="Y83" i="55" s="1"/>
  <c r="AA83" i="55" s="1"/>
  <c r="X82" i="55"/>
  <c r="Z82" i="55" s="1"/>
  <c r="W82" i="55"/>
  <c r="Y82" i="55" s="1"/>
  <c r="AA82" i="55" s="1"/>
  <c r="X81" i="55"/>
  <c r="Z81" i="55" s="1"/>
  <c r="W81" i="55"/>
  <c r="Y81" i="55" s="1"/>
  <c r="AA81" i="55" s="1"/>
  <c r="X80" i="55"/>
  <c r="Z80" i="55" s="1"/>
  <c r="W80" i="55"/>
  <c r="Y80" i="55" s="1"/>
  <c r="AA80" i="55" s="1"/>
  <c r="X79" i="55"/>
  <c r="Z79" i="55" s="1"/>
  <c r="W79" i="55"/>
  <c r="Y79" i="55" s="1"/>
  <c r="AA79" i="55" s="1"/>
  <c r="X78" i="55"/>
  <c r="Z78" i="55" s="1"/>
  <c r="W78" i="55"/>
  <c r="Y78" i="55" s="1"/>
  <c r="AA78" i="55" s="1"/>
  <c r="X77" i="55"/>
  <c r="Z77" i="55" s="1"/>
  <c r="W77" i="55"/>
  <c r="Y77" i="55" s="1"/>
  <c r="AA77" i="55" s="1"/>
  <c r="X76" i="55"/>
  <c r="Z76" i="55" s="1"/>
  <c r="W76" i="55"/>
  <c r="Y76" i="55" s="1"/>
  <c r="AA76" i="55" s="1"/>
  <c r="X75" i="55"/>
  <c r="Z75" i="55" s="1"/>
  <c r="W75" i="55"/>
  <c r="Y75" i="55" s="1"/>
  <c r="AA75" i="55" s="1"/>
  <c r="X74" i="55"/>
  <c r="Z74" i="55" s="1"/>
  <c r="W74" i="55"/>
  <c r="Y74" i="55" s="1"/>
  <c r="AA74" i="55" s="1"/>
  <c r="X73" i="55"/>
  <c r="Z73" i="55" s="1"/>
  <c r="W73" i="55"/>
  <c r="Y73" i="55" s="1"/>
  <c r="AA73" i="55" s="1"/>
  <c r="X72" i="55"/>
  <c r="Z72" i="55" s="1"/>
  <c r="W72" i="55"/>
  <c r="Y72" i="55" s="1"/>
  <c r="AA72" i="55" s="1"/>
  <c r="X71" i="55"/>
  <c r="Z71" i="55" s="1"/>
  <c r="W71" i="55"/>
  <c r="Y71" i="55" s="1"/>
  <c r="AA71" i="55" s="1"/>
  <c r="X70" i="55"/>
  <c r="Z70" i="55" s="1"/>
  <c r="W70" i="55"/>
  <c r="Y70" i="55" s="1"/>
  <c r="AA70" i="55" s="1"/>
  <c r="X69" i="55"/>
  <c r="Z69" i="55" s="1"/>
  <c r="W69" i="55"/>
  <c r="Y69" i="55" s="1"/>
  <c r="AA69" i="55" s="1"/>
  <c r="X68" i="55"/>
  <c r="Z68" i="55" s="1"/>
  <c r="W68" i="55"/>
  <c r="Y68" i="55" s="1"/>
  <c r="AA68" i="55" s="1"/>
  <c r="X67" i="55"/>
  <c r="Z67" i="55" s="1"/>
  <c r="W67" i="55"/>
  <c r="Y67" i="55" s="1"/>
  <c r="AA67" i="55" s="1"/>
  <c r="X66" i="55"/>
  <c r="Z66" i="55" s="1"/>
  <c r="W66" i="55"/>
  <c r="Y66" i="55" s="1"/>
  <c r="AA66" i="55" s="1"/>
  <c r="X65" i="55"/>
  <c r="Z65" i="55" s="1"/>
  <c r="W65" i="55"/>
  <c r="Y65" i="55" s="1"/>
  <c r="AA65" i="55" s="1"/>
  <c r="X64" i="55"/>
  <c r="Z64" i="55" s="1"/>
  <c r="W64" i="55"/>
  <c r="Y64" i="55" s="1"/>
  <c r="AA64" i="55" s="1"/>
  <c r="X63" i="55"/>
  <c r="Z63" i="55" s="1"/>
  <c r="W63" i="55"/>
  <c r="Y63" i="55" s="1"/>
  <c r="AA63" i="55" s="1"/>
  <c r="X62" i="55"/>
  <c r="Z62" i="55" s="1"/>
  <c r="W62" i="55"/>
  <c r="Y62" i="55" s="1"/>
  <c r="AA62" i="55" s="1"/>
  <c r="X61" i="55"/>
  <c r="Z61" i="55" s="1"/>
  <c r="W61" i="55"/>
  <c r="Y61" i="55" s="1"/>
  <c r="AA61" i="55" s="1"/>
  <c r="X60" i="55"/>
  <c r="Z60" i="55" s="1"/>
  <c r="W60" i="55"/>
  <c r="Y60" i="55" s="1"/>
  <c r="AA60" i="55" s="1"/>
  <c r="X59" i="55"/>
  <c r="Z59" i="55" s="1"/>
  <c r="W59" i="55"/>
  <c r="Y59" i="55" s="1"/>
  <c r="AA59" i="55" s="1"/>
  <c r="X58" i="55"/>
  <c r="Z58" i="55" s="1"/>
  <c r="W58" i="55"/>
  <c r="Y58" i="55" s="1"/>
  <c r="AA58" i="55" s="1"/>
  <c r="X57" i="55"/>
  <c r="Z57" i="55" s="1"/>
  <c r="W57" i="55"/>
  <c r="Y57" i="55" s="1"/>
  <c r="AA57" i="55" s="1"/>
  <c r="X56" i="55"/>
  <c r="Z56" i="55" s="1"/>
  <c r="W56" i="55"/>
  <c r="Y56" i="55" s="1"/>
  <c r="AA56" i="55" s="1"/>
  <c r="X55" i="55"/>
  <c r="Z55" i="55" s="1"/>
  <c r="W55" i="55"/>
  <c r="Y55" i="55" s="1"/>
  <c r="AA55" i="55" s="1"/>
  <c r="X54" i="55"/>
  <c r="Z54" i="55" s="1"/>
  <c r="W54" i="55"/>
  <c r="Y54" i="55" s="1"/>
  <c r="AA54" i="55" s="1"/>
  <c r="X53" i="55"/>
  <c r="Z53" i="55" s="1"/>
  <c r="W53" i="55"/>
  <c r="Y53" i="55" s="1"/>
  <c r="AA53" i="55" s="1"/>
  <c r="X52" i="55"/>
  <c r="Z52" i="55" s="1"/>
  <c r="W52" i="55"/>
  <c r="Y52" i="55" s="1"/>
  <c r="AA52" i="55" s="1"/>
  <c r="X51" i="55"/>
  <c r="Z51" i="55" s="1"/>
  <c r="W51" i="55"/>
  <c r="Y51" i="55" s="1"/>
  <c r="AA51" i="55" s="1"/>
  <c r="X50" i="55"/>
  <c r="Z50" i="55" s="1"/>
  <c r="W50" i="55"/>
  <c r="Y50" i="55" s="1"/>
  <c r="AA50" i="55" s="1"/>
  <c r="X49" i="55"/>
  <c r="Z49" i="55" s="1"/>
  <c r="W49" i="55"/>
  <c r="Y49" i="55" s="1"/>
  <c r="AA49" i="55" s="1"/>
  <c r="X48" i="55"/>
  <c r="Z48" i="55" s="1"/>
  <c r="W48" i="55"/>
  <c r="Y48" i="55" s="1"/>
  <c r="AA48" i="55" s="1"/>
  <c r="X47" i="55"/>
  <c r="Z47" i="55" s="1"/>
  <c r="W47" i="55"/>
  <c r="Y47" i="55" s="1"/>
  <c r="AA47" i="55" s="1"/>
  <c r="X46" i="55"/>
  <c r="Z46" i="55" s="1"/>
  <c r="W46" i="55"/>
  <c r="Y46" i="55" s="1"/>
  <c r="AA46" i="55" s="1"/>
  <c r="X45" i="55"/>
  <c r="Z45" i="55" s="1"/>
  <c r="W45" i="55"/>
  <c r="Y45" i="55" s="1"/>
  <c r="AA45" i="55" s="1"/>
  <c r="X44" i="55"/>
  <c r="Z44" i="55" s="1"/>
  <c r="W44" i="55"/>
  <c r="Y44" i="55" s="1"/>
  <c r="AA44" i="55" s="1"/>
  <c r="X43" i="55"/>
  <c r="Z43" i="55" s="1"/>
  <c r="W43" i="55"/>
  <c r="Y43" i="55" s="1"/>
  <c r="X42" i="55"/>
  <c r="Z42" i="55" s="1"/>
  <c r="W42" i="55"/>
  <c r="Y42" i="55" s="1"/>
  <c r="X41" i="55"/>
  <c r="Z41" i="55" s="1"/>
  <c r="W41" i="55"/>
  <c r="Y41" i="55" s="1"/>
  <c r="X40" i="55"/>
  <c r="Z40" i="55" s="1"/>
  <c r="W40" i="55"/>
  <c r="Y40" i="55" s="1"/>
  <c r="AA40" i="55" s="1"/>
  <c r="X39" i="55"/>
  <c r="Z39" i="55" s="1"/>
  <c r="W39" i="55"/>
  <c r="Y39" i="55" s="1"/>
  <c r="AA39" i="55" s="1"/>
  <c r="X38" i="55"/>
  <c r="Z38" i="55" s="1"/>
  <c r="W38" i="55"/>
  <c r="Y38" i="55" s="1"/>
  <c r="AA38" i="55" s="1"/>
  <c r="X37" i="55"/>
  <c r="Z37" i="55" s="1"/>
  <c r="W37" i="55"/>
  <c r="Y37" i="55" s="1"/>
  <c r="AA37" i="55" s="1"/>
  <c r="X36" i="55"/>
  <c r="Z36" i="55" s="1"/>
  <c r="W36" i="55"/>
  <c r="Y36" i="55" s="1"/>
  <c r="X35" i="55"/>
  <c r="Z35" i="55" s="1"/>
  <c r="W35" i="55"/>
  <c r="Y35" i="55" s="1"/>
  <c r="X34" i="55"/>
  <c r="Z34" i="55" s="1"/>
  <c r="W34" i="55"/>
  <c r="Y34" i="55" s="1"/>
  <c r="X33" i="55"/>
  <c r="Z33" i="55" s="1"/>
  <c r="W33" i="55"/>
  <c r="Y33" i="55" s="1"/>
  <c r="X32" i="55"/>
  <c r="Z32" i="55" s="1"/>
  <c r="W32" i="55"/>
  <c r="Y32" i="55" s="1"/>
  <c r="X31" i="55"/>
  <c r="Z31" i="55" s="1"/>
  <c r="W31" i="55"/>
  <c r="Y31" i="55" s="1"/>
  <c r="X30" i="55"/>
  <c r="Z30" i="55" s="1"/>
  <c r="W30" i="55"/>
  <c r="Y30" i="55" s="1"/>
  <c r="X29" i="55"/>
  <c r="Z29" i="55" s="1"/>
  <c r="W29" i="55"/>
  <c r="Y29" i="55" s="1"/>
  <c r="AA29" i="55" s="1"/>
  <c r="X28" i="55"/>
  <c r="Z28" i="55" s="1"/>
  <c r="W28" i="55"/>
  <c r="Y28" i="55" s="1"/>
  <c r="X27" i="55"/>
  <c r="Z27" i="55" s="1"/>
  <c r="W27" i="55"/>
  <c r="Y27" i="55" s="1"/>
  <c r="X26" i="55"/>
  <c r="Z26" i="55" s="1"/>
  <c r="W26" i="55"/>
  <c r="Y26" i="55" s="1"/>
  <c r="X25" i="55"/>
  <c r="Z25" i="55" s="1"/>
  <c r="W25" i="55"/>
  <c r="Y25" i="55" s="1"/>
  <c r="X24" i="55"/>
  <c r="Z24" i="55" s="1"/>
  <c r="W24" i="55"/>
  <c r="Y24" i="55" s="1"/>
  <c r="X23" i="55"/>
  <c r="Z23" i="55" s="1"/>
  <c r="W23" i="55"/>
  <c r="Y23" i="55" s="1"/>
  <c r="X22" i="55"/>
  <c r="Z22" i="55" s="1"/>
  <c r="W22" i="55"/>
  <c r="Y22" i="55" s="1"/>
  <c r="AA22" i="55" s="1"/>
  <c r="X21" i="55"/>
  <c r="Z21" i="55" s="1"/>
  <c r="W21" i="55"/>
  <c r="Y21" i="55" s="1"/>
  <c r="X20" i="55"/>
  <c r="Z20" i="55" s="1"/>
  <c r="W20" i="55"/>
  <c r="Y20" i="55" s="1"/>
  <c r="X19" i="55"/>
  <c r="Z19" i="55" s="1"/>
  <c r="W19" i="55"/>
  <c r="Y19" i="55" s="1"/>
  <c r="X18" i="55"/>
  <c r="Z18" i="55" s="1"/>
  <c r="W18" i="55"/>
  <c r="Y18" i="55" s="1"/>
  <c r="X17" i="55"/>
  <c r="Z17" i="55" s="1"/>
  <c r="W17" i="55"/>
  <c r="Y17" i="55" s="1"/>
  <c r="X16" i="55"/>
  <c r="Z16" i="55" s="1"/>
  <c r="W16" i="55"/>
  <c r="Y16" i="55" s="1"/>
  <c r="X15" i="55"/>
  <c r="Z15" i="55" s="1"/>
  <c r="W15" i="55"/>
  <c r="Y15" i="55" s="1"/>
  <c r="X14" i="55"/>
  <c r="Z14" i="55" s="1"/>
  <c r="W14" i="55"/>
  <c r="Y14" i="55" s="1"/>
  <c r="X13" i="55"/>
  <c r="Z13" i="55" s="1"/>
  <c r="W13" i="55"/>
  <c r="Y13" i="55" s="1"/>
  <c r="X12" i="55"/>
  <c r="Z12" i="55" s="1"/>
  <c r="W12" i="55"/>
  <c r="Y12" i="55" s="1"/>
  <c r="X11" i="55"/>
  <c r="Z11" i="55" s="1"/>
  <c r="W11" i="55"/>
  <c r="Y11" i="55" s="1"/>
  <c r="X10" i="55"/>
  <c r="Z10" i="55" s="1"/>
  <c r="W10" i="55"/>
  <c r="Y10" i="55" s="1"/>
  <c r="X9" i="55"/>
  <c r="Z9" i="55" s="1"/>
  <c r="W9" i="55"/>
  <c r="Y9" i="55" s="1"/>
  <c r="X8" i="55"/>
  <c r="Z8" i="55" s="1"/>
  <c r="W8" i="55"/>
  <c r="Y8" i="55" s="1"/>
  <c r="V8" i="55"/>
  <c r="V9" i="55" s="1"/>
  <c r="V10" i="55" s="1"/>
  <c r="V11" i="55" s="1"/>
  <c r="V12" i="55" s="1"/>
  <c r="V13" i="55" s="1"/>
  <c r="V14" i="55" s="1"/>
  <c r="V15" i="55" s="1"/>
  <c r="V16" i="55" s="1"/>
  <c r="V17" i="55" s="1"/>
  <c r="V18" i="55" s="1"/>
  <c r="V19" i="55" s="1"/>
  <c r="V20" i="55" s="1"/>
  <c r="V21" i="55" s="1"/>
  <c r="V22" i="55" s="1"/>
  <c r="V23" i="55" s="1"/>
  <c r="V24" i="55" s="1"/>
  <c r="V25" i="55" s="1"/>
  <c r="V26" i="55" s="1"/>
  <c r="V27" i="55" s="1"/>
  <c r="V28" i="55" s="1"/>
  <c r="V29" i="55" s="1"/>
  <c r="V30" i="55" s="1"/>
  <c r="V31" i="55" s="1"/>
  <c r="V32" i="55" s="1"/>
  <c r="V33" i="55" s="1"/>
  <c r="V34" i="55" s="1"/>
  <c r="V35" i="55" s="1"/>
  <c r="V36" i="55" s="1"/>
  <c r="V37" i="55" s="1"/>
  <c r="V38" i="55" s="1"/>
  <c r="V39" i="55" s="1"/>
  <c r="V40" i="55" s="1"/>
  <c r="V41" i="55" s="1"/>
  <c r="V42" i="55" s="1"/>
  <c r="V43" i="55" s="1"/>
  <c r="V44" i="55" s="1"/>
  <c r="V45" i="55" s="1"/>
  <c r="V46" i="55" s="1"/>
  <c r="V47" i="55" s="1"/>
  <c r="V48" i="55" s="1"/>
  <c r="V49" i="55" s="1"/>
  <c r="V50" i="55" s="1"/>
  <c r="V51" i="55" s="1"/>
  <c r="V52" i="55" s="1"/>
  <c r="V53" i="55" s="1"/>
  <c r="V54" i="55" s="1"/>
  <c r="V55" i="55" s="1"/>
  <c r="V56" i="55" s="1"/>
  <c r="V57" i="55" s="1"/>
  <c r="V58" i="55" s="1"/>
  <c r="V59" i="55" s="1"/>
  <c r="V60" i="55" s="1"/>
  <c r="V61" i="55" s="1"/>
  <c r="V62" i="55" s="1"/>
  <c r="V63" i="55" s="1"/>
  <c r="V64" i="55" s="1"/>
  <c r="V65" i="55" s="1"/>
  <c r="V66" i="55" s="1"/>
  <c r="V67" i="55" s="1"/>
  <c r="V68" i="55" s="1"/>
  <c r="V69" i="55" s="1"/>
  <c r="V70" i="55" s="1"/>
  <c r="V71" i="55" s="1"/>
  <c r="V72" i="55" s="1"/>
  <c r="V73" i="55" s="1"/>
  <c r="V74" i="55" s="1"/>
  <c r="V75" i="55" s="1"/>
  <c r="V76" i="55" s="1"/>
  <c r="V77" i="55" s="1"/>
  <c r="V78" i="55" s="1"/>
  <c r="V79" i="55" s="1"/>
  <c r="V80" i="55" s="1"/>
  <c r="V81" i="55" s="1"/>
  <c r="V82" i="55" s="1"/>
  <c r="V83" i="55" s="1"/>
  <c r="V84" i="55" s="1"/>
  <c r="V85" i="55" s="1"/>
  <c r="V86" i="55" s="1"/>
  <c r="V87" i="55" s="1"/>
  <c r="V88" i="55" s="1"/>
  <c r="V89" i="55" s="1"/>
  <c r="V90" i="55" s="1"/>
  <c r="V91" i="55" s="1"/>
  <c r="V92" i="55" s="1"/>
  <c r="X7" i="55"/>
  <c r="Z7" i="55" s="1"/>
  <c r="W7" i="55"/>
  <c r="Y7" i="55" s="1"/>
  <c r="D7" i="55"/>
  <c r="E7" i="55" s="1"/>
  <c r="F7" i="55" s="1"/>
  <c r="G7" i="55" s="1"/>
  <c r="H7" i="55" s="1"/>
  <c r="I7" i="55" s="1"/>
  <c r="J7" i="55" s="1"/>
  <c r="K7" i="55" s="1"/>
  <c r="L7" i="55" s="1"/>
  <c r="M7" i="55" s="1"/>
  <c r="N7" i="55" s="1"/>
  <c r="O7" i="55" s="1"/>
  <c r="P7" i="55" s="1"/>
  <c r="AA26" i="55" l="1"/>
  <c r="AA22" i="57"/>
  <c r="AA19" i="55"/>
  <c r="AA20" i="56"/>
  <c r="AA26" i="57"/>
  <c r="AA26" i="56"/>
  <c r="AA7" i="56"/>
  <c r="AA42" i="55"/>
  <c r="AA43" i="56"/>
  <c r="AA43" i="57"/>
  <c r="AA43" i="55"/>
  <c r="AA34" i="55"/>
  <c r="AA34" i="57"/>
  <c r="AA33" i="57"/>
  <c r="AA33" i="56"/>
  <c r="AA41" i="56"/>
  <c r="AA39" i="57"/>
  <c r="AA36" i="55"/>
  <c r="AA37" i="56"/>
  <c r="AA40" i="56"/>
  <c r="AA41" i="55"/>
  <c r="AA37" i="57"/>
  <c r="AA38" i="56"/>
  <c r="AA32" i="57"/>
  <c r="AA31" i="55"/>
  <c r="AA31" i="56"/>
  <c r="AA30" i="57"/>
  <c r="AA30" i="55"/>
  <c r="AA29" i="56"/>
  <c r="AA29" i="57"/>
  <c r="AA28" i="57"/>
  <c r="AA28" i="55"/>
  <c r="AA27" i="57"/>
  <c r="AA27" i="55"/>
  <c r="AA27" i="56"/>
  <c r="AA18" i="55"/>
  <c r="AA21" i="55"/>
  <c r="AA19" i="56"/>
  <c r="AA22" i="56"/>
  <c r="AA35" i="56"/>
  <c r="AA33" i="55"/>
  <c r="AA35" i="55"/>
  <c r="AA32" i="56"/>
  <c r="AA31" i="57"/>
  <c r="AA36" i="57"/>
  <c r="AA30" i="56"/>
  <c r="AA36" i="56"/>
  <c r="AA35" i="57"/>
  <c r="AA32" i="55"/>
  <c r="AA34" i="56"/>
  <c r="AA18" i="56"/>
  <c r="AA24" i="55"/>
  <c r="AA20" i="55"/>
  <c r="AA20" i="57"/>
  <c r="AA25" i="56"/>
  <c r="AA23" i="56"/>
  <c r="AA25" i="57"/>
  <c r="AA25" i="55"/>
  <c r="AA21" i="56"/>
  <c r="AA23" i="55"/>
  <c r="AA21" i="57"/>
  <c r="AA19" i="57"/>
  <c r="AA17" i="55"/>
  <c r="AA17" i="57"/>
  <c r="AA17" i="56"/>
  <c r="AA16" i="55"/>
  <c r="AA16" i="56"/>
  <c r="AA16" i="57"/>
  <c r="AA15" i="55"/>
  <c r="AA15" i="57"/>
  <c r="AA15" i="56"/>
  <c r="AA14" i="55"/>
  <c r="AA14" i="56"/>
  <c r="AA14" i="57"/>
  <c r="AA13" i="56"/>
  <c r="AA13" i="57"/>
  <c r="AA13" i="55"/>
  <c r="AA12" i="57"/>
  <c r="AA12" i="56"/>
  <c r="AA12" i="55"/>
  <c r="AA11" i="55"/>
  <c r="AA11" i="57"/>
  <c r="AA11" i="56"/>
  <c r="AA10" i="57"/>
  <c r="AA10" i="55"/>
  <c r="AA10" i="56"/>
  <c r="AA9" i="55"/>
  <c r="AA9" i="57"/>
  <c r="AA9" i="56"/>
  <c r="AA8" i="57"/>
  <c r="AA8" i="55"/>
  <c r="AA8" i="56"/>
  <c r="AA7" i="55"/>
  <c r="AA7" i="57"/>
  <c r="T57" i="38"/>
  <c r="T56" i="38"/>
  <c r="T55" i="38"/>
  <c r="T54" i="38"/>
  <c r="T62" i="38" l="1"/>
  <c r="Y66" i="46" s="1"/>
  <c r="P65" i="46" s="1"/>
  <c r="P68" i="46"/>
  <c r="AU52" i="38"/>
  <c r="AU51" i="38"/>
  <c r="AU50" i="38"/>
  <c r="AU49" i="38"/>
  <c r="AU48" i="38"/>
  <c r="AU47" i="38"/>
  <c r="AU46" i="38"/>
  <c r="AU45" i="38"/>
  <c r="AU44" i="38"/>
  <c r="AU43" i="38"/>
  <c r="AU35" i="38"/>
  <c r="AU34" i="38"/>
  <c r="AU33" i="38"/>
  <c r="AU32" i="38"/>
  <c r="AU31" i="38"/>
  <c r="AQ52" i="38"/>
  <c r="AQ51" i="38"/>
  <c r="AQ50" i="38"/>
  <c r="AQ49" i="38"/>
  <c r="AQ48" i="38"/>
  <c r="AQ47" i="38"/>
  <c r="AQ46" i="38"/>
  <c r="AQ45" i="38"/>
  <c r="AQ44" i="38"/>
  <c r="AQ43" i="38"/>
  <c r="AQ35" i="38"/>
  <c r="AQ34" i="38"/>
  <c r="AQ33" i="38"/>
  <c r="AQ32" i="38"/>
  <c r="AQ31" i="38"/>
  <c r="AH52" i="38"/>
  <c r="AH51" i="38"/>
  <c r="AH50" i="38"/>
  <c r="AH49" i="38"/>
  <c r="AH48" i="38"/>
  <c r="AH47" i="38"/>
  <c r="AH46" i="38"/>
  <c r="AH45" i="38"/>
  <c r="AH44" i="38"/>
  <c r="AH43" i="38"/>
  <c r="AH35" i="38"/>
  <c r="AH34" i="38"/>
  <c r="AH33" i="38"/>
  <c r="AH32" i="38"/>
  <c r="AH31" i="38"/>
  <c r="I5" i="46"/>
  <c r="AA4" i="38"/>
  <c r="AA9" i="38"/>
  <c r="Y13" i="38"/>
  <c r="AA52" i="38"/>
  <c r="AA51" i="38"/>
  <c r="AA50" i="38"/>
  <c r="AA49" i="38"/>
  <c r="AA48" i="38"/>
  <c r="AA47" i="38"/>
  <c r="AA46" i="38"/>
  <c r="AA45" i="38"/>
  <c r="AA44" i="38"/>
  <c r="AA43" i="38"/>
  <c r="AA42" i="38"/>
  <c r="AA41" i="38"/>
  <c r="AA40" i="38"/>
  <c r="AA39" i="38"/>
  <c r="AA38" i="38"/>
  <c r="AA37" i="38"/>
  <c r="AA36" i="38"/>
  <c r="AA35" i="38"/>
  <c r="AA34" i="38"/>
  <c r="AA33" i="38"/>
  <c r="AA32" i="38"/>
  <c r="AA31" i="38"/>
  <c r="AA30" i="38"/>
  <c r="AA29" i="38"/>
  <c r="AA28" i="38"/>
  <c r="AA27" i="38"/>
  <c r="AA26" i="38"/>
  <c r="AA25" i="38"/>
  <c r="AA24" i="38"/>
  <c r="AA23" i="38"/>
  <c r="AA22" i="38"/>
  <c r="AA21" i="38"/>
  <c r="AA20" i="38"/>
  <c r="AL52" i="38"/>
  <c r="AL51" i="38"/>
  <c r="AL50" i="38"/>
  <c r="AL49" i="38"/>
  <c r="AL48" i="38"/>
  <c r="AL47" i="38"/>
  <c r="AL46" i="38"/>
  <c r="AL45" i="38"/>
  <c r="AL44" i="38"/>
  <c r="AL43" i="38"/>
  <c r="AL42" i="38"/>
  <c r="AL41" i="38"/>
  <c r="AL40" i="38"/>
  <c r="AL39" i="38"/>
  <c r="AL38" i="38"/>
  <c r="AL37" i="38"/>
  <c r="AL36" i="38"/>
  <c r="AL35" i="38"/>
  <c r="AL34" i="38"/>
  <c r="AL33" i="38"/>
  <c r="AL32" i="38"/>
  <c r="AL31" i="38"/>
  <c r="AL30" i="38"/>
  <c r="AL29" i="38"/>
  <c r="AL28" i="38"/>
  <c r="AL27" i="38"/>
  <c r="AL26" i="38"/>
  <c r="AL25" i="38"/>
  <c r="AL24" i="38"/>
  <c r="AL23" i="38"/>
  <c r="AL22" i="38"/>
  <c r="AL21" i="38"/>
  <c r="AL20" i="38"/>
  <c r="AL19" i="38"/>
  <c r="AL18" i="38"/>
  <c r="AL17" i="38"/>
  <c r="AL16" i="38"/>
  <c r="AL15" i="38"/>
  <c r="AL14" i="38"/>
  <c r="AL13" i="38"/>
  <c r="Y11" i="41"/>
  <c r="Y10" i="41"/>
  <c r="AF13" i="38"/>
  <c r="AK92" i="52"/>
  <c r="AM92" i="52" s="1"/>
  <c r="AJ92" i="52"/>
  <c r="AL92" i="52" s="1"/>
  <c r="AN92" i="52" s="1"/>
  <c r="AK91" i="52"/>
  <c r="AM91" i="52" s="1"/>
  <c r="AJ91" i="52"/>
  <c r="AL91" i="52" s="1"/>
  <c r="AN91" i="52" s="1"/>
  <c r="AK90" i="52"/>
  <c r="AM90" i="52" s="1"/>
  <c r="AJ90" i="52"/>
  <c r="AL90" i="52" s="1"/>
  <c r="AN90" i="52" s="1"/>
  <c r="AK89" i="52"/>
  <c r="AM89" i="52" s="1"/>
  <c r="AJ89" i="52"/>
  <c r="AL89" i="52" s="1"/>
  <c r="AN89" i="52" s="1"/>
  <c r="AK88" i="52"/>
  <c r="AM88" i="52" s="1"/>
  <c r="AJ88" i="52"/>
  <c r="AL88" i="52" s="1"/>
  <c r="AN88" i="52" s="1"/>
  <c r="AK87" i="52"/>
  <c r="AM87" i="52" s="1"/>
  <c r="AJ87" i="52"/>
  <c r="AL87" i="52" s="1"/>
  <c r="AN87" i="52" s="1"/>
  <c r="AK86" i="52"/>
  <c r="AM86" i="52" s="1"/>
  <c r="AJ86" i="52"/>
  <c r="AL86" i="52" s="1"/>
  <c r="AN86" i="52" s="1"/>
  <c r="AK85" i="52"/>
  <c r="AM85" i="52" s="1"/>
  <c r="AJ85" i="52"/>
  <c r="AL85" i="52" s="1"/>
  <c r="AN85" i="52" s="1"/>
  <c r="AK84" i="52"/>
  <c r="AM84" i="52" s="1"/>
  <c r="AJ84" i="52"/>
  <c r="AL84" i="52" s="1"/>
  <c r="AN84" i="52" s="1"/>
  <c r="AK83" i="52"/>
  <c r="AM83" i="52" s="1"/>
  <c r="AJ83" i="52"/>
  <c r="AL83" i="52" s="1"/>
  <c r="AN83" i="52" s="1"/>
  <c r="AK82" i="52"/>
  <c r="AM82" i="52" s="1"/>
  <c r="AJ82" i="52"/>
  <c r="AL82" i="52" s="1"/>
  <c r="AN82" i="52" s="1"/>
  <c r="AK81" i="52"/>
  <c r="AM81" i="52" s="1"/>
  <c r="AJ81" i="52"/>
  <c r="AL81" i="52" s="1"/>
  <c r="AN81" i="52" s="1"/>
  <c r="AK80" i="52"/>
  <c r="AM80" i="52" s="1"/>
  <c r="AJ80" i="52"/>
  <c r="AL80" i="52" s="1"/>
  <c r="AN80" i="52" s="1"/>
  <c r="AK79" i="52"/>
  <c r="AM79" i="52" s="1"/>
  <c r="AJ79" i="52"/>
  <c r="AL79" i="52" s="1"/>
  <c r="AN79" i="52" s="1"/>
  <c r="AK78" i="52"/>
  <c r="AM78" i="52" s="1"/>
  <c r="AJ78" i="52"/>
  <c r="AL78" i="52" s="1"/>
  <c r="AN78" i="52" s="1"/>
  <c r="AK77" i="52"/>
  <c r="AM77" i="52" s="1"/>
  <c r="AJ77" i="52"/>
  <c r="AL77" i="52" s="1"/>
  <c r="AN77" i="52" s="1"/>
  <c r="AK76" i="52"/>
  <c r="AM76" i="52" s="1"/>
  <c r="AJ76" i="52"/>
  <c r="AL76" i="52" s="1"/>
  <c r="AN76" i="52" s="1"/>
  <c r="AK75" i="52"/>
  <c r="AM75" i="52" s="1"/>
  <c r="AJ75" i="52"/>
  <c r="AL75" i="52" s="1"/>
  <c r="AN75" i="52" s="1"/>
  <c r="AK74" i="52"/>
  <c r="AM74" i="52" s="1"/>
  <c r="AJ74" i="52"/>
  <c r="AL74" i="52" s="1"/>
  <c r="AN74" i="52" s="1"/>
  <c r="AK73" i="52"/>
  <c r="AM73" i="52" s="1"/>
  <c r="AJ73" i="52"/>
  <c r="AL73" i="52" s="1"/>
  <c r="AN73" i="52" s="1"/>
  <c r="AK72" i="52"/>
  <c r="AM72" i="52" s="1"/>
  <c r="AJ72" i="52"/>
  <c r="AL72" i="52" s="1"/>
  <c r="AN72" i="52" s="1"/>
  <c r="AK71" i="52"/>
  <c r="AM71" i="52" s="1"/>
  <c r="AJ71" i="52"/>
  <c r="AL71" i="52" s="1"/>
  <c r="AN71" i="52" s="1"/>
  <c r="AK70" i="52"/>
  <c r="AM70" i="52" s="1"/>
  <c r="AJ70" i="52"/>
  <c r="AL70" i="52" s="1"/>
  <c r="AN70" i="52" s="1"/>
  <c r="AK69" i="52"/>
  <c r="AM69" i="52" s="1"/>
  <c r="AJ69" i="52"/>
  <c r="AL69" i="52" s="1"/>
  <c r="AN69" i="52" s="1"/>
  <c r="AK68" i="52"/>
  <c r="AM68" i="52" s="1"/>
  <c r="AJ68" i="52"/>
  <c r="AL68" i="52" s="1"/>
  <c r="AN68" i="52" s="1"/>
  <c r="AK67" i="52"/>
  <c r="AM67" i="52" s="1"/>
  <c r="AJ67" i="52"/>
  <c r="AL67" i="52" s="1"/>
  <c r="AN67" i="52" s="1"/>
  <c r="AK66" i="52"/>
  <c r="AM66" i="52" s="1"/>
  <c r="AJ66" i="52"/>
  <c r="AL66" i="52" s="1"/>
  <c r="AN66" i="52" s="1"/>
  <c r="AK65" i="52"/>
  <c r="AM65" i="52" s="1"/>
  <c r="AJ65" i="52"/>
  <c r="AL65" i="52" s="1"/>
  <c r="AN65" i="52" s="1"/>
  <c r="AK64" i="52"/>
  <c r="AM64" i="52" s="1"/>
  <c r="AJ64" i="52"/>
  <c r="AL64" i="52" s="1"/>
  <c r="AN64" i="52" s="1"/>
  <c r="AK63" i="52"/>
  <c r="AM63" i="52" s="1"/>
  <c r="AJ63" i="52"/>
  <c r="AL63" i="52" s="1"/>
  <c r="AN63" i="52" s="1"/>
  <c r="AK62" i="52"/>
  <c r="AM62" i="52" s="1"/>
  <c r="AJ62" i="52"/>
  <c r="AL62" i="52" s="1"/>
  <c r="AN62" i="52" s="1"/>
  <c r="AK61" i="52"/>
  <c r="AM61" i="52" s="1"/>
  <c r="AJ61" i="52"/>
  <c r="AL61" i="52" s="1"/>
  <c r="AN61" i="52" s="1"/>
  <c r="AK60" i="52"/>
  <c r="AM60" i="52" s="1"/>
  <c r="AJ60" i="52"/>
  <c r="AL60" i="52" s="1"/>
  <c r="AN60" i="52" s="1"/>
  <c r="AK59" i="52"/>
  <c r="AM59" i="52" s="1"/>
  <c r="AJ59" i="52"/>
  <c r="AL59" i="52" s="1"/>
  <c r="AN59" i="52" s="1"/>
  <c r="AK58" i="52"/>
  <c r="AM58" i="52" s="1"/>
  <c r="AJ58" i="52"/>
  <c r="AL58" i="52" s="1"/>
  <c r="AN58" i="52" s="1"/>
  <c r="AK57" i="52"/>
  <c r="AM57" i="52" s="1"/>
  <c r="AJ57" i="52"/>
  <c r="AL57" i="52" s="1"/>
  <c r="AN57" i="52" s="1"/>
  <c r="AK56" i="52"/>
  <c r="AM56" i="52" s="1"/>
  <c r="AJ56" i="52"/>
  <c r="AL56" i="52" s="1"/>
  <c r="AN56" i="52" s="1"/>
  <c r="AK55" i="52"/>
  <c r="AM55" i="52" s="1"/>
  <c r="AJ55" i="52"/>
  <c r="AL55" i="52" s="1"/>
  <c r="AN55" i="52" s="1"/>
  <c r="AK54" i="52"/>
  <c r="AM54" i="52" s="1"/>
  <c r="AJ54" i="52"/>
  <c r="AL54" i="52" s="1"/>
  <c r="AN54" i="52" s="1"/>
  <c r="AK53" i="52"/>
  <c r="AM53" i="52" s="1"/>
  <c r="AJ53" i="52"/>
  <c r="AL53" i="52" s="1"/>
  <c r="AN53" i="52" s="1"/>
  <c r="AK52" i="52"/>
  <c r="AM52" i="52" s="1"/>
  <c r="AJ52" i="52"/>
  <c r="AL52" i="52" s="1"/>
  <c r="AN52" i="52" s="1"/>
  <c r="AK51" i="52"/>
  <c r="AM51" i="52" s="1"/>
  <c r="AJ51" i="52"/>
  <c r="AL51" i="52" s="1"/>
  <c r="AN51" i="52" s="1"/>
  <c r="AK50" i="52"/>
  <c r="AM50" i="52" s="1"/>
  <c r="AJ50" i="52"/>
  <c r="AL50" i="52" s="1"/>
  <c r="AN50" i="52" s="1"/>
  <c r="AK49" i="52"/>
  <c r="AM49" i="52" s="1"/>
  <c r="AJ49" i="52"/>
  <c r="AL49" i="52" s="1"/>
  <c r="AN49" i="52" s="1"/>
  <c r="AK48" i="52"/>
  <c r="AM48" i="52" s="1"/>
  <c r="AJ48" i="52"/>
  <c r="AL48" i="52" s="1"/>
  <c r="AN48" i="52" s="1"/>
  <c r="AK47" i="52"/>
  <c r="AM47" i="52" s="1"/>
  <c r="AJ47" i="52"/>
  <c r="AL47" i="52" s="1"/>
  <c r="AN47" i="52" s="1"/>
  <c r="AK46" i="52"/>
  <c r="AM46" i="52" s="1"/>
  <c r="AJ46" i="52"/>
  <c r="AL46" i="52" s="1"/>
  <c r="AN46" i="52" s="1"/>
  <c r="AK45" i="52"/>
  <c r="AM45" i="52" s="1"/>
  <c r="AJ45" i="52"/>
  <c r="AL45" i="52" s="1"/>
  <c r="AN45" i="52" s="1"/>
  <c r="AK44" i="52"/>
  <c r="AM44" i="52" s="1"/>
  <c r="AJ44" i="52"/>
  <c r="AL44" i="52" s="1"/>
  <c r="AN44" i="52" s="1"/>
  <c r="AK43" i="52"/>
  <c r="AM43" i="52" s="1"/>
  <c r="AJ43" i="52"/>
  <c r="AL43" i="52" s="1"/>
  <c r="AN43" i="52" s="1"/>
  <c r="AK42" i="52"/>
  <c r="AM42" i="52" s="1"/>
  <c r="AJ42" i="52"/>
  <c r="AL42" i="52" s="1"/>
  <c r="AN42" i="52" s="1"/>
  <c r="AK41" i="52"/>
  <c r="AM41" i="52" s="1"/>
  <c r="AJ41" i="52"/>
  <c r="AL41" i="52" s="1"/>
  <c r="AN41" i="52" s="1"/>
  <c r="AK40" i="52"/>
  <c r="AM40" i="52" s="1"/>
  <c r="AJ40" i="52"/>
  <c r="AL40" i="52" s="1"/>
  <c r="AK39" i="52"/>
  <c r="AM39" i="52" s="1"/>
  <c r="AJ39" i="52"/>
  <c r="AL39" i="52" s="1"/>
  <c r="AN39" i="52" s="1"/>
  <c r="AK38" i="52"/>
  <c r="AM38" i="52" s="1"/>
  <c r="AJ38" i="52"/>
  <c r="AL38" i="52" s="1"/>
  <c r="AK37" i="52"/>
  <c r="AM37" i="52" s="1"/>
  <c r="AJ37" i="52"/>
  <c r="AL37" i="52" s="1"/>
  <c r="AN37" i="52" s="1"/>
  <c r="AK36" i="52"/>
  <c r="AM36" i="52" s="1"/>
  <c r="AJ36" i="52"/>
  <c r="AL36" i="52" s="1"/>
  <c r="AN36" i="52" s="1"/>
  <c r="AK35" i="52"/>
  <c r="AM35" i="52" s="1"/>
  <c r="AJ35" i="52"/>
  <c r="AL35" i="52" s="1"/>
  <c r="AN35" i="52" s="1"/>
  <c r="AK34" i="52"/>
  <c r="AM34" i="52" s="1"/>
  <c r="AJ34" i="52"/>
  <c r="AL34" i="52" s="1"/>
  <c r="AK33" i="52"/>
  <c r="AM33" i="52" s="1"/>
  <c r="AJ33" i="52"/>
  <c r="AL33" i="52" s="1"/>
  <c r="AK32" i="52"/>
  <c r="AM32" i="52" s="1"/>
  <c r="AJ32" i="52"/>
  <c r="AL32" i="52" s="1"/>
  <c r="AK31" i="52"/>
  <c r="AM31" i="52" s="1"/>
  <c r="AJ31" i="52"/>
  <c r="AL31" i="52" s="1"/>
  <c r="AK30" i="52"/>
  <c r="AM30" i="52" s="1"/>
  <c r="AJ30" i="52"/>
  <c r="AL30" i="52" s="1"/>
  <c r="AK29" i="52"/>
  <c r="AM29" i="52" s="1"/>
  <c r="AJ29" i="52"/>
  <c r="AL29" i="52" s="1"/>
  <c r="AK28" i="52"/>
  <c r="AM28" i="52" s="1"/>
  <c r="AJ28" i="52"/>
  <c r="AL28" i="52" s="1"/>
  <c r="AK27" i="52"/>
  <c r="AM27" i="52" s="1"/>
  <c r="AJ27" i="52"/>
  <c r="AL27" i="52" s="1"/>
  <c r="AK26" i="52"/>
  <c r="AM26" i="52" s="1"/>
  <c r="AJ26" i="52"/>
  <c r="AL26" i="52" s="1"/>
  <c r="AK25" i="52"/>
  <c r="AM25" i="52" s="1"/>
  <c r="AJ25" i="52"/>
  <c r="AL25" i="52" s="1"/>
  <c r="AN25" i="52" s="1"/>
  <c r="AK24" i="52"/>
  <c r="AM24" i="52" s="1"/>
  <c r="AJ24" i="52"/>
  <c r="AL24" i="52" s="1"/>
  <c r="AK23" i="52"/>
  <c r="AM23" i="52" s="1"/>
  <c r="AJ23" i="52"/>
  <c r="AL23" i="52" s="1"/>
  <c r="AK22" i="52"/>
  <c r="AM22" i="52" s="1"/>
  <c r="AJ22" i="52"/>
  <c r="AL22" i="52" s="1"/>
  <c r="AK21" i="52"/>
  <c r="AM21" i="52" s="1"/>
  <c r="AJ21" i="52"/>
  <c r="AL21" i="52" s="1"/>
  <c r="AK20" i="52"/>
  <c r="AM20" i="52" s="1"/>
  <c r="AJ20" i="52"/>
  <c r="AL20" i="52" s="1"/>
  <c r="AK19" i="52"/>
  <c r="AM19" i="52" s="1"/>
  <c r="AJ19" i="52"/>
  <c r="AL19" i="52" s="1"/>
  <c r="AN19" i="52" s="1"/>
  <c r="AK18" i="52"/>
  <c r="AM18" i="52" s="1"/>
  <c r="AJ18" i="52"/>
  <c r="AL18" i="52" s="1"/>
  <c r="AK17" i="52"/>
  <c r="AM17" i="52" s="1"/>
  <c r="AJ17" i="52"/>
  <c r="AL17" i="52" s="1"/>
  <c r="AK16" i="52"/>
  <c r="AM16" i="52" s="1"/>
  <c r="AJ16" i="52"/>
  <c r="AL16" i="52" s="1"/>
  <c r="AK15" i="52"/>
  <c r="AM15" i="52" s="1"/>
  <c r="AJ15" i="52"/>
  <c r="AL15" i="52" s="1"/>
  <c r="AK14" i="52"/>
  <c r="AM14" i="52" s="1"/>
  <c r="AJ14" i="52"/>
  <c r="AL14" i="52" s="1"/>
  <c r="AK13" i="52"/>
  <c r="AM13" i="52" s="1"/>
  <c r="AJ13" i="52"/>
  <c r="AL13" i="52" s="1"/>
  <c r="AK12" i="52"/>
  <c r="AM12" i="52" s="1"/>
  <c r="AJ12" i="52"/>
  <c r="AL12" i="52" s="1"/>
  <c r="AK11" i="52"/>
  <c r="AM11" i="52" s="1"/>
  <c r="AJ11" i="52"/>
  <c r="AL11" i="52" s="1"/>
  <c r="AK10" i="52"/>
  <c r="AM10" i="52" s="1"/>
  <c r="AJ10" i="52"/>
  <c r="AL10" i="52" s="1"/>
  <c r="AK9" i="52"/>
  <c r="AM9" i="52" s="1"/>
  <c r="AJ9" i="52"/>
  <c r="AL9" i="52" s="1"/>
  <c r="AK8" i="52"/>
  <c r="AM8" i="52" s="1"/>
  <c r="AJ8" i="52"/>
  <c r="AL8" i="52" s="1"/>
  <c r="AI8" i="52"/>
  <c r="AI9" i="52" s="1"/>
  <c r="AI10" i="52" s="1"/>
  <c r="AI11" i="52" s="1"/>
  <c r="AI12" i="52" s="1"/>
  <c r="AI13" i="52" s="1"/>
  <c r="AI14" i="52" s="1"/>
  <c r="AI15" i="52" s="1"/>
  <c r="AI16" i="52" s="1"/>
  <c r="AI17" i="52" s="1"/>
  <c r="AI18" i="52" s="1"/>
  <c r="AI19" i="52" s="1"/>
  <c r="AI20" i="52" s="1"/>
  <c r="AI21" i="52" s="1"/>
  <c r="AI22" i="52" s="1"/>
  <c r="AI23" i="52" s="1"/>
  <c r="AI24" i="52" s="1"/>
  <c r="AI25" i="52" s="1"/>
  <c r="AI26" i="52" s="1"/>
  <c r="AI27" i="52" s="1"/>
  <c r="AI28" i="52" s="1"/>
  <c r="AI29" i="52" s="1"/>
  <c r="AI30" i="52" s="1"/>
  <c r="AI31" i="52" s="1"/>
  <c r="AI32" i="52" s="1"/>
  <c r="AI33" i="52" s="1"/>
  <c r="AI34" i="52" s="1"/>
  <c r="AI35" i="52" s="1"/>
  <c r="AI36" i="52" s="1"/>
  <c r="AI37" i="52" s="1"/>
  <c r="AI38" i="52" s="1"/>
  <c r="AI39" i="52" s="1"/>
  <c r="AI40" i="52" s="1"/>
  <c r="AI41" i="52" s="1"/>
  <c r="AI42" i="52" s="1"/>
  <c r="AI43" i="52" s="1"/>
  <c r="AI44" i="52" s="1"/>
  <c r="AI45" i="52" s="1"/>
  <c r="AI46" i="52" s="1"/>
  <c r="AI47" i="52" s="1"/>
  <c r="AI48" i="52" s="1"/>
  <c r="AI49" i="52" s="1"/>
  <c r="AI50" i="52" s="1"/>
  <c r="AI51" i="52" s="1"/>
  <c r="AI52" i="52" s="1"/>
  <c r="AI53" i="52" s="1"/>
  <c r="AI54" i="52" s="1"/>
  <c r="AI55" i="52" s="1"/>
  <c r="AI56" i="52" s="1"/>
  <c r="AI57" i="52" s="1"/>
  <c r="AI58" i="52" s="1"/>
  <c r="AI59" i="52" s="1"/>
  <c r="AI60" i="52" s="1"/>
  <c r="AI61" i="52" s="1"/>
  <c r="AI62" i="52" s="1"/>
  <c r="AI63" i="52" s="1"/>
  <c r="AI64" i="52" s="1"/>
  <c r="AI65" i="52" s="1"/>
  <c r="AI66" i="52" s="1"/>
  <c r="AI67" i="52" s="1"/>
  <c r="AI68" i="52" s="1"/>
  <c r="AI69" i="52" s="1"/>
  <c r="AI70" i="52" s="1"/>
  <c r="AI71" i="52" s="1"/>
  <c r="AI72" i="52" s="1"/>
  <c r="AI73" i="52" s="1"/>
  <c r="AI74" i="52" s="1"/>
  <c r="AI75" i="52" s="1"/>
  <c r="AI76" i="52" s="1"/>
  <c r="AI77" i="52" s="1"/>
  <c r="AI78" i="52" s="1"/>
  <c r="AI79" i="52" s="1"/>
  <c r="AI80" i="52" s="1"/>
  <c r="AI81" i="52" s="1"/>
  <c r="AI82" i="52" s="1"/>
  <c r="AI83" i="52" s="1"/>
  <c r="AI84" i="52" s="1"/>
  <c r="AI85" i="52" s="1"/>
  <c r="AI86" i="52" s="1"/>
  <c r="AI87" i="52" s="1"/>
  <c r="AI88" i="52" s="1"/>
  <c r="AI89" i="52" s="1"/>
  <c r="AI90" i="52" s="1"/>
  <c r="AI91" i="52" s="1"/>
  <c r="AI92" i="52" s="1"/>
  <c r="AK7" i="52"/>
  <c r="AM7" i="52" s="1"/>
  <c r="AJ7" i="52"/>
  <c r="AL7" i="52" s="1"/>
  <c r="AN23" i="52" l="1"/>
  <c r="AN20" i="52"/>
  <c r="AN24" i="52"/>
  <c r="AN33" i="52"/>
  <c r="AN40" i="52"/>
  <c r="AN38" i="52"/>
  <c r="AN28" i="52"/>
  <c r="AN27" i="52"/>
  <c r="AN21" i="52"/>
  <c r="AN22" i="52"/>
  <c r="AN30" i="52"/>
  <c r="AN32" i="52"/>
  <c r="AN34" i="52"/>
  <c r="AN31" i="52"/>
  <c r="AN17" i="52"/>
  <c r="AN16" i="52"/>
  <c r="AN15" i="52"/>
  <c r="AN14" i="52"/>
  <c r="AN13" i="52"/>
  <c r="AN11" i="52"/>
  <c r="AD17" i="38" s="1"/>
  <c r="AN10" i="52"/>
  <c r="AN9" i="52"/>
  <c r="AN8" i="52"/>
  <c r="AN12" i="52"/>
  <c r="AN29" i="52"/>
  <c r="AN26" i="52"/>
  <c r="AN18" i="52"/>
  <c r="AN7" i="52"/>
  <c r="AK92" i="51" l="1"/>
  <c r="AM92" i="51" s="1"/>
  <c r="AJ92" i="51"/>
  <c r="AL92" i="51" s="1"/>
  <c r="AN92" i="51" s="1"/>
  <c r="AK91" i="51"/>
  <c r="AM91" i="51" s="1"/>
  <c r="AJ91" i="51"/>
  <c r="AL91" i="51" s="1"/>
  <c r="AN91" i="51" s="1"/>
  <c r="AK90" i="51"/>
  <c r="AM90" i="51" s="1"/>
  <c r="AJ90" i="51"/>
  <c r="AL90" i="51" s="1"/>
  <c r="AN90" i="51" s="1"/>
  <c r="AK89" i="51"/>
  <c r="AM89" i="51" s="1"/>
  <c r="AJ89" i="51"/>
  <c r="AL89" i="51" s="1"/>
  <c r="AN89" i="51" s="1"/>
  <c r="AK88" i="51"/>
  <c r="AM88" i="51" s="1"/>
  <c r="AJ88" i="51"/>
  <c r="AL88" i="51" s="1"/>
  <c r="AN88" i="51" s="1"/>
  <c r="AK87" i="51"/>
  <c r="AM87" i="51" s="1"/>
  <c r="AJ87" i="51"/>
  <c r="AL87" i="51" s="1"/>
  <c r="AN87" i="51" s="1"/>
  <c r="AK86" i="51"/>
  <c r="AM86" i="51" s="1"/>
  <c r="AJ86" i="51"/>
  <c r="AL86" i="51" s="1"/>
  <c r="AN86" i="51" s="1"/>
  <c r="AK85" i="51"/>
  <c r="AM85" i="51" s="1"/>
  <c r="AJ85" i="51"/>
  <c r="AL85" i="51" s="1"/>
  <c r="AN85" i="51" s="1"/>
  <c r="AK84" i="51"/>
  <c r="AM84" i="51" s="1"/>
  <c r="AJ84" i="51"/>
  <c r="AL84" i="51" s="1"/>
  <c r="AN84" i="51" s="1"/>
  <c r="AK83" i="51"/>
  <c r="AM83" i="51" s="1"/>
  <c r="AJ83" i="51"/>
  <c r="AL83" i="51" s="1"/>
  <c r="AN83" i="51" s="1"/>
  <c r="AK82" i="51"/>
  <c r="AM82" i="51" s="1"/>
  <c r="AJ82" i="51"/>
  <c r="AL82" i="51" s="1"/>
  <c r="AN82" i="51" s="1"/>
  <c r="AK81" i="51"/>
  <c r="AM81" i="51" s="1"/>
  <c r="AJ81" i="51"/>
  <c r="AL81" i="51" s="1"/>
  <c r="AN81" i="51" s="1"/>
  <c r="AK80" i="51"/>
  <c r="AM80" i="51" s="1"/>
  <c r="AJ80" i="51"/>
  <c r="AL80" i="51" s="1"/>
  <c r="AN80" i="51" s="1"/>
  <c r="AK79" i="51"/>
  <c r="AM79" i="51" s="1"/>
  <c r="AJ79" i="51"/>
  <c r="AL79" i="51" s="1"/>
  <c r="AN79" i="51" s="1"/>
  <c r="AK78" i="51"/>
  <c r="AM78" i="51" s="1"/>
  <c r="AJ78" i="51"/>
  <c r="AL78" i="51" s="1"/>
  <c r="AN78" i="51" s="1"/>
  <c r="AK77" i="51"/>
  <c r="AM77" i="51" s="1"/>
  <c r="AJ77" i="51"/>
  <c r="AL77" i="51" s="1"/>
  <c r="AN77" i="51" s="1"/>
  <c r="AK76" i="51"/>
  <c r="AM76" i="51" s="1"/>
  <c r="AJ76" i="51"/>
  <c r="AL76" i="51" s="1"/>
  <c r="AN76" i="51" s="1"/>
  <c r="AK75" i="51"/>
  <c r="AM75" i="51" s="1"/>
  <c r="AJ75" i="51"/>
  <c r="AL75" i="51" s="1"/>
  <c r="AN75" i="51" s="1"/>
  <c r="AK74" i="51"/>
  <c r="AM74" i="51" s="1"/>
  <c r="AJ74" i="51"/>
  <c r="AL74" i="51" s="1"/>
  <c r="AN74" i="51" s="1"/>
  <c r="AK73" i="51"/>
  <c r="AM73" i="51" s="1"/>
  <c r="AJ73" i="51"/>
  <c r="AL73" i="51" s="1"/>
  <c r="AN73" i="51" s="1"/>
  <c r="AK72" i="51"/>
  <c r="AM72" i="51" s="1"/>
  <c r="AJ72" i="51"/>
  <c r="AL72" i="51" s="1"/>
  <c r="AN72" i="51" s="1"/>
  <c r="AK71" i="51"/>
  <c r="AM71" i="51" s="1"/>
  <c r="AJ71" i="51"/>
  <c r="AL71" i="51" s="1"/>
  <c r="AN71" i="51" s="1"/>
  <c r="AK70" i="51"/>
  <c r="AM70" i="51" s="1"/>
  <c r="AJ70" i="51"/>
  <c r="AL70" i="51" s="1"/>
  <c r="AN70" i="51" s="1"/>
  <c r="AK69" i="51"/>
  <c r="AM69" i="51" s="1"/>
  <c r="AJ69" i="51"/>
  <c r="AL69" i="51" s="1"/>
  <c r="AN69" i="51" s="1"/>
  <c r="AK68" i="51"/>
  <c r="AM68" i="51" s="1"/>
  <c r="AJ68" i="51"/>
  <c r="AL68" i="51" s="1"/>
  <c r="AN68" i="51" s="1"/>
  <c r="AK67" i="51"/>
  <c r="AM67" i="51" s="1"/>
  <c r="AJ67" i="51"/>
  <c r="AL67" i="51" s="1"/>
  <c r="AN67" i="51" s="1"/>
  <c r="AK66" i="51"/>
  <c r="AM66" i="51" s="1"/>
  <c r="AJ66" i="51"/>
  <c r="AL66" i="51" s="1"/>
  <c r="AN66" i="51" s="1"/>
  <c r="AK65" i="51"/>
  <c r="AM65" i="51" s="1"/>
  <c r="AJ65" i="51"/>
  <c r="AL65" i="51" s="1"/>
  <c r="AN65" i="51" s="1"/>
  <c r="AK64" i="51"/>
  <c r="AM64" i="51" s="1"/>
  <c r="AJ64" i="51"/>
  <c r="AL64" i="51" s="1"/>
  <c r="AN64" i="51" s="1"/>
  <c r="AK63" i="51"/>
  <c r="AM63" i="51" s="1"/>
  <c r="AJ63" i="51"/>
  <c r="AL63" i="51" s="1"/>
  <c r="AN63" i="51" s="1"/>
  <c r="AK62" i="51"/>
  <c r="AM62" i="51" s="1"/>
  <c r="AJ62" i="51"/>
  <c r="AL62" i="51" s="1"/>
  <c r="AN62" i="51" s="1"/>
  <c r="AK61" i="51"/>
  <c r="AM61" i="51" s="1"/>
  <c r="AJ61" i="51"/>
  <c r="AL61" i="51" s="1"/>
  <c r="AN61" i="51" s="1"/>
  <c r="AK60" i="51"/>
  <c r="AM60" i="51" s="1"/>
  <c r="AJ60" i="51"/>
  <c r="AL60" i="51" s="1"/>
  <c r="AN60" i="51" s="1"/>
  <c r="AK59" i="51"/>
  <c r="AM59" i="51" s="1"/>
  <c r="AJ59" i="51"/>
  <c r="AL59" i="51" s="1"/>
  <c r="AN59" i="51" s="1"/>
  <c r="AK58" i="51"/>
  <c r="AM58" i="51" s="1"/>
  <c r="AJ58" i="51"/>
  <c r="AL58" i="51" s="1"/>
  <c r="AN58" i="51" s="1"/>
  <c r="AK57" i="51"/>
  <c r="AM57" i="51" s="1"/>
  <c r="AJ57" i="51"/>
  <c r="AL57" i="51" s="1"/>
  <c r="AN57" i="51" s="1"/>
  <c r="AK56" i="51"/>
  <c r="AM56" i="51" s="1"/>
  <c r="AJ56" i="51"/>
  <c r="AL56" i="51" s="1"/>
  <c r="AN56" i="51" s="1"/>
  <c r="AK55" i="51"/>
  <c r="AM55" i="51" s="1"/>
  <c r="AJ55" i="51"/>
  <c r="AL55" i="51" s="1"/>
  <c r="AN55" i="51" s="1"/>
  <c r="AK54" i="51"/>
  <c r="AM54" i="51" s="1"/>
  <c r="AJ54" i="51"/>
  <c r="AL54" i="51" s="1"/>
  <c r="AN54" i="51" s="1"/>
  <c r="AK53" i="51"/>
  <c r="AM53" i="51" s="1"/>
  <c r="AJ53" i="51"/>
  <c r="AL53" i="51" s="1"/>
  <c r="AN53" i="51" s="1"/>
  <c r="AK52" i="51"/>
  <c r="AM52" i="51" s="1"/>
  <c r="AJ52" i="51"/>
  <c r="AL52" i="51" s="1"/>
  <c r="AN52" i="51" s="1"/>
  <c r="AK51" i="51"/>
  <c r="AM51" i="51" s="1"/>
  <c r="AJ51" i="51"/>
  <c r="AL51" i="51" s="1"/>
  <c r="AN51" i="51" s="1"/>
  <c r="AK50" i="51"/>
  <c r="AM50" i="51" s="1"/>
  <c r="AJ50" i="51"/>
  <c r="AL50" i="51" s="1"/>
  <c r="AN50" i="51" s="1"/>
  <c r="AK49" i="51"/>
  <c r="AM49" i="51" s="1"/>
  <c r="AJ49" i="51"/>
  <c r="AL49" i="51" s="1"/>
  <c r="AN49" i="51" s="1"/>
  <c r="AK48" i="51"/>
  <c r="AM48" i="51" s="1"/>
  <c r="AJ48" i="51"/>
  <c r="AL48" i="51" s="1"/>
  <c r="AN48" i="51" s="1"/>
  <c r="AK47" i="51"/>
  <c r="AM47" i="51" s="1"/>
  <c r="AJ47" i="51"/>
  <c r="AL47" i="51" s="1"/>
  <c r="AN47" i="51" s="1"/>
  <c r="AK46" i="51"/>
  <c r="AM46" i="51" s="1"/>
  <c r="AJ46" i="51"/>
  <c r="AL46" i="51" s="1"/>
  <c r="AN46" i="51" s="1"/>
  <c r="AK45" i="51"/>
  <c r="AM45" i="51" s="1"/>
  <c r="AJ45" i="51"/>
  <c r="AL45" i="51" s="1"/>
  <c r="AN45" i="51" s="1"/>
  <c r="AK44" i="51"/>
  <c r="AM44" i="51" s="1"/>
  <c r="AJ44" i="51"/>
  <c r="AL44" i="51" s="1"/>
  <c r="AN44" i="51" s="1"/>
  <c r="AK43" i="51"/>
  <c r="AM43" i="51" s="1"/>
  <c r="AJ43" i="51"/>
  <c r="AL43" i="51" s="1"/>
  <c r="AN43" i="51" s="1"/>
  <c r="AK42" i="51"/>
  <c r="AM42" i="51" s="1"/>
  <c r="AJ42" i="51"/>
  <c r="AL42" i="51" s="1"/>
  <c r="AN42" i="51" s="1"/>
  <c r="AK41" i="51"/>
  <c r="AM41" i="51" s="1"/>
  <c r="AJ41" i="51"/>
  <c r="AL41" i="51" s="1"/>
  <c r="AN41" i="51" s="1"/>
  <c r="AK40" i="51"/>
  <c r="AM40" i="51" s="1"/>
  <c r="AJ40" i="51"/>
  <c r="AL40" i="51" s="1"/>
  <c r="AN40" i="51" s="1"/>
  <c r="AK39" i="51"/>
  <c r="AM39" i="51" s="1"/>
  <c r="AJ39" i="51"/>
  <c r="AL39" i="51" s="1"/>
  <c r="AN39" i="51" s="1"/>
  <c r="AK38" i="51"/>
  <c r="AM38" i="51" s="1"/>
  <c r="AJ38" i="51"/>
  <c r="AL38" i="51" s="1"/>
  <c r="AN38" i="51" s="1"/>
  <c r="AK37" i="51"/>
  <c r="AM37" i="51" s="1"/>
  <c r="AJ37" i="51"/>
  <c r="AL37" i="51" s="1"/>
  <c r="AN37" i="51" s="1"/>
  <c r="AK36" i="51"/>
  <c r="AM36" i="51" s="1"/>
  <c r="AJ36" i="51"/>
  <c r="AL36" i="51" s="1"/>
  <c r="AN36" i="51" s="1"/>
  <c r="AK35" i="51"/>
  <c r="AM35" i="51" s="1"/>
  <c r="AJ35" i="51"/>
  <c r="AL35" i="51" s="1"/>
  <c r="AK34" i="51"/>
  <c r="AM34" i="51" s="1"/>
  <c r="AJ34" i="51"/>
  <c r="AL34" i="51" s="1"/>
  <c r="AK33" i="51"/>
  <c r="AM33" i="51" s="1"/>
  <c r="AJ33" i="51"/>
  <c r="AL33" i="51" s="1"/>
  <c r="AK32" i="51"/>
  <c r="AM32" i="51" s="1"/>
  <c r="AJ32" i="51"/>
  <c r="AL32" i="51" s="1"/>
  <c r="AK31" i="51"/>
  <c r="AM31" i="51" s="1"/>
  <c r="AJ31" i="51"/>
  <c r="AL31" i="51" s="1"/>
  <c r="AK30" i="51"/>
  <c r="AM30" i="51" s="1"/>
  <c r="AJ30" i="51"/>
  <c r="AL30" i="51" s="1"/>
  <c r="AK29" i="51"/>
  <c r="AM29" i="51" s="1"/>
  <c r="AJ29" i="51"/>
  <c r="AL29" i="51" s="1"/>
  <c r="AK28" i="51"/>
  <c r="AM28" i="51" s="1"/>
  <c r="AJ28" i="51"/>
  <c r="AL28" i="51" s="1"/>
  <c r="AK27" i="51"/>
  <c r="AM27" i="51" s="1"/>
  <c r="AJ27" i="51"/>
  <c r="AL27" i="51" s="1"/>
  <c r="AK26" i="51"/>
  <c r="AM26" i="51" s="1"/>
  <c r="AJ26" i="51"/>
  <c r="AL26" i="51" s="1"/>
  <c r="AK25" i="51"/>
  <c r="AM25" i="51" s="1"/>
  <c r="AJ25" i="51"/>
  <c r="AL25" i="51" s="1"/>
  <c r="AK24" i="51"/>
  <c r="AM24" i="51" s="1"/>
  <c r="AJ24" i="51"/>
  <c r="AL24" i="51" s="1"/>
  <c r="AN24" i="51" s="1"/>
  <c r="AK23" i="51"/>
  <c r="AM23" i="51" s="1"/>
  <c r="AJ23" i="51"/>
  <c r="AL23" i="51" s="1"/>
  <c r="AK22" i="51"/>
  <c r="AM22" i="51" s="1"/>
  <c r="AJ22" i="51"/>
  <c r="AL22" i="51" s="1"/>
  <c r="AK21" i="51"/>
  <c r="AM21" i="51" s="1"/>
  <c r="AJ21" i="51"/>
  <c r="AL21" i="51" s="1"/>
  <c r="AK20" i="51"/>
  <c r="AM20" i="51" s="1"/>
  <c r="AJ20" i="51"/>
  <c r="AL20" i="51" s="1"/>
  <c r="AK19" i="51"/>
  <c r="AM19" i="51" s="1"/>
  <c r="AJ19" i="51"/>
  <c r="AL19" i="51" s="1"/>
  <c r="AN19" i="51" s="1"/>
  <c r="AK18" i="51"/>
  <c r="AM18" i="51" s="1"/>
  <c r="AJ18" i="51"/>
  <c r="AL18" i="51" s="1"/>
  <c r="AK17" i="51"/>
  <c r="AM17" i="51" s="1"/>
  <c r="AJ17" i="51"/>
  <c r="AL17" i="51" s="1"/>
  <c r="AK16" i="51"/>
  <c r="AM16" i="51" s="1"/>
  <c r="AJ16" i="51"/>
  <c r="AL16" i="51" s="1"/>
  <c r="AK15" i="51"/>
  <c r="AM15" i="51" s="1"/>
  <c r="AJ15" i="51"/>
  <c r="AL15" i="51" s="1"/>
  <c r="AK14" i="51"/>
  <c r="AM14" i="51" s="1"/>
  <c r="AJ14" i="51"/>
  <c r="AL14" i="51" s="1"/>
  <c r="AK13" i="51"/>
  <c r="AM13" i="51" s="1"/>
  <c r="AJ13" i="51"/>
  <c r="AL13" i="51" s="1"/>
  <c r="AK12" i="51"/>
  <c r="AM12" i="51" s="1"/>
  <c r="AJ12" i="51"/>
  <c r="AL12" i="51" s="1"/>
  <c r="AK11" i="51"/>
  <c r="AM11" i="51" s="1"/>
  <c r="AJ11" i="51"/>
  <c r="AL11" i="51" s="1"/>
  <c r="AK10" i="51"/>
  <c r="AM10" i="51" s="1"/>
  <c r="AJ10" i="51"/>
  <c r="AL10" i="51" s="1"/>
  <c r="AK9" i="51"/>
  <c r="AM9" i="51" s="1"/>
  <c r="AJ9" i="51"/>
  <c r="AL9" i="51" s="1"/>
  <c r="AK8" i="51"/>
  <c r="AM8" i="51" s="1"/>
  <c r="AJ8" i="51"/>
  <c r="AL8" i="51" s="1"/>
  <c r="AI8" i="51"/>
  <c r="AI9" i="51" s="1"/>
  <c r="AI10" i="51" s="1"/>
  <c r="AI11" i="51" s="1"/>
  <c r="AI12" i="51" s="1"/>
  <c r="AI13" i="51" s="1"/>
  <c r="AI14" i="51" s="1"/>
  <c r="AI15" i="51" s="1"/>
  <c r="AI16" i="51" s="1"/>
  <c r="AI17" i="51" s="1"/>
  <c r="AI18" i="51" s="1"/>
  <c r="AI19" i="51" s="1"/>
  <c r="AI20" i="51" s="1"/>
  <c r="AI21" i="51" s="1"/>
  <c r="AI22" i="51" s="1"/>
  <c r="AI23" i="51" s="1"/>
  <c r="AI24" i="51" s="1"/>
  <c r="AI25" i="51" s="1"/>
  <c r="AI26" i="51" s="1"/>
  <c r="AI27" i="51" s="1"/>
  <c r="AI28" i="51" s="1"/>
  <c r="AI29" i="51" s="1"/>
  <c r="AI30" i="51" s="1"/>
  <c r="AI31" i="51" s="1"/>
  <c r="AI32" i="51" s="1"/>
  <c r="AI33" i="51" s="1"/>
  <c r="AI34" i="51" s="1"/>
  <c r="AI35" i="51" s="1"/>
  <c r="AI36" i="51" s="1"/>
  <c r="AI37" i="51" s="1"/>
  <c r="AI38" i="51" s="1"/>
  <c r="AI39" i="51" s="1"/>
  <c r="AI40" i="51" s="1"/>
  <c r="AI41" i="51" s="1"/>
  <c r="AI42" i="51" s="1"/>
  <c r="AI43" i="51" s="1"/>
  <c r="AI44" i="51" s="1"/>
  <c r="AI45" i="51" s="1"/>
  <c r="AI46" i="51" s="1"/>
  <c r="AI47" i="51" s="1"/>
  <c r="AI48" i="51" s="1"/>
  <c r="AI49" i="51" s="1"/>
  <c r="AI50" i="51" s="1"/>
  <c r="AI51" i="51" s="1"/>
  <c r="AI52" i="51" s="1"/>
  <c r="AI53" i="51" s="1"/>
  <c r="AI54" i="51" s="1"/>
  <c r="AI55" i="51" s="1"/>
  <c r="AI56" i="51" s="1"/>
  <c r="AI57" i="51" s="1"/>
  <c r="AI58" i="51" s="1"/>
  <c r="AI59" i="51" s="1"/>
  <c r="AI60" i="51" s="1"/>
  <c r="AI61" i="51" s="1"/>
  <c r="AI62" i="51" s="1"/>
  <c r="AI63" i="51" s="1"/>
  <c r="AI64" i="51" s="1"/>
  <c r="AI65" i="51" s="1"/>
  <c r="AI66" i="51" s="1"/>
  <c r="AI67" i="51" s="1"/>
  <c r="AI68" i="51" s="1"/>
  <c r="AI69" i="51" s="1"/>
  <c r="AI70" i="51" s="1"/>
  <c r="AI71" i="51" s="1"/>
  <c r="AI72" i="51" s="1"/>
  <c r="AI73" i="51" s="1"/>
  <c r="AI74" i="51" s="1"/>
  <c r="AI75" i="51" s="1"/>
  <c r="AI76" i="51" s="1"/>
  <c r="AI77" i="51" s="1"/>
  <c r="AI78" i="51" s="1"/>
  <c r="AI79" i="51" s="1"/>
  <c r="AI80" i="51" s="1"/>
  <c r="AI81" i="51" s="1"/>
  <c r="AI82" i="51" s="1"/>
  <c r="AI83" i="51" s="1"/>
  <c r="AI84" i="51" s="1"/>
  <c r="AI85" i="51" s="1"/>
  <c r="AI86" i="51" s="1"/>
  <c r="AI87" i="51" s="1"/>
  <c r="AI88" i="51" s="1"/>
  <c r="AI89" i="51" s="1"/>
  <c r="AI90" i="51" s="1"/>
  <c r="AI91" i="51" s="1"/>
  <c r="AI92" i="51" s="1"/>
  <c r="AK7" i="51"/>
  <c r="AM7" i="51" s="1"/>
  <c r="AJ7" i="51"/>
  <c r="AL7" i="51" s="1"/>
  <c r="AN26" i="51" l="1"/>
  <c r="AN23" i="51"/>
  <c r="AN25" i="51"/>
  <c r="AN22" i="51"/>
  <c r="AN20" i="51"/>
  <c r="AN34" i="51"/>
  <c r="AN32" i="51"/>
  <c r="AN30" i="51"/>
  <c r="AN28" i="51"/>
  <c r="AN27" i="51"/>
  <c r="AN21" i="51"/>
  <c r="AN33" i="51"/>
  <c r="AN35" i="51"/>
  <c r="AN31" i="51"/>
  <c r="AN17" i="51"/>
  <c r="AN16" i="51"/>
  <c r="AN15" i="51"/>
  <c r="AN14" i="51"/>
  <c r="AN9" i="51"/>
  <c r="AD15" i="38" s="1"/>
  <c r="AN11" i="51"/>
  <c r="AN13" i="51"/>
  <c r="AN8" i="51"/>
  <c r="AN10" i="51"/>
  <c r="AN12" i="51"/>
  <c r="AN7" i="51"/>
  <c r="AN29" i="51"/>
  <c r="AN18" i="51"/>
  <c r="CO26" i="37"/>
  <c r="CN26" i="37"/>
  <c r="CM26" i="37"/>
  <c r="CL26" i="37"/>
  <c r="CK26" i="37"/>
  <c r="CJ26" i="37"/>
  <c r="CI26" i="37"/>
  <c r="CH26" i="37"/>
  <c r="CG26" i="37"/>
  <c r="CF26" i="37"/>
  <c r="CE26" i="37"/>
  <c r="CD26" i="37"/>
  <c r="CC26" i="37"/>
  <c r="CB26" i="37"/>
  <c r="CA26" i="37"/>
  <c r="BZ26" i="37"/>
  <c r="BY26" i="37"/>
  <c r="BX26" i="37"/>
  <c r="CO25" i="37"/>
  <c r="CN25" i="37"/>
  <c r="CM25" i="37"/>
  <c r="CL25" i="37"/>
  <c r="CK25" i="37"/>
  <c r="CJ25" i="37"/>
  <c r="CI25" i="37"/>
  <c r="CH25" i="37"/>
  <c r="CG25" i="37"/>
  <c r="CF25" i="37"/>
  <c r="CE25" i="37"/>
  <c r="CD25" i="37"/>
  <c r="CC25" i="37"/>
  <c r="CB25" i="37"/>
  <c r="CA25" i="37"/>
  <c r="BZ25" i="37"/>
  <c r="BY25" i="37"/>
  <c r="BX25" i="37"/>
  <c r="CO24" i="37"/>
  <c r="CN24" i="37"/>
  <c r="CM24" i="37"/>
  <c r="CL24" i="37"/>
  <c r="CK24" i="37"/>
  <c r="CJ24" i="37"/>
  <c r="CI24" i="37"/>
  <c r="CH24" i="37"/>
  <c r="CG24" i="37"/>
  <c r="CF24" i="37"/>
  <c r="CE24" i="37"/>
  <c r="CD24" i="37"/>
  <c r="CC24" i="37"/>
  <c r="CB24" i="37"/>
  <c r="CA24" i="37"/>
  <c r="BZ24" i="37"/>
  <c r="BY24" i="37"/>
  <c r="BX24" i="37"/>
  <c r="CO23" i="37"/>
  <c r="CN23" i="37"/>
  <c r="CM23" i="37"/>
  <c r="CL23" i="37"/>
  <c r="CK23" i="37"/>
  <c r="CJ23" i="37"/>
  <c r="CI23" i="37"/>
  <c r="CH23" i="37"/>
  <c r="CG23" i="37"/>
  <c r="CF23" i="37"/>
  <c r="CE23" i="37"/>
  <c r="CD23" i="37"/>
  <c r="CC23" i="37"/>
  <c r="CB23" i="37"/>
  <c r="CA23" i="37"/>
  <c r="BZ23" i="37"/>
  <c r="BY23" i="37"/>
  <c r="BX23" i="37"/>
  <c r="CO22" i="37"/>
  <c r="CN22" i="37"/>
  <c r="CM22" i="37"/>
  <c r="CL22" i="37"/>
  <c r="CK22" i="37"/>
  <c r="CJ22" i="37"/>
  <c r="CI22" i="37"/>
  <c r="CH22" i="37"/>
  <c r="CG22" i="37"/>
  <c r="CF22" i="37"/>
  <c r="CE22" i="37"/>
  <c r="CD22" i="37"/>
  <c r="CC22" i="37"/>
  <c r="CB22" i="37"/>
  <c r="CA22" i="37"/>
  <c r="BZ22" i="37"/>
  <c r="BY22" i="37"/>
  <c r="BX22" i="37"/>
  <c r="CO21" i="37"/>
  <c r="CN21" i="37"/>
  <c r="CM21" i="37"/>
  <c r="CL21" i="37"/>
  <c r="CK21" i="37"/>
  <c r="CJ21" i="37"/>
  <c r="CI21" i="37"/>
  <c r="CH21" i="37"/>
  <c r="CG21" i="37"/>
  <c r="CF21" i="37"/>
  <c r="CE21" i="37"/>
  <c r="CD21" i="37"/>
  <c r="CC21" i="37"/>
  <c r="CB21" i="37"/>
  <c r="CA21" i="37"/>
  <c r="BZ21" i="37"/>
  <c r="BY21" i="37"/>
  <c r="BX21" i="37"/>
  <c r="CO20" i="37"/>
  <c r="CN20" i="37"/>
  <c r="CM20" i="37"/>
  <c r="CL20" i="37"/>
  <c r="CK20" i="37"/>
  <c r="CJ20" i="37"/>
  <c r="CI20" i="37"/>
  <c r="CH20" i="37"/>
  <c r="CG20" i="37"/>
  <c r="CF20" i="37"/>
  <c r="CE20" i="37"/>
  <c r="CD20" i="37"/>
  <c r="CC20" i="37"/>
  <c r="CB20" i="37"/>
  <c r="CA20" i="37"/>
  <c r="BZ20" i="37"/>
  <c r="BY20" i="37"/>
  <c r="BX20" i="37"/>
  <c r="CO19" i="37"/>
  <c r="CN19" i="37"/>
  <c r="CM19" i="37"/>
  <c r="CL19" i="37"/>
  <c r="CK19" i="37"/>
  <c r="CJ19" i="37"/>
  <c r="CI19" i="37"/>
  <c r="CH19" i="37"/>
  <c r="CG19" i="37"/>
  <c r="CF19" i="37"/>
  <c r="CE19" i="37"/>
  <c r="CD19" i="37"/>
  <c r="CC19" i="37"/>
  <c r="CB19" i="37"/>
  <c r="CA19" i="37"/>
  <c r="BZ19" i="37"/>
  <c r="BY19" i="37"/>
  <c r="BX19" i="37"/>
  <c r="CO18" i="37"/>
  <c r="CN18" i="37"/>
  <c r="CM18" i="37"/>
  <c r="CL18" i="37"/>
  <c r="CK18" i="37"/>
  <c r="CJ18" i="37"/>
  <c r="CI18" i="37"/>
  <c r="CH18" i="37"/>
  <c r="CG18" i="37"/>
  <c r="CF18" i="37"/>
  <c r="CE18" i="37"/>
  <c r="CD18" i="37"/>
  <c r="CC18" i="37"/>
  <c r="CB18" i="37"/>
  <c r="CA18" i="37"/>
  <c r="BZ18" i="37"/>
  <c r="BY18" i="37"/>
  <c r="BX18" i="37"/>
  <c r="CO17" i="37"/>
  <c r="CN17" i="37"/>
  <c r="CM17" i="37"/>
  <c r="CL17" i="37"/>
  <c r="CK17" i="37"/>
  <c r="CJ17" i="37"/>
  <c r="CI17" i="37"/>
  <c r="CH17" i="37"/>
  <c r="CG17" i="37"/>
  <c r="CF17" i="37"/>
  <c r="CE17" i="37"/>
  <c r="CD17" i="37"/>
  <c r="CC17" i="37"/>
  <c r="CB17" i="37"/>
  <c r="CA17" i="37"/>
  <c r="BZ17" i="37"/>
  <c r="BY17" i="37"/>
  <c r="BX17" i="37"/>
  <c r="CO16" i="37"/>
  <c r="CN16" i="37"/>
  <c r="CM16" i="37"/>
  <c r="CL16" i="37"/>
  <c r="CK16" i="37"/>
  <c r="CJ16" i="37"/>
  <c r="CI16" i="37"/>
  <c r="CH16" i="37"/>
  <c r="CG16" i="37"/>
  <c r="CF16" i="37"/>
  <c r="CE16" i="37"/>
  <c r="CD16" i="37"/>
  <c r="CC16" i="37"/>
  <c r="CB16" i="37"/>
  <c r="CA16" i="37"/>
  <c r="BZ16" i="37"/>
  <c r="BY16" i="37"/>
  <c r="BX16" i="37"/>
  <c r="CO15" i="37"/>
  <c r="CN15" i="37"/>
  <c r="CM15" i="37"/>
  <c r="CL15" i="37"/>
  <c r="CK15" i="37"/>
  <c r="CJ15" i="37"/>
  <c r="CI15" i="37"/>
  <c r="CH15" i="37"/>
  <c r="CG15" i="37"/>
  <c r="CF15" i="37"/>
  <c r="CE15" i="37"/>
  <c r="CD15" i="37"/>
  <c r="CC15" i="37"/>
  <c r="CB15" i="37"/>
  <c r="CA15" i="37"/>
  <c r="BZ15" i="37"/>
  <c r="BY15" i="37"/>
  <c r="BX15" i="37"/>
  <c r="CO14" i="37"/>
  <c r="CN14" i="37"/>
  <c r="CM14" i="37"/>
  <c r="CL14" i="37"/>
  <c r="CK14" i="37"/>
  <c r="CJ14" i="37"/>
  <c r="CI14" i="37"/>
  <c r="CH14" i="37"/>
  <c r="CG14" i="37"/>
  <c r="CF14" i="37"/>
  <c r="CE14" i="37"/>
  <c r="CD14" i="37"/>
  <c r="CC14" i="37"/>
  <c r="CB14" i="37"/>
  <c r="CA14" i="37"/>
  <c r="BZ14" i="37"/>
  <c r="BY14" i="37"/>
  <c r="BX14" i="37"/>
  <c r="CO13" i="37"/>
  <c r="CN13" i="37"/>
  <c r="CM13" i="37"/>
  <c r="CL13" i="37"/>
  <c r="CK13" i="37"/>
  <c r="CJ13" i="37"/>
  <c r="CI13" i="37"/>
  <c r="CH13" i="37"/>
  <c r="CG13" i="37"/>
  <c r="CF13" i="37"/>
  <c r="CE13" i="37"/>
  <c r="CD13" i="37"/>
  <c r="CC13" i="37"/>
  <c r="CB13" i="37"/>
  <c r="CA13" i="37"/>
  <c r="BZ13" i="37"/>
  <c r="BY13" i="37"/>
  <c r="BX13" i="37"/>
  <c r="CO12" i="37"/>
  <c r="CN12" i="37"/>
  <c r="CM12" i="37"/>
  <c r="CL12" i="37"/>
  <c r="CK12" i="37"/>
  <c r="CJ12" i="37"/>
  <c r="CI12" i="37"/>
  <c r="CH12" i="37"/>
  <c r="CG12" i="37"/>
  <c r="CF12" i="37"/>
  <c r="CE12" i="37"/>
  <c r="CD12" i="37"/>
  <c r="CC12" i="37"/>
  <c r="CB12" i="37"/>
  <c r="CA12" i="37"/>
  <c r="BZ12" i="37"/>
  <c r="BY12" i="37"/>
  <c r="BX12" i="37"/>
  <c r="CO11" i="37"/>
  <c r="CN11" i="37"/>
  <c r="CM11" i="37"/>
  <c r="CL11" i="37"/>
  <c r="CK11" i="37"/>
  <c r="CJ11" i="37"/>
  <c r="CI11" i="37"/>
  <c r="CH11" i="37"/>
  <c r="CG11" i="37"/>
  <c r="CF11" i="37"/>
  <c r="CE11" i="37"/>
  <c r="CD11" i="37"/>
  <c r="CC11" i="37"/>
  <c r="CB11" i="37"/>
  <c r="CA11" i="37"/>
  <c r="BZ11" i="37"/>
  <c r="BY11" i="37"/>
  <c r="BX11" i="37"/>
  <c r="CO10" i="37"/>
  <c r="CN10" i="37"/>
  <c r="CM10" i="37"/>
  <c r="CL10" i="37"/>
  <c r="CK10" i="37"/>
  <c r="CJ10" i="37"/>
  <c r="CI10" i="37"/>
  <c r="CH10" i="37"/>
  <c r="CG10" i="37"/>
  <c r="CF10" i="37"/>
  <c r="CE10" i="37"/>
  <c r="CD10" i="37"/>
  <c r="CC10" i="37"/>
  <c r="CB10" i="37"/>
  <c r="CA10" i="37"/>
  <c r="BZ10" i="37"/>
  <c r="BY10" i="37"/>
  <c r="BX10" i="37"/>
  <c r="CO9" i="37"/>
  <c r="CN9" i="37"/>
  <c r="CM9" i="37"/>
  <c r="CL9" i="37"/>
  <c r="CK9" i="37"/>
  <c r="CJ9" i="37"/>
  <c r="CI9" i="37"/>
  <c r="CH9" i="37"/>
  <c r="CG9" i="37"/>
  <c r="CF9" i="37"/>
  <c r="CE9" i="37"/>
  <c r="CD9" i="37"/>
  <c r="CC9" i="37"/>
  <c r="CB9" i="37"/>
  <c r="CA9" i="37"/>
  <c r="BZ9" i="37"/>
  <c r="BY9" i="37"/>
  <c r="BX9" i="37"/>
  <c r="CO8" i="37"/>
  <c r="CN8" i="37"/>
  <c r="CM8" i="37"/>
  <c r="CL8" i="37"/>
  <c r="CK8" i="37"/>
  <c r="CJ8" i="37"/>
  <c r="CI8" i="37"/>
  <c r="CH8" i="37"/>
  <c r="CG8" i="37"/>
  <c r="CF8" i="37"/>
  <c r="CE8" i="37"/>
  <c r="CD8" i="37"/>
  <c r="CC8" i="37"/>
  <c r="CB8" i="37"/>
  <c r="CA8" i="37"/>
  <c r="BZ8" i="37"/>
  <c r="BY8" i="37"/>
  <c r="BX8" i="37"/>
  <c r="CO7" i="37"/>
  <c r="CN7" i="37"/>
  <c r="CM7" i="37"/>
  <c r="CL7" i="37"/>
  <c r="CK7" i="37"/>
  <c r="CJ7" i="37"/>
  <c r="CI7" i="37"/>
  <c r="CH7" i="37"/>
  <c r="CG7" i="37"/>
  <c r="CF7" i="37"/>
  <c r="CE7" i="37"/>
  <c r="CD7" i="37"/>
  <c r="CC7" i="37"/>
  <c r="CB7" i="37"/>
  <c r="CA7" i="37"/>
  <c r="BZ7" i="37"/>
  <c r="BY7" i="37"/>
  <c r="BX7" i="37"/>
  <c r="AE52" i="38" l="1"/>
  <c r="AE51" i="38"/>
  <c r="AE50" i="38"/>
  <c r="AE49" i="38"/>
  <c r="AE48" i="38"/>
  <c r="AE47" i="38"/>
  <c r="AE46" i="38"/>
  <c r="AE45" i="38"/>
  <c r="AE44" i="38"/>
  <c r="AE43" i="38"/>
  <c r="AE42" i="38"/>
  <c r="AE41" i="38"/>
  <c r="AE40" i="38"/>
  <c r="AE39" i="38"/>
  <c r="AE38" i="38"/>
  <c r="AE37" i="38"/>
  <c r="AE36" i="38"/>
  <c r="AE35" i="38"/>
  <c r="AE34" i="38"/>
  <c r="AE33" i="38"/>
  <c r="AE32" i="38"/>
  <c r="AE31" i="38"/>
  <c r="AE30" i="38"/>
  <c r="AE29" i="38"/>
  <c r="AE28" i="38"/>
  <c r="AE27" i="38"/>
  <c r="AE26" i="38"/>
  <c r="AE25" i="38"/>
  <c r="AE24" i="38"/>
  <c r="AE23" i="38"/>
  <c r="AE22" i="38"/>
  <c r="AE21" i="38"/>
  <c r="AE20" i="38"/>
  <c r="AE19" i="38"/>
  <c r="AE18" i="38"/>
  <c r="AE17" i="38"/>
  <c r="AE16" i="38"/>
  <c r="AE15" i="38"/>
  <c r="AE14" i="38"/>
  <c r="S11" i="44"/>
  <c r="S12" i="44" s="1"/>
  <c r="S11" i="49"/>
  <c r="S12" i="49" s="1"/>
  <c r="S13" i="49" s="1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U37" i="36"/>
  <c r="T37" i="36"/>
  <c r="S37" i="36"/>
  <c r="R37" i="36"/>
  <c r="Q37" i="36"/>
  <c r="P37" i="36"/>
  <c r="O37" i="36"/>
  <c r="N37" i="36"/>
  <c r="M37" i="36"/>
  <c r="L37" i="36"/>
  <c r="K37" i="36"/>
  <c r="J37" i="36"/>
  <c r="I37" i="36"/>
  <c r="H37" i="36"/>
  <c r="G37" i="36"/>
  <c r="F37" i="36"/>
  <c r="E37" i="36"/>
  <c r="D37" i="36"/>
  <c r="U34" i="36"/>
  <c r="T34" i="36"/>
  <c r="S34" i="36"/>
  <c r="R34" i="36"/>
  <c r="Q34" i="36"/>
  <c r="P34" i="36"/>
  <c r="O34" i="36"/>
  <c r="N34" i="36"/>
  <c r="M34" i="36"/>
  <c r="L34" i="36"/>
  <c r="K34" i="36"/>
  <c r="J34" i="36"/>
  <c r="I34" i="36"/>
  <c r="H34" i="36"/>
  <c r="G34" i="36"/>
  <c r="F34" i="36"/>
  <c r="E34" i="36"/>
  <c r="D34" i="36"/>
  <c r="U31" i="36"/>
  <c r="T31" i="36"/>
  <c r="S31" i="36"/>
  <c r="R31" i="36"/>
  <c r="Q31" i="36"/>
  <c r="P31" i="36"/>
  <c r="O31" i="36"/>
  <c r="N31" i="36"/>
  <c r="M31" i="36"/>
  <c r="L31" i="36"/>
  <c r="K31" i="36"/>
  <c r="J31" i="36"/>
  <c r="I31" i="36"/>
  <c r="H31" i="36"/>
  <c r="G31" i="36"/>
  <c r="F31" i="36"/>
  <c r="E31" i="36"/>
  <c r="D31" i="36"/>
  <c r="U37" i="35"/>
  <c r="T37" i="35"/>
  <c r="S37" i="35"/>
  <c r="R37" i="35"/>
  <c r="Q37" i="35"/>
  <c r="P37" i="35"/>
  <c r="O37" i="35"/>
  <c r="N37" i="35"/>
  <c r="M37" i="35"/>
  <c r="L37" i="35"/>
  <c r="K37" i="35"/>
  <c r="J37" i="35"/>
  <c r="I37" i="35"/>
  <c r="H37" i="35"/>
  <c r="G37" i="35"/>
  <c r="F37" i="35"/>
  <c r="E37" i="35"/>
  <c r="D37" i="35"/>
  <c r="U34" i="35"/>
  <c r="T34" i="35"/>
  <c r="S34" i="35"/>
  <c r="R34" i="35"/>
  <c r="Q34" i="35"/>
  <c r="P34" i="35"/>
  <c r="O34" i="35"/>
  <c r="N34" i="35"/>
  <c r="M34" i="35"/>
  <c r="L34" i="35"/>
  <c r="K34" i="35"/>
  <c r="J34" i="35"/>
  <c r="I34" i="35"/>
  <c r="H34" i="35"/>
  <c r="G34" i="35"/>
  <c r="F34" i="35"/>
  <c r="E34" i="35"/>
  <c r="D34" i="35"/>
  <c r="U31" i="35"/>
  <c r="T31" i="35"/>
  <c r="S31" i="35"/>
  <c r="R31" i="35"/>
  <c r="Q31" i="35"/>
  <c r="P31" i="35"/>
  <c r="O31" i="35"/>
  <c r="N31" i="35"/>
  <c r="M31" i="35"/>
  <c r="L31" i="35"/>
  <c r="K31" i="35"/>
  <c r="J31" i="35"/>
  <c r="I31" i="35"/>
  <c r="H31" i="35"/>
  <c r="G31" i="35"/>
  <c r="F31" i="35"/>
  <c r="E31" i="35"/>
  <c r="D31" i="35"/>
  <c r="K53" i="46"/>
  <c r="K52" i="46"/>
  <c r="K51" i="46"/>
  <c r="K50" i="46"/>
  <c r="K49" i="46"/>
  <c r="K48" i="46"/>
  <c r="K47" i="46"/>
  <c r="K46" i="46"/>
  <c r="K45" i="46"/>
  <c r="K44" i="46"/>
  <c r="K43" i="46"/>
  <c r="K42" i="46"/>
  <c r="K41" i="46"/>
  <c r="K40" i="46"/>
  <c r="K39" i="46"/>
  <c r="K38" i="46"/>
  <c r="K37" i="46"/>
  <c r="K36" i="46"/>
  <c r="K35" i="46"/>
  <c r="K34" i="46"/>
  <c r="K33" i="46"/>
  <c r="K32" i="46"/>
  <c r="K31" i="46"/>
  <c r="K30" i="46"/>
  <c r="K29" i="46"/>
  <c r="K28" i="46"/>
  <c r="K27" i="46"/>
  <c r="K26" i="46"/>
  <c r="K25" i="46"/>
  <c r="K24" i="46"/>
  <c r="K23" i="46"/>
  <c r="K22" i="46"/>
  <c r="K21" i="46"/>
  <c r="E53" i="46"/>
  <c r="E52" i="46"/>
  <c r="E51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4" i="46"/>
  <c r="E33" i="46"/>
  <c r="E32" i="46"/>
  <c r="E31" i="46"/>
  <c r="E30" i="46"/>
  <c r="E29" i="46"/>
  <c r="E28" i="46"/>
  <c r="E27" i="46"/>
  <c r="E26" i="46"/>
  <c r="E25" i="46"/>
  <c r="W52" i="38"/>
  <c r="W51" i="38"/>
  <c r="W50" i="38"/>
  <c r="AV52" i="38"/>
  <c r="AV51" i="38"/>
  <c r="AV50" i="38"/>
  <c r="AV49" i="38"/>
  <c r="AV48" i="38"/>
  <c r="AV47" i="38"/>
  <c r="AV46" i="38"/>
  <c r="AV45" i="38"/>
  <c r="AV44" i="38"/>
  <c r="AV43" i="38"/>
  <c r="AV42" i="38"/>
  <c r="AV41" i="38"/>
  <c r="AV40" i="38"/>
  <c r="AV39" i="38"/>
  <c r="AV38" i="38"/>
  <c r="AV37" i="38"/>
  <c r="AV36" i="38"/>
  <c r="AV35" i="38"/>
  <c r="AV34" i="38"/>
  <c r="AV33" i="38"/>
  <c r="AV32" i="38"/>
  <c r="AV31" i="38"/>
  <c r="AV30" i="38"/>
  <c r="AV29" i="38"/>
  <c r="AV28" i="38"/>
  <c r="AV27" i="38"/>
  <c r="AV26" i="38"/>
  <c r="AV25" i="38"/>
  <c r="AV24" i="38"/>
  <c r="AV23" i="38"/>
  <c r="AV22" i="38"/>
  <c r="AV21" i="38"/>
  <c r="AV20" i="38"/>
  <c r="AV19" i="38"/>
  <c r="AV18" i="38"/>
  <c r="AV17" i="38"/>
  <c r="AV16" i="38"/>
  <c r="AV15" i="38"/>
  <c r="AV13" i="38"/>
  <c r="D29" i="49"/>
  <c r="E29" i="49" s="1"/>
  <c r="F29" i="49" s="1"/>
  <c r="G29" i="49" s="1"/>
  <c r="H29" i="49" s="1"/>
  <c r="I29" i="49" s="1"/>
  <c r="J29" i="49" s="1"/>
  <c r="K29" i="49" s="1"/>
  <c r="L29" i="49" s="1"/>
  <c r="M29" i="49" s="1"/>
  <c r="N29" i="49" s="1"/>
  <c r="O29" i="49" s="1"/>
  <c r="P29" i="49" s="1"/>
  <c r="Q29" i="49" s="1"/>
  <c r="R29" i="49" s="1"/>
  <c r="D28" i="49"/>
  <c r="E28" i="49" s="1"/>
  <c r="F28" i="49" s="1"/>
  <c r="G28" i="49" s="1"/>
  <c r="H28" i="49" s="1"/>
  <c r="I28" i="49" s="1"/>
  <c r="J28" i="49" s="1"/>
  <c r="K28" i="49" s="1"/>
  <c r="L28" i="49" s="1"/>
  <c r="M28" i="49" s="1"/>
  <c r="N28" i="49" s="1"/>
  <c r="O28" i="49" s="1"/>
  <c r="P28" i="49" s="1"/>
  <c r="Q28" i="49" s="1"/>
  <c r="R28" i="49" s="1"/>
  <c r="S13" i="44" l="1"/>
  <c r="S14" i="49"/>
  <c r="S14" i="44" l="1"/>
  <c r="S15" i="49"/>
  <c r="O71" i="46"/>
  <c r="Q12" i="47"/>
  <c r="W6" i="50"/>
  <c r="W7" i="50" s="1"/>
  <c r="W8" i="50" s="1"/>
  <c r="W9" i="50" s="1"/>
  <c r="W10" i="50" s="1"/>
  <c r="W11" i="50" s="1"/>
  <c r="W12" i="50" s="1"/>
  <c r="W13" i="50" s="1"/>
  <c r="W14" i="50" s="1"/>
  <c r="W15" i="50" s="1"/>
  <c r="W16" i="50" s="1"/>
  <c r="W17" i="50" s="1"/>
  <c r="W18" i="50" s="1"/>
  <c r="W19" i="50" s="1"/>
  <c r="W20" i="50" s="1"/>
  <c r="W21" i="50" s="1"/>
  <c r="W22" i="50" s="1"/>
  <c r="W23" i="50" s="1"/>
  <c r="W24" i="50" s="1"/>
  <c r="W25" i="50" s="1"/>
  <c r="W26" i="50" s="1"/>
  <c r="W27" i="50" s="1"/>
  <c r="W28" i="50" s="1"/>
  <c r="W29" i="50" s="1"/>
  <c r="W30" i="50" s="1"/>
  <c r="W31" i="50" s="1"/>
  <c r="W32" i="50" s="1"/>
  <c r="W33" i="50" s="1"/>
  <c r="W34" i="50" s="1"/>
  <c r="W35" i="50" s="1"/>
  <c r="W36" i="50" s="1"/>
  <c r="W37" i="50" s="1"/>
  <c r="W38" i="50" s="1"/>
  <c r="W39" i="50" s="1"/>
  <c r="W40" i="50" s="1"/>
  <c r="W41" i="50" s="1"/>
  <c r="W42" i="50" s="1"/>
  <c r="W43" i="50" s="1"/>
  <c r="W44" i="50" s="1"/>
  <c r="A36" i="50"/>
  <c r="A37" i="50" s="1"/>
  <c r="A38" i="50" s="1"/>
  <c r="A39" i="50" s="1"/>
  <c r="A40" i="50" s="1"/>
  <c r="A41" i="50" s="1"/>
  <c r="A42" i="50" s="1"/>
  <c r="A43" i="50" s="1"/>
  <c r="A44" i="50" s="1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8" i="50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S15" i="44" l="1"/>
  <c r="S16" i="49"/>
  <c r="AW52" i="38"/>
  <c r="AW51" i="38"/>
  <c r="AW50" i="38"/>
  <c r="AW49" i="38"/>
  <c r="AW48" i="38"/>
  <c r="AW47" i="38"/>
  <c r="AW46" i="38"/>
  <c r="AW45" i="38"/>
  <c r="AW44" i="38"/>
  <c r="AW43" i="38"/>
  <c r="AW42" i="38"/>
  <c r="AW41" i="38"/>
  <c r="AW40" i="38"/>
  <c r="AW39" i="38"/>
  <c r="AW38" i="38"/>
  <c r="AW37" i="38"/>
  <c r="AW36" i="38"/>
  <c r="AW35" i="38"/>
  <c r="AW34" i="38"/>
  <c r="AW33" i="38"/>
  <c r="AW32" i="38"/>
  <c r="AW31" i="38"/>
  <c r="AW30" i="38"/>
  <c r="AW29" i="38"/>
  <c r="AW28" i="38"/>
  <c r="AW27" i="38"/>
  <c r="AW26" i="38"/>
  <c r="AW25" i="38"/>
  <c r="AW24" i="38"/>
  <c r="AW23" i="38"/>
  <c r="AW22" i="38"/>
  <c r="AW21" i="38"/>
  <c r="AW20" i="38"/>
  <c r="AW19" i="38"/>
  <c r="AW18" i="38"/>
  <c r="AW16" i="38"/>
  <c r="AW15" i="38"/>
  <c r="AW14" i="38"/>
  <c r="AW13" i="38"/>
  <c r="W2" i="38"/>
  <c r="X65" i="46" s="1"/>
  <c r="AT52" i="38"/>
  <c r="U52" i="38" s="1"/>
  <c r="S52" i="38" s="1"/>
  <c r="T52" i="38" s="1"/>
  <c r="AT51" i="38"/>
  <c r="U51" i="38" s="1"/>
  <c r="S51" i="38" s="1"/>
  <c r="T51" i="38" s="1"/>
  <c r="AT50" i="38"/>
  <c r="U50" i="38" s="1"/>
  <c r="S50" i="38" s="1"/>
  <c r="T50" i="38" s="1"/>
  <c r="AT49" i="38"/>
  <c r="AT48" i="38"/>
  <c r="AT47" i="38"/>
  <c r="AT46" i="38"/>
  <c r="AT45" i="38"/>
  <c r="AT44" i="38"/>
  <c r="AT43" i="38"/>
  <c r="AT42" i="38"/>
  <c r="AT41" i="38"/>
  <c r="AT40" i="38"/>
  <c r="AT39" i="38"/>
  <c r="AT38" i="38"/>
  <c r="AT37" i="38"/>
  <c r="AT36" i="38"/>
  <c r="AT35" i="38"/>
  <c r="AT34" i="38"/>
  <c r="AT33" i="38"/>
  <c r="AT32" i="38"/>
  <c r="AT31" i="38"/>
  <c r="AT27" i="38"/>
  <c r="AT26" i="38"/>
  <c r="AT25" i="38"/>
  <c r="AT24" i="38"/>
  <c r="AT23" i="38"/>
  <c r="AT22" i="38"/>
  <c r="Z7" i="49"/>
  <c r="AB7" i="49" s="1"/>
  <c r="Y7" i="49"/>
  <c r="AA7" i="49" s="1"/>
  <c r="T11" i="49"/>
  <c r="T12" i="49" s="1"/>
  <c r="T13" i="49" s="1"/>
  <c r="T14" i="49" s="1"/>
  <c r="T15" i="49" s="1"/>
  <c r="T16" i="49" s="1"/>
  <c r="T17" i="49" s="1"/>
  <c r="T18" i="49" s="1"/>
  <c r="T19" i="49" s="1"/>
  <c r="T20" i="49" s="1"/>
  <c r="T21" i="49" s="1"/>
  <c r="T22" i="49" s="1"/>
  <c r="T23" i="49" s="1"/>
  <c r="T24" i="49" s="1"/>
  <c r="T25" i="49" s="1"/>
  <c r="T26" i="49" s="1"/>
  <c r="B11" i="49"/>
  <c r="B12" i="49" s="1"/>
  <c r="B13" i="49" s="1"/>
  <c r="B14" i="49" s="1"/>
  <c r="B15" i="49" s="1"/>
  <c r="B16" i="49" s="1"/>
  <c r="B17" i="49" s="1"/>
  <c r="B18" i="49" s="1"/>
  <c r="B19" i="49" s="1"/>
  <c r="B20" i="49" s="1"/>
  <c r="B21" i="49" s="1"/>
  <c r="B22" i="49" s="1"/>
  <c r="B23" i="49" s="1"/>
  <c r="B24" i="49" s="1"/>
  <c r="B25" i="49" s="1"/>
  <c r="B26" i="49" s="1"/>
  <c r="AD92" i="49"/>
  <c r="Z92" i="49"/>
  <c r="AB92" i="49" s="1"/>
  <c r="AE92" i="49" s="1"/>
  <c r="Y92" i="49"/>
  <c r="AD91" i="49"/>
  <c r="Z91" i="49"/>
  <c r="AB91" i="49" s="1"/>
  <c r="AE91" i="49" s="1"/>
  <c r="Y91" i="49"/>
  <c r="AD90" i="49"/>
  <c r="Z90" i="49"/>
  <c r="AB90" i="49" s="1"/>
  <c r="AE90" i="49" s="1"/>
  <c r="Y90" i="49"/>
  <c r="AD89" i="49"/>
  <c r="Z89" i="49"/>
  <c r="AB89" i="49" s="1"/>
  <c r="AE89" i="49" s="1"/>
  <c r="Y89" i="49"/>
  <c r="AD88" i="49"/>
  <c r="Z88" i="49"/>
  <c r="AB88" i="49" s="1"/>
  <c r="AE88" i="49" s="1"/>
  <c r="Y88" i="49"/>
  <c r="AD87" i="49"/>
  <c r="Z87" i="49"/>
  <c r="AB87" i="49" s="1"/>
  <c r="AE87" i="49" s="1"/>
  <c r="Y87" i="49"/>
  <c r="AD86" i="49"/>
  <c r="Z86" i="49"/>
  <c r="AB86" i="49" s="1"/>
  <c r="AE86" i="49" s="1"/>
  <c r="Y86" i="49"/>
  <c r="AD85" i="49"/>
  <c r="Z85" i="49"/>
  <c r="AB85" i="49" s="1"/>
  <c r="AE85" i="49" s="1"/>
  <c r="Y85" i="49"/>
  <c r="AD84" i="49"/>
  <c r="Z84" i="49"/>
  <c r="AB84" i="49" s="1"/>
  <c r="AE84" i="49" s="1"/>
  <c r="Y84" i="49"/>
  <c r="AD83" i="49"/>
  <c r="Z83" i="49"/>
  <c r="AB83" i="49" s="1"/>
  <c r="AE83" i="49" s="1"/>
  <c r="Y83" i="49"/>
  <c r="AD82" i="49"/>
  <c r="Z82" i="49"/>
  <c r="AB82" i="49" s="1"/>
  <c r="AE82" i="49" s="1"/>
  <c r="Y82" i="49"/>
  <c r="AD81" i="49"/>
  <c r="Z81" i="49"/>
  <c r="AB81" i="49" s="1"/>
  <c r="AE81" i="49" s="1"/>
  <c r="Y81" i="49"/>
  <c r="AD80" i="49"/>
  <c r="Z80" i="49"/>
  <c r="AB80" i="49" s="1"/>
  <c r="AE80" i="49" s="1"/>
  <c r="Y80" i="49"/>
  <c r="AD79" i="49"/>
  <c r="Z79" i="49"/>
  <c r="AB79" i="49" s="1"/>
  <c r="AE79" i="49" s="1"/>
  <c r="Y79" i="49"/>
  <c r="AD78" i="49"/>
  <c r="Z78" i="49"/>
  <c r="AB78" i="49" s="1"/>
  <c r="AE78" i="49" s="1"/>
  <c r="Y78" i="49"/>
  <c r="AD77" i="49"/>
  <c r="Z77" i="49"/>
  <c r="AB77" i="49" s="1"/>
  <c r="AE77" i="49" s="1"/>
  <c r="Y77" i="49"/>
  <c r="AD76" i="49"/>
  <c r="Z76" i="49"/>
  <c r="AB76" i="49" s="1"/>
  <c r="AE76" i="49" s="1"/>
  <c r="Y76" i="49"/>
  <c r="AD75" i="49"/>
  <c r="Z75" i="49"/>
  <c r="AB75" i="49" s="1"/>
  <c r="AE75" i="49" s="1"/>
  <c r="Y75" i="49"/>
  <c r="AD74" i="49"/>
  <c r="Z74" i="49"/>
  <c r="AB74" i="49" s="1"/>
  <c r="AE74" i="49" s="1"/>
  <c r="Y74" i="49"/>
  <c r="AD73" i="49"/>
  <c r="Z73" i="49"/>
  <c r="AB73" i="49" s="1"/>
  <c r="AE73" i="49" s="1"/>
  <c r="Y73" i="49"/>
  <c r="AD72" i="49"/>
  <c r="Z72" i="49"/>
  <c r="AB72" i="49" s="1"/>
  <c r="AE72" i="49" s="1"/>
  <c r="Y72" i="49"/>
  <c r="AD71" i="49"/>
  <c r="Z71" i="49"/>
  <c r="AB71" i="49" s="1"/>
  <c r="AE71" i="49" s="1"/>
  <c r="Y71" i="49"/>
  <c r="AD70" i="49"/>
  <c r="Z70" i="49"/>
  <c r="AB70" i="49" s="1"/>
  <c r="AE70" i="49" s="1"/>
  <c r="Y70" i="49"/>
  <c r="AD69" i="49"/>
  <c r="Z69" i="49"/>
  <c r="AB69" i="49" s="1"/>
  <c r="AE69" i="49" s="1"/>
  <c r="Y69" i="49"/>
  <c r="AD68" i="49"/>
  <c r="Z68" i="49"/>
  <c r="AB68" i="49" s="1"/>
  <c r="AE68" i="49" s="1"/>
  <c r="Y68" i="49"/>
  <c r="AD67" i="49"/>
  <c r="Z67" i="49"/>
  <c r="AB67" i="49" s="1"/>
  <c r="AE67" i="49" s="1"/>
  <c r="Y67" i="49"/>
  <c r="AD66" i="49"/>
  <c r="Z66" i="49"/>
  <c r="AB66" i="49" s="1"/>
  <c r="AE66" i="49" s="1"/>
  <c r="Y66" i="49"/>
  <c r="AD65" i="49"/>
  <c r="Z65" i="49"/>
  <c r="AB65" i="49" s="1"/>
  <c r="AE65" i="49" s="1"/>
  <c r="Y65" i="49"/>
  <c r="AD64" i="49"/>
  <c r="Z64" i="49"/>
  <c r="AB64" i="49" s="1"/>
  <c r="AE64" i="49" s="1"/>
  <c r="Y64" i="49"/>
  <c r="AD63" i="49"/>
  <c r="Z63" i="49"/>
  <c r="AB63" i="49" s="1"/>
  <c r="AE63" i="49" s="1"/>
  <c r="Y63" i="49"/>
  <c r="AD62" i="49"/>
  <c r="Z62" i="49"/>
  <c r="AB62" i="49" s="1"/>
  <c r="AE62" i="49" s="1"/>
  <c r="Y62" i="49"/>
  <c r="AD61" i="49"/>
  <c r="Z61" i="49"/>
  <c r="AB61" i="49" s="1"/>
  <c r="AE61" i="49" s="1"/>
  <c r="Y61" i="49"/>
  <c r="AD60" i="49"/>
  <c r="Z60" i="49"/>
  <c r="AB60" i="49" s="1"/>
  <c r="AE60" i="49" s="1"/>
  <c r="Y60" i="49"/>
  <c r="AD59" i="49"/>
  <c r="Z59" i="49"/>
  <c r="AB59" i="49" s="1"/>
  <c r="AE59" i="49" s="1"/>
  <c r="Y59" i="49"/>
  <c r="AD58" i="49"/>
  <c r="Z58" i="49"/>
  <c r="AB58" i="49" s="1"/>
  <c r="AE58" i="49" s="1"/>
  <c r="Y58" i="49"/>
  <c r="AD57" i="49"/>
  <c r="Z57" i="49"/>
  <c r="AB57" i="49" s="1"/>
  <c r="AE57" i="49" s="1"/>
  <c r="Y57" i="49"/>
  <c r="AD56" i="49"/>
  <c r="Z56" i="49"/>
  <c r="AB56" i="49" s="1"/>
  <c r="AE56" i="49" s="1"/>
  <c r="Y56" i="49"/>
  <c r="AD55" i="49"/>
  <c r="Z55" i="49"/>
  <c r="AB55" i="49" s="1"/>
  <c r="AE55" i="49" s="1"/>
  <c r="Y55" i="49"/>
  <c r="AD54" i="49"/>
  <c r="Z54" i="49"/>
  <c r="AB54" i="49" s="1"/>
  <c r="AE54" i="49" s="1"/>
  <c r="Y54" i="49"/>
  <c r="AD53" i="49"/>
  <c r="Z53" i="49"/>
  <c r="AB53" i="49" s="1"/>
  <c r="AE53" i="49" s="1"/>
  <c r="Y53" i="49"/>
  <c r="AD52" i="49"/>
  <c r="Z52" i="49"/>
  <c r="AB52" i="49" s="1"/>
  <c r="AE52" i="49" s="1"/>
  <c r="Y52" i="49"/>
  <c r="AD51" i="49"/>
  <c r="Z51" i="49"/>
  <c r="AB51" i="49" s="1"/>
  <c r="AE51" i="49" s="1"/>
  <c r="Y51" i="49"/>
  <c r="AD50" i="49"/>
  <c r="Z50" i="49"/>
  <c r="AB50" i="49" s="1"/>
  <c r="AE50" i="49" s="1"/>
  <c r="Y50" i="49"/>
  <c r="AD49" i="49"/>
  <c r="Z49" i="49"/>
  <c r="AB49" i="49" s="1"/>
  <c r="AE49" i="49" s="1"/>
  <c r="Y49" i="49"/>
  <c r="AD48" i="49"/>
  <c r="Z48" i="49"/>
  <c r="AB48" i="49" s="1"/>
  <c r="AE48" i="49" s="1"/>
  <c r="Y48" i="49"/>
  <c r="AD47" i="49"/>
  <c r="Z47" i="49"/>
  <c r="AB47" i="49" s="1"/>
  <c r="AE47" i="49" s="1"/>
  <c r="Y47" i="49"/>
  <c r="AD46" i="49"/>
  <c r="Z46" i="49"/>
  <c r="AB46" i="49" s="1"/>
  <c r="AE46" i="49" s="1"/>
  <c r="Y46" i="49"/>
  <c r="AD45" i="49"/>
  <c r="Z45" i="49"/>
  <c r="AB45" i="49" s="1"/>
  <c r="AE45" i="49" s="1"/>
  <c r="Y45" i="49"/>
  <c r="AD44" i="49"/>
  <c r="Z44" i="49"/>
  <c r="AB44" i="49" s="1"/>
  <c r="AE44" i="49" s="1"/>
  <c r="Y44" i="49"/>
  <c r="AD43" i="49"/>
  <c r="Z43" i="49"/>
  <c r="AB43" i="49" s="1"/>
  <c r="AE43" i="49" s="1"/>
  <c r="Y43" i="49"/>
  <c r="AD42" i="49"/>
  <c r="Z42" i="49"/>
  <c r="AB42" i="49" s="1"/>
  <c r="AE42" i="49" s="1"/>
  <c r="Y42" i="49"/>
  <c r="AD41" i="49"/>
  <c r="Z41" i="49"/>
  <c r="AB41" i="49" s="1"/>
  <c r="AE41" i="49" s="1"/>
  <c r="Y41" i="49"/>
  <c r="AD40" i="49"/>
  <c r="Z40" i="49"/>
  <c r="AB40" i="49" s="1"/>
  <c r="AE40" i="49" s="1"/>
  <c r="Y40" i="49"/>
  <c r="AD39" i="49"/>
  <c r="Z39" i="49"/>
  <c r="AB39" i="49" s="1"/>
  <c r="AE39" i="49" s="1"/>
  <c r="Y39" i="49"/>
  <c r="AD38" i="49"/>
  <c r="Z38" i="49"/>
  <c r="AB38" i="49" s="1"/>
  <c r="AE38" i="49" s="1"/>
  <c r="Y38" i="49"/>
  <c r="AD37" i="49"/>
  <c r="Z37" i="49"/>
  <c r="AB37" i="49" s="1"/>
  <c r="AE37" i="49" s="1"/>
  <c r="Y37" i="49"/>
  <c r="AD36" i="49"/>
  <c r="Z36" i="49"/>
  <c r="AB36" i="49" s="1"/>
  <c r="AE36" i="49" s="1"/>
  <c r="Y36" i="49"/>
  <c r="AD35" i="49"/>
  <c r="Z35" i="49"/>
  <c r="AB35" i="49" s="1"/>
  <c r="AE35" i="49" s="1"/>
  <c r="Y35" i="49"/>
  <c r="AD34" i="49"/>
  <c r="Z34" i="49"/>
  <c r="AB34" i="49" s="1"/>
  <c r="AE34" i="49" s="1"/>
  <c r="Y34" i="49"/>
  <c r="AD33" i="49"/>
  <c r="Z33" i="49"/>
  <c r="AB33" i="49" s="1"/>
  <c r="AE33" i="49" s="1"/>
  <c r="Y33" i="49"/>
  <c r="AD32" i="49"/>
  <c r="Z32" i="49"/>
  <c r="AB32" i="49" s="1"/>
  <c r="AE32" i="49" s="1"/>
  <c r="Y32" i="49"/>
  <c r="AD31" i="49"/>
  <c r="Z31" i="49"/>
  <c r="AB31" i="49" s="1"/>
  <c r="AE31" i="49" s="1"/>
  <c r="Y31" i="49"/>
  <c r="AD30" i="49"/>
  <c r="Z30" i="49"/>
  <c r="AB30" i="49" s="1"/>
  <c r="AE30" i="49" s="1"/>
  <c r="Y30" i="49"/>
  <c r="AD29" i="49"/>
  <c r="Z29" i="49"/>
  <c r="AB29" i="49" s="1"/>
  <c r="AE29" i="49" s="1"/>
  <c r="Y29" i="49"/>
  <c r="AD28" i="49"/>
  <c r="Z28" i="49"/>
  <c r="AB28" i="49" s="1"/>
  <c r="AE28" i="49" s="1"/>
  <c r="Y28" i="49"/>
  <c r="AD27" i="49"/>
  <c r="Z27" i="49"/>
  <c r="AB27" i="49" s="1"/>
  <c r="AE27" i="49" s="1"/>
  <c r="Y27" i="49"/>
  <c r="AD26" i="49"/>
  <c r="Z26" i="49"/>
  <c r="AB26" i="49" s="1"/>
  <c r="AE26" i="49" s="1"/>
  <c r="Y26" i="49"/>
  <c r="AD25" i="49"/>
  <c r="Z25" i="49"/>
  <c r="AB25" i="49" s="1"/>
  <c r="AE25" i="49" s="1"/>
  <c r="Y25" i="49"/>
  <c r="AD24" i="49"/>
  <c r="Z24" i="49"/>
  <c r="AB24" i="49" s="1"/>
  <c r="AE24" i="49" s="1"/>
  <c r="Y24" i="49"/>
  <c r="AD23" i="49"/>
  <c r="Z23" i="49"/>
  <c r="AB23" i="49" s="1"/>
  <c r="AE23" i="49" s="1"/>
  <c r="Y23" i="49"/>
  <c r="AD22" i="49"/>
  <c r="Z22" i="49"/>
  <c r="AB22" i="49" s="1"/>
  <c r="AE22" i="49" s="1"/>
  <c r="Y22" i="49"/>
  <c r="AD21" i="49"/>
  <c r="Z21" i="49"/>
  <c r="AB21" i="49" s="1"/>
  <c r="AE21" i="49" s="1"/>
  <c r="Y21" i="49"/>
  <c r="AD20" i="49"/>
  <c r="Z20" i="49"/>
  <c r="AB20" i="49" s="1"/>
  <c r="AE20" i="49" s="1"/>
  <c r="Y20" i="49"/>
  <c r="AD19" i="49"/>
  <c r="Z19" i="49"/>
  <c r="AB19" i="49" s="1"/>
  <c r="AE19" i="49" s="1"/>
  <c r="Y19" i="49"/>
  <c r="AD18" i="49"/>
  <c r="Z18" i="49"/>
  <c r="AB18" i="49" s="1"/>
  <c r="AE18" i="49" s="1"/>
  <c r="Y18" i="49"/>
  <c r="AD17" i="49"/>
  <c r="Z17" i="49"/>
  <c r="AB17" i="49" s="1"/>
  <c r="AE17" i="49" s="1"/>
  <c r="Y17" i="49"/>
  <c r="AD16" i="49"/>
  <c r="Z16" i="49"/>
  <c r="AB16" i="49" s="1"/>
  <c r="AE16" i="49" s="1"/>
  <c r="Y16" i="49"/>
  <c r="AD15" i="49"/>
  <c r="Z15" i="49"/>
  <c r="AB15" i="49" s="1"/>
  <c r="AE15" i="49" s="1"/>
  <c r="Y15" i="49"/>
  <c r="AD14" i="49"/>
  <c r="Z14" i="49"/>
  <c r="AB14" i="49" s="1"/>
  <c r="AE14" i="49" s="1"/>
  <c r="Y14" i="49"/>
  <c r="AD13" i="49"/>
  <c r="Z13" i="49"/>
  <c r="AB13" i="49" s="1"/>
  <c r="AE13" i="49" s="1"/>
  <c r="Y13" i="49"/>
  <c r="AD12" i="49"/>
  <c r="Z12" i="49"/>
  <c r="AB12" i="49" s="1"/>
  <c r="AE12" i="49" s="1"/>
  <c r="Y12" i="49"/>
  <c r="AD11" i="49"/>
  <c r="Z11" i="49"/>
  <c r="AB11" i="49" s="1"/>
  <c r="AE11" i="49" s="1"/>
  <c r="AW17" i="38" s="1"/>
  <c r="Y11" i="49"/>
  <c r="AD10" i="49"/>
  <c r="Z10" i="49"/>
  <c r="AB10" i="49" s="1"/>
  <c r="AE10" i="49" s="1"/>
  <c r="Y10" i="49"/>
  <c r="AD9" i="49"/>
  <c r="Z9" i="49"/>
  <c r="AB9" i="49" s="1"/>
  <c r="AE9" i="49" s="1"/>
  <c r="Y9" i="49"/>
  <c r="AD8" i="49"/>
  <c r="Z8" i="49"/>
  <c r="Y8" i="49"/>
  <c r="X8" i="49"/>
  <c r="X9" i="49" s="1"/>
  <c r="X10" i="49" s="1"/>
  <c r="X11" i="49" s="1"/>
  <c r="X12" i="49" s="1"/>
  <c r="X13" i="49" s="1"/>
  <c r="X14" i="49" s="1"/>
  <c r="X15" i="49" s="1"/>
  <c r="X16" i="49" s="1"/>
  <c r="X17" i="49" s="1"/>
  <c r="X18" i="49" s="1"/>
  <c r="X19" i="49" s="1"/>
  <c r="X20" i="49" s="1"/>
  <c r="X21" i="49" s="1"/>
  <c r="X22" i="49" s="1"/>
  <c r="X23" i="49" s="1"/>
  <c r="X24" i="49" s="1"/>
  <c r="X25" i="49" s="1"/>
  <c r="X26" i="49" s="1"/>
  <c r="X27" i="49" s="1"/>
  <c r="X28" i="49" s="1"/>
  <c r="X29" i="49" s="1"/>
  <c r="X30" i="49" s="1"/>
  <c r="X31" i="49" s="1"/>
  <c r="X32" i="49" s="1"/>
  <c r="X33" i="49" s="1"/>
  <c r="X34" i="49" s="1"/>
  <c r="X35" i="49" s="1"/>
  <c r="X36" i="49" s="1"/>
  <c r="X37" i="49" s="1"/>
  <c r="X38" i="49" s="1"/>
  <c r="X39" i="49" s="1"/>
  <c r="X40" i="49" s="1"/>
  <c r="X41" i="49" s="1"/>
  <c r="X42" i="49" s="1"/>
  <c r="X43" i="49" s="1"/>
  <c r="X44" i="49" s="1"/>
  <c r="X45" i="49" s="1"/>
  <c r="X46" i="49" s="1"/>
  <c r="X47" i="49" s="1"/>
  <c r="X48" i="49" s="1"/>
  <c r="X49" i="49" s="1"/>
  <c r="X50" i="49" s="1"/>
  <c r="X51" i="49" s="1"/>
  <c r="X52" i="49" s="1"/>
  <c r="X53" i="49" s="1"/>
  <c r="X54" i="49" s="1"/>
  <c r="X55" i="49" s="1"/>
  <c r="X56" i="49" s="1"/>
  <c r="X57" i="49" s="1"/>
  <c r="X58" i="49" s="1"/>
  <c r="X59" i="49" s="1"/>
  <c r="X60" i="49" s="1"/>
  <c r="X61" i="49" s="1"/>
  <c r="X62" i="49" s="1"/>
  <c r="X63" i="49" s="1"/>
  <c r="X64" i="49" s="1"/>
  <c r="X65" i="49" s="1"/>
  <c r="X66" i="49" s="1"/>
  <c r="X67" i="49" s="1"/>
  <c r="X68" i="49" s="1"/>
  <c r="X69" i="49" s="1"/>
  <c r="X70" i="49" s="1"/>
  <c r="X71" i="49" s="1"/>
  <c r="X72" i="49" s="1"/>
  <c r="X73" i="49" s="1"/>
  <c r="X74" i="49" s="1"/>
  <c r="X75" i="49" s="1"/>
  <c r="X76" i="49" s="1"/>
  <c r="X77" i="49" s="1"/>
  <c r="X78" i="49" s="1"/>
  <c r="X79" i="49" s="1"/>
  <c r="X80" i="49" s="1"/>
  <c r="X81" i="49" s="1"/>
  <c r="X82" i="49" s="1"/>
  <c r="X83" i="49" s="1"/>
  <c r="X84" i="49" s="1"/>
  <c r="X85" i="49" s="1"/>
  <c r="X86" i="49" s="1"/>
  <c r="X87" i="49" s="1"/>
  <c r="X88" i="49" s="1"/>
  <c r="X89" i="49" s="1"/>
  <c r="X90" i="49" s="1"/>
  <c r="X91" i="49" s="1"/>
  <c r="X92" i="49" s="1"/>
  <c r="AD7" i="49"/>
  <c r="D7" i="49"/>
  <c r="E7" i="49" s="1"/>
  <c r="F7" i="49" s="1"/>
  <c r="G7" i="49" s="1"/>
  <c r="H7" i="49" s="1"/>
  <c r="I7" i="49" s="1"/>
  <c r="J7" i="49" s="1"/>
  <c r="K7" i="49" s="1"/>
  <c r="L7" i="49" s="1"/>
  <c r="M7" i="49" s="1"/>
  <c r="N7" i="49" s="1"/>
  <c r="O7" i="49" s="1"/>
  <c r="P7" i="49" s="1"/>
  <c r="Q7" i="49" s="1"/>
  <c r="J11" i="46" l="1"/>
  <c r="X66" i="46"/>
  <c r="O65" i="46" s="1"/>
  <c r="X67" i="46"/>
  <c r="X68" i="46"/>
  <c r="O68" i="46" s="1"/>
  <c r="X63" i="46"/>
  <c r="O63" i="46" s="1"/>
  <c r="Y63" i="46" s="1"/>
  <c r="X62" i="46"/>
  <c r="X69" i="46"/>
  <c r="O70" i="46" s="1"/>
  <c r="X64" i="46"/>
  <c r="K20" i="46"/>
  <c r="K19" i="46"/>
  <c r="J9" i="46"/>
  <c r="N8" i="46"/>
  <c r="E20" i="46"/>
  <c r="E19" i="46"/>
  <c r="E23" i="46"/>
  <c r="E21" i="46"/>
  <c r="E22" i="46"/>
  <c r="E24" i="46"/>
  <c r="AC7" i="49"/>
  <c r="S16" i="44"/>
  <c r="S17" i="49"/>
  <c r="K15" i="46"/>
  <c r="E15" i="46"/>
  <c r="K14" i="46"/>
  <c r="E14" i="46"/>
  <c r="E17" i="46"/>
  <c r="K18" i="46"/>
  <c r="E18" i="46"/>
  <c r="K17" i="46"/>
  <c r="K16" i="46"/>
  <c r="E16" i="46"/>
  <c r="AA15" i="49"/>
  <c r="AC15" i="49" s="1"/>
  <c r="AT21" i="38" s="1"/>
  <c r="AA23" i="49"/>
  <c r="AC23" i="49" s="1"/>
  <c r="AT29" i="38" s="1"/>
  <c r="AA31" i="49"/>
  <c r="AC31" i="49" s="1"/>
  <c r="AA39" i="49"/>
  <c r="AC39" i="49" s="1"/>
  <c r="AA63" i="49"/>
  <c r="AC63" i="49" s="1"/>
  <c r="AF63" i="49"/>
  <c r="AA13" i="49"/>
  <c r="AC13" i="49" s="1"/>
  <c r="AT19" i="38" s="1"/>
  <c r="AA21" i="49"/>
  <c r="AC21" i="49" s="1"/>
  <c r="AA29" i="49"/>
  <c r="AC29" i="49" s="1"/>
  <c r="AA37" i="49"/>
  <c r="AC37" i="49" s="1"/>
  <c r="AF37" i="49"/>
  <c r="AA45" i="49"/>
  <c r="AC45" i="49" s="1"/>
  <c r="AF45" i="49"/>
  <c r="AA53" i="49"/>
  <c r="AC53" i="49" s="1"/>
  <c r="AF53" i="49"/>
  <c r="AA61" i="49"/>
  <c r="AC61" i="49" s="1"/>
  <c r="AF61" i="49"/>
  <c r="AA69" i="49"/>
  <c r="AC69" i="49" s="1"/>
  <c r="AF69" i="49"/>
  <c r="AA77" i="49"/>
  <c r="AC77" i="49" s="1"/>
  <c r="AF77" i="49"/>
  <c r="AA85" i="49"/>
  <c r="AC85" i="49" s="1"/>
  <c r="AF85" i="49"/>
  <c r="AA88" i="49"/>
  <c r="AC88" i="49" s="1"/>
  <c r="AF88" i="49"/>
  <c r="AA19" i="49"/>
  <c r="AC19" i="49" s="1"/>
  <c r="AA27" i="49"/>
  <c r="AC27" i="49" s="1"/>
  <c r="AA35" i="49"/>
  <c r="AC35" i="49" s="1"/>
  <c r="AF35" i="49"/>
  <c r="AA43" i="49"/>
  <c r="AC43" i="49" s="1"/>
  <c r="AA51" i="49"/>
  <c r="AC51" i="49" s="1"/>
  <c r="AF51" i="49"/>
  <c r="AA59" i="49"/>
  <c r="AC59" i="49" s="1"/>
  <c r="AF59" i="49"/>
  <c r="AA67" i="49"/>
  <c r="AC67" i="49" s="1"/>
  <c r="AF67" i="49"/>
  <c r="AA75" i="49"/>
  <c r="AC75" i="49" s="1"/>
  <c r="AF75" i="49"/>
  <c r="AA83" i="49"/>
  <c r="AC83" i="49" s="1"/>
  <c r="AF83" i="49"/>
  <c r="AA91" i="49"/>
  <c r="AC91" i="49" s="1"/>
  <c r="AF91" i="49"/>
  <c r="AA24" i="49"/>
  <c r="AC24" i="49" s="1"/>
  <c r="AT30" i="38" s="1"/>
  <c r="AA40" i="49"/>
  <c r="AC40" i="49" s="1"/>
  <c r="AA48" i="49"/>
  <c r="AC48" i="49" s="1"/>
  <c r="AF48" i="49"/>
  <c r="AA56" i="49"/>
  <c r="AC56" i="49" s="1"/>
  <c r="AF56" i="49"/>
  <c r="AA64" i="49"/>
  <c r="AC64" i="49" s="1"/>
  <c r="AF64" i="49"/>
  <c r="AA72" i="49"/>
  <c r="AC72" i="49" s="1"/>
  <c r="AF72" i="49"/>
  <c r="AA80" i="49"/>
  <c r="AC80" i="49" s="1"/>
  <c r="AF80" i="49"/>
  <c r="AA11" i="49"/>
  <c r="AC11" i="49" s="1"/>
  <c r="AT17" i="38" s="1"/>
  <c r="AA14" i="49"/>
  <c r="AC14" i="49" s="1"/>
  <c r="AT20" i="38" s="1"/>
  <c r="AA22" i="49"/>
  <c r="AC22" i="49" s="1"/>
  <c r="AT28" i="38" s="1"/>
  <c r="AA30" i="49"/>
  <c r="AC30" i="49" s="1"/>
  <c r="AA38" i="49"/>
  <c r="AC38" i="49" s="1"/>
  <c r="AA46" i="49"/>
  <c r="AC46" i="49" s="1"/>
  <c r="AF46" i="49"/>
  <c r="AA54" i="49"/>
  <c r="AC54" i="49" s="1"/>
  <c r="AF54" i="49"/>
  <c r="AA62" i="49"/>
  <c r="AC62" i="49" s="1"/>
  <c r="AF62" i="49"/>
  <c r="AA70" i="49"/>
  <c r="AC70" i="49" s="1"/>
  <c r="AF70" i="49"/>
  <c r="AA78" i="49"/>
  <c r="AC78" i="49" s="1"/>
  <c r="AF78" i="49"/>
  <c r="AA86" i="49"/>
  <c r="AC86" i="49" s="1"/>
  <c r="AF86" i="49"/>
  <c r="AA17" i="49"/>
  <c r="AC17" i="49" s="1"/>
  <c r="AA89" i="49"/>
  <c r="AC89" i="49" s="1"/>
  <c r="AF89" i="49"/>
  <c r="AA16" i="49"/>
  <c r="AC16" i="49" s="1"/>
  <c r="AA32" i="49"/>
  <c r="AC32" i="49" s="1"/>
  <c r="AA9" i="49"/>
  <c r="AC9" i="49" s="1"/>
  <c r="AT15" i="38" s="1"/>
  <c r="AA25" i="49"/>
  <c r="AC25" i="49" s="1"/>
  <c r="AA33" i="49"/>
  <c r="AC33" i="49" s="1"/>
  <c r="AA41" i="49"/>
  <c r="AC41" i="49" s="1"/>
  <c r="AF41" i="49"/>
  <c r="AA49" i="49"/>
  <c r="AC49" i="49" s="1"/>
  <c r="AF49" i="49"/>
  <c r="AA57" i="49"/>
  <c r="AC57" i="49" s="1"/>
  <c r="AF57" i="49"/>
  <c r="AA65" i="49"/>
  <c r="AC65" i="49" s="1"/>
  <c r="AF65" i="49"/>
  <c r="AA73" i="49"/>
  <c r="AC73" i="49" s="1"/>
  <c r="AF73" i="49"/>
  <c r="AA81" i="49"/>
  <c r="AC81" i="49" s="1"/>
  <c r="AF81" i="49"/>
  <c r="AA12" i="49"/>
  <c r="AC12" i="49" s="1"/>
  <c r="AT18" i="38" s="1"/>
  <c r="AA20" i="49"/>
  <c r="AC20" i="49" s="1"/>
  <c r="AA28" i="49"/>
  <c r="AC28" i="49" s="1"/>
  <c r="AA36" i="49"/>
  <c r="AC36" i="49" s="1"/>
  <c r="AF36" i="49"/>
  <c r="AA44" i="49"/>
  <c r="AC44" i="49" s="1"/>
  <c r="AF44" i="49"/>
  <c r="AA52" i="49"/>
  <c r="AC52" i="49" s="1"/>
  <c r="AF52" i="49"/>
  <c r="AA60" i="49"/>
  <c r="AC60" i="49" s="1"/>
  <c r="AF60" i="49"/>
  <c r="AA68" i="49"/>
  <c r="AC68" i="49" s="1"/>
  <c r="AF68" i="49"/>
  <c r="AA76" i="49"/>
  <c r="AC76" i="49" s="1"/>
  <c r="AF76" i="49"/>
  <c r="AA84" i="49"/>
  <c r="AC84" i="49" s="1"/>
  <c r="AF84" i="49"/>
  <c r="AA92" i="49"/>
  <c r="AC92" i="49" s="1"/>
  <c r="AF92" i="49"/>
  <c r="AA47" i="49"/>
  <c r="AC47" i="49" s="1"/>
  <c r="AF47" i="49"/>
  <c r="AA55" i="49"/>
  <c r="AC55" i="49" s="1"/>
  <c r="AF55" i="49"/>
  <c r="AA71" i="49"/>
  <c r="AC71" i="49" s="1"/>
  <c r="AF71" i="49"/>
  <c r="AA79" i="49"/>
  <c r="AC79" i="49" s="1"/>
  <c r="AF79" i="49"/>
  <c r="AA87" i="49"/>
  <c r="AC87" i="49" s="1"/>
  <c r="AF87" i="49"/>
  <c r="AA10" i="49"/>
  <c r="AA18" i="49"/>
  <c r="AC18" i="49" s="1"/>
  <c r="AA26" i="49"/>
  <c r="AC26" i="49" s="1"/>
  <c r="AA34" i="49"/>
  <c r="AC34" i="49" s="1"/>
  <c r="AA42" i="49"/>
  <c r="AC42" i="49" s="1"/>
  <c r="AF42" i="49"/>
  <c r="AA50" i="49"/>
  <c r="AC50" i="49" s="1"/>
  <c r="AF50" i="49"/>
  <c r="AA58" i="49"/>
  <c r="AC58" i="49" s="1"/>
  <c r="AF58" i="49"/>
  <c r="AA66" i="49"/>
  <c r="AC66" i="49" s="1"/>
  <c r="AF66" i="49"/>
  <c r="AA74" i="49"/>
  <c r="AC74" i="49" s="1"/>
  <c r="AF74" i="49"/>
  <c r="AA82" i="49"/>
  <c r="AC82" i="49" s="1"/>
  <c r="AF82" i="49"/>
  <c r="AA90" i="49"/>
  <c r="AC90" i="49" s="1"/>
  <c r="AF90" i="49"/>
  <c r="AA8" i="49"/>
  <c r="AF7" i="49"/>
  <c r="N74" i="46"/>
  <c r="D55" i="46"/>
  <c r="G13" i="46"/>
  <c r="C63" i="46"/>
  <c r="C64" i="46"/>
  <c r="C62" i="46"/>
  <c r="C65" i="46"/>
  <c r="C66" i="46"/>
  <c r="C67" i="46"/>
  <c r="C13" i="46"/>
  <c r="K13" i="46"/>
  <c r="D13" i="46"/>
  <c r="L13" i="46"/>
  <c r="P8" i="46"/>
  <c r="H8" i="46"/>
  <c r="F13" i="46"/>
  <c r="N13" i="46"/>
  <c r="C69" i="46"/>
  <c r="H11" i="46"/>
  <c r="E13" i="46"/>
  <c r="P13" i="46"/>
  <c r="H13" i="46"/>
  <c r="H5" i="46"/>
  <c r="N11" i="46"/>
  <c r="J13" i="46"/>
  <c r="M13" i="46"/>
  <c r="I13" i="46"/>
  <c r="M5" i="46"/>
  <c r="AB8" i="49"/>
  <c r="AE8" i="49" s="1"/>
  <c r="O66" i="46" l="1"/>
  <c r="O64" i="46"/>
  <c r="AF26" i="49"/>
  <c r="AF24" i="49"/>
  <c r="AF20" i="49"/>
  <c r="AF10" i="49"/>
  <c r="AC10" i="49"/>
  <c r="AT16" i="38" s="1"/>
  <c r="AF8" i="49"/>
  <c r="AV14" i="38" s="1"/>
  <c r="AC8" i="49"/>
  <c r="AT14" i="38" s="1"/>
  <c r="AF43" i="49"/>
  <c r="AF34" i="49"/>
  <c r="AF33" i="49"/>
  <c r="AF38" i="49"/>
  <c r="AF40" i="49"/>
  <c r="AF39" i="49"/>
  <c r="AF28" i="49"/>
  <c r="AF27" i="49"/>
  <c r="AF21" i="49"/>
  <c r="AF31" i="49"/>
  <c r="AF30" i="49"/>
  <c r="AF32" i="49"/>
  <c r="AF19" i="49"/>
  <c r="AF17" i="49"/>
  <c r="AF16" i="49"/>
  <c r="AF15" i="49"/>
  <c r="AF14" i="49"/>
  <c r="AF13" i="49"/>
  <c r="AF12" i="49"/>
  <c r="AF11" i="49"/>
  <c r="AF9" i="49"/>
  <c r="AF29" i="49"/>
  <c r="AF25" i="49"/>
  <c r="AF23" i="49"/>
  <c r="AF22" i="49"/>
  <c r="AF18" i="49"/>
  <c r="S17" i="44"/>
  <c r="S18" i="49"/>
  <c r="AT13" i="38"/>
  <c r="AE7" i="49"/>
  <c r="S18" i="44" l="1"/>
  <c r="S19" i="49"/>
  <c r="C2" i="47"/>
  <c r="G2" i="47"/>
  <c r="Q109" i="47"/>
  <c r="H109" i="47" s="1"/>
  <c r="Q108" i="47"/>
  <c r="H108" i="47" s="1"/>
  <c r="Q107" i="47"/>
  <c r="H107" i="47" s="1"/>
  <c r="Q106" i="47"/>
  <c r="H106" i="47" s="1"/>
  <c r="Q105" i="47"/>
  <c r="H105" i="47" s="1"/>
  <c r="Q104" i="47"/>
  <c r="H104" i="47" s="1"/>
  <c r="Q103" i="47"/>
  <c r="H103" i="47" s="1"/>
  <c r="Q102" i="47"/>
  <c r="H102" i="47" s="1"/>
  <c r="Q101" i="47"/>
  <c r="H101" i="47" s="1"/>
  <c r="Q100" i="47"/>
  <c r="H100" i="47" s="1"/>
  <c r="Q99" i="47"/>
  <c r="H99" i="47" s="1"/>
  <c r="Q98" i="47"/>
  <c r="H98" i="47" s="1"/>
  <c r="Q97" i="47"/>
  <c r="H97" i="47" s="1"/>
  <c r="Q96" i="47"/>
  <c r="H96" i="47" s="1"/>
  <c r="Q95" i="47"/>
  <c r="H95" i="47" s="1"/>
  <c r="Q94" i="47"/>
  <c r="H94" i="47" s="1"/>
  <c r="Q93" i="47"/>
  <c r="H93" i="47" s="1"/>
  <c r="Q92" i="47"/>
  <c r="H92" i="47" s="1"/>
  <c r="Q91" i="47"/>
  <c r="H91" i="47" s="1"/>
  <c r="Q90" i="47"/>
  <c r="H90" i="47" s="1"/>
  <c r="Q89" i="47"/>
  <c r="H89" i="47" s="1"/>
  <c r="Q88" i="47"/>
  <c r="H88" i="47" s="1"/>
  <c r="Q87" i="47"/>
  <c r="H87" i="47" s="1"/>
  <c r="Q86" i="47"/>
  <c r="H86" i="47" s="1"/>
  <c r="Q85" i="47"/>
  <c r="H85" i="47" s="1"/>
  <c r="Q84" i="47"/>
  <c r="H84" i="47" s="1"/>
  <c r="Q83" i="47"/>
  <c r="H83" i="47" s="1"/>
  <c r="Q82" i="47"/>
  <c r="H82" i="47" s="1"/>
  <c r="Q81" i="47"/>
  <c r="H81" i="47" s="1"/>
  <c r="Q80" i="47"/>
  <c r="H80" i="47" s="1"/>
  <c r="Q79" i="47"/>
  <c r="H79" i="47" s="1"/>
  <c r="Q78" i="47"/>
  <c r="H78" i="47" s="1"/>
  <c r="Q77" i="47"/>
  <c r="H77" i="47" s="1"/>
  <c r="Q76" i="47"/>
  <c r="H76" i="47" s="1"/>
  <c r="Q75" i="47"/>
  <c r="H75" i="47" s="1"/>
  <c r="Q74" i="47"/>
  <c r="H74" i="47" s="1"/>
  <c r="Q73" i="47"/>
  <c r="H73" i="47" s="1"/>
  <c r="Q72" i="47"/>
  <c r="H72" i="47" s="1"/>
  <c r="Q71" i="47"/>
  <c r="H71" i="47" s="1"/>
  <c r="Q70" i="47"/>
  <c r="H70" i="47" s="1"/>
  <c r="Q69" i="47"/>
  <c r="H69" i="47" s="1"/>
  <c r="Q68" i="47"/>
  <c r="H68" i="47" s="1"/>
  <c r="Q67" i="47"/>
  <c r="H67" i="47" s="1"/>
  <c r="Q66" i="47"/>
  <c r="H66" i="47" s="1"/>
  <c r="Q65" i="47"/>
  <c r="H65" i="47" s="1"/>
  <c r="Q64" i="47"/>
  <c r="H64" i="47" s="1"/>
  <c r="Q63" i="47"/>
  <c r="H63" i="47" s="1"/>
  <c r="Q62" i="47"/>
  <c r="H62" i="47" s="1"/>
  <c r="Q61" i="47"/>
  <c r="H61" i="47" s="1"/>
  <c r="Q60" i="47"/>
  <c r="H60" i="47" s="1"/>
  <c r="Q59" i="47"/>
  <c r="H59" i="47" s="1"/>
  <c r="Q58" i="47"/>
  <c r="H58" i="47" s="1"/>
  <c r="Q57" i="47"/>
  <c r="H57" i="47" s="1"/>
  <c r="Q56" i="47"/>
  <c r="H56" i="47" s="1"/>
  <c r="Q53" i="47"/>
  <c r="H53" i="47" s="1"/>
  <c r="Q52" i="47"/>
  <c r="H52" i="47" s="1"/>
  <c r="Q51" i="47"/>
  <c r="H51" i="47" s="1"/>
  <c r="Q50" i="47"/>
  <c r="H50" i="47" s="1"/>
  <c r="Q49" i="47"/>
  <c r="H49" i="47" s="1"/>
  <c r="Q48" i="47"/>
  <c r="H48" i="47" s="1"/>
  <c r="Q47" i="47"/>
  <c r="H47" i="47" s="1"/>
  <c r="Q46" i="47"/>
  <c r="H46" i="47" s="1"/>
  <c r="Q45" i="47"/>
  <c r="H45" i="47" s="1"/>
  <c r="Q44" i="47"/>
  <c r="H44" i="47" s="1"/>
  <c r="Q43" i="47"/>
  <c r="H43" i="47" s="1"/>
  <c r="Q42" i="47"/>
  <c r="H42" i="47" s="1"/>
  <c r="Q41" i="47"/>
  <c r="Q40" i="47"/>
  <c r="Q39" i="47"/>
  <c r="Q38" i="47"/>
  <c r="Q37" i="47"/>
  <c r="Q36" i="47"/>
  <c r="Q35" i="47"/>
  <c r="Q34" i="47"/>
  <c r="Q33" i="47"/>
  <c r="H33" i="47" s="1"/>
  <c r="Q32" i="47"/>
  <c r="Q31" i="47"/>
  <c r="Q30" i="47"/>
  <c r="Q29" i="47"/>
  <c r="Q28" i="47"/>
  <c r="Q27" i="47"/>
  <c r="Q26" i="47"/>
  <c r="Q25" i="47"/>
  <c r="Q24" i="47"/>
  <c r="Q23" i="47"/>
  <c r="Q22" i="47"/>
  <c r="Q21" i="47"/>
  <c r="Q20" i="47"/>
  <c r="Q19" i="47"/>
  <c r="Q18" i="47"/>
  <c r="Q17" i="47"/>
  <c r="Q16" i="47"/>
  <c r="Q15" i="47"/>
  <c r="Q14" i="47"/>
  <c r="Q13" i="47"/>
  <c r="Q11" i="47"/>
  <c r="Q10" i="47"/>
  <c r="Q9" i="47"/>
  <c r="Q8" i="47"/>
  <c r="Q7" i="47"/>
  <c r="Q6" i="47"/>
  <c r="Q5" i="47"/>
  <c r="D109" i="47"/>
  <c r="O109" i="47" s="1"/>
  <c r="D108" i="47"/>
  <c r="S108" i="47" s="1"/>
  <c r="D107" i="47"/>
  <c r="S107" i="47" s="1"/>
  <c r="D106" i="47"/>
  <c r="E106" i="47" s="1"/>
  <c r="P106" i="47" s="1"/>
  <c r="D105" i="47"/>
  <c r="E105" i="47" s="1"/>
  <c r="P105" i="47" s="1"/>
  <c r="D104" i="47"/>
  <c r="O104" i="47" s="1"/>
  <c r="D103" i="47"/>
  <c r="D102" i="47"/>
  <c r="O102" i="47" s="1"/>
  <c r="D101" i="47"/>
  <c r="O101" i="47" s="1"/>
  <c r="D100" i="47"/>
  <c r="S100" i="47" s="1"/>
  <c r="D99" i="47"/>
  <c r="E99" i="47" s="1"/>
  <c r="P99" i="47" s="1"/>
  <c r="D98" i="47"/>
  <c r="O98" i="47" s="1"/>
  <c r="D97" i="47"/>
  <c r="E97" i="47" s="1"/>
  <c r="P97" i="47" s="1"/>
  <c r="D96" i="47"/>
  <c r="O96" i="47" s="1"/>
  <c r="D95" i="47"/>
  <c r="O95" i="47" s="1"/>
  <c r="D94" i="47"/>
  <c r="E94" i="47" s="1"/>
  <c r="P94" i="47" s="1"/>
  <c r="D93" i="47"/>
  <c r="O93" i="47" s="1"/>
  <c r="D92" i="47"/>
  <c r="O92" i="47" s="1"/>
  <c r="D91" i="47"/>
  <c r="S91" i="47" s="1"/>
  <c r="D90" i="47"/>
  <c r="O90" i="47" s="1"/>
  <c r="D89" i="47"/>
  <c r="O89" i="47" s="1"/>
  <c r="D88" i="47"/>
  <c r="S88" i="47" s="1"/>
  <c r="D87" i="47"/>
  <c r="O87" i="47" s="1"/>
  <c r="D86" i="47"/>
  <c r="S86" i="47" s="1"/>
  <c r="D85" i="47"/>
  <c r="O85" i="47" s="1"/>
  <c r="D84" i="47"/>
  <c r="S84" i="47" s="1"/>
  <c r="D83" i="47"/>
  <c r="E83" i="47" s="1"/>
  <c r="P83" i="47" s="1"/>
  <c r="D82" i="47"/>
  <c r="O82" i="47" s="1"/>
  <c r="D81" i="47"/>
  <c r="S81" i="47" s="1"/>
  <c r="D80" i="47"/>
  <c r="D79" i="47"/>
  <c r="O79" i="47" s="1"/>
  <c r="D78" i="47"/>
  <c r="S78" i="47" s="1"/>
  <c r="D77" i="47"/>
  <c r="O77" i="47" s="1"/>
  <c r="D76" i="47"/>
  <c r="S76" i="47" s="1"/>
  <c r="D75" i="47"/>
  <c r="E75" i="47" s="1"/>
  <c r="P75" i="47" s="1"/>
  <c r="D74" i="47"/>
  <c r="O74" i="47" s="1"/>
  <c r="D73" i="47"/>
  <c r="S73" i="47" s="1"/>
  <c r="D72" i="47"/>
  <c r="S72" i="47" s="1"/>
  <c r="D71" i="47"/>
  <c r="S71" i="47" s="1"/>
  <c r="D70" i="47"/>
  <c r="E70" i="47" s="1"/>
  <c r="P70" i="47" s="1"/>
  <c r="D69" i="47"/>
  <c r="E69" i="47" s="1"/>
  <c r="P69" i="47" s="1"/>
  <c r="D68" i="47"/>
  <c r="E68" i="47" s="1"/>
  <c r="P68" i="47" s="1"/>
  <c r="D67" i="47"/>
  <c r="O67" i="47" s="1"/>
  <c r="D66" i="47"/>
  <c r="O66" i="47" s="1"/>
  <c r="D65" i="47"/>
  <c r="S65" i="47" s="1"/>
  <c r="D64" i="47"/>
  <c r="D63" i="47"/>
  <c r="O63" i="47" s="1"/>
  <c r="D62" i="47"/>
  <c r="S62" i="47" s="1"/>
  <c r="D61" i="47"/>
  <c r="E61" i="47" s="1"/>
  <c r="P61" i="47" s="1"/>
  <c r="D60" i="47"/>
  <c r="E60" i="47" s="1"/>
  <c r="P60" i="47" s="1"/>
  <c r="D59" i="47"/>
  <c r="E59" i="47" s="1"/>
  <c r="P59" i="47" s="1"/>
  <c r="D58" i="47"/>
  <c r="O58" i="47" s="1"/>
  <c r="D57" i="47"/>
  <c r="E57" i="47" s="1"/>
  <c r="P57" i="47" s="1"/>
  <c r="D56" i="47"/>
  <c r="S56" i="47" s="1"/>
  <c r="D55" i="47"/>
  <c r="S55" i="47" s="1"/>
  <c r="D54" i="47"/>
  <c r="S54" i="47" s="1"/>
  <c r="D53" i="47"/>
  <c r="D52" i="47"/>
  <c r="S52" i="47" s="1"/>
  <c r="D51" i="47"/>
  <c r="E51" i="47" s="1"/>
  <c r="P51" i="47" s="1"/>
  <c r="D50" i="47"/>
  <c r="O50" i="47" s="1"/>
  <c r="D49" i="47"/>
  <c r="E49" i="47" s="1"/>
  <c r="P49" i="47" s="1"/>
  <c r="D48" i="47"/>
  <c r="D47" i="47"/>
  <c r="E47" i="47" s="1"/>
  <c r="P47" i="47" s="1"/>
  <c r="D46" i="47"/>
  <c r="S46" i="47" s="1"/>
  <c r="D45" i="47"/>
  <c r="S45" i="47" s="1"/>
  <c r="D44" i="47"/>
  <c r="E44" i="47" s="1"/>
  <c r="P44" i="47" s="1"/>
  <c r="Y44" i="50" s="1"/>
  <c r="D43" i="47"/>
  <c r="E43" i="47" s="1"/>
  <c r="P43" i="47" s="1"/>
  <c r="Y43" i="50" s="1"/>
  <c r="D42" i="47"/>
  <c r="S42" i="47" s="1"/>
  <c r="D41" i="47"/>
  <c r="E41" i="47" s="1"/>
  <c r="P41" i="47" s="1"/>
  <c r="Y41" i="50" s="1"/>
  <c r="D40" i="47"/>
  <c r="E40" i="47" s="1"/>
  <c r="P40" i="47" s="1"/>
  <c r="Y40" i="50" s="1"/>
  <c r="D39" i="47"/>
  <c r="O39" i="47" s="1"/>
  <c r="X39" i="50" s="1"/>
  <c r="D38" i="47"/>
  <c r="S38" i="47" s="1"/>
  <c r="D37" i="47"/>
  <c r="E37" i="47" s="1"/>
  <c r="P37" i="47" s="1"/>
  <c r="Y37" i="50" s="1"/>
  <c r="D36" i="47"/>
  <c r="O36" i="47" s="1"/>
  <c r="X36" i="50" s="1"/>
  <c r="D35" i="47"/>
  <c r="S35" i="47" s="1"/>
  <c r="D34" i="47"/>
  <c r="O34" i="47" s="1"/>
  <c r="X34" i="50" s="1"/>
  <c r="D33" i="47"/>
  <c r="E33" i="47" s="1"/>
  <c r="P33" i="47" s="1"/>
  <c r="Y33" i="50" s="1"/>
  <c r="D32" i="47"/>
  <c r="E32" i="47" s="1"/>
  <c r="P32" i="47" s="1"/>
  <c r="Y32" i="50" s="1"/>
  <c r="D31" i="47"/>
  <c r="O31" i="47" s="1"/>
  <c r="X31" i="50" s="1"/>
  <c r="D30" i="47"/>
  <c r="S30" i="47" s="1"/>
  <c r="D29" i="47"/>
  <c r="E29" i="47" s="1"/>
  <c r="P29" i="47" s="1"/>
  <c r="Y29" i="50" s="1"/>
  <c r="D28" i="47"/>
  <c r="O28" i="47" s="1"/>
  <c r="X28" i="50" s="1"/>
  <c r="D27" i="47"/>
  <c r="S27" i="47" s="1"/>
  <c r="D26" i="47"/>
  <c r="O26" i="47" s="1"/>
  <c r="X26" i="50" s="1"/>
  <c r="D25" i="47"/>
  <c r="E25" i="47" s="1"/>
  <c r="P25" i="47" s="1"/>
  <c r="Y25" i="50" s="1"/>
  <c r="D24" i="47"/>
  <c r="E24" i="47" s="1"/>
  <c r="P24" i="47" s="1"/>
  <c r="Y24" i="50" s="1"/>
  <c r="D23" i="47"/>
  <c r="O23" i="47" s="1"/>
  <c r="X23" i="50" s="1"/>
  <c r="D22" i="47"/>
  <c r="S22" i="47" s="1"/>
  <c r="D21" i="47"/>
  <c r="E21" i="47" s="1"/>
  <c r="P21" i="47" s="1"/>
  <c r="Y21" i="50" s="1"/>
  <c r="D20" i="47"/>
  <c r="S20" i="47" s="1"/>
  <c r="D19" i="47"/>
  <c r="O19" i="47" s="1"/>
  <c r="X19" i="50" s="1"/>
  <c r="D18" i="47"/>
  <c r="O18" i="47" s="1"/>
  <c r="X18" i="50" s="1"/>
  <c r="D17" i="47"/>
  <c r="E17" i="47" s="1"/>
  <c r="P17" i="47" s="1"/>
  <c r="Y17" i="50" s="1"/>
  <c r="D16" i="47"/>
  <c r="E16" i="47" s="1"/>
  <c r="P16" i="47" s="1"/>
  <c r="Y16" i="50" s="1"/>
  <c r="D15" i="47"/>
  <c r="O15" i="47" s="1"/>
  <c r="X15" i="50" s="1"/>
  <c r="D14" i="47"/>
  <c r="E14" i="47" s="1"/>
  <c r="P14" i="47" s="1"/>
  <c r="Y14" i="50" s="1"/>
  <c r="D13" i="47"/>
  <c r="S13" i="47" s="1"/>
  <c r="D12" i="47"/>
  <c r="S12" i="47" s="1"/>
  <c r="D11" i="47"/>
  <c r="O11" i="47" s="1"/>
  <c r="X11" i="50" s="1"/>
  <c r="D10" i="47"/>
  <c r="O10" i="47" s="1"/>
  <c r="X10" i="50" s="1"/>
  <c r="D9" i="47"/>
  <c r="E9" i="47" s="1"/>
  <c r="P9" i="47" s="1"/>
  <c r="Y9" i="50" s="1"/>
  <c r="D8" i="47"/>
  <c r="E8" i="47" s="1"/>
  <c r="P8" i="47" s="1"/>
  <c r="Y8" i="50" s="1"/>
  <c r="D7" i="47"/>
  <c r="E7" i="47" s="1"/>
  <c r="P7" i="47" s="1"/>
  <c r="Y7" i="50" s="1"/>
  <c r="D6" i="47"/>
  <c r="S6" i="47" s="1"/>
  <c r="D5" i="47"/>
  <c r="S5" i="47" s="1"/>
  <c r="C5" i="47"/>
  <c r="W5" i="47" s="1"/>
  <c r="C109" i="47"/>
  <c r="W109" i="47" s="1"/>
  <c r="C108" i="47"/>
  <c r="W108" i="47" s="1"/>
  <c r="C107" i="47"/>
  <c r="W107" i="47" s="1"/>
  <c r="C106" i="47"/>
  <c r="W106" i="47" s="1"/>
  <c r="C105" i="47"/>
  <c r="W105" i="47" s="1"/>
  <c r="C104" i="47"/>
  <c r="F104" i="47" s="1"/>
  <c r="C103" i="47"/>
  <c r="M103" i="47" s="1"/>
  <c r="C102" i="47"/>
  <c r="N102" i="47" s="1"/>
  <c r="C101" i="47"/>
  <c r="W101" i="47" s="1"/>
  <c r="C100" i="47"/>
  <c r="W100" i="47" s="1"/>
  <c r="C99" i="47"/>
  <c r="W99" i="47" s="1"/>
  <c r="C98" i="47"/>
  <c r="W98" i="47" s="1"/>
  <c r="C97" i="47"/>
  <c r="W97" i="47" s="1"/>
  <c r="C96" i="47"/>
  <c r="F96" i="47" s="1"/>
  <c r="C95" i="47"/>
  <c r="M95" i="47" s="1"/>
  <c r="C94" i="47"/>
  <c r="N94" i="47" s="1"/>
  <c r="C93" i="47"/>
  <c r="W93" i="47" s="1"/>
  <c r="C92" i="47"/>
  <c r="W92" i="47" s="1"/>
  <c r="C91" i="47"/>
  <c r="W91" i="47" s="1"/>
  <c r="C90" i="47"/>
  <c r="W90" i="47" s="1"/>
  <c r="C89" i="47"/>
  <c r="W89" i="47" s="1"/>
  <c r="C88" i="47"/>
  <c r="F88" i="47" s="1"/>
  <c r="C87" i="47"/>
  <c r="F87" i="47" s="1"/>
  <c r="C86" i="47"/>
  <c r="J86" i="47" s="1"/>
  <c r="K86" i="47" s="1"/>
  <c r="C85" i="47"/>
  <c r="W85" i="47" s="1"/>
  <c r="C84" i="47"/>
  <c r="W84" i="47" s="1"/>
  <c r="C83" i="47"/>
  <c r="W83" i="47" s="1"/>
  <c r="C82" i="47"/>
  <c r="W82" i="47" s="1"/>
  <c r="C81" i="47"/>
  <c r="W81" i="47" s="1"/>
  <c r="C80" i="47"/>
  <c r="F80" i="47" s="1"/>
  <c r="C79" i="47"/>
  <c r="AA79" i="47" s="1"/>
  <c r="C78" i="47"/>
  <c r="J78" i="47" s="1"/>
  <c r="K78" i="47" s="1"/>
  <c r="C77" i="47"/>
  <c r="W77" i="47" s="1"/>
  <c r="C76" i="47"/>
  <c r="W76" i="47" s="1"/>
  <c r="C75" i="47"/>
  <c r="W75" i="47" s="1"/>
  <c r="C74" i="47"/>
  <c r="W74" i="47" s="1"/>
  <c r="C73" i="47"/>
  <c r="W73" i="47" s="1"/>
  <c r="C72" i="47"/>
  <c r="F72" i="47" s="1"/>
  <c r="C71" i="47"/>
  <c r="F71" i="47" s="1"/>
  <c r="C70" i="47"/>
  <c r="J70" i="47" s="1"/>
  <c r="K70" i="47" s="1"/>
  <c r="C69" i="47"/>
  <c r="W69" i="47" s="1"/>
  <c r="C68" i="47"/>
  <c r="W68" i="47" s="1"/>
  <c r="C67" i="47"/>
  <c r="W67" i="47" s="1"/>
  <c r="C66" i="47"/>
  <c r="W66" i="47" s="1"/>
  <c r="C65" i="47"/>
  <c r="W65" i="47" s="1"/>
  <c r="C64" i="47"/>
  <c r="F64" i="47" s="1"/>
  <c r="C63" i="47"/>
  <c r="J63" i="47" s="1"/>
  <c r="K63" i="47" s="1"/>
  <c r="C62" i="47"/>
  <c r="L62" i="47" s="1"/>
  <c r="C61" i="47"/>
  <c r="W61" i="47" s="1"/>
  <c r="C60" i="47"/>
  <c r="W60" i="47" s="1"/>
  <c r="C59" i="47"/>
  <c r="W59" i="47" s="1"/>
  <c r="C58" i="47"/>
  <c r="W58" i="47" s="1"/>
  <c r="C57" i="47"/>
  <c r="W57" i="47" s="1"/>
  <c r="C56" i="47"/>
  <c r="F56" i="47" s="1"/>
  <c r="C55" i="47"/>
  <c r="F55" i="47" s="1"/>
  <c r="C54" i="47"/>
  <c r="J54" i="47" s="1"/>
  <c r="K54" i="47" s="1"/>
  <c r="C53" i="47"/>
  <c r="W53" i="47" s="1"/>
  <c r="C52" i="47"/>
  <c r="W52" i="47" s="1"/>
  <c r="C51" i="47"/>
  <c r="W51" i="47" s="1"/>
  <c r="C50" i="47"/>
  <c r="W50" i="47" s="1"/>
  <c r="C49" i="47"/>
  <c r="W49" i="47" s="1"/>
  <c r="C48" i="47"/>
  <c r="F48" i="47" s="1"/>
  <c r="C47" i="47"/>
  <c r="AA47" i="47" s="1"/>
  <c r="C46" i="47"/>
  <c r="N46" i="47" s="1"/>
  <c r="C45" i="47"/>
  <c r="W45" i="47" s="1"/>
  <c r="C44" i="47"/>
  <c r="W44" i="47" s="1"/>
  <c r="C43" i="47"/>
  <c r="W43" i="47" s="1"/>
  <c r="C42" i="47"/>
  <c r="W42" i="47" s="1"/>
  <c r="C41" i="47"/>
  <c r="W41" i="47" s="1"/>
  <c r="C40" i="47"/>
  <c r="F40" i="47" s="1"/>
  <c r="C39" i="47"/>
  <c r="L39" i="47" s="1"/>
  <c r="C38" i="47"/>
  <c r="M38" i="47" s="1"/>
  <c r="C37" i="47"/>
  <c r="W37" i="47" s="1"/>
  <c r="C36" i="47"/>
  <c r="W36" i="47" s="1"/>
  <c r="C35" i="47"/>
  <c r="W35" i="47" s="1"/>
  <c r="C34" i="47"/>
  <c r="W34" i="47" s="1"/>
  <c r="C33" i="47"/>
  <c r="W33" i="47" s="1"/>
  <c r="C32" i="47"/>
  <c r="F32" i="47" s="1"/>
  <c r="C31" i="47"/>
  <c r="M31" i="47" s="1"/>
  <c r="C30" i="47"/>
  <c r="N30" i="47" s="1"/>
  <c r="C29" i="47"/>
  <c r="W29" i="47" s="1"/>
  <c r="C28" i="47"/>
  <c r="W28" i="47" s="1"/>
  <c r="C27" i="47"/>
  <c r="W27" i="47" s="1"/>
  <c r="C26" i="47"/>
  <c r="W26" i="47" s="1"/>
  <c r="C25" i="47"/>
  <c r="W25" i="47" s="1"/>
  <c r="C24" i="47"/>
  <c r="F24" i="47" s="1"/>
  <c r="C23" i="47"/>
  <c r="M23" i="47" s="1"/>
  <c r="C22" i="47"/>
  <c r="L22" i="47" s="1"/>
  <c r="C21" i="47"/>
  <c r="W21" i="47" s="1"/>
  <c r="C20" i="47"/>
  <c r="W20" i="47" s="1"/>
  <c r="C19" i="47"/>
  <c r="W19" i="47" s="1"/>
  <c r="C18" i="47"/>
  <c r="W18" i="47" s="1"/>
  <c r="C17" i="47"/>
  <c r="W17" i="47" s="1"/>
  <c r="C16" i="47"/>
  <c r="F16" i="47" s="1"/>
  <c r="C15" i="47"/>
  <c r="M15" i="47" s="1"/>
  <c r="C14" i="47"/>
  <c r="AA14" i="47" s="1"/>
  <c r="C13" i="47"/>
  <c r="W13" i="47" s="1"/>
  <c r="C12" i="47"/>
  <c r="W12" i="47" s="1"/>
  <c r="C11" i="47"/>
  <c r="W11" i="47" s="1"/>
  <c r="C10" i="47"/>
  <c r="W10" i="47" s="1"/>
  <c r="C9" i="47"/>
  <c r="W9" i="47" s="1"/>
  <c r="C8" i="47"/>
  <c r="F8" i="47" s="1"/>
  <c r="C7" i="47"/>
  <c r="L7" i="47" s="1"/>
  <c r="C6" i="47"/>
  <c r="R6" i="47" s="1"/>
  <c r="G109" i="47"/>
  <c r="G108" i="47"/>
  <c r="G107" i="47"/>
  <c r="G106" i="47"/>
  <c r="G105" i="47"/>
  <c r="G104" i="47"/>
  <c r="G103" i="47"/>
  <c r="G102" i="47"/>
  <c r="G101" i="47"/>
  <c r="G100" i="47"/>
  <c r="G99" i="47"/>
  <c r="G98" i="47"/>
  <c r="G97" i="47"/>
  <c r="G96" i="47"/>
  <c r="G95" i="47"/>
  <c r="G94" i="47"/>
  <c r="G93" i="47"/>
  <c r="G92" i="47"/>
  <c r="G91" i="47"/>
  <c r="G90" i="47"/>
  <c r="G89" i="47"/>
  <c r="G88" i="47"/>
  <c r="G87" i="47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G5" i="47"/>
  <c r="S31" i="47" l="1"/>
  <c r="S19" i="44"/>
  <c r="S20" i="49"/>
  <c r="O61" i="47"/>
  <c r="J42" i="47"/>
  <c r="K42" i="47" s="1"/>
  <c r="J50" i="47"/>
  <c r="K50" i="47" s="1"/>
  <c r="S15" i="47"/>
  <c r="R26" i="47"/>
  <c r="M98" i="47"/>
  <c r="M106" i="47"/>
  <c r="M26" i="47"/>
  <c r="AA26" i="47"/>
  <c r="R34" i="47"/>
  <c r="E104" i="47"/>
  <c r="P104" i="47" s="1"/>
  <c r="M25" i="47"/>
  <c r="AA34" i="47"/>
  <c r="R10" i="47"/>
  <c r="O49" i="47"/>
  <c r="M59" i="47"/>
  <c r="M30" i="47"/>
  <c r="L52" i="47"/>
  <c r="AA18" i="47"/>
  <c r="L28" i="47"/>
  <c r="S36" i="47"/>
  <c r="R42" i="47"/>
  <c r="S68" i="47"/>
  <c r="J81" i="47"/>
  <c r="K81" i="47" s="1"/>
  <c r="E71" i="47"/>
  <c r="P71" i="47" s="1"/>
  <c r="M49" i="47"/>
  <c r="M20" i="47"/>
  <c r="J34" i="47"/>
  <c r="K34" i="47" s="1"/>
  <c r="L44" i="47"/>
  <c r="R52" i="47"/>
  <c r="AA85" i="47"/>
  <c r="J91" i="47"/>
  <c r="K91" i="47" s="1"/>
  <c r="E84" i="47"/>
  <c r="P84" i="47" s="1"/>
  <c r="L93" i="47"/>
  <c r="L78" i="47"/>
  <c r="M94" i="47"/>
  <c r="O84" i="47"/>
  <c r="AA45" i="47"/>
  <c r="M62" i="47"/>
  <c r="O68" i="47"/>
  <c r="L41" i="47"/>
  <c r="R77" i="47"/>
  <c r="R99" i="47"/>
  <c r="R33" i="47"/>
  <c r="M57" i="47"/>
  <c r="J27" i="47"/>
  <c r="K27" i="47" s="1"/>
  <c r="J19" i="47"/>
  <c r="K19" i="47" s="1"/>
  <c r="M28" i="47"/>
  <c r="M52" i="47"/>
  <c r="M58" i="47"/>
  <c r="M74" i="47"/>
  <c r="E98" i="47"/>
  <c r="P98" i="47" s="1"/>
  <c r="L89" i="47"/>
  <c r="L20" i="47"/>
  <c r="L50" i="47"/>
  <c r="M90" i="47"/>
  <c r="M105" i="47"/>
  <c r="R20" i="47"/>
  <c r="M36" i="47"/>
  <c r="Z10" i="50"/>
  <c r="Z18" i="50"/>
  <c r="Z26" i="50"/>
  <c r="Z34" i="50"/>
  <c r="AF20" i="50"/>
  <c r="AF42" i="50"/>
  <c r="AC42" i="50"/>
  <c r="M91" i="47"/>
  <c r="Z11" i="50"/>
  <c r="Z19" i="50"/>
  <c r="AF19" i="50" s="1"/>
  <c r="J35" i="47"/>
  <c r="K35" i="47" s="1"/>
  <c r="Z39" i="50"/>
  <c r="AA51" i="47"/>
  <c r="J59" i="47"/>
  <c r="K59" i="47" s="1"/>
  <c r="M83" i="47"/>
  <c r="Z28" i="50"/>
  <c r="Z36" i="50"/>
  <c r="AF24" i="50"/>
  <c r="AF34" i="50"/>
  <c r="AF43" i="50"/>
  <c r="AC43" i="50"/>
  <c r="AF21" i="50"/>
  <c r="AF33" i="50"/>
  <c r="R35" i="47"/>
  <c r="J75" i="47"/>
  <c r="K75" i="47" s="1"/>
  <c r="R107" i="47"/>
  <c r="AC39" i="50"/>
  <c r="L19" i="47"/>
  <c r="AF22" i="50"/>
  <c r="AC40" i="50"/>
  <c r="Z15" i="50"/>
  <c r="Z23" i="50"/>
  <c r="Z31" i="50"/>
  <c r="AA19" i="47"/>
  <c r="AF23" i="50"/>
  <c r="AC41" i="50"/>
  <c r="AF44" i="50"/>
  <c r="AC44" i="50"/>
  <c r="M67" i="47"/>
  <c r="M75" i="47"/>
  <c r="J107" i="47"/>
  <c r="K107" i="47" s="1"/>
  <c r="M9" i="47"/>
  <c r="S49" i="47"/>
  <c r="S57" i="47"/>
  <c r="S89" i="47"/>
  <c r="E67" i="47"/>
  <c r="P67" i="47" s="1"/>
  <c r="E107" i="47"/>
  <c r="P107" i="47" s="1"/>
  <c r="E91" i="47"/>
  <c r="P91" i="47" s="1"/>
  <c r="M11" i="47"/>
  <c r="L11" i="47"/>
  <c r="J15" i="47"/>
  <c r="K15" i="47" s="1"/>
  <c r="O69" i="47"/>
  <c r="F9" i="47"/>
  <c r="S69" i="47"/>
  <c r="M39" i="47"/>
  <c r="E101" i="47"/>
  <c r="P101" i="47" s="1"/>
  <c r="J5" i="47"/>
  <c r="K5" i="47" s="1"/>
  <c r="R5" i="47"/>
  <c r="R7" i="47"/>
  <c r="M60" i="47"/>
  <c r="M68" i="47"/>
  <c r="F73" i="47"/>
  <c r="M8" i="47"/>
  <c r="J92" i="47"/>
  <c r="K92" i="47" s="1"/>
  <c r="J100" i="47"/>
  <c r="K100" i="47" s="1"/>
  <c r="N23" i="47"/>
  <c r="N87" i="47"/>
  <c r="J84" i="47"/>
  <c r="K84" i="47" s="1"/>
  <c r="N95" i="47"/>
  <c r="M16" i="47"/>
  <c r="W46" i="47"/>
  <c r="W54" i="47"/>
  <c r="M40" i="47"/>
  <c r="F17" i="47"/>
  <c r="F81" i="47"/>
  <c r="N31" i="47"/>
  <c r="S14" i="47"/>
  <c r="R16" i="47"/>
  <c r="M33" i="47"/>
  <c r="E46" i="47"/>
  <c r="P46" i="47" s="1"/>
  <c r="J49" i="47"/>
  <c r="K49" i="47" s="1"/>
  <c r="J73" i="47"/>
  <c r="K73" i="47" s="1"/>
  <c r="E79" i="47"/>
  <c r="P79" i="47" s="1"/>
  <c r="J88" i="47"/>
  <c r="K88" i="47" s="1"/>
  <c r="AA89" i="47"/>
  <c r="E102" i="47"/>
  <c r="P102" i="47" s="1"/>
  <c r="F25" i="47"/>
  <c r="F89" i="47"/>
  <c r="N39" i="47"/>
  <c r="N103" i="47"/>
  <c r="W62" i="47"/>
  <c r="O7" i="47"/>
  <c r="X7" i="50" s="1"/>
  <c r="O14" i="47"/>
  <c r="X14" i="50" s="1"/>
  <c r="M17" i="47"/>
  <c r="E30" i="47"/>
  <c r="P30" i="47" s="1"/>
  <c r="Y30" i="50" s="1"/>
  <c r="E55" i="47"/>
  <c r="P55" i="47" s="1"/>
  <c r="E63" i="47"/>
  <c r="P63" i="47" s="1"/>
  <c r="L73" i="47"/>
  <c r="M88" i="47"/>
  <c r="L105" i="47"/>
  <c r="F33" i="47"/>
  <c r="F97" i="47"/>
  <c r="N47" i="47"/>
  <c r="W6" i="47"/>
  <c r="W70" i="47"/>
  <c r="J9" i="47"/>
  <c r="K9" i="47" s="1"/>
  <c r="J25" i="47"/>
  <c r="K25" i="47" s="1"/>
  <c r="M41" i="47"/>
  <c r="M89" i="47"/>
  <c r="S102" i="47"/>
  <c r="F41" i="47"/>
  <c r="F105" i="47"/>
  <c r="N55" i="47"/>
  <c r="W14" i="47"/>
  <c r="W78" i="47"/>
  <c r="S94" i="47"/>
  <c r="L9" i="47"/>
  <c r="R25" i="47"/>
  <c r="J33" i="47"/>
  <c r="K33" i="47" s="1"/>
  <c r="O55" i="47"/>
  <c r="J57" i="47"/>
  <c r="K57" i="47" s="1"/>
  <c r="J72" i="47"/>
  <c r="K72" i="47" s="1"/>
  <c r="E87" i="47"/>
  <c r="P87" i="47" s="1"/>
  <c r="M97" i="47"/>
  <c r="F49" i="47"/>
  <c r="N63" i="47"/>
  <c r="W22" i="47"/>
  <c r="W86" i="47"/>
  <c r="L8" i="47"/>
  <c r="AA9" i="47"/>
  <c r="L17" i="47"/>
  <c r="L33" i="47"/>
  <c r="S70" i="47"/>
  <c r="M72" i="47"/>
  <c r="M81" i="47"/>
  <c r="F57" i="47"/>
  <c r="N7" i="47"/>
  <c r="N71" i="47"/>
  <c r="W30" i="47"/>
  <c r="W94" i="47"/>
  <c r="AA56" i="47"/>
  <c r="M65" i="47"/>
  <c r="M73" i="47"/>
  <c r="J89" i="47"/>
  <c r="K89" i="47" s="1"/>
  <c r="O94" i="47"/>
  <c r="F65" i="47"/>
  <c r="N15" i="47"/>
  <c r="N79" i="47"/>
  <c r="W38" i="47"/>
  <c r="W102" i="47"/>
  <c r="R53" i="47"/>
  <c r="AA72" i="47"/>
  <c r="M80" i="47"/>
  <c r="AA88" i="47"/>
  <c r="M92" i="47"/>
  <c r="R93" i="47"/>
  <c r="M96" i="47"/>
  <c r="R100" i="47"/>
  <c r="F10" i="47"/>
  <c r="F18" i="47"/>
  <c r="F26" i="47"/>
  <c r="F34" i="47"/>
  <c r="F42" i="47"/>
  <c r="F50" i="47"/>
  <c r="F58" i="47"/>
  <c r="F66" i="47"/>
  <c r="F74" i="47"/>
  <c r="F82" i="47"/>
  <c r="F90" i="47"/>
  <c r="F98" i="47"/>
  <c r="F106" i="47"/>
  <c r="N8" i="47"/>
  <c r="N16" i="47"/>
  <c r="N24" i="47"/>
  <c r="N32" i="47"/>
  <c r="N40" i="47"/>
  <c r="N48" i="47"/>
  <c r="N56" i="47"/>
  <c r="N64" i="47"/>
  <c r="N72" i="47"/>
  <c r="N80" i="47"/>
  <c r="N88" i="47"/>
  <c r="N96" i="47"/>
  <c r="N104" i="47"/>
  <c r="W7" i="47"/>
  <c r="W15" i="47"/>
  <c r="W23" i="47"/>
  <c r="W31" i="47"/>
  <c r="W39" i="47"/>
  <c r="W47" i="47"/>
  <c r="W55" i="47"/>
  <c r="W63" i="47"/>
  <c r="W71" i="47"/>
  <c r="W79" i="47"/>
  <c r="W87" i="47"/>
  <c r="W95" i="47"/>
  <c r="W103" i="47"/>
  <c r="E34" i="47"/>
  <c r="P34" i="47" s="1"/>
  <c r="Y34" i="50" s="1"/>
  <c r="AA34" i="50" s="1"/>
  <c r="AC34" i="50" s="1"/>
  <c r="AA84" i="47"/>
  <c r="E90" i="47"/>
  <c r="P90" i="47" s="1"/>
  <c r="AA93" i="47"/>
  <c r="M101" i="47"/>
  <c r="F11" i="47"/>
  <c r="F19" i="47"/>
  <c r="F27" i="47"/>
  <c r="F35" i="47"/>
  <c r="F43" i="47"/>
  <c r="F51" i="47"/>
  <c r="F59" i="47"/>
  <c r="F67" i="47"/>
  <c r="F75" i="47"/>
  <c r="F83" i="47"/>
  <c r="F91" i="47"/>
  <c r="F99" i="47"/>
  <c r="F107" i="47"/>
  <c r="N9" i="47"/>
  <c r="N17" i="47"/>
  <c r="N25" i="47"/>
  <c r="N33" i="47"/>
  <c r="N41" i="47"/>
  <c r="N49" i="47"/>
  <c r="N57" i="47"/>
  <c r="N65" i="47"/>
  <c r="N73" i="47"/>
  <c r="N81" i="47"/>
  <c r="N89" i="47"/>
  <c r="N97" i="47"/>
  <c r="N105" i="47"/>
  <c r="W8" i="47"/>
  <c r="W16" i="47"/>
  <c r="W24" i="47"/>
  <c r="W32" i="47"/>
  <c r="W40" i="47"/>
  <c r="W48" i="47"/>
  <c r="W56" i="47"/>
  <c r="W64" i="47"/>
  <c r="W72" i="47"/>
  <c r="W80" i="47"/>
  <c r="W88" i="47"/>
  <c r="W96" i="47"/>
  <c r="W104" i="47"/>
  <c r="J53" i="47"/>
  <c r="K53" i="47" s="1"/>
  <c r="E58" i="47"/>
  <c r="P58" i="47" s="1"/>
  <c r="R61" i="47"/>
  <c r="R69" i="47"/>
  <c r="R85" i="47"/>
  <c r="F12" i="47"/>
  <c r="F20" i="47"/>
  <c r="F28" i="47"/>
  <c r="F36" i="47"/>
  <c r="F44" i="47"/>
  <c r="F52" i="47"/>
  <c r="F60" i="47"/>
  <c r="F68" i="47"/>
  <c r="F76" i="47"/>
  <c r="F84" i="47"/>
  <c r="F92" i="47"/>
  <c r="F100" i="47"/>
  <c r="F108" i="47"/>
  <c r="N10" i="47"/>
  <c r="N18" i="47"/>
  <c r="N26" i="47"/>
  <c r="N34" i="47"/>
  <c r="N42" i="47"/>
  <c r="N50" i="47"/>
  <c r="N58" i="47"/>
  <c r="N66" i="47"/>
  <c r="N74" i="47"/>
  <c r="N82" i="47"/>
  <c r="N90" i="47"/>
  <c r="N98" i="47"/>
  <c r="N106" i="47"/>
  <c r="E10" i="47"/>
  <c r="P10" i="47" s="1"/>
  <c r="Y10" i="50" s="1"/>
  <c r="AA10" i="50" s="1"/>
  <c r="M13" i="47"/>
  <c r="M21" i="47"/>
  <c r="AA53" i="47"/>
  <c r="M64" i="47"/>
  <c r="M84" i="47"/>
  <c r="E85" i="47"/>
  <c r="P85" i="47" s="1"/>
  <c r="R92" i="47"/>
  <c r="M104" i="47"/>
  <c r="O106" i="47"/>
  <c r="M108" i="47"/>
  <c r="F5" i="47"/>
  <c r="F13" i="47"/>
  <c r="F21" i="47"/>
  <c r="F29" i="47"/>
  <c r="F37" i="47"/>
  <c r="F45" i="47"/>
  <c r="F53" i="47"/>
  <c r="F61" i="47"/>
  <c r="F69" i="47"/>
  <c r="F77" i="47"/>
  <c r="F85" i="47"/>
  <c r="F93" i="47"/>
  <c r="F101" i="47"/>
  <c r="F109" i="47"/>
  <c r="N11" i="47"/>
  <c r="N19" i="47"/>
  <c r="N27" i="47"/>
  <c r="N35" i="47"/>
  <c r="N43" i="47"/>
  <c r="N51" i="47"/>
  <c r="N59" i="47"/>
  <c r="N67" i="47"/>
  <c r="N75" i="47"/>
  <c r="N83" i="47"/>
  <c r="N91" i="47"/>
  <c r="N99" i="47"/>
  <c r="N107" i="47"/>
  <c r="S10" i="47"/>
  <c r="M37" i="47"/>
  <c r="E42" i="47"/>
  <c r="P42" i="47" s="1"/>
  <c r="Y42" i="50" s="1"/>
  <c r="R45" i="47"/>
  <c r="L48" i="47"/>
  <c r="M93" i="47"/>
  <c r="M100" i="47"/>
  <c r="J101" i="47"/>
  <c r="K101" i="47" s="1"/>
  <c r="F6" i="47"/>
  <c r="F14" i="47"/>
  <c r="F22" i="47"/>
  <c r="F30" i="47"/>
  <c r="F38" i="47"/>
  <c r="F46" i="47"/>
  <c r="F54" i="47"/>
  <c r="F62" i="47"/>
  <c r="F70" i="47"/>
  <c r="F78" i="47"/>
  <c r="F86" i="47"/>
  <c r="F94" i="47"/>
  <c r="F102" i="47"/>
  <c r="N12" i="47"/>
  <c r="N20" i="47"/>
  <c r="N28" i="47"/>
  <c r="N36" i="47"/>
  <c r="N44" i="47"/>
  <c r="N52" i="47"/>
  <c r="N60" i="47"/>
  <c r="N68" i="47"/>
  <c r="N76" i="47"/>
  <c r="N84" i="47"/>
  <c r="N92" i="47"/>
  <c r="N100" i="47"/>
  <c r="N108" i="47"/>
  <c r="E18" i="47"/>
  <c r="P18" i="47" s="1"/>
  <c r="Y18" i="50" s="1"/>
  <c r="AA18" i="50" s="1"/>
  <c r="J69" i="47"/>
  <c r="K69" i="47" s="1"/>
  <c r="M76" i="47"/>
  <c r="J85" i="47"/>
  <c r="K85" i="47" s="1"/>
  <c r="S101" i="47"/>
  <c r="F7" i="47"/>
  <c r="F15" i="47"/>
  <c r="F23" i="47"/>
  <c r="F31" i="47"/>
  <c r="F39" i="47"/>
  <c r="F47" i="47"/>
  <c r="F63" i="47"/>
  <c r="F79" i="47"/>
  <c r="F95" i="47"/>
  <c r="F103" i="47"/>
  <c r="N5" i="47"/>
  <c r="N13" i="47"/>
  <c r="N21" i="47"/>
  <c r="N29" i="47"/>
  <c r="N37" i="47"/>
  <c r="N45" i="47"/>
  <c r="N53" i="47"/>
  <c r="N61" i="47"/>
  <c r="N69" i="47"/>
  <c r="N77" i="47"/>
  <c r="N85" i="47"/>
  <c r="N93" i="47"/>
  <c r="N101" i="47"/>
  <c r="N109" i="47"/>
  <c r="E26" i="47"/>
  <c r="P26" i="47" s="1"/>
  <c r="Y26" i="50" s="1"/>
  <c r="AA26" i="50" s="1"/>
  <c r="AF26" i="50" s="1"/>
  <c r="J37" i="47"/>
  <c r="K37" i="47" s="1"/>
  <c r="J45" i="47"/>
  <c r="K45" i="47" s="1"/>
  <c r="L85" i="47"/>
  <c r="AA101" i="47"/>
  <c r="R109" i="47"/>
  <c r="N6" i="47"/>
  <c r="N14" i="47"/>
  <c r="N22" i="47"/>
  <c r="N38" i="47"/>
  <c r="N54" i="47"/>
  <c r="N62" i="47"/>
  <c r="N70" i="47"/>
  <c r="N78" i="47"/>
  <c r="N86" i="47"/>
  <c r="O30" i="47"/>
  <c r="X30" i="50" s="1"/>
  <c r="S26" i="47"/>
  <c r="L14" i="47"/>
  <c r="AA62" i="47"/>
  <c r="J23" i="47"/>
  <c r="K23" i="47" s="1"/>
  <c r="J62" i="47"/>
  <c r="K62" i="47" s="1"/>
  <c r="AA63" i="47"/>
  <c r="M86" i="47"/>
  <c r="AA54" i="47"/>
  <c r="M6" i="47"/>
  <c r="M14" i="47"/>
  <c r="J39" i="47"/>
  <c r="K39" i="47" s="1"/>
  <c r="M22" i="47"/>
  <c r="J7" i="47"/>
  <c r="K7" i="47" s="1"/>
  <c r="S7" i="47"/>
  <c r="S16" i="47"/>
  <c r="E20" i="47"/>
  <c r="P20" i="47" s="1"/>
  <c r="Y20" i="50" s="1"/>
  <c r="E22" i="47"/>
  <c r="P22" i="47" s="1"/>
  <c r="Y22" i="50" s="1"/>
  <c r="E31" i="47"/>
  <c r="P31" i="47" s="1"/>
  <c r="Y31" i="50" s="1"/>
  <c r="AA31" i="50" s="1"/>
  <c r="E39" i="47"/>
  <c r="P39" i="47" s="1"/>
  <c r="Y39" i="50" s="1"/>
  <c r="AA39" i="50" s="1"/>
  <c r="AF39" i="50" s="1"/>
  <c r="O43" i="47"/>
  <c r="X43" i="50" s="1"/>
  <c r="O44" i="47"/>
  <c r="X44" i="50" s="1"/>
  <c r="O60" i="47"/>
  <c r="E66" i="47"/>
  <c r="P66" i="47" s="1"/>
  <c r="E76" i="47"/>
  <c r="P76" i="47" s="1"/>
  <c r="E78" i="47"/>
  <c r="P78" i="47" s="1"/>
  <c r="S93" i="47"/>
  <c r="E96" i="47"/>
  <c r="P96" i="47" s="1"/>
  <c r="E77" i="47"/>
  <c r="P77" i="47" s="1"/>
  <c r="E82" i="47"/>
  <c r="P82" i="47" s="1"/>
  <c r="E89" i="47"/>
  <c r="P89" i="47" s="1"/>
  <c r="E93" i="47"/>
  <c r="P93" i="47" s="1"/>
  <c r="E28" i="47"/>
  <c r="P28" i="47" s="1"/>
  <c r="Y28" i="50" s="1"/>
  <c r="AA28" i="50" s="1"/>
  <c r="S34" i="47"/>
  <c r="S43" i="47"/>
  <c r="S44" i="47"/>
  <c r="S51" i="47"/>
  <c r="S61" i="47"/>
  <c r="E73" i="47"/>
  <c r="P73" i="47" s="1"/>
  <c r="E86" i="47"/>
  <c r="P86" i="47" s="1"/>
  <c r="S41" i="47"/>
  <c r="E54" i="47"/>
  <c r="P54" i="47" s="1"/>
  <c r="O57" i="47"/>
  <c r="S60" i="47"/>
  <c r="E74" i="47"/>
  <c r="P74" i="47" s="1"/>
  <c r="O76" i="47"/>
  <c r="O83" i="47"/>
  <c r="E109" i="47"/>
  <c r="P109" i="47" s="1"/>
  <c r="E15" i="47"/>
  <c r="P15" i="47" s="1"/>
  <c r="Y15" i="50" s="1"/>
  <c r="AA15" i="50" s="1"/>
  <c r="AC15" i="50" s="1"/>
  <c r="S23" i="47"/>
  <c r="O29" i="47"/>
  <c r="X29" i="50" s="1"/>
  <c r="O38" i="47"/>
  <c r="X38" i="50" s="1"/>
  <c r="O65" i="47"/>
  <c r="S96" i="47"/>
  <c r="S18" i="47"/>
  <c r="S21" i="47"/>
  <c r="E36" i="47"/>
  <c r="P36" i="47" s="1"/>
  <c r="Y36" i="50" s="1"/>
  <c r="AA36" i="50" s="1"/>
  <c r="AF36" i="50" s="1"/>
  <c r="O47" i="47"/>
  <c r="E62" i="47"/>
  <c r="P62" i="47" s="1"/>
  <c r="O71" i="47"/>
  <c r="S77" i="47"/>
  <c r="O81" i="47"/>
  <c r="S99" i="47"/>
  <c r="E108" i="47"/>
  <c r="P108" i="47" s="1"/>
  <c r="S29" i="47"/>
  <c r="S85" i="47"/>
  <c r="S87" i="47"/>
  <c r="O9" i="47"/>
  <c r="X9" i="50" s="1"/>
  <c r="S8" i="47"/>
  <c r="E23" i="47"/>
  <c r="P23" i="47" s="1"/>
  <c r="Y23" i="50" s="1"/>
  <c r="AA23" i="50" s="1"/>
  <c r="S28" i="47"/>
  <c r="S39" i="47"/>
  <c r="E50" i="47"/>
  <c r="P50" i="47" s="1"/>
  <c r="O73" i="47"/>
  <c r="S109" i="47"/>
  <c r="AA5" i="47"/>
  <c r="AA6" i="47"/>
  <c r="J8" i="47"/>
  <c r="K8" i="47" s="1"/>
  <c r="J13" i="47"/>
  <c r="K13" i="47" s="1"/>
  <c r="R22" i="47"/>
  <c r="L23" i="47"/>
  <c r="L27" i="47"/>
  <c r="J30" i="47"/>
  <c r="K30" i="47" s="1"/>
  <c r="AA38" i="47"/>
  <c r="R40" i="47"/>
  <c r="R41" i="47"/>
  <c r="J44" i="47"/>
  <c r="K44" i="47" s="1"/>
  <c r="L49" i="47"/>
  <c r="AA57" i="47"/>
  <c r="R60" i="47"/>
  <c r="J61" i="47"/>
  <c r="K61" i="47" s="1"/>
  <c r="AA69" i="47"/>
  <c r="M70" i="47"/>
  <c r="J76" i="47"/>
  <c r="K76" i="47" s="1"/>
  <c r="AA77" i="47"/>
  <c r="AA81" i="47"/>
  <c r="R98" i="47"/>
  <c r="AA100" i="47"/>
  <c r="AA44" i="47"/>
  <c r="AA22" i="47"/>
  <c r="M44" i="47"/>
  <c r="L61" i="47"/>
  <c r="L65" i="47"/>
  <c r="R78" i="47"/>
  <c r="R95" i="47"/>
  <c r="AA97" i="47"/>
  <c r="R101" i="47"/>
  <c r="J108" i="47"/>
  <c r="K108" i="47" s="1"/>
  <c r="AA30" i="47"/>
  <c r="R14" i="47"/>
  <c r="L15" i="47"/>
  <c r="J17" i="47"/>
  <c r="K17" i="47" s="1"/>
  <c r="R27" i="47"/>
  <c r="L30" i="47"/>
  <c r="J38" i="47"/>
  <c r="K38" i="47" s="1"/>
  <c r="AA42" i="47"/>
  <c r="J47" i="47"/>
  <c r="K47" i="47" s="1"/>
  <c r="J51" i="47"/>
  <c r="K51" i="47" s="1"/>
  <c r="J56" i="47"/>
  <c r="K56" i="47" s="1"/>
  <c r="AA60" i="47"/>
  <c r="AA70" i="47"/>
  <c r="AA78" i="47"/>
  <c r="R68" i="47"/>
  <c r="J109" i="47"/>
  <c r="K109" i="47" s="1"/>
  <c r="L51" i="47"/>
  <c r="AA8" i="47"/>
  <c r="R15" i="47"/>
  <c r="M18" i="47"/>
  <c r="J31" i="47"/>
  <c r="K31" i="47" s="1"/>
  <c r="L35" i="47"/>
  <c r="L38" i="47"/>
  <c r="R44" i="47"/>
  <c r="L45" i="47"/>
  <c r="AA49" i="47"/>
  <c r="M51" i="47"/>
  <c r="L53" i="47"/>
  <c r="J60" i="47"/>
  <c r="K60" i="47" s="1"/>
  <c r="AA61" i="47"/>
  <c r="AA65" i="47"/>
  <c r="AA73" i="47"/>
  <c r="R76" i="47"/>
  <c r="J77" i="47"/>
  <c r="K77" i="47" s="1"/>
  <c r="R106" i="47"/>
  <c r="R108" i="47"/>
  <c r="L109" i="47"/>
  <c r="AA27" i="47"/>
  <c r="M56" i="47"/>
  <c r="J10" i="47"/>
  <c r="K10" i="47" s="1"/>
  <c r="L6" i="47"/>
  <c r="R9" i="47"/>
  <c r="L10" i="47"/>
  <c r="AA16" i="47"/>
  <c r="R17" i="47"/>
  <c r="L25" i="47"/>
  <c r="J26" i="47"/>
  <c r="K26" i="47" s="1"/>
  <c r="R30" i="47"/>
  <c r="L31" i="47"/>
  <c r="J41" i="47"/>
  <c r="K41" i="47" s="1"/>
  <c r="R50" i="47"/>
  <c r="L57" i="47"/>
  <c r="R62" i="47"/>
  <c r="AA68" i="47"/>
  <c r="L69" i="47"/>
  <c r="L77" i="47"/>
  <c r="L81" i="47"/>
  <c r="AA86" i="47"/>
  <c r="J93" i="47"/>
  <c r="K93" i="47" s="1"/>
  <c r="J97" i="47"/>
  <c r="K97" i="47" s="1"/>
  <c r="J99" i="47"/>
  <c r="K99" i="47" s="1"/>
  <c r="AA105" i="47"/>
  <c r="AA108" i="47"/>
  <c r="R51" i="47"/>
  <c r="AA76" i="47"/>
  <c r="AA17" i="47"/>
  <c r="AA35" i="47"/>
  <c r="R38" i="47"/>
  <c r="J65" i="47"/>
  <c r="K65" i="47" s="1"/>
  <c r="J68" i="47"/>
  <c r="K68" i="47" s="1"/>
  <c r="L70" i="47"/>
  <c r="M78" i="47"/>
  <c r="J79" i="47"/>
  <c r="K79" i="47" s="1"/>
  <c r="R84" i="47"/>
  <c r="AA92" i="47"/>
  <c r="L95" i="47"/>
  <c r="L97" i="47"/>
  <c r="L101" i="47"/>
  <c r="L103" i="47"/>
  <c r="AA109" i="47"/>
  <c r="L24" i="47"/>
  <c r="AA24" i="47"/>
  <c r="J24" i="47"/>
  <c r="K24" i="47" s="1"/>
  <c r="S25" i="47"/>
  <c r="L21" i="47"/>
  <c r="AA21" i="47"/>
  <c r="R21" i="47"/>
  <c r="O22" i="47"/>
  <c r="X22" i="50" s="1"/>
  <c r="AA82" i="47"/>
  <c r="J82" i="47"/>
  <c r="K82" i="47" s="1"/>
  <c r="M82" i="47"/>
  <c r="L82" i="47"/>
  <c r="R82" i="47"/>
  <c r="AA12" i="47"/>
  <c r="J12" i="47"/>
  <c r="K12" i="47" s="1"/>
  <c r="S17" i="47"/>
  <c r="L29" i="47"/>
  <c r="AA29" i="47"/>
  <c r="R29" i="47"/>
  <c r="L32" i="47"/>
  <c r="AA32" i="47"/>
  <c r="J32" i="47"/>
  <c r="K32" i="47" s="1"/>
  <c r="M10" i="47"/>
  <c r="O6" i="47"/>
  <c r="X6" i="50" s="1"/>
  <c r="R8" i="47"/>
  <c r="E12" i="47"/>
  <c r="P12" i="47" s="1"/>
  <c r="Y12" i="50" s="1"/>
  <c r="R12" i="47"/>
  <c r="O13" i="47"/>
  <c r="X13" i="50" s="1"/>
  <c r="R18" i="47"/>
  <c r="L18" i="47"/>
  <c r="L36" i="47"/>
  <c r="E38" i="47"/>
  <c r="P38" i="47" s="1"/>
  <c r="Y38" i="50" s="1"/>
  <c r="O48" i="47"/>
  <c r="S48" i="47"/>
  <c r="E48" i="47"/>
  <c r="P48" i="47" s="1"/>
  <c r="AA71" i="47"/>
  <c r="M71" i="47"/>
  <c r="L71" i="47"/>
  <c r="J71" i="47"/>
  <c r="K71" i="47" s="1"/>
  <c r="R71" i="47"/>
  <c r="O80" i="47"/>
  <c r="S80" i="47"/>
  <c r="E80" i="47"/>
  <c r="P80" i="47" s="1"/>
  <c r="S33" i="47"/>
  <c r="L13" i="47"/>
  <c r="AA13" i="47"/>
  <c r="R13" i="47"/>
  <c r="J46" i="47"/>
  <c r="K46" i="47" s="1"/>
  <c r="M46" i="47"/>
  <c r="L46" i="47"/>
  <c r="AA46" i="47"/>
  <c r="R46" i="47"/>
  <c r="M24" i="47"/>
  <c r="J29" i="47"/>
  <c r="K29" i="47" s="1"/>
  <c r="M32" i="47"/>
  <c r="AA66" i="47"/>
  <c r="J66" i="47"/>
  <c r="K66" i="47" s="1"/>
  <c r="M66" i="47"/>
  <c r="L66" i="47"/>
  <c r="R66" i="47"/>
  <c r="E6" i="47"/>
  <c r="P6" i="47" s="1"/>
  <c r="Y6" i="50" s="1"/>
  <c r="AA10" i="47"/>
  <c r="L12" i="47"/>
  <c r="E13" i="47"/>
  <c r="P13" i="47" s="1"/>
  <c r="Y13" i="50" s="1"/>
  <c r="L16" i="47"/>
  <c r="J16" i="47"/>
  <c r="K16" i="47" s="1"/>
  <c r="O17" i="47"/>
  <c r="X17" i="50" s="1"/>
  <c r="J21" i="47"/>
  <c r="K21" i="47" s="1"/>
  <c r="O25" i="47"/>
  <c r="X25" i="50" s="1"/>
  <c r="M29" i="47"/>
  <c r="O33" i="47"/>
  <c r="X33" i="50" s="1"/>
  <c r="AA36" i="47"/>
  <c r="J36" i="47"/>
  <c r="K36" i="47" s="1"/>
  <c r="R36" i="47"/>
  <c r="O37" i="47"/>
  <c r="X37" i="50" s="1"/>
  <c r="O53" i="47"/>
  <c r="S53" i="47"/>
  <c r="E53" i="47"/>
  <c r="P53" i="47" s="1"/>
  <c r="AA55" i="47"/>
  <c r="M55" i="47"/>
  <c r="L55" i="47"/>
  <c r="J55" i="47"/>
  <c r="K55" i="47" s="1"/>
  <c r="R55" i="47"/>
  <c r="O64" i="47"/>
  <c r="S64" i="47"/>
  <c r="E64" i="47"/>
  <c r="P64" i="47" s="1"/>
  <c r="J11" i="47"/>
  <c r="K11" i="47" s="1"/>
  <c r="R11" i="47"/>
  <c r="M12" i="47"/>
  <c r="R24" i="47"/>
  <c r="AA87" i="47"/>
  <c r="M87" i="47"/>
  <c r="L87" i="47"/>
  <c r="J87" i="47"/>
  <c r="K87" i="47" s="1"/>
  <c r="R87" i="47"/>
  <c r="AA28" i="47"/>
  <c r="J28" i="47"/>
  <c r="K28" i="47" s="1"/>
  <c r="R28" i="47"/>
  <c r="R32" i="47"/>
  <c r="M7" i="47"/>
  <c r="AA7" i="47"/>
  <c r="S9" i="47"/>
  <c r="S11" i="47"/>
  <c r="E11" i="47"/>
  <c r="P11" i="47" s="1"/>
  <c r="Y11" i="50" s="1"/>
  <c r="AA11" i="50" s="1"/>
  <c r="AA11" i="47"/>
  <c r="O12" i="47"/>
  <c r="X12" i="50" s="1"/>
  <c r="J18" i="47"/>
  <c r="K18" i="47" s="1"/>
  <c r="S19" i="47"/>
  <c r="E19" i="47"/>
  <c r="P19" i="47" s="1"/>
  <c r="Y19" i="50" s="1"/>
  <c r="AA19" i="50" s="1"/>
  <c r="AA20" i="47"/>
  <c r="J20" i="47"/>
  <c r="K20" i="47" s="1"/>
  <c r="O21" i="47"/>
  <c r="X21" i="50" s="1"/>
  <c r="L37" i="47"/>
  <c r="AA37" i="47"/>
  <c r="R37" i="47"/>
  <c r="S37" i="47"/>
  <c r="AA43" i="47"/>
  <c r="M43" i="47"/>
  <c r="L43" i="47"/>
  <c r="J43" i="47"/>
  <c r="K43" i="47" s="1"/>
  <c r="R43" i="47"/>
  <c r="M19" i="47"/>
  <c r="O20" i="47"/>
  <c r="X20" i="50" s="1"/>
  <c r="R23" i="47"/>
  <c r="S24" i="47"/>
  <c r="AA25" i="47"/>
  <c r="L26" i="47"/>
  <c r="M27" i="47"/>
  <c r="R31" i="47"/>
  <c r="S32" i="47"/>
  <c r="AA33" i="47"/>
  <c r="L34" i="47"/>
  <c r="M35" i="47"/>
  <c r="R39" i="47"/>
  <c r="J40" i="47"/>
  <c r="K40" i="47" s="1"/>
  <c r="S40" i="47"/>
  <c r="AA41" i="47"/>
  <c r="L42" i="47"/>
  <c r="L47" i="47"/>
  <c r="M50" i="47"/>
  <c r="O52" i="47"/>
  <c r="L58" i="47"/>
  <c r="L63" i="47"/>
  <c r="L74" i="47"/>
  <c r="L79" i="47"/>
  <c r="L90" i="47"/>
  <c r="L102" i="47"/>
  <c r="AA102" i="47"/>
  <c r="J102" i="47"/>
  <c r="K102" i="47" s="1"/>
  <c r="R102" i="47"/>
  <c r="O27" i="47"/>
  <c r="X27" i="50" s="1"/>
  <c r="M34" i="47"/>
  <c r="O35" i="47"/>
  <c r="X35" i="50" s="1"/>
  <c r="AA40" i="47"/>
  <c r="M42" i="47"/>
  <c r="M47" i="47"/>
  <c r="R48" i="47"/>
  <c r="L54" i="47"/>
  <c r="M63" i="47"/>
  <c r="L67" i="47"/>
  <c r="AA67" i="47"/>
  <c r="R67" i="47"/>
  <c r="M79" i="47"/>
  <c r="L83" i="47"/>
  <c r="AA83" i="47"/>
  <c r="R83" i="47"/>
  <c r="S103" i="47"/>
  <c r="E103" i="47"/>
  <c r="P103" i="47" s="1"/>
  <c r="J6" i="47"/>
  <c r="K6" i="47" s="1"/>
  <c r="J14" i="47"/>
  <c r="K14" i="47" s="1"/>
  <c r="AA15" i="47"/>
  <c r="J22" i="47"/>
  <c r="K22" i="47" s="1"/>
  <c r="AA23" i="47"/>
  <c r="E27" i="47"/>
  <c r="P27" i="47" s="1"/>
  <c r="Y27" i="50" s="1"/>
  <c r="AA31" i="47"/>
  <c r="E35" i="47"/>
  <c r="P35" i="47" s="1"/>
  <c r="Y35" i="50" s="1"/>
  <c r="AA39" i="47"/>
  <c r="L40" i="47"/>
  <c r="O42" i="47"/>
  <c r="X42" i="50" s="1"/>
  <c r="O45" i="47"/>
  <c r="E52" i="47"/>
  <c r="P52" i="47" s="1"/>
  <c r="M54" i="47"/>
  <c r="L56" i="47"/>
  <c r="R56" i="47"/>
  <c r="O56" i="47"/>
  <c r="AA64" i="47"/>
  <c r="S67" i="47"/>
  <c r="L72" i="47"/>
  <c r="R72" i="47"/>
  <c r="O72" i="47"/>
  <c r="AA80" i="47"/>
  <c r="S83" i="47"/>
  <c r="L86" i="47"/>
  <c r="L88" i="47"/>
  <c r="R88" i="47"/>
  <c r="O88" i="47"/>
  <c r="O41" i="47"/>
  <c r="X41" i="50" s="1"/>
  <c r="J48" i="47"/>
  <c r="K48" i="47" s="1"/>
  <c r="AA48" i="47"/>
  <c r="AA58" i="47"/>
  <c r="J58" i="47"/>
  <c r="K58" i="47" s="1"/>
  <c r="O59" i="47"/>
  <c r="J64" i="47"/>
  <c r="K64" i="47" s="1"/>
  <c r="AA74" i="47"/>
  <c r="J74" i="47"/>
  <c r="K74" i="47" s="1"/>
  <c r="O75" i="47"/>
  <c r="J80" i="47"/>
  <c r="K80" i="47" s="1"/>
  <c r="AA90" i="47"/>
  <c r="J90" i="47"/>
  <c r="K90" i="47" s="1"/>
  <c r="L94" i="47"/>
  <c r="J94" i="47"/>
  <c r="K94" i="47" s="1"/>
  <c r="R94" i="47"/>
  <c r="O8" i="47"/>
  <c r="X8" i="50" s="1"/>
  <c r="O16" i="47"/>
  <c r="X16" i="50" s="1"/>
  <c r="R19" i="47"/>
  <c r="O24" i="47"/>
  <c r="X24" i="50" s="1"/>
  <c r="O32" i="47"/>
  <c r="X32" i="50" s="1"/>
  <c r="O40" i="47"/>
  <c r="X40" i="50" s="1"/>
  <c r="E45" i="47"/>
  <c r="P45" i="47" s="1"/>
  <c r="R47" i="47"/>
  <c r="AA50" i="47"/>
  <c r="O51" i="47"/>
  <c r="E56" i="47"/>
  <c r="P56" i="47" s="1"/>
  <c r="R58" i="47"/>
  <c r="R63" i="47"/>
  <c r="E72" i="47"/>
  <c r="P72" i="47" s="1"/>
  <c r="R74" i="47"/>
  <c r="R79" i="47"/>
  <c r="E88" i="47"/>
  <c r="P88" i="47" s="1"/>
  <c r="R90" i="47"/>
  <c r="AA94" i="47"/>
  <c r="S47" i="47"/>
  <c r="M48" i="47"/>
  <c r="J52" i="47"/>
  <c r="K52" i="47" s="1"/>
  <c r="AA52" i="47"/>
  <c r="R54" i="47"/>
  <c r="L59" i="47"/>
  <c r="AA59" i="47"/>
  <c r="R59" i="47"/>
  <c r="S63" i="47"/>
  <c r="E65" i="47"/>
  <c r="P65" i="47" s="1"/>
  <c r="J67" i="47"/>
  <c r="K67" i="47" s="1"/>
  <c r="R70" i="47"/>
  <c r="L75" i="47"/>
  <c r="AA75" i="47"/>
  <c r="R75" i="47"/>
  <c r="S79" i="47"/>
  <c r="E81" i="47"/>
  <c r="P81" i="47" s="1"/>
  <c r="J83" i="47"/>
  <c r="K83" i="47" s="1"/>
  <c r="R86" i="47"/>
  <c r="R91" i="47"/>
  <c r="L91" i="47"/>
  <c r="AA91" i="47"/>
  <c r="M102" i="47"/>
  <c r="O103" i="47"/>
  <c r="S59" i="47"/>
  <c r="L64" i="47"/>
  <c r="R64" i="47"/>
  <c r="S75" i="47"/>
  <c r="L80" i="47"/>
  <c r="R80" i="47"/>
  <c r="S92" i="47"/>
  <c r="E92" i="47"/>
  <c r="P92" i="47" s="1"/>
  <c r="S95" i="47"/>
  <c r="E95" i="47"/>
  <c r="P95" i="47" s="1"/>
  <c r="M45" i="47"/>
  <c r="O46" i="47"/>
  <c r="R49" i="47"/>
  <c r="S50" i="47"/>
  <c r="M53" i="47"/>
  <c r="O54" i="47"/>
  <c r="R57" i="47"/>
  <c r="S58" i="47"/>
  <c r="L60" i="47"/>
  <c r="M61" i="47"/>
  <c r="O62" i="47"/>
  <c r="R65" i="47"/>
  <c r="S66" i="47"/>
  <c r="L68" i="47"/>
  <c r="M69" i="47"/>
  <c r="O70" i="47"/>
  <c r="R73" i="47"/>
  <c r="S74" i="47"/>
  <c r="L76" i="47"/>
  <c r="M77" i="47"/>
  <c r="O78" i="47"/>
  <c r="R81" i="47"/>
  <c r="S82" i="47"/>
  <c r="L84" i="47"/>
  <c r="M85" i="47"/>
  <c r="O86" i="47"/>
  <c r="R89" i="47"/>
  <c r="S90" i="47"/>
  <c r="L92" i="47"/>
  <c r="R97" i="47"/>
  <c r="J98" i="47"/>
  <c r="K98" i="47" s="1"/>
  <c r="S98" i="47"/>
  <c r="AA99" i="47"/>
  <c r="L100" i="47"/>
  <c r="R105" i="47"/>
  <c r="J106" i="47"/>
  <c r="K106" i="47" s="1"/>
  <c r="S106" i="47"/>
  <c r="AA107" i="47"/>
  <c r="L108" i="47"/>
  <c r="M109" i="47"/>
  <c r="R96" i="47"/>
  <c r="S97" i="47"/>
  <c r="AA98" i="47"/>
  <c r="L99" i="47"/>
  <c r="R104" i="47"/>
  <c r="J105" i="47"/>
  <c r="K105" i="47" s="1"/>
  <c r="S105" i="47"/>
  <c r="AA106" i="47"/>
  <c r="L107" i="47"/>
  <c r="J96" i="47"/>
  <c r="K96" i="47" s="1"/>
  <c r="L98" i="47"/>
  <c r="M99" i="47"/>
  <c r="O100" i="47"/>
  <c r="R103" i="47"/>
  <c r="J104" i="47"/>
  <c r="K104" i="47" s="1"/>
  <c r="S104" i="47"/>
  <c r="L106" i="47"/>
  <c r="M107" i="47"/>
  <c r="O108" i="47"/>
  <c r="O91" i="47"/>
  <c r="J95" i="47"/>
  <c r="K95" i="47" s="1"/>
  <c r="AA96" i="47"/>
  <c r="O99" i="47"/>
  <c r="E100" i="47"/>
  <c r="P100" i="47" s="1"/>
  <c r="J103" i="47"/>
  <c r="K103" i="47" s="1"/>
  <c r="AA104" i="47"/>
  <c r="O107" i="47"/>
  <c r="AA95" i="47"/>
  <c r="L96" i="47"/>
  <c r="AA103" i="47"/>
  <c r="L104" i="47"/>
  <c r="O97" i="47"/>
  <c r="O105" i="47"/>
  <c r="L5" i="47"/>
  <c r="E5" i="47"/>
  <c r="P5" i="47" s="1"/>
  <c r="Y5" i="50" s="1"/>
  <c r="M5" i="47"/>
  <c r="O5" i="47"/>
  <c r="X5" i="50" s="1"/>
  <c r="AJ52" i="38"/>
  <c r="AJ51" i="38"/>
  <c r="AJ50" i="38"/>
  <c r="AJ41" i="38"/>
  <c r="AJ39" i="38"/>
  <c r="AR39" i="38" s="1"/>
  <c r="AJ38" i="38"/>
  <c r="AR38" i="38" s="1"/>
  <c r="AJ37" i="38"/>
  <c r="AR37" i="38" s="1"/>
  <c r="AJ36" i="38"/>
  <c r="AR36" i="38" s="1"/>
  <c r="AJ35" i="38"/>
  <c r="AR35" i="38" s="1"/>
  <c r="AJ34" i="38"/>
  <c r="AR34" i="38" s="1"/>
  <c r="AJ33" i="38"/>
  <c r="AR33" i="38" s="1"/>
  <c r="AJ32" i="38"/>
  <c r="AJ31" i="38"/>
  <c r="AJ30" i="38"/>
  <c r="AR30" i="38" s="1"/>
  <c r="AJ29" i="38"/>
  <c r="AR29" i="38" s="1"/>
  <c r="AJ28" i="38"/>
  <c r="AJ27" i="38"/>
  <c r="AJ26" i="38"/>
  <c r="AJ25" i="38"/>
  <c r="AJ24" i="38"/>
  <c r="AJ21" i="38"/>
  <c r="AJ20" i="38"/>
  <c r="AC36" i="50" l="1"/>
  <c r="AC28" i="50"/>
  <c r="AC23" i="50"/>
  <c r="AG23" i="50" s="1"/>
  <c r="H23" i="47" s="1"/>
  <c r="AC26" i="50"/>
  <c r="AG26" i="50" s="1"/>
  <c r="H26" i="47" s="1"/>
  <c r="AC18" i="50"/>
  <c r="AF28" i="50"/>
  <c r="AF31" i="50"/>
  <c r="AC31" i="50"/>
  <c r="AF15" i="50"/>
  <c r="AG15" i="50" s="1"/>
  <c r="H15" i="47" s="1"/>
  <c r="AF11" i="50"/>
  <c r="AC10" i="50"/>
  <c r="AF10" i="50"/>
  <c r="AF18" i="50"/>
  <c r="AC19" i="50"/>
  <c r="AG19" i="50" s="1"/>
  <c r="H19" i="47" s="1"/>
  <c r="AC11" i="50"/>
  <c r="S20" i="44"/>
  <c r="S21" i="49"/>
  <c r="AG39" i="50"/>
  <c r="H39" i="47" s="1"/>
  <c r="AG34" i="50"/>
  <c r="H34" i="47" s="1"/>
  <c r="AG42" i="50"/>
  <c r="AA5" i="50"/>
  <c r="Z5" i="50"/>
  <c r="AA16" i="50"/>
  <c r="Z16" i="50"/>
  <c r="AA8" i="50"/>
  <c r="Z8" i="50"/>
  <c r="AA41" i="50"/>
  <c r="AF41" i="50" s="1"/>
  <c r="AG41" i="50" s="1"/>
  <c r="H41" i="47" s="1"/>
  <c r="Z41" i="50"/>
  <c r="AA25" i="50"/>
  <c r="Z25" i="50"/>
  <c r="AA30" i="50"/>
  <c r="Z30" i="50"/>
  <c r="AA14" i="50"/>
  <c r="Z14" i="50"/>
  <c r="AA13" i="50"/>
  <c r="Z13" i="50"/>
  <c r="AA7" i="50"/>
  <c r="Z7" i="50"/>
  <c r="AA42" i="50"/>
  <c r="Z42" i="50"/>
  <c r="Z20" i="50"/>
  <c r="AA20" i="50"/>
  <c r="AA37" i="50"/>
  <c r="Z37" i="50"/>
  <c r="AA17" i="50"/>
  <c r="Z17" i="50"/>
  <c r="AG44" i="50"/>
  <c r="AA40" i="50"/>
  <c r="AF40" i="50" s="1"/>
  <c r="AG40" i="50" s="1"/>
  <c r="H40" i="47" s="1"/>
  <c r="Z40" i="50"/>
  <c r="AA44" i="50"/>
  <c r="Z44" i="50"/>
  <c r="AA32" i="50"/>
  <c r="Z32" i="50"/>
  <c r="AA35" i="50"/>
  <c r="Z35" i="50"/>
  <c r="AA43" i="50"/>
  <c r="Z43" i="50"/>
  <c r="AG43" i="50"/>
  <c r="Z24" i="50"/>
  <c r="AA24" i="50"/>
  <c r="AA21" i="50"/>
  <c r="Z21" i="50"/>
  <c r="AA6" i="50"/>
  <c r="Z6" i="50"/>
  <c r="AA22" i="50"/>
  <c r="Z22" i="50"/>
  <c r="AA9" i="50"/>
  <c r="Z9" i="50"/>
  <c r="AA38" i="50"/>
  <c r="Z38" i="50"/>
  <c r="AA27" i="50"/>
  <c r="Z27" i="50"/>
  <c r="AA33" i="50"/>
  <c r="AC33" i="50" s="1"/>
  <c r="AG33" i="50" s="1"/>
  <c r="Z33" i="50"/>
  <c r="AA29" i="50"/>
  <c r="AF29" i="50" s="1"/>
  <c r="Z29" i="50"/>
  <c r="AG36" i="50"/>
  <c r="H36" i="47" s="1"/>
  <c r="AA12" i="50"/>
  <c r="Z12" i="50"/>
  <c r="P74" i="46"/>
  <c r="AG28" i="50" l="1"/>
  <c r="H28" i="47" s="1"/>
  <c r="AF13" i="50"/>
  <c r="AF5" i="50"/>
  <c r="AC35" i="50"/>
  <c r="AF37" i="50"/>
  <c r="AC37" i="50"/>
  <c r="AF38" i="50"/>
  <c r="AC38" i="50"/>
  <c r="AC24" i="50"/>
  <c r="AG24" i="50" s="1"/>
  <c r="H24" i="47" s="1"/>
  <c r="AG18" i="50"/>
  <c r="H18" i="47" s="1"/>
  <c r="AF25" i="50"/>
  <c r="AC25" i="50"/>
  <c r="AF16" i="50"/>
  <c r="AF17" i="50"/>
  <c r="AG31" i="50"/>
  <c r="H31" i="47" s="1"/>
  <c r="AC32" i="50"/>
  <c r="AF32" i="50"/>
  <c r="AF35" i="50"/>
  <c r="AF30" i="50"/>
  <c r="AF27" i="50"/>
  <c r="AC30" i="50"/>
  <c r="AC29" i="50"/>
  <c r="AG29" i="50" s="1"/>
  <c r="H29" i="47" s="1"/>
  <c r="AC22" i="50"/>
  <c r="AG22" i="50" s="1"/>
  <c r="H22" i="47" s="1"/>
  <c r="AC21" i="50"/>
  <c r="AG21" i="50" s="1"/>
  <c r="H21" i="47" s="1"/>
  <c r="AG11" i="50"/>
  <c r="H11" i="47" s="1"/>
  <c r="AF12" i="50"/>
  <c r="AF14" i="50"/>
  <c r="AF8" i="50"/>
  <c r="AG10" i="50"/>
  <c r="H10" i="47" s="1"/>
  <c r="AF6" i="50"/>
  <c r="AF9" i="50"/>
  <c r="AC27" i="50"/>
  <c r="AC20" i="50"/>
  <c r="AG20" i="50" s="1"/>
  <c r="H20" i="47" s="1"/>
  <c r="AC17" i="50"/>
  <c r="S21" i="44"/>
  <c r="S22" i="49"/>
  <c r="AC7" i="50"/>
  <c r="AC6" i="50"/>
  <c r="AC9" i="50"/>
  <c r="AC8" i="50"/>
  <c r="AC5" i="50"/>
  <c r="AC13" i="50"/>
  <c r="AG13" i="50" s="1"/>
  <c r="H13" i="47" s="1"/>
  <c r="AC12" i="50"/>
  <c r="AC14" i="50"/>
  <c r="AC16" i="50"/>
  <c r="AF7" i="50"/>
  <c r="T58" i="46"/>
  <c r="T57" i="46"/>
  <c r="T56" i="46"/>
  <c r="AG35" i="50" l="1"/>
  <c r="H35" i="47" s="1"/>
  <c r="AG5" i="50"/>
  <c r="H5" i="47" s="1"/>
  <c r="AG38" i="50"/>
  <c r="H38" i="47" s="1"/>
  <c r="AG37" i="50"/>
  <c r="H37" i="47" s="1"/>
  <c r="AG17" i="50"/>
  <c r="H17" i="47" s="1"/>
  <c r="AG25" i="50"/>
  <c r="H25" i="47" s="1"/>
  <c r="AG16" i="50"/>
  <c r="H16" i="47" s="1"/>
  <c r="AG30" i="50"/>
  <c r="H30" i="47" s="1"/>
  <c r="AG27" i="50"/>
  <c r="H27" i="47" s="1"/>
  <c r="AG32" i="50"/>
  <c r="H32" i="47" s="1"/>
  <c r="AG14" i="50"/>
  <c r="H14" i="47" s="1"/>
  <c r="AG12" i="50"/>
  <c r="H12" i="47" s="1"/>
  <c r="AG6" i="50"/>
  <c r="H6" i="47" s="1"/>
  <c r="AG8" i="50"/>
  <c r="H8" i="47" s="1"/>
  <c r="AG9" i="50"/>
  <c r="H9" i="47" s="1"/>
  <c r="AG7" i="50"/>
  <c r="H7" i="47" s="1"/>
  <c r="S22" i="44"/>
  <c r="S23" i="49"/>
  <c r="S23" i="44" l="1"/>
  <c r="S24" i="49"/>
  <c r="R54" i="46"/>
  <c r="R60" i="46"/>
  <c r="P7" i="46"/>
  <c r="N7" i="46"/>
  <c r="E59" i="46"/>
  <c r="R59" i="46" s="1"/>
  <c r="E58" i="46"/>
  <c r="R58" i="46" s="1"/>
  <c r="E57" i="46"/>
  <c r="R57" i="46" s="1"/>
  <c r="D59" i="46"/>
  <c r="D58" i="46"/>
  <c r="D57" i="46"/>
  <c r="C59" i="46"/>
  <c r="C58" i="46"/>
  <c r="C57" i="46"/>
  <c r="C56" i="46"/>
  <c r="R55" i="46" s="1"/>
  <c r="D68" i="46"/>
  <c r="S24" i="44" l="1"/>
  <c r="S25" i="49"/>
  <c r="P63" i="46"/>
  <c r="O59" i="46"/>
  <c r="P59" i="46" s="1"/>
  <c r="O57" i="46"/>
  <c r="P57" i="46" s="1"/>
  <c r="O58" i="46"/>
  <c r="P58" i="46" s="1"/>
  <c r="L53" i="46"/>
  <c r="H53" i="46"/>
  <c r="G53" i="46"/>
  <c r="F53" i="46"/>
  <c r="D53" i="46"/>
  <c r="P53" i="46" s="1"/>
  <c r="L52" i="46"/>
  <c r="H52" i="46"/>
  <c r="G52" i="46"/>
  <c r="F52" i="46"/>
  <c r="D52" i="46"/>
  <c r="P52" i="46" s="1"/>
  <c r="L51" i="46"/>
  <c r="H51" i="46"/>
  <c r="G51" i="46"/>
  <c r="F51" i="46"/>
  <c r="D51" i="46"/>
  <c r="P51" i="46" s="1"/>
  <c r="L50" i="46"/>
  <c r="H50" i="46"/>
  <c r="G50" i="46"/>
  <c r="F50" i="46"/>
  <c r="D50" i="46"/>
  <c r="L49" i="46"/>
  <c r="H49" i="46"/>
  <c r="G49" i="46"/>
  <c r="F49" i="46"/>
  <c r="D49" i="46"/>
  <c r="L48" i="46"/>
  <c r="H48" i="46"/>
  <c r="G48" i="46"/>
  <c r="F48" i="46"/>
  <c r="D48" i="46"/>
  <c r="L47" i="46"/>
  <c r="H47" i="46"/>
  <c r="G47" i="46"/>
  <c r="F47" i="46"/>
  <c r="D47" i="46"/>
  <c r="L46" i="46"/>
  <c r="H46" i="46"/>
  <c r="G46" i="46"/>
  <c r="F46" i="46"/>
  <c r="D46" i="46"/>
  <c r="L45" i="46"/>
  <c r="H45" i="46"/>
  <c r="G45" i="46"/>
  <c r="F45" i="46"/>
  <c r="D45" i="46"/>
  <c r="L44" i="46"/>
  <c r="H44" i="46"/>
  <c r="G44" i="46"/>
  <c r="F44" i="46"/>
  <c r="D44" i="46"/>
  <c r="L43" i="46"/>
  <c r="H43" i="46"/>
  <c r="G43" i="46"/>
  <c r="F43" i="46"/>
  <c r="D43" i="46"/>
  <c r="L42" i="46"/>
  <c r="H42" i="46"/>
  <c r="G42" i="46"/>
  <c r="F42" i="46"/>
  <c r="D42" i="46"/>
  <c r="L41" i="46"/>
  <c r="H41" i="46"/>
  <c r="G41" i="46"/>
  <c r="F41" i="46"/>
  <c r="D41" i="46"/>
  <c r="L40" i="46"/>
  <c r="H40" i="46"/>
  <c r="G40" i="46"/>
  <c r="F40" i="46"/>
  <c r="D40" i="46"/>
  <c r="L39" i="46"/>
  <c r="H39" i="46"/>
  <c r="G39" i="46"/>
  <c r="F39" i="46"/>
  <c r="D39" i="46"/>
  <c r="L38" i="46"/>
  <c r="H38" i="46"/>
  <c r="G38" i="46"/>
  <c r="F38" i="46"/>
  <c r="D38" i="46"/>
  <c r="L37" i="46"/>
  <c r="H37" i="46"/>
  <c r="G37" i="46"/>
  <c r="F37" i="46"/>
  <c r="D37" i="46"/>
  <c r="L36" i="46"/>
  <c r="H36" i="46"/>
  <c r="G36" i="46"/>
  <c r="F36" i="46"/>
  <c r="D36" i="46"/>
  <c r="L35" i="46"/>
  <c r="H35" i="46"/>
  <c r="G35" i="46"/>
  <c r="F35" i="46"/>
  <c r="D35" i="46"/>
  <c r="L34" i="46"/>
  <c r="H34" i="46"/>
  <c r="G34" i="46"/>
  <c r="F34" i="46"/>
  <c r="D34" i="46"/>
  <c r="L33" i="46"/>
  <c r="H33" i="46"/>
  <c r="G33" i="46"/>
  <c r="F33" i="46"/>
  <c r="D33" i="46"/>
  <c r="L32" i="46"/>
  <c r="H32" i="46"/>
  <c r="G32" i="46"/>
  <c r="F32" i="46"/>
  <c r="D32" i="46"/>
  <c r="L31" i="46"/>
  <c r="H31" i="46"/>
  <c r="G31" i="46"/>
  <c r="F31" i="46"/>
  <c r="D31" i="46"/>
  <c r="L30" i="46"/>
  <c r="H30" i="46"/>
  <c r="G30" i="46"/>
  <c r="F30" i="46"/>
  <c r="D30" i="46"/>
  <c r="L29" i="46"/>
  <c r="H29" i="46"/>
  <c r="G29" i="46"/>
  <c r="F29" i="46"/>
  <c r="D29" i="46"/>
  <c r="L28" i="46"/>
  <c r="H28" i="46"/>
  <c r="G28" i="46"/>
  <c r="F28" i="46"/>
  <c r="D28" i="46"/>
  <c r="L27" i="46"/>
  <c r="H27" i="46"/>
  <c r="G27" i="46"/>
  <c r="F27" i="46"/>
  <c r="D27" i="46"/>
  <c r="L26" i="46"/>
  <c r="H26" i="46"/>
  <c r="G26" i="46"/>
  <c r="F26" i="46"/>
  <c r="D26" i="46"/>
  <c r="L25" i="46"/>
  <c r="H25" i="46"/>
  <c r="G25" i="46"/>
  <c r="F25" i="46"/>
  <c r="D25" i="46"/>
  <c r="L24" i="46"/>
  <c r="H24" i="46"/>
  <c r="G24" i="46"/>
  <c r="F24" i="46"/>
  <c r="D24" i="46"/>
  <c r="L23" i="46"/>
  <c r="H23" i="46"/>
  <c r="G23" i="46"/>
  <c r="F23" i="46"/>
  <c r="D23" i="46"/>
  <c r="L22" i="46"/>
  <c r="H22" i="46"/>
  <c r="G22" i="46"/>
  <c r="F22" i="46"/>
  <c r="D22" i="46"/>
  <c r="L21" i="46"/>
  <c r="H21" i="46"/>
  <c r="G21" i="46"/>
  <c r="F21" i="46"/>
  <c r="D21" i="46"/>
  <c r="L20" i="46"/>
  <c r="H20" i="46"/>
  <c r="G20" i="46"/>
  <c r="F20" i="46"/>
  <c r="D20" i="46"/>
  <c r="L19" i="46"/>
  <c r="H19" i="46"/>
  <c r="G19" i="46"/>
  <c r="F19" i="46"/>
  <c r="D19" i="46"/>
  <c r="L18" i="46"/>
  <c r="H18" i="46"/>
  <c r="G18" i="46"/>
  <c r="F18" i="46"/>
  <c r="D18" i="46"/>
  <c r="L17" i="46"/>
  <c r="H17" i="46"/>
  <c r="G17" i="46"/>
  <c r="F17" i="46"/>
  <c r="D17" i="46"/>
  <c r="L16" i="46"/>
  <c r="H16" i="46"/>
  <c r="G16" i="46"/>
  <c r="F16" i="46"/>
  <c r="D16" i="46"/>
  <c r="L15" i="46"/>
  <c r="H15" i="46"/>
  <c r="G15" i="46"/>
  <c r="F15" i="46"/>
  <c r="D15" i="46"/>
  <c r="L14" i="46"/>
  <c r="H14" i="46"/>
  <c r="G14" i="46"/>
  <c r="F14" i="46"/>
  <c r="D14" i="46"/>
  <c r="H10" i="46"/>
  <c r="H7" i="46"/>
  <c r="N10" i="46"/>
  <c r="N5" i="46"/>
  <c r="C15" i="46"/>
  <c r="C16" i="46" s="1"/>
  <c r="C17" i="46" s="1"/>
  <c r="C18" i="46" s="1"/>
  <c r="C19" i="46" s="1"/>
  <c r="C20" i="46" s="1"/>
  <c r="C21" i="46" s="1"/>
  <c r="C22" i="46" s="1"/>
  <c r="C23" i="46" s="1"/>
  <c r="C24" i="46" s="1"/>
  <c r="C25" i="46" s="1"/>
  <c r="C26" i="46" s="1"/>
  <c r="C27" i="46" s="1"/>
  <c r="C28" i="46" s="1"/>
  <c r="C29" i="46" s="1"/>
  <c r="C30" i="46" s="1"/>
  <c r="C31" i="46" s="1"/>
  <c r="C32" i="46" s="1"/>
  <c r="C33" i="46" s="1"/>
  <c r="C34" i="46" s="1"/>
  <c r="C35" i="46" s="1"/>
  <c r="C36" i="46" s="1"/>
  <c r="C37" i="46" s="1"/>
  <c r="C38" i="46" s="1"/>
  <c r="C39" i="46" s="1"/>
  <c r="C40" i="46" s="1"/>
  <c r="C41" i="46" s="1"/>
  <c r="C42" i="46" s="1"/>
  <c r="C43" i="46" s="1"/>
  <c r="C44" i="46" s="1"/>
  <c r="C45" i="46" s="1"/>
  <c r="C46" i="46" s="1"/>
  <c r="C47" i="46" s="1"/>
  <c r="C48" i="46" s="1"/>
  <c r="C49" i="46" s="1"/>
  <c r="C50" i="46" s="1"/>
  <c r="C51" i="46" s="1"/>
  <c r="C52" i="46" s="1"/>
  <c r="C53" i="46" s="1"/>
  <c r="S25" i="44" l="1"/>
  <c r="S26" i="49"/>
  <c r="M44" i="46"/>
  <c r="R44" i="46"/>
  <c r="I18" i="46"/>
  <c r="J18" i="46" s="1"/>
  <c r="I26" i="46"/>
  <c r="J26" i="46" s="1"/>
  <c r="R26" i="46"/>
  <c r="I34" i="46"/>
  <c r="J34" i="46" s="1"/>
  <c r="R34" i="46"/>
  <c r="I42" i="46"/>
  <c r="J42" i="46" s="1"/>
  <c r="R42" i="46"/>
  <c r="I50" i="46"/>
  <c r="J50" i="46" s="1"/>
  <c r="R50" i="46"/>
  <c r="M28" i="46"/>
  <c r="R28" i="46"/>
  <c r="M43" i="46"/>
  <c r="R43" i="46"/>
  <c r="M17" i="46"/>
  <c r="M33" i="46"/>
  <c r="R33" i="46"/>
  <c r="M41" i="46"/>
  <c r="R41" i="46"/>
  <c r="M49" i="46"/>
  <c r="R49" i="46"/>
  <c r="M19" i="46"/>
  <c r="R19" i="46"/>
  <c r="M51" i="46"/>
  <c r="R51" i="46"/>
  <c r="M24" i="46"/>
  <c r="R24" i="46"/>
  <c r="M32" i="46"/>
  <c r="R32" i="46"/>
  <c r="M40" i="46"/>
  <c r="R40" i="46"/>
  <c r="M48" i="46"/>
  <c r="R48" i="46"/>
  <c r="M23" i="46"/>
  <c r="R23" i="46"/>
  <c r="M31" i="46"/>
  <c r="R31" i="46"/>
  <c r="M39" i="46"/>
  <c r="R39" i="46"/>
  <c r="M47" i="46"/>
  <c r="R47" i="46"/>
  <c r="M20" i="46"/>
  <c r="R20" i="46"/>
  <c r="M36" i="46"/>
  <c r="R36" i="46"/>
  <c r="M52" i="46"/>
  <c r="R52" i="46"/>
  <c r="M16" i="46"/>
  <c r="M14" i="46"/>
  <c r="I22" i="46"/>
  <c r="J22" i="46" s="1"/>
  <c r="R22" i="46"/>
  <c r="I30" i="46"/>
  <c r="J30" i="46" s="1"/>
  <c r="R30" i="46"/>
  <c r="I38" i="46"/>
  <c r="J38" i="46" s="1"/>
  <c r="R38" i="46"/>
  <c r="I46" i="46"/>
  <c r="J46" i="46" s="1"/>
  <c r="R46" i="46"/>
  <c r="M27" i="46"/>
  <c r="R27" i="46"/>
  <c r="M35" i="46"/>
  <c r="R35" i="46"/>
  <c r="M15" i="46"/>
  <c r="M21" i="46"/>
  <c r="R21" i="46"/>
  <c r="M29" i="46"/>
  <c r="R29" i="46"/>
  <c r="M37" i="46"/>
  <c r="R37" i="46"/>
  <c r="M45" i="46"/>
  <c r="R45" i="46"/>
  <c r="M53" i="46"/>
  <c r="R53" i="46"/>
  <c r="I47" i="46"/>
  <c r="J47" i="46" s="1"/>
  <c r="I48" i="46"/>
  <c r="J48" i="46" s="1"/>
  <c r="I28" i="46"/>
  <c r="J28" i="46" s="1"/>
  <c r="I19" i="46"/>
  <c r="J19" i="46" s="1"/>
  <c r="I20" i="46"/>
  <c r="J20" i="46" s="1"/>
  <c r="I43" i="46"/>
  <c r="J43" i="46" s="1"/>
  <c r="I44" i="46"/>
  <c r="J44" i="46" s="1"/>
  <c r="I31" i="46"/>
  <c r="J31" i="46" s="1"/>
  <c r="I32" i="46"/>
  <c r="J32" i="46" s="1"/>
  <c r="I27" i="46"/>
  <c r="J27" i="46" s="1"/>
  <c r="I23" i="46"/>
  <c r="J23" i="46" s="1"/>
  <c r="I24" i="46"/>
  <c r="J24" i="46" s="1"/>
  <c r="I39" i="46"/>
  <c r="J39" i="46" s="1"/>
  <c r="I40" i="46"/>
  <c r="J40" i="46" s="1"/>
  <c r="I35" i="46"/>
  <c r="J35" i="46" s="1"/>
  <c r="I36" i="46"/>
  <c r="J36" i="46" s="1"/>
  <c r="I51" i="46"/>
  <c r="J51" i="46" s="1"/>
  <c r="I52" i="46"/>
  <c r="J52" i="46" s="1"/>
  <c r="I16" i="46"/>
  <c r="J16" i="46" s="1"/>
  <c r="I15" i="46"/>
  <c r="J15" i="46" s="1"/>
  <c r="M22" i="46"/>
  <c r="M34" i="46"/>
  <c r="M38" i="46"/>
  <c r="M42" i="46"/>
  <c r="M46" i="46"/>
  <c r="M50" i="46"/>
  <c r="M26" i="46"/>
  <c r="M30" i="46"/>
  <c r="I17" i="46"/>
  <c r="J17" i="46" s="1"/>
  <c r="I21" i="46"/>
  <c r="J21" i="46" s="1"/>
  <c r="I29" i="46"/>
  <c r="J29" i="46" s="1"/>
  <c r="I33" i="46"/>
  <c r="J33" i="46" s="1"/>
  <c r="I37" i="46"/>
  <c r="J37" i="46" s="1"/>
  <c r="I41" i="46"/>
  <c r="J41" i="46" s="1"/>
  <c r="I45" i="46"/>
  <c r="J45" i="46" s="1"/>
  <c r="I49" i="46"/>
  <c r="J49" i="46" s="1"/>
  <c r="I53" i="46"/>
  <c r="J53" i="46" s="1"/>
  <c r="M18" i="46"/>
  <c r="I14" i="46"/>
  <c r="J14" i="46" s="1"/>
  <c r="S26" i="44" l="1"/>
  <c r="Y92" i="44"/>
  <c r="AA92" i="44" s="1"/>
  <c r="X92" i="44"/>
  <c r="Z92" i="44" s="1"/>
  <c r="AB92" i="44" s="1"/>
  <c r="Y91" i="44"/>
  <c r="AA91" i="44" s="1"/>
  <c r="X91" i="44"/>
  <c r="Z91" i="44" s="1"/>
  <c r="AB91" i="44" s="1"/>
  <c r="Y90" i="44"/>
  <c r="AA90" i="44" s="1"/>
  <c r="X90" i="44"/>
  <c r="Z90" i="44" s="1"/>
  <c r="AB90" i="44" s="1"/>
  <c r="Y89" i="44"/>
  <c r="AA89" i="44" s="1"/>
  <c r="X89" i="44"/>
  <c r="Z89" i="44" s="1"/>
  <c r="AB89" i="44" s="1"/>
  <c r="Y88" i="44"/>
  <c r="AA88" i="44" s="1"/>
  <c r="X88" i="44"/>
  <c r="Z88" i="44" s="1"/>
  <c r="AB88" i="44" s="1"/>
  <c r="Y87" i="44"/>
  <c r="AA87" i="44" s="1"/>
  <c r="X87" i="44"/>
  <c r="Z87" i="44" s="1"/>
  <c r="AB87" i="44" s="1"/>
  <c r="Y86" i="44"/>
  <c r="AA86" i="44" s="1"/>
  <c r="X86" i="44"/>
  <c r="Z86" i="44" s="1"/>
  <c r="AB86" i="44" s="1"/>
  <c r="Y85" i="44"/>
  <c r="AA85" i="44" s="1"/>
  <c r="X85" i="44"/>
  <c r="Z85" i="44" s="1"/>
  <c r="AB85" i="44" s="1"/>
  <c r="Y84" i="44"/>
  <c r="AA84" i="44" s="1"/>
  <c r="X84" i="44"/>
  <c r="Z84" i="44" s="1"/>
  <c r="AB84" i="44" s="1"/>
  <c r="Y83" i="44"/>
  <c r="AA83" i="44" s="1"/>
  <c r="X83" i="44"/>
  <c r="Z83" i="44" s="1"/>
  <c r="AB83" i="44" s="1"/>
  <c r="Y82" i="44"/>
  <c r="AA82" i="44" s="1"/>
  <c r="X82" i="44"/>
  <c r="Z82" i="44" s="1"/>
  <c r="AB82" i="44" s="1"/>
  <c r="Y81" i="44"/>
  <c r="AA81" i="44" s="1"/>
  <c r="X81" i="44"/>
  <c r="Z81" i="44" s="1"/>
  <c r="AB81" i="44" s="1"/>
  <c r="Y80" i="44"/>
  <c r="AA80" i="44" s="1"/>
  <c r="X80" i="44"/>
  <c r="Z80" i="44" s="1"/>
  <c r="AB80" i="44" s="1"/>
  <c r="Y79" i="44"/>
  <c r="AA79" i="44" s="1"/>
  <c r="X79" i="44"/>
  <c r="Z79" i="44" s="1"/>
  <c r="AB79" i="44" s="1"/>
  <c r="Y78" i="44"/>
  <c r="AA78" i="44" s="1"/>
  <c r="X78" i="44"/>
  <c r="Z78" i="44" s="1"/>
  <c r="AB78" i="44" s="1"/>
  <c r="Y77" i="44"/>
  <c r="AA77" i="44" s="1"/>
  <c r="X77" i="44"/>
  <c r="Z77" i="44" s="1"/>
  <c r="AB77" i="44" s="1"/>
  <c r="Y76" i="44"/>
  <c r="AA76" i="44" s="1"/>
  <c r="X76" i="44"/>
  <c r="Z76" i="44" s="1"/>
  <c r="AB76" i="44" s="1"/>
  <c r="Y75" i="44"/>
  <c r="AA75" i="44" s="1"/>
  <c r="X75" i="44"/>
  <c r="Z75" i="44" s="1"/>
  <c r="AB75" i="44" s="1"/>
  <c r="Y74" i="44"/>
  <c r="AA74" i="44" s="1"/>
  <c r="X74" i="44"/>
  <c r="Z74" i="44" s="1"/>
  <c r="AB74" i="44" s="1"/>
  <c r="Y73" i="44"/>
  <c r="AA73" i="44" s="1"/>
  <c r="X73" i="44"/>
  <c r="Z73" i="44" s="1"/>
  <c r="AB73" i="44" s="1"/>
  <c r="Y72" i="44"/>
  <c r="AA72" i="44" s="1"/>
  <c r="X72" i="44"/>
  <c r="Z72" i="44" s="1"/>
  <c r="AB72" i="44" s="1"/>
  <c r="Y71" i="44"/>
  <c r="AA71" i="44" s="1"/>
  <c r="X71" i="44"/>
  <c r="Z71" i="44" s="1"/>
  <c r="AB71" i="44" s="1"/>
  <c r="Y70" i="44"/>
  <c r="AA70" i="44" s="1"/>
  <c r="X70" i="44"/>
  <c r="Z70" i="44" s="1"/>
  <c r="AB70" i="44" s="1"/>
  <c r="Y69" i="44"/>
  <c r="AA69" i="44" s="1"/>
  <c r="X69" i="44"/>
  <c r="Z69" i="44" s="1"/>
  <c r="AB69" i="44" s="1"/>
  <c r="Y68" i="44"/>
  <c r="AA68" i="44" s="1"/>
  <c r="X68" i="44"/>
  <c r="Z68" i="44" s="1"/>
  <c r="AB68" i="44" s="1"/>
  <c r="Y67" i="44"/>
  <c r="AA67" i="44" s="1"/>
  <c r="X67" i="44"/>
  <c r="Z67" i="44" s="1"/>
  <c r="AB67" i="44" s="1"/>
  <c r="Y66" i="44"/>
  <c r="AA66" i="44" s="1"/>
  <c r="X66" i="44"/>
  <c r="Z66" i="44" s="1"/>
  <c r="AB66" i="44" s="1"/>
  <c r="Y65" i="44"/>
  <c r="AA65" i="44" s="1"/>
  <c r="X65" i="44"/>
  <c r="Z65" i="44" s="1"/>
  <c r="AB65" i="44" s="1"/>
  <c r="Y64" i="44"/>
  <c r="AA64" i="44" s="1"/>
  <c r="X64" i="44"/>
  <c r="Z64" i="44" s="1"/>
  <c r="AB64" i="44" s="1"/>
  <c r="Y63" i="44"/>
  <c r="AA63" i="44" s="1"/>
  <c r="X63" i="44"/>
  <c r="Z63" i="44" s="1"/>
  <c r="AB63" i="44" s="1"/>
  <c r="Y62" i="44"/>
  <c r="AA62" i="44" s="1"/>
  <c r="X62" i="44"/>
  <c r="Z62" i="44" s="1"/>
  <c r="AB62" i="44" s="1"/>
  <c r="Y61" i="44"/>
  <c r="AA61" i="44" s="1"/>
  <c r="X61" i="44"/>
  <c r="Z61" i="44" s="1"/>
  <c r="AB61" i="44" s="1"/>
  <c r="Y60" i="44"/>
  <c r="AA60" i="44" s="1"/>
  <c r="X60" i="44"/>
  <c r="Z60" i="44" s="1"/>
  <c r="AB60" i="44" s="1"/>
  <c r="Y59" i="44"/>
  <c r="AA59" i="44" s="1"/>
  <c r="X59" i="44"/>
  <c r="Z59" i="44" s="1"/>
  <c r="AB59" i="44" s="1"/>
  <c r="Y58" i="44"/>
  <c r="AA58" i="44" s="1"/>
  <c r="X58" i="44"/>
  <c r="Z58" i="44" s="1"/>
  <c r="AB58" i="44" s="1"/>
  <c r="Y57" i="44"/>
  <c r="AA57" i="44" s="1"/>
  <c r="X57" i="44"/>
  <c r="Z57" i="44" s="1"/>
  <c r="AB57" i="44" s="1"/>
  <c r="Y56" i="44"/>
  <c r="AA56" i="44" s="1"/>
  <c r="X56" i="44"/>
  <c r="Z56" i="44" s="1"/>
  <c r="AB56" i="44" s="1"/>
  <c r="Y55" i="44"/>
  <c r="AA55" i="44" s="1"/>
  <c r="X55" i="44"/>
  <c r="Z55" i="44" s="1"/>
  <c r="AB55" i="44" s="1"/>
  <c r="Y54" i="44"/>
  <c r="AA54" i="44" s="1"/>
  <c r="X54" i="44"/>
  <c r="Z54" i="44" s="1"/>
  <c r="AB54" i="44" s="1"/>
  <c r="Y53" i="44"/>
  <c r="AA53" i="44" s="1"/>
  <c r="X53" i="44"/>
  <c r="Z53" i="44" s="1"/>
  <c r="AB53" i="44" s="1"/>
  <c r="Y52" i="44"/>
  <c r="AA52" i="44" s="1"/>
  <c r="X52" i="44"/>
  <c r="Z52" i="44" s="1"/>
  <c r="AB52" i="44" s="1"/>
  <c r="Y51" i="44"/>
  <c r="AA51" i="44" s="1"/>
  <c r="X51" i="44"/>
  <c r="Z51" i="44" s="1"/>
  <c r="AB51" i="44" s="1"/>
  <c r="Y50" i="44"/>
  <c r="AA50" i="44" s="1"/>
  <c r="X50" i="44"/>
  <c r="Z50" i="44" s="1"/>
  <c r="AB50" i="44" s="1"/>
  <c r="Y49" i="44"/>
  <c r="AA49" i="44" s="1"/>
  <c r="X49" i="44"/>
  <c r="Z49" i="44" s="1"/>
  <c r="AB49" i="44" s="1"/>
  <c r="Y48" i="44"/>
  <c r="AA48" i="44" s="1"/>
  <c r="X48" i="44"/>
  <c r="Z48" i="44" s="1"/>
  <c r="AB48" i="44" s="1"/>
  <c r="Y47" i="44"/>
  <c r="AA47" i="44" s="1"/>
  <c r="X47" i="44"/>
  <c r="Z47" i="44" s="1"/>
  <c r="AB47" i="44" s="1"/>
  <c r="Y46" i="44"/>
  <c r="AA46" i="44" s="1"/>
  <c r="X46" i="44"/>
  <c r="Z46" i="44" s="1"/>
  <c r="Y45" i="44"/>
  <c r="AA45" i="44" s="1"/>
  <c r="X45" i="44"/>
  <c r="Z45" i="44" s="1"/>
  <c r="AB45" i="44" s="1"/>
  <c r="Y44" i="44"/>
  <c r="AA44" i="44" s="1"/>
  <c r="X44" i="44"/>
  <c r="Z44" i="44" s="1"/>
  <c r="Y43" i="44"/>
  <c r="AA43" i="44" s="1"/>
  <c r="X43" i="44"/>
  <c r="Z43" i="44" s="1"/>
  <c r="Y42" i="44"/>
  <c r="AA42" i="44" s="1"/>
  <c r="X42" i="44"/>
  <c r="Z42" i="44" s="1"/>
  <c r="Y41" i="44"/>
  <c r="AA41" i="44" s="1"/>
  <c r="X41" i="44"/>
  <c r="Z41" i="44" s="1"/>
  <c r="Y40" i="44"/>
  <c r="AA40" i="44" s="1"/>
  <c r="X40" i="44"/>
  <c r="Z40" i="44" s="1"/>
  <c r="Y39" i="44"/>
  <c r="AA39" i="44" s="1"/>
  <c r="X39" i="44"/>
  <c r="Z39" i="44" s="1"/>
  <c r="Y38" i="44"/>
  <c r="AA38" i="44" s="1"/>
  <c r="X38" i="44"/>
  <c r="Z38" i="44" s="1"/>
  <c r="Y37" i="44"/>
  <c r="AA37" i="44" s="1"/>
  <c r="X37" i="44"/>
  <c r="Z37" i="44" s="1"/>
  <c r="Y36" i="44"/>
  <c r="AA36" i="44" s="1"/>
  <c r="X36" i="44"/>
  <c r="Z36" i="44" s="1"/>
  <c r="Y35" i="44"/>
  <c r="AA35" i="44" s="1"/>
  <c r="X35" i="44"/>
  <c r="Z35" i="44" s="1"/>
  <c r="Y34" i="44"/>
  <c r="AA34" i="44" s="1"/>
  <c r="X34" i="44"/>
  <c r="Z34" i="44" s="1"/>
  <c r="Y33" i="44"/>
  <c r="AA33" i="44" s="1"/>
  <c r="X33" i="44"/>
  <c r="Z33" i="44" s="1"/>
  <c r="Y32" i="44"/>
  <c r="AA32" i="44" s="1"/>
  <c r="X32" i="44"/>
  <c r="Z32" i="44" s="1"/>
  <c r="Y31" i="44"/>
  <c r="AA31" i="44" s="1"/>
  <c r="X31" i="44"/>
  <c r="Z31" i="44" s="1"/>
  <c r="Y30" i="44"/>
  <c r="AA30" i="44" s="1"/>
  <c r="X30" i="44"/>
  <c r="Z30" i="44" s="1"/>
  <c r="Y29" i="44"/>
  <c r="AA29" i="44" s="1"/>
  <c r="X29" i="44"/>
  <c r="Z29" i="44" s="1"/>
  <c r="Y28" i="44"/>
  <c r="AA28" i="44" s="1"/>
  <c r="X28" i="44"/>
  <c r="Z28" i="44" s="1"/>
  <c r="Y27" i="44"/>
  <c r="AA27" i="44" s="1"/>
  <c r="X27" i="44"/>
  <c r="Z27" i="44" s="1"/>
  <c r="Y26" i="44"/>
  <c r="AA26" i="44" s="1"/>
  <c r="X26" i="44"/>
  <c r="Z26" i="44" s="1"/>
  <c r="Y25" i="44"/>
  <c r="AA25" i="44" s="1"/>
  <c r="X25" i="44"/>
  <c r="Z25" i="44" s="1"/>
  <c r="Y24" i="44"/>
  <c r="AA24" i="44" s="1"/>
  <c r="X24" i="44"/>
  <c r="Z24" i="44" s="1"/>
  <c r="Y23" i="44"/>
  <c r="AA23" i="44" s="1"/>
  <c r="X23" i="44"/>
  <c r="Z23" i="44" s="1"/>
  <c r="Y22" i="44"/>
  <c r="AA22" i="44" s="1"/>
  <c r="X22" i="44"/>
  <c r="Z22" i="44" s="1"/>
  <c r="Y21" i="44"/>
  <c r="AA21" i="44" s="1"/>
  <c r="X21" i="44"/>
  <c r="Z21" i="44" s="1"/>
  <c r="Y20" i="44"/>
  <c r="AA20" i="44" s="1"/>
  <c r="X20" i="44"/>
  <c r="Z20" i="44" s="1"/>
  <c r="Y19" i="44"/>
  <c r="AA19" i="44" s="1"/>
  <c r="X19" i="44"/>
  <c r="Z19" i="44" s="1"/>
  <c r="Y18" i="44"/>
  <c r="AA18" i="44" s="1"/>
  <c r="X18" i="44"/>
  <c r="Z18" i="44" s="1"/>
  <c r="Y17" i="44"/>
  <c r="AA17" i="44" s="1"/>
  <c r="X17" i="44"/>
  <c r="Z17" i="44" s="1"/>
  <c r="Y16" i="44"/>
  <c r="AA16" i="44" s="1"/>
  <c r="X16" i="44"/>
  <c r="Z16" i="44" s="1"/>
  <c r="Y15" i="44"/>
  <c r="AA15" i="44" s="1"/>
  <c r="X15" i="44"/>
  <c r="Z15" i="44" s="1"/>
  <c r="Y14" i="44"/>
  <c r="AA14" i="44" s="1"/>
  <c r="X14" i="44"/>
  <c r="Z14" i="44" s="1"/>
  <c r="Y13" i="44"/>
  <c r="AA13" i="44" s="1"/>
  <c r="X13" i="44"/>
  <c r="Z13" i="44" s="1"/>
  <c r="Y12" i="44"/>
  <c r="AA12" i="44" s="1"/>
  <c r="X12" i="44"/>
  <c r="Z12" i="44" s="1"/>
  <c r="Y11" i="44"/>
  <c r="AA11" i="44" s="1"/>
  <c r="X11" i="44"/>
  <c r="Z11" i="44" s="1"/>
  <c r="Y10" i="44"/>
  <c r="AA10" i="44" s="1"/>
  <c r="X10" i="44"/>
  <c r="Z10" i="44" s="1"/>
  <c r="Y9" i="44"/>
  <c r="AA9" i="44" s="1"/>
  <c r="X9" i="44"/>
  <c r="Z9" i="44" s="1"/>
  <c r="Y8" i="44"/>
  <c r="AA8" i="44" s="1"/>
  <c r="X8" i="44"/>
  <c r="Z8" i="44" s="1"/>
  <c r="X92" i="43"/>
  <c r="Z92" i="43" s="1"/>
  <c r="W92" i="43"/>
  <c r="Y92" i="43" s="1"/>
  <c r="AA92" i="43" s="1"/>
  <c r="X91" i="43"/>
  <c r="Z91" i="43" s="1"/>
  <c r="W91" i="43"/>
  <c r="Y91" i="43" s="1"/>
  <c r="AA91" i="43" s="1"/>
  <c r="X90" i="43"/>
  <c r="Z90" i="43" s="1"/>
  <c r="W90" i="43"/>
  <c r="Y90" i="43" s="1"/>
  <c r="AA90" i="43" s="1"/>
  <c r="X89" i="43"/>
  <c r="Z89" i="43" s="1"/>
  <c r="W89" i="43"/>
  <c r="Y89" i="43" s="1"/>
  <c r="AA89" i="43" s="1"/>
  <c r="X88" i="43"/>
  <c r="Z88" i="43" s="1"/>
  <c r="W88" i="43"/>
  <c r="Y88" i="43" s="1"/>
  <c r="AA88" i="43" s="1"/>
  <c r="X87" i="43"/>
  <c r="Z87" i="43" s="1"/>
  <c r="W87" i="43"/>
  <c r="Y87" i="43" s="1"/>
  <c r="AA87" i="43" s="1"/>
  <c r="X86" i="43"/>
  <c r="Z86" i="43" s="1"/>
  <c r="W86" i="43"/>
  <c r="Y86" i="43" s="1"/>
  <c r="AA86" i="43" s="1"/>
  <c r="X85" i="43"/>
  <c r="Z85" i="43" s="1"/>
  <c r="W85" i="43"/>
  <c r="Y85" i="43" s="1"/>
  <c r="AA85" i="43" s="1"/>
  <c r="X84" i="43"/>
  <c r="Z84" i="43" s="1"/>
  <c r="W84" i="43"/>
  <c r="Y84" i="43" s="1"/>
  <c r="AA84" i="43" s="1"/>
  <c r="X83" i="43"/>
  <c r="Z83" i="43" s="1"/>
  <c r="W83" i="43"/>
  <c r="Y83" i="43" s="1"/>
  <c r="AA83" i="43" s="1"/>
  <c r="X82" i="43"/>
  <c r="Z82" i="43" s="1"/>
  <c r="W82" i="43"/>
  <c r="Y82" i="43" s="1"/>
  <c r="AA82" i="43" s="1"/>
  <c r="X81" i="43"/>
  <c r="Z81" i="43" s="1"/>
  <c r="W81" i="43"/>
  <c r="Y81" i="43" s="1"/>
  <c r="AA81" i="43" s="1"/>
  <c r="X80" i="43"/>
  <c r="Z80" i="43" s="1"/>
  <c r="W80" i="43"/>
  <c r="Y80" i="43" s="1"/>
  <c r="AA80" i="43" s="1"/>
  <c r="X79" i="43"/>
  <c r="Z79" i="43" s="1"/>
  <c r="W79" i="43"/>
  <c r="Y79" i="43" s="1"/>
  <c r="AA79" i="43" s="1"/>
  <c r="X78" i="43"/>
  <c r="Z78" i="43" s="1"/>
  <c r="W78" i="43"/>
  <c r="Y78" i="43" s="1"/>
  <c r="AA78" i="43" s="1"/>
  <c r="X77" i="43"/>
  <c r="Z77" i="43" s="1"/>
  <c r="W77" i="43"/>
  <c r="Y77" i="43" s="1"/>
  <c r="AA77" i="43" s="1"/>
  <c r="X76" i="43"/>
  <c r="Z76" i="43" s="1"/>
  <c r="W76" i="43"/>
  <c r="Y76" i="43" s="1"/>
  <c r="AA76" i="43" s="1"/>
  <c r="X75" i="43"/>
  <c r="Z75" i="43" s="1"/>
  <c r="W75" i="43"/>
  <c r="Y75" i="43" s="1"/>
  <c r="AA75" i="43" s="1"/>
  <c r="X74" i="43"/>
  <c r="Z74" i="43" s="1"/>
  <c r="W74" i="43"/>
  <c r="Y74" i="43" s="1"/>
  <c r="AA74" i="43" s="1"/>
  <c r="X73" i="43"/>
  <c r="Z73" i="43" s="1"/>
  <c r="W73" i="43"/>
  <c r="Y73" i="43" s="1"/>
  <c r="AA73" i="43" s="1"/>
  <c r="X72" i="43"/>
  <c r="Z72" i="43" s="1"/>
  <c r="W72" i="43"/>
  <c r="Y72" i="43" s="1"/>
  <c r="AA72" i="43" s="1"/>
  <c r="X71" i="43"/>
  <c r="Z71" i="43" s="1"/>
  <c r="W71" i="43"/>
  <c r="Y71" i="43" s="1"/>
  <c r="AA71" i="43" s="1"/>
  <c r="X70" i="43"/>
  <c r="Z70" i="43" s="1"/>
  <c r="W70" i="43"/>
  <c r="Y70" i="43" s="1"/>
  <c r="AA70" i="43" s="1"/>
  <c r="X69" i="43"/>
  <c r="Z69" i="43" s="1"/>
  <c r="W69" i="43"/>
  <c r="Y69" i="43" s="1"/>
  <c r="AA69" i="43" s="1"/>
  <c r="X68" i="43"/>
  <c r="Z68" i="43" s="1"/>
  <c r="W68" i="43"/>
  <c r="Y68" i="43" s="1"/>
  <c r="AA68" i="43" s="1"/>
  <c r="X67" i="43"/>
  <c r="Z67" i="43" s="1"/>
  <c r="W67" i="43"/>
  <c r="Y67" i="43" s="1"/>
  <c r="AA67" i="43" s="1"/>
  <c r="X66" i="43"/>
  <c r="Z66" i="43" s="1"/>
  <c r="W66" i="43"/>
  <c r="Y66" i="43" s="1"/>
  <c r="AA66" i="43" s="1"/>
  <c r="X65" i="43"/>
  <c r="Z65" i="43" s="1"/>
  <c r="W65" i="43"/>
  <c r="Y65" i="43" s="1"/>
  <c r="AA65" i="43" s="1"/>
  <c r="X64" i="43"/>
  <c r="Z64" i="43" s="1"/>
  <c r="W64" i="43"/>
  <c r="Y64" i="43" s="1"/>
  <c r="AA64" i="43" s="1"/>
  <c r="X63" i="43"/>
  <c r="Z63" i="43" s="1"/>
  <c r="W63" i="43"/>
  <c r="Y63" i="43" s="1"/>
  <c r="AA63" i="43" s="1"/>
  <c r="X62" i="43"/>
  <c r="Z62" i="43" s="1"/>
  <c r="W62" i="43"/>
  <c r="Y62" i="43" s="1"/>
  <c r="AA62" i="43" s="1"/>
  <c r="X61" i="43"/>
  <c r="Z61" i="43" s="1"/>
  <c r="W61" i="43"/>
  <c r="Y61" i="43" s="1"/>
  <c r="AA61" i="43" s="1"/>
  <c r="X60" i="43"/>
  <c r="Z60" i="43" s="1"/>
  <c r="W60" i="43"/>
  <c r="Y60" i="43" s="1"/>
  <c r="AA60" i="43" s="1"/>
  <c r="X59" i="43"/>
  <c r="Z59" i="43" s="1"/>
  <c r="W59" i="43"/>
  <c r="Y59" i="43" s="1"/>
  <c r="AA59" i="43" s="1"/>
  <c r="X58" i="43"/>
  <c r="Z58" i="43" s="1"/>
  <c r="W58" i="43"/>
  <c r="Y58" i="43" s="1"/>
  <c r="AA58" i="43" s="1"/>
  <c r="X57" i="43"/>
  <c r="Z57" i="43" s="1"/>
  <c r="W57" i="43"/>
  <c r="Y57" i="43" s="1"/>
  <c r="AA57" i="43" s="1"/>
  <c r="X56" i="43"/>
  <c r="Z56" i="43" s="1"/>
  <c r="W56" i="43"/>
  <c r="Y56" i="43" s="1"/>
  <c r="AA56" i="43" s="1"/>
  <c r="X55" i="43"/>
  <c r="Z55" i="43" s="1"/>
  <c r="W55" i="43"/>
  <c r="Y55" i="43" s="1"/>
  <c r="AA55" i="43" s="1"/>
  <c r="X54" i="43"/>
  <c r="Z54" i="43" s="1"/>
  <c r="W54" i="43"/>
  <c r="Y54" i="43" s="1"/>
  <c r="AA54" i="43" s="1"/>
  <c r="X53" i="43"/>
  <c r="Z53" i="43" s="1"/>
  <c r="W53" i="43"/>
  <c r="Y53" i="43" s="1"/>
  <c r="AA53" i="43" s="1"/>
  <c r="X52" i="43"/>
  <c r="Z52" i="43" s="1"/>
  <c r="W52" i="43"/>
  <c r="Y52" i="43" s="1"/>
  <c r="AA52" i="43" s="1"/>
  <c r="X51" i="43"/>
  <c r="Z51" i="43" s="1"/>
  <c r="W51" i="43"/>
  <c r="Y51" i="43" s="1"/>
  <c r="AA51" i="43" s="1"/>
  <c r="X50" i="43"/>
  <c r="Z50" i="43" s="1"/>
  <c r="W50" i="43"/>
  <c r="Y50" i="43" s="1"/>
  <c r="AA50" i="43" s="1"/>
  <c r="X49" i="43"/>
  <c r="Z49" i="43" s="1"/>
  <c r="W49" i="43"/>
  <c r="Y49" i="43" s="1"/>
  <c r="AA49" i="43" s="1"/>
  <c r="X48" i="43"/>
  <c r="Z48" i="43" s="1"/>
  <c r="W48" i="43"/>
  <c r="Y48" i="43" s="1"/>
  <c r="AA48" i="43" s="1"/>
  <c r="X47" i="43"/>
  <c r="Z47" i="43" s="1"/>
  <c r="W47" i="43"/>
  <c r="Y47" i="43" s="1"/>
  <c r="AA47" i="43" s="1"/>
  <c r="X46" i="43"/>
  <c r="Z46" i="43" s="1"/>
  <c r="W46" i="43"/>
  <c r="Y46" i="43" s="1"/>
  <c r="AA46" i="43" s="1"/>
  <c r="X45" i="43"/>
  <c r="Z45" i="43" s="1"/>
  <c r="W45" i="43"/>
  <c r="Y45" i="43" s="1"/>
  <c r="X44" i="43"/>
  <c r="Z44" i="43" s="1"/>
  <c r="W44" i="43"/>
  <c r="Y44" i="43" s="1"/>
  <c r="AA44" i="43" s="1"/>
  <c r="X43" i="43"/>
  <c r="Z43" i="43" s="1"/>
  <c r="W43" i="43"/>
  <c r="Y43" i="43" s="1"/>
  <c r="X42" i="43"/>
  <c r="Z42" i="43" s="1"/>
  <c r="W42" i="43"/>
  <c r="Y42" i="43" s="1"/>
  <c r="X41" i="43"/>
  <c r="Z41" i="43" s="1"/>
  <c r="W41" i="43"/>
  <c r="Y41" i="43" s="1"/>
  <c r="X40" i="43"/>
  <c r="Z40" i="43" s="1"/>
  <c r="W40" i="43"/>
  <c r="Y40" i="43" s="1"/>
  <c r="X39" i="43"/>
  <c r="Z39" i="43" s="1"/>
  <c r="W39" i="43"/>
  <c r="Y39" i="43" s="1"/>
  <c r="X38" i="43"/>
  <c r="Z38" i="43" s="1"/>
  <c r="W38" i="43"/>
  <c r="Y38" i="43" s="1"/>
  <c r="X37" i="43"/>
  <c r="Z37" i="43" s="1"/>
  <c r="W37" i="43"/>
  <c r="Y37" i="43" s="1"/>
  <c r="X36" i="43"/>
  <c r="Z36" i="43" s="1"/>
  <c r="W36" i="43"/>
  <c r="Y36" i="43" s="1"/>
  <c r="X35" i="43"/>
  <c r="Z35" i="43" s="1"/>
  <c r="W35" i="43"/>
  <c r="Y35" i="43" s="1"/>
  <c r="X34" i="43"/>
  <c r="Z34" i="43" s="1"/>
  <c r="W34" i="43"/>
  <c r="Y34" i="43" s="1"/>
  <c r="X33" i="43"/>
  <c r="Z33" i="43" s="1"/>
  <c r="W33" i="43"/>
  <c r="Y33" i="43" s="1"/>
  <c r="X32" i="43"/>
  <c r="Z32" i="43" s="1"/>
  <c r="W32" i="43"/>
  <c r="Y32" i="43" s="1"/>
  <c r="X31" i="43"/>
  <c r="Z31" i="43" s="1"/>
  <c r="W31" i="43"/>
  <c r="Y31" i="43" s="1"/>
  <c r="X30" i="43"/>
  <c r="Z30" i="43" s="1"/>
  <c r="W30" i="43"/>
  <c r="Y30" i="43" s="1"/>
  <c r="X29" i="43"/>
  <c r="Z29" i="43" s="1"/>
  <c r="W29" i="43"/>
  <c r="Y29" i="43" s="1"/>
  <c r="X28" i="43"/>
  <c r="Z28" i="43" s="1"/>
  <c r="W28" i="43"/>
  <c r="Y28" i="43" s="1"/>
  <c r="X27" i="43"/>
  <c r="Z27" i="43" s="1"/>
  <c r="W27" i="43"/>
  <c r="Y27" i="43" s="1"/>
  <c r="X26" i="43"/>
  <c r="Z26" i="43" s="1"/>
  <c r="W26" i="43"/>
  <c r="Y26" i="43" s="1"/>
  <c r="X25" i="43"/>
  <c r="Z25" i="43" s="1"/>
  <c r="W25" i="43"/>
  <c r="Y25" i="43" s="1"/>
  <c r="X24" i="43"/>
  <c r="Z24" i="43" s="1"/>
  <c r="W24" i="43"/>
  <c r="Y24" i="43" s="1"/>
  <c r="AA24" i="43" s="1"/>
  <c r="X23" i="43"/>
  <c r="Z23" i="43" s="1"/>
  <c r="W23" i="43"/>
  <c r="Y23" i="43" s="1"/>
  <c r="X22" i="43"/>
  <c r="Z22" i="43" s="1"/>
  <c r="W22" i="43"/>
  <c r="Y22" i="43" s="1"/>
  <c r="X21" i="43"/>
  <c r="Z21" i="43" s="1"/>
  <c r="W21" i="43"/>
  <c r="Y21" i="43" s="1"/>
  <c r="X20" i="43"/>
  <c r="Z20" i="43" s="1"/>
  <c r="W20" i="43"/>
  <c r="Y20" i="43" s="1"/>
  <c r="AA20" i="43" s="1"/>
  <c r="X19" i="43"/>
  <c r="Z19" i="43" s="1"/>
  <c r="W19" i="43"/>
  <c r="Y19" i="43" s="1"/>
  <c r="X18" i="43"/>
  <c r="Z18" i="43" s="1"/>
  <c r="W18" i="43"/>
  <c r="Y18" i="43" s="1"/>
  <c r="X17" i="43"/>
  <c r="Z17" i="43" s="1"/>
  <c r="W17" i="43"/>
  <c r="Y17" i="43" s="1"/>
  <c r="X16" i="43"/>
  <c r="Z16" i="43" s="1"/>
  <c r="W16" i="43"/>
  <c r="Y16" i="43" s="1"/>
  <c r="X15" i="43"/>
  <c r="Z15" i="43" s="1"/>
  <c r="W15" i="43"/>
  <c r="Y15" i="43" s="1"/>
  <c r="X14" i="43"/>
  <c r="Z14" i="43" s="1"/>
  <c r="W14" i="43"/>
  <c r="Y14" i="43" s="1"/>
  <c r="X13" i="43"/>
  <c r="Z13" i="43" s="1"/>
  <c r="W13" i="43"/>
  <c r="Y13" i="43" s="1"/>
  <c r="X12" i="43"/>
  <c r="Z12" i="43" s="1"/>
  <c r="W12" i="43"/>
  <c r="Y12" i="43" s="1"/>
  <c r="X11" i="43"/>
  <c r="Z11" i="43" s="1"/>
  <c r="W11" i="43"/>
  <c r="X10" i="43"/>
  <c r="Z10" i="43" s="1"/>
  <c r="W10" i="43"/>
  <c r="X9" i="43"/>
  <c r="Z9" i="43" s="1"/>
  <c r="W9" i="43"/>
  <c r="X8" i="43"/>
  <c r="Z8" i="43" s="1"/>
  <c r="W8" i="43"/>
  <c r="AB92" i="42"/>
  <c r="X92" i="42"/>
  <c r="Z92" i="42" s="1"/>
  <c r="W92" i="42"/>
  <c r="Y92" i="42" s="1"/>
  <c r="AA92" i="42" s="1"/>
  <c r="AB91" i="42"/>
  <c r="X91" i="42"/>
  <c r="Z91" i="42" s="1"/>
  <c r="W91" i="42"/>
  <c r="Y91" i="42" s="1"/>
  <c r="AA91" i="42" s="1"/>
  <c r="AB90" i="42"/>
  <c r="X90" i="42"/>
  <c r="Z90" i="42" s="1"/>
  <c r="W90" i="42"/>
  <c r="Y90" i="42" s="1"/>
  <c r="AA90" i="42" s="1"/>
  <c r="AB89" i="42"/>
  <c r="X89" i="42"/>
  <c r="Z89" i="42" s="1"/>
  <c r="W89" i="42"/>
  <c r="Y89" i="42" s="1"/>
  <c r="AA89" i="42" s="1"/>
  <c r="AB88" i="42"/>
  <c r="X88" i="42"/>
  <c r="Z88" i="42" s="1"/>
  <c r="W88" i="42"/>
  <c r="Y88" i="42" s="1"/>
  <c r="AA88" i="42" s="1"/>
  <c r="AB87" i="42"/>
  <c r="X87" i="42"/>
  <c r="Z87" i="42" s="1"/>
  <c r="W87" i="42"/>
  <c r="Y87" i="42" s="1"/>
  <c r="AA87" i="42" s="1"/>
  <c r="AB86" i="42"/>
  <c r="X86" i="42"/>
  <c r="Z86" i="42" s="1"/>
  <c r="W86" i="42"/>
  <c r="Y86" i="42" s="1"/>
  <c r="AA86" i="42" s="1"/>
  <c r="AB85" i="42"/>
  <c r="X85" i="42"/>
  <c r="Z85" i="42" s="1"/>
  <c r="W85" i="42"/>
  <c r="Y85" i="42" s="1"/>
  <c r="AA85" i="42" s="1"/>
  <c r="AB84" i="42"/>
  <c r="X84" i="42"/>
  <c r="Z84" i="42" s="1"/>
  <c r="W84" i="42"/>
  <c r="Y84" i="42" s="1"/>
  <c r="AA84" i="42" s="1"/>
  <c r="AB83" i="42"/>
  <c r="X83" i="42"/>
  <c r="Z83" i="42" s="1"/>
  <c r="W83" i="42"/>
  <c r="Y83" i="42" s="1"/>
  <c r="AA83" i="42" s="1"/>
  <c r="AB82" i="42"/>
  <c r="X82" i="42"/>
  <c r="Z82" i="42" s="1"/>
  <c r="W82" i="42"/>
  <c r="Y82" i="42" s="1"/>
  <c r="AA82" i="42" s="1"/>
  <c r="AB81" i="42"/>
  <c r="X81" i="42"/>
  <c r="Z81" i="42" s="1"/>
  <c r="W81" i="42"/>
  <c r="Y81" i="42" s="1"/>
  <c r="AA81" i="42" s="1"/>
  <c r="AB80" i="42"/>
  <c r="X80" i="42"/>
  <c r="Z80" i="42" s="1"/>
  <c r="W80" i="42"/>
  <c r="Y80" i="42" s="1"/>
  <c r="AA80" i="42" s="1"/>
  <c r="AB79" i="42"/>
  <c r="X79" i="42"/>
  <c r="Z79" i="42" s="1"/>
  <c r="W79" i="42"/>
  <c r="Y79" i="42" s="1"/>
  <c r="AA79" i="42" s="1"/>
  <c r="AB78" i="42"/>
  <c r="X78" i="42"/>
  <c r="Z78" i="42" s="1"/>
  <c r="W78" i="42"/>
  <c r="Y78" i="42" s="1"/>
  <c r="AA78" i="42" s="1"/>
  <c r="AB77" i="42"/>
  <c r="X77" i="42"/>
  <c r="Z77" i="42" s="1"/>
  <c r="W77" i="42"/>
  <c r="Y77" i="42" s="1"/>
  <c r="AA77" i="42" s="1"/>
  <c r="AB76" i="42"/>
  <c r="X76" i="42"/>
  <c r="Z76" i="42" s="1"/>
  <c r="W76" i="42"/>
  <c r="Y76" i="42" s="1"/>
  <c r="AA76" i="42" s="1"/>
  <c r="AB75" i="42"/>
  <c r="X75" i="42"/>
  <c r="Z75" i="42" s="1"/>
  <c r="W75" i="42"/>
  <c r="Y75" i="42" s="1"/>
  <c r="AA75" i="42" s="1"/>
  <c r="AB74" i="42"/>
  <c r="X74" i="42"/>
  <c r="Z74" i="42" s="1"/>
  <c r="W74" i="42"/>
  <c r="Y74" i="42" s="1"/>
  <c r="AA74" i="42" s="1"/>
  <c r="AB73" i="42"/>
  <c r="X73" i="42"/>
  <c r="Z73" i="42" s="1"/>
  <c r="W73" i="42"/>
  <c r="Y73" i="42" s="1"/>
  <c r="AA73" i="42" s="1"/>
  <c r="AB72" i="42"/>
  <c r="X72" i="42"/>
  <c r="Z72" i="42" s="1"/>
  <c r="W72" i="42"/>
  <c r="Y72" i="42" s="1"/>
  <c r="AA72" i="42" s="1"/>
  <c r="AB71" i="42"/>
  <c r="X71" i="42"/>
  <c r="Z71" i="42" s="1"/>
  <c r="W71" i="42"/>
  <c r="Y71" i="42" s="1"/>
  <c r="AA71" i="42" s="1"/>
  <c r="AB70" i="42"/>
  <c r="X70" i="42"/>
  <c r="Z70" i="42" s="1"/>
  <c r="W70" i="42"/>
  <c r="Y70" i="42" s="1"/>
  <c r="AA70" i="42" s="1"/>
  <c r="AB69" i="42"/>
  <c r="X69" i="42"/>
  <c r="Z69" i="42" s="1"/>
  <c r="W69" i="42"/>
  <c r="Y69" i="42" s="1"/>
  <c r="AA69" i="42" s="1"/>
  <c r="AB68" i="42"/>
  <c r="X68" i="42"/>
  <c r="Z68" i="42" s="1"/>
  <c r="W68" i="42"/>
  <c r="Y68" i="42" s="1"/>
  <c r="AA68" i="42" s="1"/>
  <c r="AB67" i="42"/>
  <c r="X67" i="42"/>
  <c r="Z67" i="42" s="1"/>
  <c r="W67" i="42"/>
  <c r="Y67" i="42" s="1"/>
  <c r="AA67" i="42" s="1"/>
  <c r="AB66" i="42"/>
  <c r="X66" i="42"/>
  <c r="Z66" i="42" s="1"/>
  <c r="W66" i="42"/>
  <c r="Y66" i="42" s="1"/>
  <c r="AA66" i="42" s="1"/>
  <c r="AB65" i="42"/>
  <c r="X65" i="42"/>
  <c r="Z65" i="42" s="1"/>
  <c r="W65" i="42"/>
  <c r="Y65" i="42" s="1"/>
  <c r="AA65" i="42" s="1"/>
  <c r="AB64" i="42"/>
  <c r="X64" i="42"/>
  <c r="Z64" i="42" s="1"/>
  <c r="W64" i="42"/>
  <c r="Y64" i="42" s="1"/>
  <c r="AA64" i="42" s="1"/>
  <c r="AB63" i="42"/>
  <c r="X63" i="42"/>
  <c r="Z63" i="42" s="1"/>
  <c r="W63" i="42"/>
  <c r="Y63" i="42" s="1"/>
  <c r="AA63" i="42" s="1"/>
  <c r="AB62" i="42"/>
  <c r="X62" i="42"/>
  <c r="Z62" i="42" s="1"/>
  <c r="W62" i="42"/>
  <c r="Y62" i="42" s="1"/>
  <c r="AA62" i="42" s="1"/>
  <c r="AB61" i="42"/>
  <c r="X61" i="42"/>
  <c r="Z61" i="42" s="1"/>
  <c r="W61" i="42"/>
  <c r="Y61" i="42" s="1"/>
  <c r="AA61" i="42" s="1"/>
  <c r="AB60" i="42"/>
  <c r="X60" i="42"/>
  <c r="Z60" i="42" s="1"/>
  <c r="W60" i="42"/>
  <c r="Y60" i="42" s="1"/>
  <c r="AA60" i="42" s="1"/>
  <c r="AB59" i="42"/>
  <c r="X59" i="42"/>
  <c r="Z59" i="42" s="1"/>
  <c r="W59" i="42"/>
  <c r="Y59" i="42" s="1"/>
  <c r="AA59" i="42" s="1"/>
  <c r="AB58" i="42"/>
  <c r="X58" i="42"/>
  <c r="Z58" i="42" s="1"/>
  <c r="W58" i="42"/>
  <c r="Y58" i="42" s="1"/>
  <c r="AA58" i="42" s="1"/>
  <c r="AB57" i="42"/>
  <c r="X57" i="42"/>
  <c r="Z57" i="42" s="1"/>
  <c r="W57" i="42"/>
  <c r="Y57" i="42" s="1"/>
  <c r="AA57" i="42" s="1"/>
  <c r="AB56" i="42"/>
  <c r="X56" i="42"/>
  <c r="Z56" i="42" s="1"/>
  <c r="W56" i="42"/>
  <c r="Y56" i="42" s="1"/>
  <c r="AA56" i="42" s="1"/>
  <c r="AB55" i="42"/>
  <c r="X55" i="42"/>
  <c r="Z55" i="42" s="1"/>
  <c r="W55" i="42"/>
  <c r="Y55" i="42" s="1"/>
  <c r="AA55" i="42" s="1"/>
  <c r="X54" i="42"/>
  <c r="Z54" i="42" s="1"/>
  <c r="W54" i="42"/>
  <c r="Y54" i="42" s="1"/>
  <c r="AA54" i="42" s="1"/>
  <c r="AB53" i="42"/>
  <c r="X53" i="42"/>
  <c r="Z53" i="42" s="1"/>
  <c r="W53" i="42"/>
  <c r="Y53" i="42" s="1"/>
  <c r="AA53" i="42" s="1"/>
  <c r="AB52" i="42"/>
  <c r="X52" i="42"/>
  <c r="Z52" i="42" s="1"/>
  <c r="W52" i="42"/>
  <c r="Y52" i="42" s="1"/>
  <c r="AA52" i="42" s="1"/>
  <c r="AB51" i="42"/>
  <c r="X51" i="42"/>
  <c r="Z51" i="42" s="1"/>
  <c r="W51" i="42"/>
  <c r="Y51" i="42" s="1"/>
  <c r="AA51" i="42" s="1"/>
  <c r="AB50" i="42"/>
  <c r="X50" i="42"/>
  <c r="Z50" i="42" s="1"/>
  <c r="W50" i="42"/>
  <c r="Y50" i="42" s="1"/>
  <c r="AA50" i="42" s="1"/>
  <c r="AB49" i="42"/>
  <c r="X49" i="42"/>
  <c r="Z49" i="42" s="1"/>
  <c r="W49" i="42"/>
  <c r="Y49" i="42" s="1"/>
  <c r="AA49" i="42" s="1"/>
  <c r="AB48" i="42"/>
  <c r="X48" i="42"/>
  <c r="Z48" i="42" s="1"/>
  <c r="W48" i="42"/>
  <c r="Y48" i="42" s="1"/>
  <c r="AA48" i="42" s="1"/>
  <c r="AB47" i="42"/>
  <c r="X47" i="42"/>
  <c r="Z47" i="42" s="1"/>
  <c r="W47" i="42"/>
  <c r="Y47" i="42" s="1"/>
  <c r="AA47" i="42" s="1"/>
  <c r="AB46" i="42"/>
  <c r="X46" i="42"/>
  <c r="Z46" i="42" s="1"/>
  <c r="W46" i="42"/>
  <c r="Y46" i="42" s="1"/>
  <c r="AA46" i="42" s="1"/>
  <c r="AB45" i="42"/>
  <c r="X45" i="42"/>
  <c r="Z45" i="42" s="1"/>
  <c r="W45" i="42"/>
  <c r="Y45" i="42" s="1"/>
  <c r="AB44" i="42"/>
  <c r="X44" i="42"/>
  <c r="Z44" i="42" s="1"/>
  <c r="W44" i="42"/>
  <c r="Y44" i="42" s="1"/>
  <c r="AB43" i="42"/>
  <c r="X43" i="42"/>
  <c r="Z43" i="42" s="1"/>
  <c r="W43" i="42"/>
  <c r="Y43" i="42" s="1"/>
  <c r="AA43" i="42" s="1"/>
  <c r="U49" i="38" s="1"/>
  <c r="AB42" i="42"/>
  <c r="X42" i="42"/>
  <c r="Z42" i="42" s="1"/>
  <c r="W42" i="42"/>
  <c r="Y42" i="42" s="1"/>
  <c r="AA42" i="42" s="1"/>
  <c r="U48" i="38" s="1"/>
  <c r="AB41" i="42"/>
  <c r="X41" i="42"/>
  <c r="Z41" i="42" s="1"/>
  <c r="W41" i="42"/>
  <c r="Y41" i="42" s="1"/>
  <c r="AB40" i="42"/>
  <c r="X40" i="42"/>
  <c r="Z40" i="42" s="1"/>
  <c r="W40" i="42"/>
  <c r="Y40" i="42" s="1"/>
  <c r="AB39" i="42"/>
  <c r="X39" i="42"/>
  <c r="Z39" i="42" s="1"/>
  <c r="W39" i="42"/>
  <c r="Y39" i="42" s="1"/>
  <c r="AB38" i="42"/>
  <c r="X38" i="42"/>
  <c r="Z38" i="42" s="1"/>
  <c r="W38" i="42"/>
  <c r="Y38" i="42" s="1"/>
  <c r="AB37" i="42"/>
  <c r="X37" i="42"/>
  <c r="Z37" i="42" s="1"/>
  <c r="W37" i="42"/>
  <c r="Y37" i="42" s="1"/>
  <c r="AB36" i="42"/>
  <c r="X36" i="42"/>
  <c r="Z36" i="42" s="1"/>
  <c r="W36" i="42"/>
  <c r="Y36" i="42" s="1"/>
  <c r="AB35" i="42"/>
  <c r="X35" i="42"/>
  <c r="Z35" i="42" s="1"/>
  <c r="W35" i="42"/>
  <c r="Y35" i="42" s="1"/>
  <c r="AA35" i="42" s="1"/>
  <c r="AB34" i="42"/>
  <c r="X34" i="42"/>
  <c r="Z34" i="42" s="1"/>
  <c r="W34" i="42"/>
  <c r="Y34" i="42" s="1"/>
  <c r="AB33" i="42"/>
  <c r="X33" i="42"/>
  <c r="Z33" i="42" s="1"/>
  <c r="W33" i="42"/>
  <c r="Y33" i="42" s="1"/>
  <c r="AB32" i="42"/>
  <c r="X32" i="42"/>
  <c r="Z32" i="42" s="1"/>
  <c r="W32" i="42"/>
  <c r="Y32" i="42" s="1"/>
  <c r="AB31" i="42"/>
  <c r="X31" i="42"/>
  <c r="Z31" i="42" s="1"/>
  <c r="W31" i="42"/>
  <c r="Y31" i="42" s="1"/>
  <c r="AB30" i="42"/>
  <c r="X30" i="42"/>
  <c r="Z30" i="42" s="1"/>
  <c r="W30" i="42"/>
  <c r="Y30" i="42" s="1"/>
  <c r="AB29" i="42"/>
  <c r="X29" i="42"/>
  <c r="Z29" i="42" s="1"/>
  <c r="W29" i="42"/>
  <c r="Y29" i="42" s="1"/>
  <c r="AB28" i="42"/>
  <c r="X28" i="42"/>
  <c r="Z28" i="42" s="1"/>
  <c r="W28" i="42"/>
  <c r="Y28" i="42" s="1"/>
  <c r="AB27" i="42"/>
  <c r="X27" i="42"/>
  <c r="Z27" i="42" s="1"/>
  <c r="W27" i="42"/>
  <c r="Y27" i="42" s="1"/>
  <c r="AB26" i="42"/>
  <c r="X26" i="42"/>
  <c r="Z26" i="42" s="1"/>
  <c r="W26" i="42"/>
  <c r="Y26" i="42" s="1"/>
  <c r="AA26" i="42" s="1"/>
  <c r="AB25" i="42"/>
  <c r="X25" i="42"/>
  <c r="Z25" i="42" s="1"/>
  <c r="W25" i="42"/>
  <c r="Y25" i="42" s="1"/>
  <c r="AB24" i="42"/>
  <c r="X24" i="42"/>
  <c r="Z24" i="42" s="1"/>
  <c r="W24" i="42"/>
  <c r="Y24" i="42" s="1"/>
  <c r="AB23" i="42"/>
  <c r="X23" i="42"/>
  <c r="Z23" i="42" s="1"/>
  <c r="W23" i="42"/>
  <c r="Y23" i="42" s="1"/>
  <c r="AB22" i="42"/>
  <c r="X22" i="42"/>
  <c r="Z22" i="42" s="1"/>
  <c r="W22" i="42"/>
  <c r="Y22" i="42" s="1"/>
  <c r="AB21" i="42"/>
  <c r="X21" i="42"/>
  <c r="Z21" i="42" s="1"/>
  <c r="W21" i="42"/>
  <c r="Y21" i="42" s="1"/>
  <c r="AB20" i="42"/>
  <c r="X20" i="42"/>
  <c r="Z20" i="42" s="1"/>
  <c r="W20" i="42"/>
  <c r="Y20" i="42" s="1"/>
  <c r="AB19" i="42"/>
  <c r="X19" i="42"/>
  <c r="Z19" i="42" s="1"/>
  <c r="W19" i="42"/>
  <c r="Y19" i="42" s="1"/>
  <c r="AB18" i="42"/>
  <c r="X18" i="42"/>
  <c r="Z18" i="42" s="1"/>
  <c r="W18" i="42"/>
  <c r="Y18" i="42" s="1"/>
  <c r="AB17" i="42"/>
  <c r="X17" i="42"/>
  <c r="Z17" i="42" s="1"/>
  <c r="W17" i="42"/>
  <c r="Y17" i="42" s="1"/>
  <c r="AB16" i="42"/>
  <c r="X16" i="42"/>
  <c r="Z16" i="42" s="1"/>
  <c r="W16" i="42"/>
  <c r="Y16" i="42" s="1"/>
  <c r="AB15" i="42"/>
  <c r="X15" i="42"/>
  <c r="Z15" i="42" s="1"/>
  <c r="W15" i="42"/>
  <c r="Y15" i="42" s="1"/>
  <c r="AB14" i="42"/>
  <c r="X14" i="42"/>
  <c r="Z14" i="42" s="1"/>
  <c r="W14" i="42"/>
  <c r="Y14" i="42" s="1"/>
  <c r="AB13" i="42"/>
  <c r="X13" i="42"/>
  <c r="Z13" i="42" s="1"/>
  <c r="W13" i="42"/>
  <c r="Y13" i="42" s="1"/>
  <c r="AB12" i="42"/>
  <c r="X12" i="42"/>
  <c r="Z12" i="42" s="1"/>
  <c r="W12" i="42"/>
  <c r="Y12" i="42" s="1"/>
  <c r="AB11" i="42"/>
  <c r="X11" i="42"/>
  <c r="Z11" i="42" s="1"/>
  <c r="W11" i="42"/>
  <c r="AB10" i="42"/>
  <c r="X10" i="42"/>
  <c r="Z10" i="42" s="1"/>
  <c r="W10" i="42"/>
  <c r="AB9" i="42"/>
  <c r="X9" i="42"/>
  <c r="Z9" i="42" s="1"/>
  <c r="W9" i="42"/>
  <c r="AB8" i="42"/>
  <c r="X8" i="42"/>
  <c r="Z8" i="42" s="1"/>
  <c r="W8" i="42"/>
  <c r="AB94" i="41"/>
  <c r="AA94" i="41"/>
  <c r="W94" i="41"/>
  <c r="Y94" i="41" s="1"/>
  <c r="V94" i="41"/>
  <c r="X94" i="41" s="1"/>
  <c r="Z94" i="41" s="1"/>
  <c r="AB93" i="41"/>
  <c r="AA93" i="41"/>
  <c r="W93" i="41"/>
  <c r="Y93" i="41" s="1"/>
  <c r="V93" i="41"/>
  <c r="X93" i="41" s="1"/>
  <c r="Z93" i="41" s="1"/>
  <c r="AB92" i="41"/>
  <c r="AA92" i="41"/>
  <c r="W92" i="41"/>
  <c r="Y92" i="41" s="1"/>
  <c r="V92" i="41"/>
  <c r="X92" i="41" s="1"/>
  <c r="Z92" i="41" s="1"/>
  <c r="AB91" i="41"/>
  <c r="AA91" i="41"/>
  <c r="W91" i="41"/>
  <c r="Y91" i="41" s="1"/>
  <c r="V91" i="41"/>
  <c r="X91" i="41" s="1"/>
  <c r="Z91" i="41" s="1"/>
  <c r="AB90" i="41"/>
  <c r="AA90" i="41"/>
  <c r="W90" i="41"/>
  <c r="Y90" i="41" s="1"/>
  <c r="V90" i="41"/>
  <c r="X90" i="41" s="1"/>
  <c r="Z90" i="41" s="1"/>
  <c r="AB89" i="41"/>
  <c r="AA89" i="41"/>
  <c r="W89" i="41"/>
  <c r="Y89" i="41" s="1"/>
  <c r="V89" i="41"/>
  <c r="X89" i="41" s="1"/>
  <c r="Z89" i="41" s="1"/>
  <c r="AB88" i="41"/>
  <c r="AA88" i="41"/>
  <c r="W88" i="41"/>
  <c r="Y88" i="41" s="1"/>
  <c r="V88" i="41"/>
  <c r="X88" i="41" s="1"/>
  <c r="Z88" i="41" s="1"/>
  <c r="AB87" i="41"/>
  <c r="AA87" i="41"/>
  <c r="W87" i="41"/>
  <c r="Y87" i="41" s="1"/>
  <c r="V87" i="41"/>
  <c r="X87" i="41" s="1"/>
  <c r="Z87" i="41" s="1"/>
  <c r="AB86" i="41"/>
  <c r="AA86" i="41"/>
  <c r="W86" i="41"/>
  <c r="Y86" i="41" s="1"/>
  <c r="V86" i="41"/>
  <c r="X86" i="41" s="1"/>
  <c r="Z86" i="41" s="1"/>
  <c r="AB85" i="41"/>
  <c r="AA85" i="41"/>
  <c r="W85" i="41"/>
  <c r="Y85" i="41" s="1"/>
  <c r="V85" i="41"/>
  <c r="X85" i="41" s="1"/>
  <c r="Z85" i="41" s="1"/>
  <c r="AB84" i="41"/>
  <c r="AA84" i="41"/>
  <c r="W84" i="41"/>
  <c r="Y84" i="41" s="1"/>
  <c r="V84" i="41"/>
  <c r="X84" i="41" s="1"/>
  <c r="Z84" i="41" s="1"/>
  <c r="AB83" i="41"/>
  <c r="AA83" i="41"/>
  <c r="W83" i="41"/>
  <c r="Y83" i="41" s="1"/>
  <c r="V83" i="41"/>
  <c r="X83" i="41" s="1"/>
  <c r="Z83" i="41" s="1"/>
  <c r="AB82" i="41"/>
  <c r="AA82" i="41"/>
  <c r="W82" i="41"/>
  <c r="Y82" i="41" s="1"/>
  <c r="V82" i="41"/>
  <c r="X82" i="41" s="1"/>
  <c r="Z82" i="41" s="1"/>
  <c r="AB81" i="41"/>
  <c r="AA81" i="41"/>
  <c r="W81" i="41"/>
  <c r="Y81" i="41" s="1"/>
  <c r="V81" i="41"/>
  <c r="X81" i="41" s="1"/>
  <c r="Z81" i="41" s="1"/>
  <c r="AB80" i="41"/>
  <c r="AA80" i="41"/>
  <c r="W80" i="41"/>
  <c r="Y80" i="41" s="1"/>
  <c r="V80" i="41"/>
  <c r="X80" i="41" s="1"/>
  <c r="Z80" i="41" s="1"/>
  <c r="AB79" i="41"/>
  <c r="AA79" i="41"/>
  <c r="W79" i="41"/>
  <c r="Y79" i="41" s="1"/>
  <c r="V79" i="41"/>
  <c r="X79" i="41" s="1"/>
  <c r="Z79" i="41" s="1"/>
  <c r="AB78" i="41"/>
  <c r="AA78" i="41"/>
  <c r="W78" i="41"/>
  <c r="Y78" i="41" s="1"/>
  <c r="V78" i="41"/>
  <c r="X78" i="41" s="1"/>
  <c r="Z78" i="41" s="1"/>
  <c r="AB77" i="41"/>
  <c r="AA77" i="41"/>
  <c r="W77" i="41"/>
  <c r="Y77" i="41" s="1"/>
  <c r="V77" i="41"/>
  <c r="X77" i="41" s="1"/>
  <c r="Z77" i="41" s="1"/>
  <c r="AB76" i="41"/>
  <c r="AA76" i="41"/>
  <c r="W76" i="41"/>
  <c r="Y76" i="41" s="1"/>
  <c r="V76" i="41"/>
  <c r="X76" i="41" s="1"/>
  <c r="Z76" i="41" s="1"/>
  <c r="AB75" i="41"/>
  <c r="AA75" i="41"/>
  <c r="W75" i="41"/>
  <c r="Y75" i="41" s="1"/>
  <c r="V75" i="41"/>
  <c r="X75" i="41" s="1"/>
  <c r="Z75" i="41" s="1"/>
  <c r="AB74" i="41"/>
  <c r="AA74" i="41"/>
  <c r="W74" i="41"/>
  <c r="Y74" i="41" s="1"/>
  <c r="V74" i="41"/>
  <c r="X74" i="41" s="1"/>
  <c r="Z74" i="41" s="1"/>
  <c r="AB73" i="41"/>
  <c r="AA73" i="41"/>
  <c r="W73" i="41"/>
  <c r="Y73" i="41" s="1"/>
  <c r="V73" i="41"/>
  <c r="X73" i="41" s="1"/>
  <c r="Z73" i="41" s="1"/>
  <c r="AB72" i="41"/>
  <c r="AA72" i="41"/>
  <c r="W72" i="41"/>
  <c r="Y72" i="41" s="1"/>
  <c r="V72" i="41"/>
  <c r="X72" i="41" s="1"/>
  <c r="Z72" i="41" s="1"/>
  <c r="AB71" i="41"/>
  <c r="AA71" i="41"/>
  <c r="W71" i="41"/>
  <c r="Y71" i="41" s="1"/>
  <c r="V71" i="41"/>
  <c r="X71" i="41" s="1"/>
  <c r="Z71" i="41" s="1"/>
  <c r="AB70" i="41"/>
  <c r="AA70" i="41"/>
  <c r="W70" i="41"/>
  <c r="Y70" i="41" s="1"/>
  <c r="V70" i="41"/>
  <c r="X70" i="41" s="1"/>
  <c r="Z70" i="41" s="1"/>
  <c r="AB69" i="41"/>
  <c r="AA69" i="41"/>
  <c r="W69" i="41"/>
  <c r="Y69" i="41" s="1"/>
  <c r="V69" i="41"/>
  <c r="X69" i="41" s="1"/>
  <c r="Z69" i="41" s="1"/>
  <c r="AB68" i="41"/>
  <c r="AA68" i="41"/>
  <c r="W68" i="41"/>
  <c r="Y68" i="41" s="1"/>
  <c r="V68" i="41"/>
  <c r="X68" i="41" s="1"/>
  <c r="Z68" i="41" s="1"/>
  <c r="AB67" i="41"/>
  <c r="AA67" i="41"/>
  <c r="W67" i="41"/>
  <c r="Y67" i="41" s="1"/>
  <c r="V67" i="41"/>
  <c r="X67" i="41" s="1"/>
  <c r="Z67" i="41" s="1"/>
  <c r="AB66" i="41"/>
  <c r="AA66" i="41"/>
  <c r="W66" i="41"/>
  <c r="Y66" i="41" s="1"/>
  <c r="V66" i="41"/>
  <c r="X66" i="41" s="1"/>
  <c r="Z66" i="41" s="1"/>
  <c r="AB65" i="41"/>
  <c r="AA65" i="41"/>
  <c r="W65" i="41"/>
  <c r="Y65" i="41" s="1"/>
  <c r="V65" i="41"/>
  <c r="X65" i="41" s="1"/>
  <c r="Z65" i="41" s="1"/>
  <c r="AB64" i="41"/>
  <c r="AA64" i="41"/>
  <c r="W64" i="41"/>
  <c r="Y64" i="41" s="1"/>
  <c r="V64" i="41"/>
  <c r="X64" i="41" s="1"/>
  <c r="Z64" i="41" s="1"/>
  <c r="AB63" i="41"/>
  <c r="AA63" i="41"/>
  <c r="W63" i="41"/>
  <c r="Y63" i="41" s="1"/>
  <c r="V63" i="41"/>
  <c r="X63" i="41" s="1"/>
  <c r="Z63" i="41" s="1"/>
  <c r="AB62" i="41"/>
  <c r="AA62" i="41"/>
  <c r="W62" i="41"/>
  <c r="Y62" i="41" s="1"/>
  <c r="V62" i="41"/>
  <c r="X62" i="41" s="1"/>
  <c r="Z62" i="41" s="1"/>
  <c r="AB61" i="41"/>
  <c r="AA61" i="41"/>
  <c r="W61" i="41"/>
  <c r="Y61" i="41" s="1"/>
  <c r="V61" i="41"/>
  <c r="X61" i="41" s="1"/>
  <c r="Z61" i="41" s="1"/>
  <c r="AB60" i="41"/>
  <c r="AA60" i="41"/>
  <c r="W60" i="41"/>
  <c r="Y60" i="41" s="1"/>
  <c r="V60" i="41"/>
  <c r="X60" i="41" s="1"/>
  <c r="Z60" i="41" s="1"/>
  <c r="AB59" i="41"/>
  <c r="AA59" i="41"/>
  <c r="W59" i="41"/>
  <c r="Y59" i="41" s="1"/>
  <c r="V59" i="41"/>
  <c r="X59" i="41" s="1"/>
  <c r="Z59" i="41" s="1"/>
  <c r="AB58" i="41"/>
  <c r="AA58" i="41"/>
  <c r="W58" i="41"/>
  <c r="Y58" i="41" s="1"/>
  <c r="V58" i="41"/>
  <c r="X58" i="41" s="1"/>
  <c r="Z58" i="41" s="1"/>
  <c r="AB57" i="41"/>
  <c r="AA57" i="41"/>
  <c r="W57" i="41"/>
  <c r="Y57" i="41" s="1"/>
  <c r="V57" i="41"/>
  <c r="X57" i="41" s="1"/>
  <c r="Z57" i="41" s="1"/>
  <c r="W56" i="41"/>
  <c r="Y56" i="41" s="1"/>
  <c r="V56" i="41"/>
  <c r="X56" i="41" s="1"/>
  <c r="Z56" i="41" s="1"/>
  <c r="AB55" i="41"/>
  <c r="AA55" i="41"/>
  <c r="W55" i="41"/>
  <c r="Y55" i="41" s="1"/>
  <c r="V55" i="41"/>
  <c r="X55" i="41" s="1"/>
  <c r="Z55" i="41" s="1"/>
  <c r="AB54" i="41"/>
  <c r="AA54" i="41"/>
  <c r="W54" i="41"/>
  <c r="Y54" i="41" s="1"/>
  <c r="V54" i="41"/>
  <c r="X54" i="41" s="1"/>
  <c r="Z54" i="41" s="1"/>
  <c r="AB53" i="41"/>
  <c r="AA53" i="41"/>
  <c r="W53" i="41"/>
  <c r="Y53" i="41" s="1"/>
  <c r="V53" i="41"/>
  <c r="X53" i="41" s="1"/>
  <c r="Z53" i="41" s="1"/>
  <c r="AB52" i="41"/>
  <c r="AA52" i="41"/>
  <c r="W52" i="41"/>
  <c r="Y52" i="41" s="1"/>
  <c r="V52" i="41"/>
  <c r="X52" i="41" s="1"/>
  <c r="Z52" i="41" s="1"/>
  <c r="AB51" i="41"/>
  <c r="AA51" i="41"/>
  <c r="W51" i="41"/>
  <c r="Y51" i="41" s="1"/>
  <c r="V51" i="41"/>
  <c r="X51" i="41" s="1"/>
  <c r="Z51" i="41" s="1"/>
  <c r="AB50" i="41"/>
  <c r="AA50" i="41"/>
  <c r="W50" i="41"/>
  <c r="Y50" i="41" s="1"/>
  <c r="V50" i="41"/>
  <c r="X50" i="41" s="1"/>
  <c r="Z50" i="41" s="1"/>
  <c r="AB49" i="41"/>
  <c r="AA49" i="41"/>
  <c r="W49" i="41"/>
  <c r="Y49" i="41" s="1"/>
  <c r="V49" i="41"/>
  <c r="X49" i="41" s="1"/>
  <c r="Z49" i="41" s="1"/>
  <c r="AB48" i="41"/>
  <c r="AA48" i="41"/>
  <c r="W48" i="41"/>
  <c r="Y48" i="41" s="1"/>
  <c r="V48" i="41"/>
  <c r="X48" i="41" s="1"/>
  <c r="Z48" i="41" s="1"/>
  <c r="AB47" i="41"/>
  <c r="AA47" i="41"/>
  <c r="W47" i="41"/>
  <c r="Y47" i="41" s="1"/>
  <c r="V47" i="41"/>
  <c r="X47" i="41" s="1"/>
  <c r="Z47" i="41" s="1"/>
  <c r="AB46" i="41"/>
  <c r="AA46" i="41"/>
  <c r="W46" i="41"/>
  <c r="Y46" i="41" s="1"/>
  <c r="V46" i="41"/>
  <c r="X46" i="41" s="1"/>
  <c r="Z46" i="41" s="1"/>
  <c r="AB45" i="41"/>
  <c r="AA45" i="41"/>
  <c r="W45" i="41"/>
  <c r="Y45" i="41" s="1"/>
  <c r="V45" i="41"/>
  <c r="X45" i="41" s="1"/>
  <c r="AB44" i="41"/>
  <c r="AA44" i="41"/>
  <c r="W44" i="41"/>
  <c r="Y44" i="41" s="1"/>
  <c r="V44" i="41"/>
  <c r="X44" i="41" s="1"/>
  <c r="Z44" i="41" s="1"/>
  <c r="AB43" i="41"/>
  <c r="AA43" i="41"/>
  <c r="W43" i="41"/>
  <c r="Y43" i="41" s="1"/>
  <c r="V43" i="41"/>
  <c r="X43" i="41" s="1"/>
  <c r="AB42" i="41"/>
  <c r="AA42" i="41"/>
  <c r="W42" i="41"/>
  <c r="Y42" i="41" s="1"/>
  <c r="V42" i="41"/>
  <c r="X42" i="41" s="1"/>
  <c r="AB41" i="41"/>
  <c r="AA41" i="41"/>
  <c r="W41" i="41"/>
  <c r="Y41" i="41" s="1"/>
  <c r="V41" i="41"/>
  <c r="X41" i="41" s="1"/>
  <c r="AB40" i="41"/>
  <c r="AA40" i="41"/>
  <c r="W40" i="41"/>
  <c r="Y40" i="41" s="1"/>
  <c r="V40" i="41"/>
  <c r="X40" i="41" s="1"/>
  <c r="AB39" i="41"/>
  <c r="AA39" i="41"/>
  <c r="W39" i="41"/>
  <c r="Y39" i="41" s="1"/>
  <c r="V39" i="41"/>
  <c r="X39" i="41" s="1"/>
  <c r="AB38" i="41"/>
  <c r="AA38" i="41"/>
  <c r="W38" i="41"/>
  <c r="Y38" i="41" s="1"/>
  <c r="V38" i="41"/>
  <c r="X38" i="41" s="1"/>
  <c r="AB37" i="41"/>
  <c r="AA37" i="41"/>
  <c r="W37" i="41"/>
  <c r="Y37" i="41" s="1"/>
  <c r="V37" i="41"/>
  <c r="X37" i="41" s="1"/>
  <c r="AB36" i="41"/>
  <c r="AA36" i="41"/>
  <c r="W36" i="41"/>
  <c r="Y36" i="41" s="1"/>
  <c r="V36" i="41"/>
  <c r="X36" i="41" s="1"/>
  <c r="AB35" i="41"/>
  <c r="AA35" i="41"/>
  <c r="W35" i="41"/>
  <c r="Y35" i="41" s="1"/>
  <c r="V35" i="41"/>
  <c r="X35" i="41" s="1"/>
  <c r="AB34" i="41"/>
  <c r="AA34" i="41"/>
  <c r="W34" i="41"/>
  <c r="Y34" i="41" s="1"/>
  <c r="V34" i="41"/>
  <c r="X34" i="41" s="1"/>
  <c r="AB33" i="41"/>
  <c r="AA33" i="41"/>
  <c r="W33" i="41"/>
  <c r="Y33" i="41" s="1"/>
  <c r="V33" i="41"/>
  <c r="X33" i="41" s="1"/>
  <c r="AB32" i="41"/>
  <c r="AA32" i="41"/>
  <c r="W32" i="41"/>
  <c r="Y32" i="41" s="1"/>
  <c r="V32" i="41"/>
  <c r="X32" i="41" s="1"/>
  <c r="AB31" i="41"/>
  <c r="AA31" i="41"/>
  <c r="W31" i="41"/>
  <c r="Y31" i="41" s="1"/>
  <c r="V31" i="41"/>
  <c r="X31" i="41" s="1"/>
  <c r="AB30" i="41"/>
  <c r="AA30" i="41"/>
  <c r="W30" i="41"/>
  <c r="Y30" i="41" s="1"/>
  <c r="V30" i="41"/>
  <c r="X30" i="41" s="1"/>
  <c r="AB29" i="41"/>
  <c r="AA29" i="41"/>
  <c r="W29" i="41"/>
  <c r="Y29" i="41" s="1"/>
  <c r="V29" i="41"/>
  <c r="X29" i="41" s="1"/>
  <c r="AB28" i="41"/>
  <c r="AA28" i="41"/>
  <c r="W28" i="41"/>
  <c r="Y28" i="41" s="1"/>
  <c r="V28" i="41"/>
  <c r="X28" i="41" s="1"/>
  <c r="AB27" i="41"/>
  <c r="AA27" i="41"/>
  <c r="W27" i="41"/>
  <c r="Y27" i="41" s="1"/>
  <c r="V27" i="41"/>
  <c r="X27" i="41" s="1"/>
  <c r="AB26" i="41"/>
  <c r="AA26" i="41"/>
  <c r="W26" i="41"/>
  <c r="Y26" i="41" s="1"/>
  <c r="V26" i="41"/>
  <c r="X26" i="41" s="1"/>
  <c r="Z26" i="41" s="1"/>
  <c r="AB25" i="41"/>
  <c r="AA25" i="41"/>
  <c r="W25" i="41"/>
  <c r="Y25" i="41" s="1"/>
  <c r="V25" i="41"/>
  <c r="X25" i="41" s="1"/>
  <c r="AB24" i="41"/>
  <c r="AA24" i="41"/>
  <c r="W24" i="41"/>
  <c r="Y24" i="41" s="1"/>
  <c r="V24" i="41"/>
  <c r="X24" i="41" s="1"/>
  <c r="AB23" i="41"/>
  <c r="AA23" i="41"/>
  <c r="W23" i="41"/>
  <c r="Y23" i="41" s="1"/>
  <c r="V23" i="41"/>
  <c r="X23" i="41" s="1"/>
  <c r="AB22" i="41"/>
  <c r="AA22" i="41"/>
  <c r="W22" i="41"/>
  <c r="Y22" i="41" s="1"/>
  <c r="V22" i="41"/>
  <c r="X22" i="41" s="1"/>
  <c r="Z22" i="41" s="1"/>
  <c r="AB21" i="41"/>
  <c r="AA21" i="41"/>
  <c r="W21" i="41"/>
  <c r="Y21" i="41" s="1"/>
  <c r="V21" i="41"/>
  <c r="X21" i="41" s="1"/>
  <c r="AB20" i="41"/>
  <c r="AA20" i="41"/>
  <c r="W20" i="41"/>
  <c r="Y20" i="41" s="1"/>
  <c r="V20" i="41"/>
  <c r="X20" i="41" s="1"/>
  <c r="AB19" i="41"/>
  <c r="AA19" i="41"/>
  <c r="W19" i="41"/>
  <c r="Y19" i="41" s="1"/>
  <c r="V19" i="41"/>
  <c r="X19" i="41" s="1"/>
  <c r="AB18" i="41"/>
  <c r="AA18" i="41"/>
  <c r="W18" i="41"/>
  <c r="Y18" i="41" s="1"/>
  <c r="V18" i="41"/>
  <c r="X18" i="41" s="1"/>
  <c r="AB17" i="41"/>
  <c r="AA17" i="41"/>
  <c r="W17" i="41"/>
  <c r="Y17" i="41" s="1"/>
  <c r="V17" i="41"/>
  <c r="X17" i="41" s="1"/>
  <c r="AB16" i="41"/>
  <c r="AA16" i="41"/>
  <c r="W16" i="41"/>
  <c r="Y16" i="41" s="1"/>
  <c r="V16" i="41"/>
  <c r="X16" i="41" s="1"/>
  <c r="AB15" i="41"/>
  <c r="AA15" i="41"/>
  <c r="W15" i="41"/>
  <c r="Y15" i="41" s="1"/>
  <c r="V15" i="41"/>
  <c r="X15" i="41" s="1"/>
  <c r="AB14" i="41"/>
  <c r="AA14" i="41"/>
  <c r="W14" i="41"/>
  <c r="Y14" i="41" s="1"/>
  <c r="V14" i="41"/>
  <c r="X14" i="41" s="1"/>
  <c r="AB13" i="41"/>
  <c r="AA13" i="41"/>
  <c r="W13" i="41"/>
  <c r="Y13" i="41" s="1"/>
  <c r="V13" i="41"/>
  <c r="X13" i="41" s="1"/>
  <c r="AB12" i="41"/>
  <c r="AA12" i="41"/>
  <c r="W12" i="41"/>
  <c r="Y12" i="41" s="1"/>
  <c r="V12" i="41"/>
  <c r="X12" i="41" s="1"/>
  <c r="AB9" i="41"/>
  <c r="AA9" i="41"/>
  <c r="W9" i="41"/>
  <c r="Y9" i="41" s="1"/>
  <c r="V9" i="41"/>
  <c r="X9" i="41" s="1"/>
  <c r="AA8" i="41"/>
  <c r="W8" i="41"/>
  <c r="Y8" i="41" s="1"/>
  <c r="V8" i="41"/>
  <c r="X8" i="41" s="1"/>
  <c r="AK92" i="37"/>
  <c r="AM92" i="37" s="1"/>
  <c r="AJ92" i="37"/>
  <c r="AL92" i="37" s="1"/>
  <c r="AN92" i="37" s="1"/>
  <c r="AK91" i="37"/>
  <c r="AM91" i="37" s="1"/>
  <c r="AJ91" i="37"/>
  <c r="AL91" i="37" s="1"/>
  <c r="AN91" i="37" s="1"/>
  <c r="AK90" i="37"/>
  <c r="AM90" i="37" s="1"/>
  <c r="AJ90" i="37"/>
  <c r="AL90" i="37" s="1"/>
  <c r="AN90" i="37" s="1"/>
  <c r="AK89" i="37"/>
  <c r="AM89" i="37" s="1"/>
  <c r="AJ89" i="37"/>
  <c r="AL89" i="37" s="1"/>
  <c r="AN89" i="37" s="1"/>
  <c r="AK88" i="37"/>
  <c r="AM88" i="37" s="1"/>
  <c r="AJ88" i="37"/>
  <c r="AL88" i="37" s="1"/>
  <c r="AN88" i="37" s="1"/>
  <c r="AK87" i="37"/>
  <c r="AM87" i="37" s="1"/>
  <c r="AJ87" i="37"/>
  <c r="AL87" i="37" s="1"/>
  <c r="AN87" i="37" s="1"/>
  <c r="AK86" i="37"/>
  <c r="AM86" i="37" s="1"/>
  <c r="AJ86" i="37"/>
  <c r="AL86" i="37" s="1"/>
  <c r="AN86" i="37" s="1"/>
  <c r="AK85" i="37"/>
  <c r="AM85" i="37" s="1"/>
  <c r="AJ85" i="37"/>
  <c r="AL85" i="37" s="1"/>
  <c r="AN85" i="37" s="1"/>
  <c r="AK84" i="37"/>
  <c r="AM84" i="37" s="1"/>
  <c r="AJ84" i="37"/>
  <c r="AL84" i="37" s="1"/>
  <c r="AN84" i="37" s="1"/>
  <c r="AK83" i="37"/>
  <c r="AM83" i="37" s="1"/>
  <c r="AJ83" i="37"/>
  <c r="AL83" i="37" s="1"/>
  <c r="AN83" i="37" s="1"/>
  <c r="AK82" i="37"/>
  <c r="AM82" i="37" s="1"/>
  <c r="AJ82" i="37"/>
  <c r="AL82" i="37" s="1"/>
  <c r="AN82" i="37" s="1"/>
  <c r="AK81" i="37"/>
  <c r="AM81" i="37" s="1"/>
  <c r="AJ81" i="37"/>
  <c r="AL81" i="37" s="1"/>
  <c r="AN81" i="37" s="1"/>
  <c r="AK80" i="37"/>
  <c r="AM80" i="37" s="1"/>
  <c r="AJ80" i="37"/>
  <c r="AL80" i="37" s="1"/>
  <c r="AN80" i="37" s="1"/>
  <c r="AK79" i="37"/>
  <c r="AM79" i="37" s="1"/>
  <c r="AJ79" i="37"/>
  <c r="AL79" i="37" s="1"/>
  <c r="AN79" i="37" s="1"/>
  <c r="AK78" i="37"/>
  <c r="AM78" i="37" s="1"/>
  <c r="AJ78" i="37"/>
  <c r="AL78" i="37" s="1"/>
  <c r="AN78" i="37" s="1"/>
  <c r="AK77" i="37"/>
  <c r="AM77" i="37" s="1"/>
  <c r="AJ77" i="37"/>
  <c r="AL77" i="37" s="1"/>
  <c r="AN77" i="37" s="1"/>
  <c r="AK76" i="37"/>
  <c r="AM76" i="37" s="1"/>
  <c r="AJ76" i="37"/>
  <c r="AL76" i="37" s="1"/>
  <c r="AN76" i="37" s="1"/>
  <c r="AK75" i="37"/>
  <c r="AM75" i="37" s="1"/>
  <c r="AJ75" i="37"/>
  <c r="AL75" i="37" s="1"/>
  <c r="AN75" i="37" s="1"/>
  <c r="AK74" i="37"/>
  <c r="AM74" i="37" s="1"/>
  <c r="AJ74" i="37"/>
  <c r="AL74" i="37" s="1"/>
  <c r="AN74" i="37" s="1"/>
  <c r="AK73" i="37"/>
  <c r="AM73" i="37" s="1"/>
  <c r="AJ73" i="37"/>
  <c r="AL73" i="37" s="1"/>
  <c r="AN73" i="37" s="1"/>
  <c r="AK72" i="37"/>
  <c r="AM72" i="37" s="1"/>
  <c r="AJ72" i="37"/>
  <c r="AL72" i="37" s="1"/>
  <c r="AN72" i="37" s="1"/>
  <c r="AK71" i="37"/>
  <c r="AM71" i="37" s="1"/>
  <c r="AJ71" i="37"/>
  <c r="AL71" i="37" s="1"/>
  <c r="AN71" i="37" s="1"/>
  <c r="AK70" i="37"/>
  <c r="AM70" i="37" s="1"/>
  <c r="AJ70" i="37"/>
  <c r="AL70" i="37" s="1"/>
  <c r="AN70" i="37" s="1"/>
  <c r="AK69" i="37"/>
  <c r="AM69" i="37" s="1"/>
  <c r="AJ69" i="37"/>
  <c r="AL69" i="37" s="1"/>
  <c r="AN69" i="37" s="1"/>
  <c r="AK68" i="37"/>
  <c r="AM68" i="37" s="1"/>
  <c r="AJ68" i="37"/>
  <c r="AL68" i="37" s="1"/>
  <c r="AN68" i="37" s="1"/>
  <c r="AK67" i="37"/>
  <c r="AM67" i="37" s="1"/>
  <c r="AJ67" i="37"/>
  <c r="AL67" i="37" s="1"/>
  <c r="AN67" i="37" s="1"/>
  <c r="AK66" i="37"/>
  <c r="AM66" i="37" s="1"/>
  <c r="AJ66" i="37"/>
  <c r="AL66" i="37" s="1"/>
  <c r="AN66" i="37" s="1"/>
  <c r="AK65" i="37"/>
  <c r="AM65" i="37" s="1"/>
  <c r="AJ65" i="37"/>
  <c r="AL65" i="37" s="1"/>
  <c r="AN65" i="37" s="1"/>
  <c r="AK64" i="37"/>
  <c r="AM64" i="37" s="1"/>
  <c r="AJ64" i="37"/>
  <c r="AL64" i="37" s="1"/>
  <c r="AN64" i="37" s="1"/>
  <c r="AK63" i="37"/>
  <c r="AM63" i="37" s="1"/>
  <c r="AJ63" i="37"/>
  <c r="AL63" i="37" s="1"/>
  <c r="AN63" i="37" s="1"/>
  <c r="AK62" i="37"/>
  <c r="AM62" i="37" s="1"/>
  <c r="AJ62" i="37"/>
  <c r="AL62" i="37" s="1"/>
  <c r="AN62" i="37" s="1"/>
  <c r="AK61" i="37"/>
  <c r="AM61" i="37" s="1"/>
  <c r="AJ61" i="37"/>
  <c r="AL61" i="37" s="1"/>
  <c r="AN61" i="37" s="1"/>
  <c r="AK60" i="37"/>
  <c r="AM60" i="37" s="1"/>
  <c r="AJ60" i="37"/>
  <c r="AL60" i="37" s="1"/>
  <c r="AN60" i="37" s="1"/>
  <c r="AK59" i="37"/>
  <c r="AM59" i="37" s="1"/>
  <c r="AJ59" i="37"/>
  <c r="AL59" i="37" s="1"/>
  <c r="AN59" i="37" s="1"/>
  <c r="AK58" i="37"/>
  <c r="AM58" i="37" s="1"/>
  <c r="AJ58" i="37"/>
  <c r="AL58" i="37" s="1"/>
  <c r="AN58" i="37" s="1"/>
  <c r="AK57" i="37"/>
  <c r="AM57" i="37" s="1"/>
  <c r="AJ57" i="37"/>
  <c r="AL57" i="37" s="1"/>
  <c r="AN57" i="37" s="1"/>
  <c r="AK56" i="37"/>
  <c r="AM56" i="37" s="1"/>
  <c r="AJ56" i="37"/>
  <c r="AL56" i="37" s="1"/>
  <c r="AN56" i="37" s="1"/>
  <c r="AK55" i="37"/>
  <c r="AM55" i="37" s="1"/>
  <c r="AJ55" i="37"/>
  <c r="AL55" i="37" s="1"/>
  <c r="AN55" i="37" s="1"/>
  <c r="AK54" i="37"/>
  <c r="AM54" i="37" s="1"/>
  <c r="AJ54" i="37"/>
  <c r="AL54" i="37" s="1"/>
  <c r="AN54" i="37" s="1"/>
  <c r="AK53" i="37"/>
  <c r="AM53" i="37" s="1"/>
  <c r="AJ53" i="37"/>
  <c r="AL53" i="37" s="1"/>
  <c r="AN53" i="37" s="1"/>
  <c r="AK52" i="37"/>
  <c r="AM52" i="37" s="1"/>
  <c r="AJ52" i="37"/>
  <c r="AL52" i="37" s="1"/>
  <c r="AN52" i="37" s="1"/>
  <c r="AK51" i="37"/>
  <c r="AM51" i="37" s="1"/>
  <c r="AJ51" i="37"/>
  <c r="AL51" i="37" s="1"/>
  <c r="AN51" i="37" s="1"/>
  <c r="AK50" i="37"/>
  <c r="AM50" i="37" s="1"/>
  <c r="AJ50" i="37"/>
  <c r="AL50" i="37" s="1"/>
  <c r="AN50" i="37" s="1"/>
  <c r="AK49" i="37"/>
  <c r="AM49" i="37" s="1"/>
  <c r="AJ49" i="37"/>
  <c r="AL49" i="37" s="1"/>
  <c r="AN49" i="37" s="1"/>
  <c r="AK48" i="37"/>
  <c r="AM48" i="37" s="1"/>
  <c r="AJ48" i="37"/>
  <c r="AL48" i="37" s="1"/>
  <c r="AN48" i="37" s="1"/>
  <c r="AK47" i="37"/>
  <c r="AM47" i="37" s="1"/>
  <c r="AJ47" i="37"/>
  <c r="AL47" i="37" s="1"/>
  <c r="AN47" i="37" s="1"/>
  <c r="AK46" i="37"/>
  <c r="AM46" i="37" s="1"/>
  <c r="AJ46" i="37"/>
  <c r="AL46" i="37" s="1"/>
  <c r="AK45" i="37"/>
  <c r="AM45" i="37" s="1"/>
  <c r="AJ45" i="37"/>
  <c r="AL45" i="37" s="1"/>
  <c r="AN45" i="37" s="1"/>
  <c r="AK44" i="37"/>
  <c r="AM44" i="37" s="1"/>
  <c r="AJ44" i="37"/>
  <c r="AL44" i="37" s="1"/>
  <c r="AN44" i="37" s="1"/>
  <c r="AK43" i="37"/>
  <c r="AM43" i="37" s="1"/>
  <c r="AJ43" i="37"/>
  <c r="AL43" i="37" s="1"/>
  <c r="AK42" i="37"/>
  <c r="AM42" i="37" s="1"/>
  <c r="AJ42" i="37"/>
  <c r="AL42" i="37" s="1"/>
  <c r="AK41" i="37"/>
  <c r="AM41" i="37" s="1"/>
  <c r="AJ41" i="37"/>
  <c r="AL41" i="37" s="1"/>
  <c r="AN41" i="37" s="1"/>
  <c r="AK40" i="37"/>
  <c r="AM40" i="37" s="1"/>
  <c r="AJ40" i="37"/>
  <c r="AL40" i="37" s="1"/>
  <c r="AN40" i="37" s="1"/>
  <c r="AK39" i="37"/>
  <c r="AM39" i="37" s="1"/>
  <c r="AJ39" i="37"/>
  <c r="AL39" i="37" s="1"/>
  <c r="AN39" i="37" s="1"/>
  <c r="AK38" i="37"/>
  <c r="AM38" i="37" s="1"/>
  <c r="AJ38" i="37"/>
  <c r="AL38" i="37" s="1"/>
  <c r="AK37" i="37"/>
  <c r="AM37" i="37" s="1"/>
  <c r="AJ37" i="37"/>
  <c r="AL37" i="37" s="1"/>
  <c r="AN37" i="37" s="1"/>
  <c r="AK36" i="37"/>
  <c r="AM36" i="37" s="1"/>
  <c r="AJ36" i="37"/>
  <c r="AL36" i="37" s="1"/>
  <c r="AN36" i="37" s="1"/>
  <c r="AK35" i="37"/>
  <c r="AM35" i="37" s="1"/>
  <c r="AJ35" i="37"/>
  <c r="AL35" i="37" s="1"/>
  <c r="AN35" i="37" s="1"/>
  <c r="AK34" i="37"/>
  <c r="AM34" i="37" s="1"/>
  <c r="AJ34" i="37"/>
  <c r="AL34" i="37" s="1"/>
  <c r="AK33" i="37"/>
  <c r="AM33" i="37" s="1"/>
  <c r="AJ33" i="37"/>
  <c r="AL33" i="37" s="1"/>
  <c r="AK32" i="37"/>
  <c r="AM32" i="37" s="1"/>
  <c r="AJ32" i="37"/>
  <c r="AL32" i="37" s="1"/>
  <c r="AK31" i="37"/>
  <c r="AM31" i="37" s="1"/>
  <c r="AJ31" i="37"/>
  <c r="AL31" i="37" s="1"/>
  <c r="AK30" i="37"/>
  <c r="AM30" i="37" s="1"/>
  <c r="AJ30" i="37"/>
  <c r="AL30" i="37" s="1"/>
  <c r="AK29" i="37"/>
  <c r="AM29" i="37" s="1"/>
  <c r="AJ29" i="37"/>
  <c r="AL29" i="37" s="1"/>
  <c r="AK28" i="37"/>
  <c r="AM28" i="37" s="1"/>
  <c r="AJ28" i="37"/>
  <c r="AL28" i="37" s="1"/>
  <c r="AK27" i="37"/>
  <c r="AM27" i="37" s="1"/>
  <c r="AJ27" i="37"/>
  <c r="AL27" i="37" s="1"/>
  <c r="AN27" i="37" s="1"/>
  <c r="AK26" i="37"/>
  <c r="AM26" i="37" s="1"/>
  <c r="AJ26" i="37"/>
  <c r="AL26" i="37" s="1"/>
  <c r="AK25" i="37"/>
  <c r="AM25" i="37" s="1"/>
  <c r="AJ25" i="37"/>
  <c r="AL25" i="37" s="1"/>
  <c r="AN25" i="37" s="1"/>
  <c r="AK24" i="37"/>
  <c r="AM24" i="37" s="1"/>
  <c r="AJ24" i="37"/>
  <c r="AL24" i="37" s="1"/>
  <c r="AK23" i="37"/>
  <c r="AM23" i="37" s="1"/>
  <c r="AJ23" i="37"/>
  <c r="AL23" i="37" s="1"/>
  <c r="AK22" i="37"/>
  <c r="AM22" i="37" s="1"/>
  <c r="AJ22" i="37"/>
  <c r="AL22" i="37" s="1"/>
  <c r="AK21" i="37"/>
  <c r="AM21" i="37" s="1"/>
  <c r="AJ21" i="37"/>
  <c r="AL21" i="37" s="1"/>
  <c r="AK20" i="37"/>
  <c r="AM20" i="37" s="1"/>
  <c r="AJ20" i="37"/>
  <c r="AL20" i="37" s="1"/>
  <c r="AK19" i="37"/>
  <c r="AM19" i="37" s="1"/>
  <c r="AJ19" i="37"/>
  <c r="AL19" i="37" s="1"/>
  <c r="AK18" i="37"/>
  <c r="AM18" i="37" s="1"/>
  <c r="AJ18" i="37"/>
  <c r="AL18" i="37" s="1"/>
  <c r="AK17" i="37"/>
  <c r="AM17" i="37" s="1"/>
  <c r="AJ17" i="37"/>
  <c r="AL17" i="37" s="1"/>
  <c r="AK16" i="37"/>
  <c r="AM16" i="37" s="1"/>
  <c r="AJ16" i="37"/>
  <c r="AL16" i="37" s="1"/>
  <c r="AK15" i="37"/>
  <c r="AM15" i="37" s="1"/>
  <c r="AJ15" i="37"/>
  <c r="AL15" i="37" s="1"/>
  <c r="AK14" i="37"/>
  <c r="AM14" i="37" s="1"/>
  <c r="AJ14" i="37"/>
  <c r="AL14" i="37" s="1"/>
  <c r="AK13" i="37"/>
  <c r="AM13" i="37" s="1"/>
  <c r="AJ13" i="37"/>
  <c r="AL13" i="37" s="1"/>
  <c r="AK12" i="37"/>
  <c r="AM12" i="37" s="1"/>
  <c r="AJ12" i="37"/>
  <c r="AL12" i="37" s="1"/>
  <c r="AK11" i="37"/>
  <c r="AM11" i="37" s="1"/>
  <c r="AJ11" i="37"/>
  <c r="AL11" i="37" s="1"/>
  <c r="AK10" i="37"/>
  <c r="AM10" i="37" s="1"/>
  <c r="AJ10" i="37"/>
  <c r="AL10" i="37" s="1"/>
  <c r="AK9" i="37"/>
  <c r="AM9" i="37" s="1"/>
  <c r="AJ9" i="37"/>
  <c r="AL9" i="37" s="1"/>
  <c r="AK8" i="37"/>
  <c r="AM8" i="37" s="1"/>
  <c r="AJ8" i="37"/>
  <c r="AL8" i="37" s="1"/>
  <c r="AK92" i="36"/>
  <c r="AM92" i="36" s="1"/>
  <c r="AJ92" i="36"/>
  <c r="AL92" i="36" s="1"/>
  <c r="AN92" i="36" s="1"/>
  <c r="AK91" i="36"/>
  <c r="AM91" i="36" s="1"/>
  <c r="AJ91" i="36"/>
  <c r="AL91" i="36" s="1"/>
  <c r="AN91" i="36" s="1"/>
  <c r="AK90" i="36"/>
  <c r="AM90" i="36" s="1"/>
  <c r="AJ90" i="36"/>
  <c r="AL90" i="36" s="1"/>
  <c r="AN90" i="36" s="1"/>
  <c r="AK89" i="36"/>
  <c r="AM89" i="36" s="1"/>
  <c r="AJ89" i="36"/>
  <c r="AL89" i="36" s="1"/>
  <c r="AN89" i="36" s="1"/>
  <c r="AK88" i="36"/>
  <c r="AM88" i="36" s="1"/>
  <c r="AJ88" i="36"/>
  <c r="AL88" i="36" s="1"/>
  <c r="AN88" i="36" s="1"/>
  <c r="AK87" i="36"/>
  <c r="AM87" i="36" s="1"/>
  <c r="AJ87" i="36"/>
  <c r="AL87" i="36" s="1"/>
  <c r="AN87" i="36" s="1"/>
  <c r="AK86" i="36"/>
  <c r="AM86" i="36" s="1"/>
  <c r="AJ86" i="36"/>
  <c r="AL86" i="36" s="1"/>
  <c r="AN86" i="36" s="1"/>
  <c r="AK85" i="36"/>
  <c r="AM85" i="36" s="1"/>
  <c r="AJ85" i="36"/>
  <c r="AL85" i="36" s="1"/>
  <c r="AN85" i="36" s="1"/>
  <c r="AK84" i="36"/>
  <c r="AM84" i="36" s="1"/>
  <c r="AJ84" i="36"/>
  <c r="AL84" i="36" s="1"/>
  <c r="AN84" i="36" s="1"/>
  <c r="AK83" i="36"/>
  <c r="AM83" i="36" s="1"/>
  <c r="AJ83" i="36"/>
  <c r="AL83" i="36" s="1"/>
  <c r="AN83" i="36" s="1"/>
  <c r="AK82" i="36"/>
  <c r="AM82" i="36" s="1"/>
  <c r="AJ82" i="36"/>
  <c r="AL82" i="36" s="1"/>
  <c r="AN82" i="36" s="1"/>
  <c r="AK81" i="36"/>
  <c r="AM81" i="36" s="1"/>
  <c r="AJ81" i="36"/>
  <c r="AL81" i="36" s="1"/>
  <c r="AN81" i="36" s="1"/>
  <c r="AK80" i="36"/>
  <c r="AM80" i="36" s="1"/>
  <c r="AJ80" i="36"/>
  <c r="AL80" i="36" s="1"/>
  <c r="AN80" i="36" s="1"/>
  <c r="AK79" i="36"/>
  <c r="AM79" i="36" s="1"/>
  <c r="AJ79" i="36"/>
  <c r="AL79" i="36" s="1"/>
  <c r="AN79" i="36" s="1"/>
  <c r="AK78" i="36"/>
  <c r="AM78" i="36" s="1"/>
  <c r="AJ78" i="36"/>
  <c r="AL78" i="36" s="1"/>
  <c r="AN78" i="36" s="1"/>
  <c r="AK77" i="36"/>
  <c r="AM77" i="36" s="1"/>
  <c r="AJ77" i="36"/>
  <c r="AL77" i="36" s="1"/>
  <c r="AN77" i="36" s="1"/>
  <c r="AK76" i="36"/>
  <c r="AM76" i="36" s="1"/>
  <c r="AJ76" i="36"/>
  <c r="AL76" i="36" s="1"/>
  <c r="AN76" i="36" s="1"/>
  <c r="AK75" i="36"/>
  <c r="AM75" i="36" s="1"/>
  <c r="AJ75" i="36"/>
  <c r="AL75" i="36" s="1"/>
  <c r="AN75" i="36" s="1"/>
  <c r="AK74" i="36"/>
  <c r="AM74" i="36" s="1"/>
  <c r="AJ74" i="36"/>
  <c r="AL74" i="36" s="1"/>
  <c r="AN74" i="36" s="1"/>
  <c r="AK73" i="36"/>
  <c r="AM73" i="36" s="1"/>
  <c r="AJ73" i="36"/>
  <c r="AL73" i="36" s="1"/>
  <c r="AN73" i="36" s="1"/>
  <c r="AK72" i="36"/>
  <c r="AM72" i="36" s="1"/>
  <c r="AJ72" i="36"/>
  <c r="AL72" i="36" s="1"/>
  <c r="AN72" i="36" s="1"/>
  <c r="AK71" i="36"/>
  <c r="AM71" i="36" s="1"/>
  <c r="AJ71" i="36"/>
  <c r="AL71" i="36" s="1"/>
  <c r="AN71" i="36" s="1"/>
  <c r="AK70" i="36"/>
  <c r="AM70" i="36" s="1"/>
  <c r="AJ70" i="36"/>
  <c r="AL70" i="36" s="1"/>
  <c r="AN70" i="36" s="1"/>
  <c r="AK69" i="36"/>
  <c r="AM69" i="36" s="1"/>
  <c r="AJ69" i="36"/>
  <c r="AL69" i="36" s="1"/>
  <c r="AN69" i="36" s="1"/>
  <c r="AK68" i="36"/>
  <c r="AM68" i="36" s="1"/>
  <c r="AJ68" i="36"/>
  <c r="AL68" i="36" s="1"/>
  <c r="AN68" i="36" s="1"/>
  <c r="AK67" i="36"/>
  <c r="AM67" i="36" s="1"/>
  <c r="AJ67" i="36"/>
  <c r="AL67" i="36" s="1"/>
  <c r="AN67" i="36" s="1"/>
  <c r="AK66" i="36"/>
  <c r="AM66" i="36" s="1"/>
  <c r="AJ66" i="36"/>
  <c r="AL66" i="36" s="1"/>
  <c r="AN66" i="36" s="1"/>
  <c r="AK65" i="36"/>
  <c r="AM65" i="36" s="1"/>
  <c r="AJ65" i="36"/>
  <c r="AL65" i="36" s="1"/>
  <c r="AN65" i="36" s="1"/>
  <c r="AK64" i="36"/>
  <c r="AM64" i="36" s="1"/>
  <c r="AJ64" i="36"/>
  <c r="AL64" i="36" s="1"/>
  <c r="AN64" i="36" s="1"/>
  <c r="AK63" i="36"/>
  <c r="AM63" i="36" s="1"/>
  <c r="AJ63" i="36"/>
  <c r="AL63" i="36" s="1"/>
  <c r="AN63" i="36" s="1"/>
  <c r="AK62" i="36"/>
  <c r="AM62" i="36" s="1"/>
  <c r="AJ62" i="36"/>
  <c r="AL62" i="36" s="1"/>
  <c r="AN62" i="36" s="1"/>
  <c r="AK61" i="36"/>
  <c r="AM61" i="36" s="1"/>
  <c r="AJ61" i="36"/>
  <c r="AL61" i="36" s="1"/>
  <c r="AN61" i="36" s="1"/>
  <c r="AK60" i="36"/>
  <c r="AM60" i="36" s="1"/>
  <c r="AJ60" i="36"/>
  <c r="AL60" i="36" s="1"/>
  <c r="AN60" i="36" s="1"/>
  <c r="AK59" i="36"/>
  <c r="AM59" i="36" s="1"/>
  <c r="AJ59" i="36"/>
  <c r="AL59" i="36" s="1"/>
  <c r="AN59" i="36" s="1"/>
  <c r="AK58" i="36"/>
  <c r="AM58" i="36" s="1"/>
  <c r="AJ58" i="36"/>
  <c r="AL58" i="36" s="1"/>
  <c r="AN58" i="36" s="1"/>
  <c r="AK57" i="36"/>
  <c r="AM57" i="36" s="1"/>
  <c r="AJ57" i="36"/>
  <c r="AL57" i="36" s="1"/>
  <c r="AN57" i="36" s="1"/>
  <c r="AK56" i="36"/>
  <c r="AM56" i="36" s="1"/>
  <c r="AJ56" i="36"/>
  <c r="AL56" i="36" s="1"/>
  <c r="AN56" i="36" s="1"/>
  <c r="AK55" i="36"/>
  <c r="AM55" i="36" s="1"/>
  <c r="AJ55" i="36"/>
  <c r="AL55" i="36" s="1"/>
  <c r="AN55" i="36" s="1"/>
  <c r="AK54" i="36"/>
  <c r="AM54" i="36" s="1"/>
  <c r="AJ54" i="36"/>
  <c r="AL54" i="36" s="1"/>
  <c r="AN54" i="36" s="1"/>
  <c r="AK53" i="36"/>
  <c r="AM53" i="36" s="1"/>
  <c r="AJ53" i="36"/>
  <c r="AL53" i="36" s="1"/>
  <c r="AN53" i="36" s="1"/>
  <c r="AK52" i="36"/>
  <c r="AM52" i="36" s="1"/>
  <c r="AJ52" i="36"/>
  <c r="AL52" i="36" s="1"/>
  <c r="AN52" i="36" s="1"/>
  <c r="AK51" i="36"/>
  <c r="AM51" i="36" s="1"/>
  <c r="AJ51" i="36"/>
  <c r="AL51" i="36" s="1"/>
  <c r="AN51" i="36" s="1"/>
  <c r="AK50" i="36"/>
  <c r="AM50" i="36" s="1"/>
  <c r="AJ50" i="36"/>
  <c r="AL50" i="36" s="1"/>
  <c r="AN50" i="36" s="1"/>
  <c r="AK49" i="36"/>
  <c r="AM49" i="36" s="1"/>
  <c r="AJ49" i="36"/>
  <c r="AL49" i="36" s="1"/>
  <c r="AN49" i="36" s="1"/>
  <c r="AK48" i="36"/>
  <c r="AM48" i="36" s="1"/>
  <c r="AJ48" i="36"/>
  <c r="AL48" i="36" s="1"/>
  <c r="AN48" i="36" s="1"/>
  <c r="AK47" i="36"/>
  <c r="AM47" i="36" s="1"/>
  <c r="AJ47" i="36"/>
  <c r="AL47" i="36" s="1"/>
  <c r="AN47" i="36" s="1"/>
  <c r="AK46" i="36"/>
  <c r="AM46" i="36" s="1"/>
  <c r="AJ46" i="36"/>
  <c r="AL46" i="36" s="1"/>
  <c r="AN46" i="36" s="1"/>
  <c r="AK45" i="36"/>
  <c r="AM45" i="36" s="1"/>
  <c r="AJ45" i="36"/>
  <c r="AL45" i="36" s="1"/>
  <c r="AN45" i="36" s="1"/>
  <c r="AK44" i="36"/>
  <c r="AM44" i="36" s="1"/>
  <c r="AJ44" i="36"/>
  <c r="AL44" i="36" s="1"/>
  <c r="AN44" i="36" s="1"/>
  <c r="AK43" i="36"/>
  <c r="AM43" i="36" s="1"/>
  <c r="AJ43" i="36"/>
  <c r="AL43" i="36" s="1"/>
  <c r="AK42" i="36"/>
  <c r="AM42" i="36" s="1"/>
  <c r="AJ42" i="36"/>
  <c r="AL42" i="36" s="1"/>
  <c r="AK41" i="36"/>
  <c r="AM41" i="36" s="1"/>
  <c r="AJ41" i="36"/>
  <c r="AL41" i="36" s="1"/>
  <c r="AK40" i="36"/>
  <c r="AM40" i="36" s="1"/>
  <c r="AJ40" i="36"/>
  <c r="AL40" i="36" s="1"/>
  <c r="AN40" i="36" s="1"/>
  <c r="AK39" i="36"/>
  <c r="AM39" i="36" s="1"/>
  <c r="AJ39" i="36"/>
  <c r="AL39" i="36" s="1"/>
  <c r="AK38" i="36"/>
  <c r="AM38" i="36" s="1"/>
  <c r="AJ38" i="36"/>
  <c r="AL38" i="36" s="1"/>
  <c r="AN38" i="36" s="1"/>
  <c r="AK37" i="36"/>
  <c r="AM37" i="36" s="1"/>
  <c r="AJ37" i="36"/>
  <c r="AL37" i="36" s="1"/>
  <c r="AN37" i="36" s="1"/>
  <c r="AK36" i="36"/>
  <c r="AM36" i="36" s="1"/>
  <c r="AJ36" i="36"/>
  <c r="AL36" i="36" s="1"/>
  <c r="AN36" i="36" s="1"/>
  <c r="AK35" i="36"/>
  <c r="AM35" i="36" s="1"/>
  <c r="AJ35" i="36"/>
  <c r="AL35" i="36" s="1"/>
  <c r="AK34" i="36"/>
  <c r="AM34" i="36" s="1"/>
  <c r="AJ34" i="36"/>
  <c r="AL34" i="36" s="1"/>
  <c r="AK33" i="36"/>
  <c r="AM33" i="36" s="1"/>
  <c r="AJ33" i="36"/>
  <c r="AL33" i="36" s="1"/>
  <c r="AK32" i="36"/>
  <c r="AM32" i="36" s="1"/>
  <c r="AJ32" i="36"/>
  <c r="AL32" i="36" s="1"/>
  <c r="AK31" i="36"/>
  <c r="AM31" i="36" s="1"/>
  <c r="AJ31" i="36"/>
  <c r="AL31" i="36" s="1"/>
  <c r="AK30" i="36"/>
  <c r="AM30" i="36" s="1"/>
  <c r="AJ30" i="36"/>
  <c r="AL30" i="36" s="1"/>
  <c r="AN30" i="36" s="1"/>
  <c r="AK29" i="36"/>
  <c r="AM29" i="36" s="1"/>
  <c r="AJ29" i="36"/>
  <c r="AL29" i="36" s="1"/>
  <c r="AK28" i="36"/>
  <c r="AM28" i="36" s="1"/>
  <c r="AJ28" i="36"/>
  <c r="AL28" i="36" s="1"/>
  <c r="AK27" i="36"/>
  <c r="AM27" i="36" s="1"/>
  <c r="AJ27" i="36"/>
  <c r="AL27" i="36" s="1"/>
  <c r="AK26" i="36"/>
  <c r="AM26" i="36" s="1"/>
  <c r="AJ26" i="36"/>
  <c r="AL26" i="36" s="1"/>
  <c r="AK25" i="36"/>
  <c r="AM25" i="36" s="1"/>
  <c r="AJ25" i="36"/>
  <c r="AL25" i="36" s="1"/>
  <c r="AK24" i="36"/>
  <c r="AM24" i="36" s="1"/>
  <c r="AJ24" i="36"/>
  <c r="AL24" i="36" s="1"/>
  <c r="AK23" i="36"/>
  <c r="AM23" i="36" s="1"/>
  <c r="AJ23" i="36"/>
  <c r="AL23" i="36" s="1"/>
  <c r="AK22" i="36"/>
  <c r="AM22" i="36" s="1"/>
  <c r="AJ22" i="36"/>
  <c r="AL22" i="36" s="1"/>
  <c r="AK21" i="36"/>
  <c r="AM21" i="36" s="1"/>
  <c r="AJ21" i="36"/>
  <c r="AL21" i="36" s="1"/>
  <c r="AK20" i="36"/>
  <c r="AM20" i="36" s="1"/>
  <c r="AJ20" i="36"/>
  <c r="AL20" i="36" s="1"/>
  <c r="AK19" i="36"/>
  <c r="AM19" i="36" s="1"/>
  <c r="AJ19" i="36"/>
  <c r="AL19" i="36" s="1"/>
  <c r="AK18" i="36"/>
  <c r="AM18" i="36" s="1"/>
  <c r="AJ18" i="36"/>
  <c r="AL18" i="36" s="1"/>
  <c r="AK17" i="36"/>
  <c r="AM17" i="36" s="1"/>
  <c r="AJ17" i="36"/>
  <c r="AL17" i="36" s="1"/>
  <c r="AK16" i="36"/>
  <c r="AM16" i="36" s="1"/>
  <c r="AJ16" i="36"/>
  <c r="AL16" i="36" s="1"/>
  <c r="AK15" i="36"/>
  <c r="AM15" i="36" s="1"/>
  <c r="AJ15" i="36"/>
  <c r="AL15" i="36" s="1"/>
  <c r="AK14" i="36"/>
  <c r="AM14" i="36" s="1"/>
  <c r="AJ14" i="36"/>
  <c r="AL14" i="36" s="1"/>
  <c r="AK13" i="36"/>
  <c r="AM13" i="36" s="1"/>
  <c r="AJ13" i="36"/>
  <c r="AL13" i="36" s="1"/>
  <c r="AK12" i="36"/>
  <c r="AM12" i="36" s="1"/>
  <c r="AJ12" i="36"/>
  <c r="AL12" i="36" s="1"/>
  <c r="AK11" i="36"/>
  <c r="AM11" i="36" s="1"/>
  <c r="AJ11" i="36"/>
  <c r="AL11" i="36" s="1"/>
  <c r="AK10" i="36"/>
  <c r="AM10" i="36" s="1"/>
  <c r="AJ10" i="36"/>
  <c r="AL10" i="36" s="1"/>
  <c r="AK9" i="36"/>
  <c r="AM9" i="36" s="1"/>
  <c r="AJ9" i="36"/>
  <c r="AL9" i="36" s="1"/>
  <c r="AK8" i="36"/>
  <c r="AM8" i="36" s="1"/>
  <c r="AJ8" i="36"/>
  <c r="AL8" i="36" s="1"/>
  <c r="AI8" i="36"/>
  <c r="AK92" i="35"/>
  <c r="AM92" i="35" s="1"/>
  <c r="AJ92" i="35"/>
  <c r="AL92" i="35" s="1"/>
  <c r="AN92" i="35" s="1"/>
  <c r="AK91" i="35"/>
  <c r="AM91" i="35" s="1"/>
  <c r="AJ91" i="35"/>
  <c r="AL91" i="35" s="1"/>
  <c r="AN91" i="35" s="1"/>
  <c r="AK90" i="35"/>
  <c r="AM90" i="35" s="1"/>
  <c r="AJ90" i="35"/>
  <c r="AL90" i="35" s="1"/>
  <c r="AN90" i="35" s="1"/>
  <c r="AK89" i="35"/>
  <c r="AM89" i="35" s="1"/>
  <c r="AJ89" i="35"/>
  <c r="AL89" i="35" s="1"/>
  <c r="AN89" i="35" s="1"/>
  <c r="AK88" i="35"/>
  <c r="AM88" i="35" s="1"/>
  <c r="AJ88" i="35"/>
  <c r="AL88" i="35" s="1"/>
  <c r="AN88" i="35" s="1"/>
  <c r="AK87" i="35"/>
  <c r="AM87" i="35" s="1"/>
  <c r="AJ87" i="35"/>
  <c r="AL87" i="35" s="1"/>
  <c r="AN87" i="35" s="1"/>
  <c r="AK86" i="35"/>
  <c r="AM86" i="35" s="1"/>
  <c r="AJ86" i="35"/>
  <c r="AL86" i="35" s="1"/>
  <c r="AN86" i="35" s="1"/>
  <c r="AK85" i="35"/>
  <c r="AM85" i="35" s="1"/>
  <c r="AJ85" i="35"/>
  <c r="AL85" i="35" s="1"/>
  <c r="AN85" i="35" s="1"/>
  <c r="AK84" i="35"/>
  <c r="AM84" i="35" s="1"/>
  <c r="AJ84" i="35"/>
  <c r="AL84" i="35" s="1"/>
  <c r="AN84" i="35" s="1"/>
  <c r="AK83" i="35"/>
  <c r="AM83" i="35" s="1"/>
  <c r="AJ83" i="35"/>
  <c r="AL83" i="35" s="1"/>
  <c r="AN83" i="35" s="1"/>
  <c r="AK82" i="35"/>
  <c r="AM82" i="35" s="1"/>
  <c r="AJ82" i="35"/>
  <c r="AL82" i="35" s="1"/>
  <c r="AN82" i="35" s="1"/>
  <c r="AK81" i="35"/>
  <c r="AM81" i="35" s="1"/>
  <c r="AJ81" i="35"/>
  <c r="AL81" i="35" s="1"/>
  <c r="AN81" i="35" s="1"/>
  <c r="AK80" i="35"/>
  <c r="AM80" i="35" s="1"/>
  <c r="AJ80" i="35"/>
  <c r="AL80" i="35" s="1"/>
  <c r="AN80" i="35" s="1"/>
  <c r="AK79" i="35"/>
  <c r="AM79" i="35" s="1"/>
  <c r="AJ79" i="35"/>
  <c r="AL79" i="35" s="1"/>
  <c r="AN79" i="35" s="1"/>
  <c r="AK78" i="35"/>
  <c r="AM78" i="35" s="1"/>
  <c r="AJ78" i="35"/>
  <c r="AL78" i="35" s="1"/>
  <c r="AN78" i="35" s="1"/>
  <c r="AK77" i="35"/>
  <c r="AM77" i="35" s="1"/>
  <c r="AJ77" i="35"/>
  <c r="AL77" i="35" s="1"/>
  <c r="AN77" i="35" s="1"/>
  <c r="AK76" i="35"/>
  <c r="AM76" i="35" s="1"/>
  <c r="AJ76" i="35"/>
  <c r="AL76" i="35" s="1"/>
  <c r="AN76" i="35" s="1"/>
  <c r="AK75" i="35"/>
  <c r="AM75" i="35" s="1"/>
  <c r="AJ75" i="35"/>
  <c r="AL75" i="35" s="1"/>
  <c r="AN75" i="35" s="1"/>
  <c r="AK74" i="35"/>
  <c r="AM74" i="35" s="1"/>
  <c r="AJ74" i="35"/>
  <c r="AL74" i="35" s="1"/>
  <c r="AN74" i="35" s="1"/>
  <c r="AK73" i="35"/>
  <c r="AM73" i="35" s="1"/>
  <c r="AJ73" i="35"/>
  <c r="AL73" i="35" s="1"/>
  <c r="AN73" i="35" s="1"/>
  <c r="AK72" i="35"/>
  <c r="AM72" i="35" s="1"/>
  <c r="AJ72" i="35"/>
  <c r="AL72" i="35" s="1"/>
  <c r="AN72" i="35" s="1"/>
  <c r="AK71" i="35"/>
  <c r="AM71" i="35" s="1"/>
  <c r="AJ71" i="35"/>
  <c r="AL71" i="35" s="1"/>
  <c r="AN71" i="35" s="1"/>
  <c r="AK70" i="35"/>
  <c r="AM70" i="35" s="1"/>
  <c r="AJ70" i="35"/>
  <c r="AL70" i="35" s="1"/>
  <c r="AN70" i="35" s="1"/>
  <c r="AK69" i="35"/>
  <c r="AM69" i="35" s="1"/>
  <c r="AJ69" i="35"/>
  <c r="AL69" i="35" s="1"/>
  <c r="AN69" i="35" s="1"/>
  <c r="AK68" i="35"/>
  <c r="AM68" i="35" s="1"/>
  <c r="AJ68" i="35"/>
  <c r="AL68" i="35" s="1"/>
  <c r="AN68" i="35" s="1"/>
  <c r="AK67" i="35"/>
  <c r="AM67" i="35" s="1"/>
  <c r="AJ67" i="35"/>
  <c r="AL67" i="35" s="1"/>
  <c r="AN67" i="35" s="1"/>
  <c r="AK66" i="35"/>
  <c r="AM66" i="35" s="1"/>
  <c r="AJ66" i="35"/>
  <c r="AL66" i="35" s="1"/>
  <c r="AN66" i="35" s="1"/>
  <c r="AK65" i="35"/>
  <c r="AM65" i="35" s="1"/>
  <c r="AJ65" i="35"/>
  <c r="AL65" i="35" s="1"/>
  <c r="AN65" i="35" s="1"/>
  <c r="AK64" i="35"/>
  <c r="AM64" i="35" s="1"/>
  <c r="AJ64" i="35"/>
  <c r="AL64" i="35" s="1"/>
  <c r="AN64" i="35" s="1"/>
  <c r="AK63" i="35"/>
  <c r="AM63" i="35" s="1"/>
  <c r="AJ63" i="35"/>
  <c r="AL63" i="35" s="1"/>
  <c r="AN63" i="35" s="1"/>
  <c r="AK62" i="35"/>
  <c r="AM62" i="35" s="1"/>
  <c r="AJ62" i="35"/>
  <c r="AL62" i="35" s="1"/>
  <c r="AN62" i="35" s="1"/>
  <c r="AK61" i="35"/>
  <c r="AM61" i="35" s="1"/>
  <c r="AJ61" i="35"/>
  <c r="AL61" i="35" s="1"/>
  <c r="AN61" i="35" s="1"/>
  <c r="AK60" i="35"/>
  <c r="AM60" i="35" s="1"/>
  <c r="AJ60" i="35"/>
  <c r="AL60" i="35" s="1"/>
  <c r="AN60" i="35" s="1"/>
  <c r="AK59" i="35"/>
  <c r="AM59" i="35" s="1"/>
  <c r="AJ59" i="35"/>
  <c r="AL59" i="35" s="1"/>
  <c r="AN59" i="35" s="1"/>
  <c r="AK58" i="35"/>
  <c r="AM58" i="35" s="1"/>
  <c r="AJ58" i="35"/>
  <c r="AL58" i="35" s="1"/>
  <c r="AN58" i="35" s="1"/>
  <c r="AK57" i="35"/>
  <c r="AM57" i="35" s="1"/>
  <c r="AJ57" i="35"/>
  <c r="AL57" i="35" s="1"/>
  <c r="AN57" i="35" s="1"/>
  <c r="AK56" i="35"/>
  <c r="AM56" i="35" s="1"/>
  <c r="AJ56" i="35"/>
  <c r="AL56" i="35" s="1"/>
  <c r="AN56" i="35" s="1"/>
  <c r="AK55" i="35"/>
  <c r="AM55" i="35" s="1"/>
  <c r="AJ55" i="35"/>
  <c r="AL55" i="35" s="1"/>
  <c r="AN55" i="35" s="1"/>
  <c r="AK54" i="35"/>
  <c r="AM54" i="35" s="1"/>
  <c r="AJ54" i="35"/>
  <c r="AL54" i="35" s="1"/>
  <c r="AN54" i="35" s="1"/>
  <c r="AK53" i="35"/>
  <c r="AM53" i="35" s="1"/>
  <c r="AJ53" i="35"/>
  <c r="AL53" i="35" s="1"/>
  <c r="AN53" i="35" s="1"/>
  <c r="AK52" i="35"/>
  <c r="AM52" i="35" s="1"/>
  <c r="AJ52" i="35"/>
  <c r="AL52" i="35" s="1"/>
  <c r="AN52" i="35" s="1"/>
  <c r="AK51" i="35"/>
  <c r="AM51" i="35" s="1"/>
  <c r="AJ51" i="35"/>
  <c r="AL51" i="35" s="1"/>
  <c r="AN51" i="35" s="1"/>
  <c r="AK50" i="35"/>
  <c r="AM50" i="35" s="1"/>
  <c r="AJ50" i="35"/>
  <c r="AL50" i="35" s="1"/>
  <c r="AN50" i="35" s="1"/>
  <c r="AK49" i="35"/>
  <c r="AM49" i="35" s="1"/>
  <c r="AJ49" i="35"/>
  <c r="AL49" i="35" s="1"/>
  <c r="AN49" i="35" s="1"/>
  <c r="AK48" i="35"/>
  <c r="AM48" i="35" s="1"/>
  <c r="AJ48" i="35"/>
  <c r="AL48" i="35" s="1"/>
  <c r="AN48" i="35" s="1"/>
  <c r="AK47" i="35"/>
  <c r="AM47" i="35" s="1"/>
  <c r="AJ47" i="35"/>
  <c r="AL47" i="35" s="1"/>
  <c r="AN47" i="35" s="1"/>
  <c r="AK46" i="35"/>
  <c r="AM46" i="35" s="1"/>
  <c r="AJ46" i="35"/>
  <c r="AL46" i="35" s="1"/>
  <c r="AN46" i="35" s="1"/>
  <c r="AK45" i="35"/>
  <c r="AM45" i="35" s="1"/>
  <c r="AJ45" i="35"/>
  <c r="AL45" i="35" s="1"/>
  <c r="AK44" i="35"/>
  <c r="AM44" i="35" s="1"/>
  <c r="AJ44" i="35"/>
  <c r="AL44" i="35" s="1"/>
  <c r="AN44" i="35" s="1"/>
  <c r="AK43" i="35"/>
  <c r="AM43" i="35" s="1"/>
  <c r="AJ43" i="35"/>
  <c r="AL43" i="35" s="1"/>
  <c r="AN43" i="35" s="1"/>
  <c r="AK42" i="35"/>
  <c r="AM42" i="35" s="1"/>
  <c r="AJ42" i="35"/>
  <c r="AL42" i="35" s="1"/>
  <c r="AN42" i="35" s="1"/>
  <c r="AK41" i="35"/>
  <c r="AM41" i="35" s="1"/>
  <c r="AJ41" i="35"/>
  <c r="AL41" i="35" s="1"/>
  <c r="AK40" i="35"/>
  <c r="AM40" i="35" s="1"/>
  <c r="AJ40" i="35"/>
  <c r="AL40" i="35" s="1"/>
  <c r="AK39" i="35"/>
  <c r="AM39" i="35" s="1"/>
  <c r="AJ39" i="35"/>
  <c r="AL39" i="35" s="1"/>
  <c r="AK38" i="35"/>
  <c r="AM38" i="35" s="1"/>
  <c r="AJ38" i="35"/>
  <c r="AL38" i="35" s="1"/>
  <c r="AN38" i="35" s="1"/>
  <c r="AK37" i="35"/>
  <c r="AM37" i="35" s="1"/>
  <c r="AJ37" i="35"/>
  <c r="AL37" i="35" s="1"/>
  <c r="AK36" i="35"/>
  <c r="AM36" i="35" s="1"/>
  <c r="AJ36" i="35"/>
  <c r="AL36" i="35" s="1"/>
  <c r="AN36" i="35" s="1"/>
  <c r="AK35" i="35"/>
  <c r="AM35" i="35" s="1"/>
  <c r="AJ35" i="35"/>
  <c r="AL35" i="35" s="1"/>
  <c r="AK34" i="35"/>
  <c r="AM34" i="35" s="1"/>
  <c r="AJ34" i="35"/>
  <c r="AL34" i="35" s="1"/>
  <c r="AK33" i="35"/>
  <c r="AM33" i="35" s="1"/>
  <c r="AJ33" i="35"/>
  <c r="AL33" i="35" s="1"/>
  <c r="AK32" i="35"/>
  <c r="AM32" i="35" s="1"/>
  <c r="AJ32" i="35"/>
  <c r="AL32" i="35" s="1"/>
  <c r="AK31" i="35"/>
  <c r="AM31" i="35" s="1"/>
  <c r="AJ31" i="35"/>
  <c r="AL31" i="35" s="1"/>
  <c r="AK30" i="35"/>
  <c r="AM30" i="35" s="1"/>
  <c r="AJ30" i="35"/>
  <c r="AL30" i="35" s="1"/>
  <c r="AK29" i="35"/>
  <c r="AM29" i="35" s="1"/>
  <c r="AJ29" i="35"/>
  <c r="AL29" i="35" s="1"/>
  <c r="AK28" i="35"/>
  <c r="AM28" i="35" s="1"/>
  <c r="AJ28" i="35"/>
  <c r="AL28" i="35" s="1"/>
  <c r="AK27" i="35"/>
  <c r="AM27" i="35" s="1"/>
  <c r="AJ27" i="35"/>
  <c r="AL27" i="35" s="1"/>
  <c r="AK26" i="35"/>
  <c r="AM26" i="35" s="1"/>
  <c r="AJ26" i="35"/>
  <c r="AL26" i="35" s="1"/>
  <c r="AK25" i="35"/>
  <c r="AM25" i="35" s="1"/>
  <c r="AJ25" i="35"/>
  <c r="AL25" i="35" s="1"/>
  <c r="AK24" i="35"/>
  <c r="AM24" i="35" s="1"/>
  <c r="AJ24" i="35"/>
  <c r="AL24" i="35" s="1"/>
  <c r="AK23" i="35"/>
  <c r="AM23" i="35" s="1"/>
  <c r="AJ23" i="35"/>
  <c r="AL23" i="35" s="1"/>
  <c r="AN23" i="35" s="1"/>
  <c r="AK22" i="35"/>
  <c r="AM22" i="35" s="1"/>
  <c r="AJ22" i="35"/>
  <c r="AL22" i="35" s="1"/>
  <c r="AN22" i="35" s="1"/>
  <c r="AK21" i="35"/>
  <c r="AM21" i="35" s="1"/>
  <c r="AJ21" i="35"/>
  <c r="AL21" i="35" s="1"/>
  <c r="AK20" i="35"/>
  <c r="AM20" i="35" s="1"/>
  <c r="AJ20" i="35"/>
  <c r="AL20" i="35" s="1"/>
  <c r="AN20" i="35" s="1"/>
  <c r="AK19" i="35"/>
  <c r="AM19" i="35" s="1"/>
  <c r="AJ19" i="35"/>
  <c r="AL19" i="35" s="1"/>
  <c r="AK18" i="35"/>
  <c r="AM18" i="35" s="1"/>
  <c r="AJ18" i="35"/>
  <c r="AL18" i="35" s="1"/>
  <c r="AK17" i="35"/>
  <c r="AM17" i="35" s="1"/>
  <c r="AJ17" i="35"/>
  <c r="AL17" i="35" s="1"/>
  <c r="AK16" i="35"/>
  <c r="AM16" i="35" s="1"/>
  <c r="AJ16" i="35"/>
  <c r="AL16" i="35" s="1"/>
  <c r="AK15" i="35"/>
  <c r="AM15" i="35" s="1"/>
  <c r="AJ15" i="35"/>
  <c r="AL15" i="35" s="1"/>
  <c r="AK14" i="35"/>
  <c r="AM14" i="35" s="1"/>
  <c r="AJ14" i="35"/>
  <c r="AL14" i="35" s="1"/>
  <c r="AK13" i="35"/>
  <c r="AM13" i="35" s="1"/>
  <c r="AJ13" i="35"/>
  <c r="AL13" i="35" s="1"/>
  <c r="AK12" i="35"/>
  <c r="AM12" i="35" s="1"/>
  <c r="AJ12" i="35"/>
  <c r="AL12" i="35" s="1"/>
  <c r="AK11" i="35"/>
  <c r="AM11" i="35" s="1"/>
  <c r="AJ11" i="35"/>
  <c r="AL11" i="35" s="1"/>
  <c r="AK10" i="35"/>
  <c r="AM10" i="35" s="1"/>
  <c r="AJ10" i="35"/>
  <c r="AL10" i="35" s="1"/>
  <c r="AK9" i="35"/>
  <c r="AM9" i="35" s="1"/>
  <c r="AJ9" i="35"/>
  <c r="AL9" i="35" s="1"/>
  <c r="AK8" i="35"/>
  <c r="AM8" i="35" s="1"/>
  <c r="AJ8" i="35"/>
  <c r="AL8" i="35" s="1"/>
  <c r="AK92" i="34"/>
  <c r="AM92" i="34" s="1"/>
  <c r="AJ92" i="34"/>
  <c r="AL92" i="34" s="1"/>
  <c r="AN92" i="34" s="1"/>
  <c r="AK91" i="34"/>
  <c r="AM91" i="34" s="1"/>
  <c r="AJ91" i="34"/>
  <c r="AL91" i="34" s="1"/>
  <c r="AN91" i="34" s="1"/>
  <c r="AK90" i="34"/>
  <c r="AM90" i="34" s="1"/>
  <c r="AJ90" i="34"/>
  <c r="AL90" i="34" s="1"/>
  <c r="AN90" i="34" s="1"/>
  <c r="AK89" i="34"/>
  <c r="AM89" i="34" s="1"/>
  <c r="AJ89" i="34"/>
  <c r="AL89" i="34" s="1"/>
  <c r="AN89" i="34" s="1"/>
  <c r="AK88" i="34"/>
  <c r="AM88" i="34" s="1"/>
  <c r="AJ88" i="34"/>
  <c r="AL88" i="34" s="1"/>
  <c r="AN88" i="34" s="1"/>
  <c r="AK87" i="34"/>
  <c r="AM87" i="34" s="1"/>
  <c r="AJ87" i="34"/>
  <c r="AL87" i="34" s="1"/>
  <c r="AN87" i="34" s="1"/>
  <c r="AK86" i="34"/>
  <c r="AM86" i="34" s="1"/>
  <c r="AJ86" i="34"/>
  <c r="AL86" i="34" s="1"/>
  <c r="AN86" i="34" s="1"/>
  <c r="AK85" i="34"/>
  <c r="AM85" i="34" s="1"/>
  <c r="AJ85" i="34"/>
  <c r="AL85" i="34" s="1"/>
  <c r="AN85" i="34" s="1"/>
  <c r="AK84" i="34"/>
  <c r="AM84" i="34" s="1"/>
  <c r="AJ84" i="34"/>
  <c r="AL84" i="34" s="1"/>
  <c r="AN84" i="34" s="1"/>
  <c r="AK83" i="34"/>
  <c r="AM83" i="34" s="1"/>
  <c r="AJ83" i="34"/>
  <c r="AL83" i="34" s="1"/>
  <c r="AN83" i="34" s="1"/>
  <c r="AK82" i="34"/>
  <c r="AM82" i="34" s="1"/>
  <c r="AJ82" i="34"/>
  <c r="AL82" i="34" s="1"/>
  <c r="AN82" i="34" s="1"/>
  <c r="AK81" i="34"/>
  <c r="AM81" i="34" s="1"/>
  <c r="AJ81" i="34"/>
  <c r="AL81" i="34" s="1"/>
  <c r="AN81" i="34" s="1"/>
  <c r="AK80" i="34"/>
  <c r="AM80" i="34" s="1"/>
  <c r="AJ80" i="34"/>
  <c r="AL80" i="34" s="1"/>
  <c r="AN80" i="34" s="1"/>
  <c r="AK79" i="34"/>
  <c r="AM79" i="34" s="1"/>
  <c r="AJ79" i="34"/>
  <c r="AL79" i="34" s="1"/>
  <c r="AN79" i="34" s="1"/>
  <c r="AK78" i="34"/>
  <c r="AM78" i="34" s="1"/>
  <c r="AJ78" i="34"/>
  <c r="AL78" i="34" s="1"/>
  <c r="AN78" i="34" s="1"/>
  <c r="AK77" i="34"/>
  <c r="AM77" i="34" s="1"/>
  <c r="AJ77" i="34"/>
  <c r="AL77" i="34" s="1"/>
  <c r="AN77" i="34" s="1"/>
  <c r="AK76" i="34"/>
  <c r="AM76" i="34" s="1"/>
  <c r="AJ76" i="34"/>
  <c r="AL76" i="34" s="1"/>
  <c r="AN76" i="34" s="1"/>
  <c r="AK75" i="34"/>
  <c r="AM75" i="34" s="1"/>
  <c r="AJ75" i="34"/>
  <c r="AL75" i="34" s="1"/>
  <c r="AN75" i="34" s="1"/>
  <c r="AK74" i="34"/>
  <c r="AM74" i="34" s="1"/>
  <c r="AJ74" i="34"/>
  <c r="AL74" i="34" s="1"/>
  <c r="AN74" i="34" s="1"/>
  <c r="AK73" i="34"/>
  <c r="AM73" i="34" s="1"/>
  <c r="AJ73" i="34"/>
  <c r="AL73" i="34" s="1"/>
  <c r="AN73" i="34" s="1"/>
  <c r="AK72" i="34"/>
  <c r="AM72" i="34" s="1"/>
  <c r="AJ72" i="34"/>
  <c r="AL72" i="34" s="1"/>
  <c r="AN72" i="34" s="1"/>
  <c r="AK71" i="34"/>
  <c r="AM71" i="34" s="1"/>
  <c r="AJ71" i="34"/>
  <c r="AL71" i="34" s="1"/>
  <c r="AN71" i="34" s="1"/>
  <c r="AK70" i="34"/>
  <c r="AM70" i="34" s="1"/>
  <c r="AJ70" i="34"/>
  <c r="AL70" i="34" s="1"/>
  <c r="AN70" i="34" s="1"/>
  <c r="AK69" i="34"/>
  <c r="AM69" i="34" s="1"/>
  <c r="AJ69" i="34"/>
  <c r="AL69" i="34" s="1"/>
  <c r="AN69" i="34" s="1"/>
  <c r="AK68" i="34"/>
  <c r="AM68" i="34" s="1"/>
  <c r="AJ68" i="34"/>
  <c r="AL68" i="34" s="1"/>
  <c r="AN68" i="34" s="1"/>
  <c r="AK67" i="34"/>
  <c r="AM67" i="34" s="1"/>
  <c r="AJ67" i="34"/>
  <c r="AL67" i="34" s="1"/>
  <c r="AN67" i="34" s="1"/>
  <c r="AK66" i="34"/>
  <c r="AM66" i="34" s="1"/>
  <c r="AJ66" i="34"/>
  <c r="AL66" i="34" s="1"/>
  <c r="AN66" i="34" s="1"/>
  <c r="AK65" i="34"/>
  <c r="AM65" i="34" s="1"/>
  <c r="AJ65" i="34"/>
  <c r="AL65" i="34" s="1"/>
  <c r="AN65" i="34" s="1"/>
  <c r="AK64" i="34"/>
  <c r="AM64" i="34" s="1"/>
  <c r="AJ64" i="34"/>
  <c r="AL64" i="34" s="1"/>
  <c r="AN64" i="34" s="1"/>
  <c r="AK63" i="34"/>
  <c r="AM63" i="34" s="1"/>
  <c r="AJ63" i="34"/>
  <c r="AL63" i="34" s="1"/>
  <c r="AN63" i="34" s="1"/>
  <c r="AK62" i="34"/>
  <c r="AM62" i="34" s="1"/>
  <c r="AJ62" i="34"/>
  <c r="AL62" i="34" s="1"/>
  <c r="AN62" i="34" s="1"/>
  <c r="AK61" i="34"/>
  <c r="AM61" i="34" s="1"/>
  <c r="AJ61" i="34"/>
  <c r="AL61" i="34" s="1"/>
  <c r="AN61" i="34" s="1"/>
  <c r="AK60" i="34"/>
  <c r="AM60" i="34" s="1"/>
  <c r="AJ60" i="34"/>
  <c r="AL60" i="34" s="1"/>
  <c r="AN60" i="34" s="1"/>
  <c r="AK59" i="34"/>
  <c r="AM59" i="34" s="1"/>
  <c r="AJ59" i="34"/>
  <c r="AL59" i="34" s="1"/>
  <c r="AN59" i="34" s="1"/>
  <c r="AK58" i="34"/>
  <c r="AM58" i="34" s="1"/>
  <c r="AJ58" i="34"/>
  <c r="AL58" i="34" s="1"/>
  <c r="AN58" i="34" s="1"/>
  <c r="AK57" i="34"/>
  <c r="AM57" i="34" s="1"/>
  <c r="AJ57" i="34"/>
  <c r="AL57" i="34" s="1"/>
  <c r="AN57" i="34" s="1"/>
  <c r="AK56" i="34"/>
  <c r="AM56" i="34" s="1"/>
  <c r="AJ56" i="34"/>
  <c r="AL56" i="34" s="1"/>
  <c r="AN56" i="34" s="1"/>
  <c r="AK55" i="34"/>
  <c r="AM55" i="34" s="1"/>
  <c r="AJ55" i="34"/>
  <c r="AL55" i="34" s="1"/>
  <c r="AN55" i="34" s="1"/>
  <c r="AK54" i="34"/>
  <c r="AM54" i="34" s="1"/>
  <c r="AJ54" i="34"/>
  <c r="AL54" i="34" s="1"/>
  <c r="AN54" i="34" s="1"/>
  <c r="AK53" i="34"/>
  <c r="AM53" i="34" s="1"/>
  <c r="AJ53" i="34"/>
  <c r="AL53" i="34" s="1"/>
  <c r="AN53" i="34" s="1"/>
  <c r="AK52" i="34"/>
  <c r="AM52" i="34" s="1"/>
  <c r="AJ52" i="34"/>
  <c r="AL52" i="34" s="1"/>
  <c r="AN52" i="34" s="1"/>
  <c r="AK51" i="34"/>
  <c r="AM51" i="34" s="1"/>
  <c r="AJ51" i="34"/>
  <c r="AL51" i="34" s="1"/>
  <c r="AN51" i="34" s="1"/>
  <c r="AK50" i="34"/>
  <c r="AM50" i="34" s="1"/>
  <c r="AJ50" i="34"/>
  <c r="AL50" i="34" s="1"/>
  <c r="AN50" i="34" s="1"/>
  <c r="AK49" i="34"/>
  <c r="AM49" i="34" s="1"/>
  <c r="AJ49" i="34"/>
  <c r="AL49" i="34" s="1"/>
  <c r="AN49" i="34" s="1"/>
  <c r="AK48" i="34"/>
  <c r="AM48" i="34" s="1"/>
  <c r="AJ48" i="34"/>
  <c r="AL48" i="34" s="1"/>
  <c r="AN48" i="34" s="1"/>
  <c r="AK47" i="34"/>
  <c r="AM47" i="34" s="1"/>
  <c r="AJ47" i="34"/>
  <c r="AL47" i="34" s="1"/>
  <c r="AN47" i="34" s="1"/>
  <c r="AK46" i="34"/>
  <c r="AM46" i="34" s="1"/>
  <c r="AJ46" i="34"/>
  <c r="AL46" i="34" s="1"/>
  <c r="AK45" i="34"/>
  <c r="AM45" i="34" s="1"/>
  <c r="AJ45" i="34"/>
  <c r="AL45" i="34" s="1"/>
  <c r="AN45" i="34" s="1"/>
  <c r="AK44" i="34"/>
  <c r="AM44" i="34" s="1"/>
  <c r="AJ44" i="34"/>
  <c r="AL44" i="34" s="1"/>
  <c r="AN44" i="34" s="1"/>
  <c r="AK43" i="34"/>
  <c r="AM43" i="34" s="1"/>
  <c r="AJ43" i="34"/>
  <c r="AL43" i="34" s="1"/>
  <c r="AN43" i="34" s="1"/>
  <c r="AK42" i="34"/>
  <c r="AM42" i="34" s="1"/>
  <c r="AJ42" i="34"/>
  <c r="AL42" i="34" s="1"/>
  <c r="AK41" i="34"/>
  <c r="AM41" i="34" s="1"/>
  <c r="AJ41" i="34"/>
  <c r="AL41" i="34" s="1"/>
  <c r="AN41" i="34" s="1"/>
  <c r="AK40" i="34"/>
  <c r="AM40" i="34" s="1"/>
  <c r="AJ40" i="34"/>
  <c r="AL40" i="34" s="1"/>
  <c r="AK39" i="34"/>
  <c r="AM39" i="34" s="1"/>
  <c r="AJ39" i="34"/>
  <c r="AL39" i="34" s="1"/>
  <c r="AN39" i="34" s="1"/>
  <c r="AK38" i="34"/>
  <c r="AM38" i="34" s="1"/>
  <c r="AJ38" i="34"/>
  <c r="AL38" i="34" s="1"/>
  <c r="AK37" i="34"/>
  <c r="AM37" i="34" s="1"/>
  <c r="AJ37" i="34"/>
  <c r="AL37" i="34" s="1"/>
  <c r="AN37" i="34" s="1"/>
  <c r="AK36" i="34"/>
  <c r="AM36" i="34" s="1"/>
  <c r="AJ36" i="34"/>
  <c r="AL36" i="34" s="1"/>
  <c r="AK35" i="34"/>
  <c r="AM35" i="34" s="1"/>
  <c r="AJ35" i="34"/>
  <c r="AL35" i="34" s="1"/>
  <c r="AK34" i="34"/>
  <c r="AM34" i="34" s="1"/>
  <c r="AJ34" i="34"/>
  <c r="AL34" i="34" s="1"/>
  <c r="AK33" i="34"/>
  <c r="AM33" i="34" s="1"/>
  <c r="AJ33" i="34"/>
  <c r="AL33" i="34" s="1"/>
  <c r="AK32" i="34"/>
  <c r="AM32" i="34" s="1"/>
  <c r="AJ32" i="34"/>
  <c r="AL32" i="34" s="1"/>
  <c r="AK31" i="34"/>
  <c r="AM31" i="34" s="1"/>
  <c r="AJ31" i="34"/>
  <c r="AL31" i="34" s="1"/>
  <c r="AK30" i="34"/>
  <c r="AM30" i="34" s="1"/>
  <c r="AJ30" i="34"/>
  <c r="AL30" i="34" s="1"/>
  <c r="AK29" i="34"/>
  <c r="AM29" i="34" s="1"/>
  <c r="AJ29" i="34"/>
  <c r="AL29" i="34" s="1"/>
  <c r="AK28" i="34"/>
  <c r="AM28" i="34" s="1"/>
  <c r="AJ28" i="34"/>
  <c r="AL28" i="34" s="1"/>
  <c r="AK27" i="34"/>
  <c r="AM27" i="34" s="1"/>
  <c r="AJ27" i="34"/>
  <c r="AL27" i="34" s="1"/>
  <c r="AK26" i="34"/>
  <c r="AM26" i="34" s="1"/>
  <c r="AJ26" i="34"/>
  <c r="AL26" i="34" s="1"/>
  <c r="AK25" i="34"/>
  <c r="AM25" i="34" s="1"/>
  <c r="AJ25" i="34"/>
  <c r="AL25" i="34" s="1"/>
  <c r="AN25" i="34" s="1"/>
  <c r="AK24" i="34"/>
  <c r="AM24" i="34" s="1"/>
  <c r="AJ24" i="34"/>
  <c r="AL24" i="34" s="1"/>
  <c r="AK23" i="34"/>
  <c r="AM23" i="34" s="1"/>
  <c r="AJ23" i="34"/>
  <c r="AL23" i="34" s="1"/>
  <c r="AN23" i="34" s="1"/>
  <c r="AK22" i="34"/>
  <c r="AM22" i="34" s="1"/>
  <c r="AJ22" i="34"/>
  <c r="AL22" i="34" s="1"/>
  <c r="AK21" i="34"/>
  <c r="AM21" i="34" s="1"/>
  <c r="AJ21" i="34"/>
  <c r="AL21" i="34" s="1"/>
  <c r="AN21" i="34" s="1"/>
  <c r="AK20" i="34"/>
  <c r="AM20" i="34" s="1"/>
  <c r="AJ20" i="34"/>
  <c r="AL20" i="34" s="1"/>
  <c r="AK19" i="34"/>
  <c r="AM19" i="34" s="1"/>
  <c r="AJ19" i="34"/>
  <c r="AL19" i="34" s="1"/>
  <c r="AN19" i="34" s="1"/>
  <c r="AK18" i="34"/>
  <c r="AM18" i="34" s="1"/>
  <c r="AJ18" i="34"/>
  <c r="AL18" i="34" s="1"/>
  <c r="AK17" i="34"/>
  <c r="AM17" i="34" s="1"/>
  <c r="AJ17" i="34"/>
  <c r="AL17" i="34" s="1"/>
  <c r="AK16" i="34"/>
  <c r="AM16" i="34" s="1"/>
  <c r="AJ16" i="34"/>
  <c r="AL16" i="34" s="1"/>
  <c r="AK15" i="34"/>
  <c r="AM15" i="34" s="1"/>
  <c r="AJ15" i="34"/>
  <c r="AL15" i="34" s="1"/>
  <c r="AK14" i="34"/>
  <c r="AM14" i="34" s="1"/>
  <c r="AJ14" i="34"/>
  <c r="AL14" i="34" s="1"/>
  <c r="AK13" i="34"/>
  <c r="AM13" i="34" s="1"/>
  <c r="AJ13" i="34"/>
  <c r="AL13" i="34" s="1"/>
  <c r="AK12" i="34"/>
  <c r="AM12" i="34" s="1"/>
  <c r="AJ12" i="34"/>
  <c r="AL12" i="34" s="1"/>
  <c r="AK11" i="34"/>
  <c r="AM11" i="34" s="1"/>
  <c r="AJ11" i="34"/>
  <c r="AL11" i="34" s="1"/>
  <c r="AK10" i="34"/>
  <c r="AM10" i="34" s="1"/>
  <c r="AJ10" i="34"/>
  <c r="AL10" i="34" s="1"/>
  <c r="AK9" i="34"/>
  <c r="AM9" i="34" s="1"/>
  <c r="AJ9" i="34"/>
  <c r="AL9" i="34" s="1"/>
  <c r="AK8" i="34"/>
  <c r="AM8" i="34" s="1"/>
  <c r="AJ8" i="34"/>
  <c r="AL8" i="34" s="1"/>
  <c r="AK92" i="33"/>
  <c r="AM92" i="33" s="1"/>
  <c r="AJ92" i="33"/>
  <c r="AL92" i="33" s="1"/>
  <c r="AN92" i="33" s="1"/>
  <c r="AK91" i="33"/>
  <c r="AM91" i="33" s="1"/>
  <c r="AJ91" i="33"/>
  <c r="AL91" i="33" s="1"/>
  <c r="AN91" i="33" s="1"/>
  <c r="AK90" i="33"/>
  <c r="AM90" i="33" s="1"/>
  <c r="AJ90" i="33"/>
  <c r="AL90" i="33" s="1"/>
  <c r="AN90" i="33" s="1"/>
  <c r="AK89" i="33"/>
  <c r="AM89" i="33" s="1"/>
  <c r="AJ89" i="33"/>
  <c r="AL89" i="33" s="1"/>
  <c r="AN89" i="33" s="1"/>
  <c r="AK88" i="33"/>
  <c r="AM88" i="33" s="1"/>
  <c r="AJ88" i="33"/>
  <c r="AL88" i="33" s="1"/>
  <c r="AN88" i="33" s="1"/>
  <c r="AK87" i="33"/>
  <c r="AM87" i="33" s="1"/>
  <c r="AJ87" i="33"/>
  <c r="AL87" i="33" s="1"/>
  <c r="AN87" i="33" s="1"/>
  <c r="AK86" i="33"/>
  <c r="AM86" i="33" s="1"/>
  <c r="AJ86" i="33"/>
  <c r="AL86" i="33" s="1"/>
  <c r="AN86" i="33" s="1"/>
  <c r="AK85" i="33"/>
  <c r="AM85" i="33" s="1"/>
  <c r="AJ85" i="33"/>
  <c r="AL85" i="33" s="1"/>
  <c r="AN85" i="33" s="1"/>
  <c r="AK84" i="33"/>
  <c r="AM84" i="33" s="1"/>
  <c r="AJ84" i="33"/>
  <c r="AL84" i="33" s="1"/>
  <c r="AN84" i="33" s="1"/>
  <c r="AK83" i="33"/>
  <c r="AM83" i="33" s="1"/>
  <c r="AJ83" i="33"/>
  <c r="AL83" i="33" s="1"/>
  <c r="AN83" i="33" s="1"/>
  <c r="AK82" i="33"/>
  <c r="AM82" i="33" s="1"/>
  <c r="AJ82" i="33"/>
  <c r="AL82" i="33" s="1"/>
  <c r="AN82" i="33" s="1"/>
  <c r="AK81" i="33"/>
  <c r="AM81" i="33" s="1"/>
  <c r="AJ81" i="33"/>
  <c r="AL81" i="33" s="1"/>
  <c r="AN81" i="33" s="1"/>
  <c r="AK80" i="33"/>
  <c r="AM80" i="33" s="1"/>
  <c r="AJ80" i="33"/>
  <c r="AL80" i="33" s="1"/>
  <c r="AN80" i="33" s="1"/>
  <c r="AK79" i="33"/>
  <c r="AM79" i="33" s="1"/>
  <c r="AJ79" i="33"/>
  <c r="AL79" i="33" s="1"/>
  <c r="AN79" i="33" s="1"/>
  <c r="AK78" i="33"/>
  <c r="AM78" i="33" s="1"/>
  <c r="AJ78" i="33"/>
  <c r="AL78" i="33" s="1"/>
  <c r="AN78" i="33" s="1"/>
  <c r="AK77" i="33"/>
  <c r="AM77" i="33" s="1"/>
  <c r="AJ77" i="33"/>
  <c r="AL77" i="33" s="1"/>
  <c r="AN77" i="33" s="1"/>
  <c r="AK76" i="33"/>
  <c r="AM76" i="33" s="1"/>
  <c r="AJ76" i="33"/>
  <c r="AL76" i="33" s="1"/>
  <c r="AN76" i="33" s="1"/>
  <c r="AK75" i="33"/>
  <c r="AM75" i="33" s="1"/>
  <c r="AJ75" i="33"/>
  <c r="AL75" i="33" s="1"/>
  <c r="AN75" i="33" s="1"/>
  <c r="AK74" i="33"/>
  <c r="AM74" i="33" s="1"/>
  <c r="AJ74" i="33"/>
  <c r="AL74" i="33" s="1"/>
  <c r="AN74" i="33" s="1"/>
  <c r="AK73" i="33"/>
  <c r="AM73" i="33" s="1"/>
  <c r="AJ73" i="33"/>
  <c r="AL73" i="33" s="1"/>
  <c r="AN73" i="33" s="1"/>
  <c r="AK72" i="33"/>
  <c r="AM72" i="33" s="1"/>
  <c r="AJ72" i="33"/>
  <c r="AL72" i="33" s="1"/>
  <c r="AN72" i="33" s="1"/>
  <c r="AK71" i="33"/>
  <c r="AM71" i="33" s="1"/>
  <c r="AJ71" i="33"/>
  <c r="AL71" i="33" s="1"/>
  <c r="AN71" i="33" s="1"/>
  <c r="AK70" i="33"/>
  <c r="AM70" i="33" s="1"/>
  <c r="AJ70" i="33"/>
  <c r="AL70" i="33" s="1"/>
  <c r="AN70" i="33" s="1"/>
  <c r="AK69" i="33"/>
  <c r="AM69" i="33" s="1"/>
  <c r="AJ69" i="33"/>
  <c r="AL69" i="33" s="1"/>
  <c r="AN69" i="33" s="1"/>
  <c r="AK68" i="33"/>
  <c r="AM68" i="33" s="1"/>
  <c r="AJ68" i="33"/>
  <c r="AL68" i="33" s="1"/>
  <c r="AN68" i="33" s="1"/>
  <c r="AK67" i="33"/>
  <c r="AM67" i="33" s="1"/>
  <c r="AJ67" i="33"/>
  <c r="AL67" i="33" s="1"/>
  <c r="AN67" i="33" s="1"/>
  <c r="AK66" i="33"/>
  <c r="AM66" i="33" s="1"/>
  <c r="AJ66" i="33"/>
  <c r="AL66" i="33" s="1"/>
  <c r="AN66" i="33" s="1"/>
  <c r="AK65" i="33"/>
  <c r="AM65" i="33" s="1"/>
  <c r="AJ65" i="33"/>
  <c r="AL65" i="33" s="1"/>
  <c r="AN65" i="33" s="1"/>
  <c r="AK64" i="33"/>
  <c r="AM64" i="33" s="1"/>
  <c r="AJ64" i="33"/>
  <c r="AL64" i="33" s="1"/>
  <c r="AN64" i="33" s="1"/>
  <c r="AK63" i="33"/>
  <c r="AM63" i="33" s="1"/>
  <c r="AJ63" i="33"/>
  <c r="AL63" i="33" s="1"/>
  <c r="AN63" i="33" s="1"/>
  <c r="AK62" i="33"/>
  <c r="AM62" i="33" s="1"/>
  <c r="AJ62" i="33"/>
  <c r="AL62" i="33" s="1"/>
  <c r="AN62" i="33" s="1"/>
  <c r="AK61" i="33"/>
  <c r="AM61" i="33" s="1"/>
  <c r="AJ61" i="33"/>
  <c r="AL61" i="33" s="1"/>
  <c r="AN61" i="33" s="1"/>
  <c r="AK60" i="33"/>
  <c r="AM60" i="33" s="1"/>
  <c r="AJ60" i="33"/>
  <c r="AL60" i="33" s="1"/>
  <c r="AN60" i="33" s="1"/>
  <c r="AK59" i="33"/>
  <c r="AM59" i="33" s="1"/>
  <c r="AJ59" i="33"/>
  <c r="AL59" i="33" s="1"/>
  <c r="AN59" i="33" s="1"/>
  <c r="AK58" i="33"/>
  <c r="AM58" i="33" s="1"/>
  <c r="AJ58" i="33"/>
  <c r="AL58" i="33" s="1"/>
  <c r="AN58" i="33" s="1"/>
  <c r="AK57" i="33"/>
  <c r="AM57" i="33" s="1"/>
  <c r="AJ57" i="33"/>
  <c r="AL57" i="33" s="1"/>
  <c r="AN57" i="33" s="1"/>
  <c r="AK56" i="33"/>
  <c r="AM56" i="33" s="1"/>
  <c r="AJ56" i="33"/>
  <c r="AL56" i="33" s="1"/>
  <c r="AN56" i="33" s="1"/>
  <c r="AK55" i="33"/>
  <c r="AM55" i="33" s="1"/>
  <c r="AJ55" i="33"/>
  <c r="AL55" i="33" s="1"/>
  <c r="AN55" i="33" s="1"/>
  <c r="AK54" i="33"/>
  <c r="AM54" i="33" s="1"/>
  <c r="AJ54" i="33"/>
  <c r="AL54" i="33" s="1"/>
  <c r="AN54" i="33" s="1"/>
  <c r="AK53" i="33"/>
  <c r="AM53" i="33" s="1"/>
  <c r="AJ53" i="33"/>
  <c r="AL53" i="33" s="1"/>
  <c r="AN53" i="33" s="1"/>
  <c r="AK52" i="33"/>
  <c r="AM52" i="33" s="1"/>
  <c r="AJ52" i="33"/>
  <c r="AL52" i="33" s="1"/>
  <c r="AN52" i="33" s="1"/>
  <c r="AK51" i="33"/>
  <c r="AM51" i="33" s="1"/>
  <c r="AJ51" i="33"/>
  <c r="AL51" i="33" s="1"/>
  <c r="AN51" i="33" s="1"/>
  <c r="AK50" i="33"/>
  <c r="AM50" i="33" s="1"/>
  <c r="AJ50" i="33"/>
  <c r="AL50" i="33" s="1"/>
  <c r="AN50" i="33" s="1"/>
  <c r="AK49" i="33"/>
  <c r="AM49" i="33" s="1"/>
  <c r="AJ49" i="33"/>
  <c r="AL49" i="33" s="1"/>
  <c r="AN49" i="33" s="1"/>
  <c r="AK48" i="33"/>
  <c r="AM48" i="33" s="1"/>
  <c r="AJ48" i="33"/>
  <c r="AL48" i="33" s="1"/>
  <c r="AN48" i="33" s="1"/>
  <c r="AK47" i="33"/>
  <c r="AM47" i="33" s="1"/>
  <c r="AJ47" i="33"/>
  <c r="AL47" i="33" s="1"/>
  <c r="AN47" i="33" s="1"/>
  <c r="AK46" i="33"/>
  <c r="AM46" i="33" s="1"/>
  <c r="AJ46" i="33"/>
  <c r="AL46" i="33" s="1"/>
  <c r="AN46" i="33" s="1"/>
  <c r="AK45" i="33"/>
  <c r="AM45" i="33" s="1"/>
  <c r="AJ45" i="33"/>
  <c r="AL45" i="33" s="1"/>
  <c r="AN45" i="33" s="1"/>
  <c r="AK44" i="33"/>
  <c r="AM44" i="33" s="1"/>
  <c r="AJ44" i="33"/>
  <c r="AL44" i="33" s="1"/>
  <c r="AN44" i="33" s="1"/>
  <c r="AK43" i="33"/>
  <c r="AM43" i="33" s="1"/>
  <c r="AJ43" i="33"/>
  <c r="AL43" i="33" s="1"/>
  <c r="AK42" i="33"/>
  <c r="AM42" i="33" s="1"/>
  <c r="AJ42" i="33"/>
  <c r="AL42" i="33" s="1"/>
  <c r="AK41" i="33"/>
  <c r="AM41" i="33" s="1"/>
  <c r="AJ41" i="33"/>
  <c r="AL41" i="33" s="1"/>
  <c r="AK40" i="33"/>
  <c r="AM40" i="33" s="1"/>
  <c r="AJ40" i="33"/>
  <c r="AL40" i="33" s="1"/>
  <c r="AK39" i="33"/>
  <c r="AM39" i="33" s="1"/>
  <c r="AJ39" i="33"/>
  <c r="AL39" i="33" s="1"/>
  <c r="AK38" i="33"/>
  <c r="AM38" i="33" s="1"/>
  <c r="AJ38" i="33"/>
  <c r="AL38" i="33" s="1"/>
  <c r="AN38" i="33" s="1"/>
  <c r="AK37" i="33"/>
  <c r="AM37" i="33" s="1"/>
  <c r="AJ37" i="33"/>
  <c r="AL37" i="33" s="1"/>
  <c r="AK36" i="33"/>
  <c r="AM36" i="33" s="1"/>
  <c r="AJ36" i="33"/>
  <c r="AL36" i="33" s="1"/>
  <c r="AK35" i="33"/>
  <c r="AM35" i="33" s="1"/>
  <c r="AJ35" i="33"/>
  <c r="AL35" i="33" s="1"/>
  <c r="AK34" i="33"/>
  <c r="AM34" i="33" s="1"/>
  <c r="AJ34" i="33"/>
  <c r="AL34" i="33" s="1"/>
  <c r="AK33" i="33"/>
  <c r="AM33" i="33" s="1"/>
  <c r="AJ33" i="33"/>
  <c r="AL33" i="33" s="1"/>
  <c r="AK32" i="33"/>
  <c r="AM32" i="33" s="1"/>
  <c r="AJ32" i="33"/>
  <c r="AL32" i="33" s="1"/>
  <c r="AK31" i="33"/>
  <c r="AM31" i="33" s="1"/>
  <c r="AJ31" i="33"/>
  <c r="AL31" i="33" s="1"/>
  <c r="AK30" i="33"/>
  <c r="AM30" i="33" s="1"/>
  <c r="AJ30" i="33"/>
  <c r="AL30" i="33" s="1"/>
  <c r="AK29" i="33"/>
  <c r="AM29" i="33" s="1"/>
  <c r="AJ29" i="33"/>
  <c r="AL29" i="33" s="1"/>
  <c r="AK28" i="33"/>
  <c r="AM28" i="33" s="1"/>
  <c r="AJ28" i="33"/>
  <c r="AL28" i="33" s="1"/>
  <c r="AN28" i="33" s="1"/>
  <c r="AK27" i="33"/>
  <c r="AM27" i="33" s="1"/>
  <c r="AJ27" i="33"/>
  <c r="AL27" i="33" s="1"/>
  <c r="AK26" i="33"/>
  <c r="AM26" i="33" s="1"/>
  <c r="AJ26" i="33"/>
  <c r="AL26" i="33" s="1"/>
  <c r="AK25" i="33"/>
  <c r="AM25" i="33" s="1"/>
  <c r="AJ25" i="33"/>
  <c r="AL25" i="33" s="1"/>
  <c r="AK24" i="33"/>
  <c r="AM24" i="33" s="1"/>
  <c r="AJ24" i="33"/>
  <c r="AL24" i="33" s="1"/>
  <c r="AN24" i="33" s="1"/>
  <c r="AK23" i="33"/>
  <c r="AM23" i="33" s="1"/>
  <c r="AJ23" i="33"/>
  <c r="AL23" i="33" s="1"/>
  <c r="AK22" i="33"/>
  <c r="AM22" i="33" s="1"/>
  <c r="AJ22" i="33"/>
  <c r="AL22" i="33" s="1"/>
  <c r="AK21" i="33"/>
  <c r="AM21" i="33" s="1"/>
  <c r="AJ21" i="33"/>
  <c r="AL21" i="33" s="1"/>
  <c r="AK20" i="33"/>
  <c r="AM20" i="33" s="1"/>
  <c r="AJ20" i="33"/>
  <c r="AL20" i="33" s="1"/>
  <c r="AK19" i="33"/>
  <c r="AM19" i="33" s="1"/>
  <c r="AJ19" i="33"/>
  <c r="AL19" i="33" s="1"/>
  <c r="AK18" i="33"/>
  <c r="AM18" i="33" s="1"/>
  <c r="AJ18" i="33"/>
  <c r="AL18" i="33" s="1"/>
  <c r="AK17" i="33"/>
  <c r="AM17" i="33" s="1"/>
  <c r="AJ17" i="33"/>
  <c r="AL17" i="33" s="1"/>
  <c r="AK16" i="33"/>
  <c r="AM16" i="33" s="1"/>
  <c r="AJ16" i="33"/>
  <c r="AL16" i="33" s="1"/>
  <c r="AK15" i="33"/>
  <c r="AM15" i="33" s="1"/>
  <c r="AJ15" i="33"/>
  <c r="AL15" i="33" s="1"/>
  <c r="AK14" i="33"/>
  <c r="AM14" i="33" s="1"/>
  <c r="AJ14" i="33"/>
  <c r="AL14" i="33" s="1"/>
  <c r="AK13" i="33"/>
  <c r="AM13" i="33" s="1"/>
  <c r="AJ13" i="33"/>
  <c r="AL13" i="33" s="1"/>
  <c r="AK12" i="33"/>
  <c r="AM12" i="33" s="1"/>
  <c r="AJ12" i="33"/>
  <c r="AL12" i="33" s="1"/>
  <c r="AK11" i="33"/>
  <c r="AM11" i="33" s="1"/>
  <c r="AJ11" i="33"/>
  <c r="AL11" i="33" s="1"/>
  <c r="AK10" i="33"/>
  <c r="AM10" i="33" s="1"/>
  <c r="AJ10" i="33"/>
  <c r="AL10" i="33" s="1"/>
  <c r="AK9" i="33"/>
  <c r="AM9" i="33" s="1"/>
  <c r="AJ9" i="33"/>
  <c r="AL9" i="33" s="1"/>
  <c r="AK8" i="33"/>
  <c r="AM8" i="33" s="1"/>
  <c r="AJ8" i="33"/>
  <c r="AL8" i="33" s="1"/>
  <c r="AK92" i="32"/>
  <c r="AM92" i="32" s="1"/>
  <c r="AJ92" i="32"/>
  <c r="AL92" i="32" s="1"/>
  <c r="AN92" i="32" s="1"/>
  <c r="AK91" i="32"/>
  <c r="AM91" i="32" s="1"/>
  <c r="AJ91" i="32"/>
  <c r="AL91" i="32" s="1"/>
  <c r="AN91" i="32" s="1"/>
  <c r="AK90" i="32"/>
  <c r="AM90" i="32" s="1"/>
  <c r="AJ90" i="32"/>
  <c r="AL90" i="32" s="1"/>
  <c r="AN90" i="32" s="1"/>
  <c r="AK89" i="32"/>
  <c r="AM89" i="32" s="1"/>
  <c r="AJ89" i="32"/>
  <c r="AL89" i="32" s="1"/>
  <c r="AN89" i="32" s="1"/>
  <c r="AK88" i="32"/>
  <c r="AM88" i="32" s="1"/>
  <c r="AJ88" i="32"/>
  <c r="AL88" i="32" s="1"/>
  <c r="AN88" i="32" s="1"/>
  <c r="AK87" i="32"/>
  <c r="AM87" i="32" s="1"/>
  <c r="AJ87" i="32"/>
  <c r="AL87" i="32" s="1"/>
  <c r="AN87" i="32" s="1"/>
  <c r="AK86" i="32"/>
  <c r="AM86" i="32" s="1"/>
  <c r="AJ86" i="32"/>
  <c r="AL86" i="32" s="1"/>
  <c r="AN86" i="32" s="1"/>
  <c r="AK85" i="32"/>
  <c r="AM85" i="32" s="1"/>
  <c r="AJ85" i="32"/>
  <c r="AL85" i="32" s="1"/>
  <c r="AN85" i="32" s="1"/>
  <c r="AK84" i="32"/>
  <c r="AM84" i="32" s="1"/>
  <c r="AJ84" i="32"/>
  <c r="AL84" i="32" s="1"/>
  <c r="AN84" i="32" s="1"/>
  <c r="AK83" i="32"/>
  <c r="AM83" i="32" s="1"/>
  <c r="AJ83" i="32"/>
  <c r="AL83" i="32" s="1"/>
  <c r="AN83" i="32" s="1"/>
  <c r="AK82" i="32"/>
  <c r="AM82" i="32" s="1"/>
  <c r="AJ82" i="32"/>
  <c r="AL82" i="32" s="1"/>
  <c r="AN82" i="32" s="1"/>
  <c r="AK81" i="32"/>
  <c r="AM81" i="32" s="1"/>
  <c r="AJ81" i="32"/>
  <c r="AL81" i="32" s="1"/>
  <c r="AN81" i="32" s="1"/>
  <c r="AK80" i="32"/>
  <c r="AM80" i="32" s="1"/>
  <c r="AJ80" i="32"/>
  <c r="AL80" i="32" s="1"/>
  <c r="AN80" i="32" s="1"/>
  <c r="AK79" i="32"/>
  <c r="AM79" i="32" s="1"/>
  <c r="AJ79" i="32"/>
  <c r="AL79" i="32" s="1"/>
  <c r="AN79" i="32" s="1"/>
  <c r="AK78" i="32"/>
  <c r="AM78" i="32" s="1"/>
  <c r="AJ78" i="32"/>
  <c r="AL78" i="32" s="1"/>
  <c r="AN78" i="32" s="1"/>
  <c r="AK77" i="32"/>
  <c r="AM77" i="32" s="1"/>
  <c r="AJ77" i="32"/>
  <c r="AL77" i="32" s="1"/>
  <c r="AN77" i="32" s="1"/>
  <c r="AK76" i="32"/>
  <c r="AM76" i="32" s="1"/>
  <c r="AJ76" i="32"/>
  <c r="AL76" i="32" s="1"/>
  <c r="AN76" i="32" s="1"/>
  <c r="AK75" i="32"/>
  <c r="AM75" i="32" s="1"/>
  <c r="AJ75" i="32"/>
  <c r="AL75" i="32" s="1"/>
  <c r="AN75" i="32" s="1"/>
  <c r="AK74" i="32"/>
  <c r="AM74" i="32" s="1"/>
  <c r="AJ74" i="32"/>
  <c r="AL74" i="32" s="1"/>
  <c r="AN74" i="32" s="1"/>
  <c r="AK73" i="32"/>
  <c r="AM73" i="32" s="1"/>
  <c r="AJ73" i="32"/>
  <c r="AL73" i="32" s="1"/>
  <c r="AN73" i="32" s="1"/>
  <c r="AK72" i="32"/>
  <c r="AM72" i="32" s="1"/>
  <c r="AJ72" i="32"/>
  <c r="AL72" i="32" s="1"/>
  <c r="AN72" i="32" s="1"/>
  <c r="AK71" i="32"/>
  <c r="AM71" i="32" s="1"/>
  <c r="AJ71" i="32"/>
  <c r="AL71" i="32" s="1"/>
  <c r="AN71" i="32" s="1"/>
  <c r="AK70" i="32"/>
  <c r="AM70" i="32" s="1"/>
  <c r="AJ70" i="32"/>
  <c r="AL70" i="32" s="1"/>
  <c r="AN70" i="32" s="1"/>
  <c r="AK69" i="32"/>
  <c r="AM69" i="32" s="1"/>
  <c r="AJ69" i="32"/>
  <c r="AL69" i="32" s="1"/>
  <c r="AN69" i="32" s="1"/>
  <c r="AK68" i="32"/>
  <c r="AM68" i="32" s="1"/>
  <c r="AJ68" i="32"/>
  <c r="AL68" i="32" s="1"/>
  <c r="AN68" i="32" s="1"/>
  <c r="AK67" i="32"/>
  <c r="AM67" i="32" s="1"/>
  <c r="AJ67" i="32"/>
  <c r="AL67" i="32" s="1"/>
  <c r="AN67" i="32" s="1"/>
  <c r="AK66" i="32"/>
  <c r="AM66" i="32" s="1"/>
  <c r="AJ66" i="32"/>
  <c r="AL66" i="32" s="1"/>
  <c r="AN66" i="32" s="1"/>
  <c r="AK65" i="32"/>
  <c r="AM65" i="32" s="1"/>
  <c r="AJ65" i="32"/>
  <c r="AL65" i="32" s="1"/>
  <c r="AN65" i="32" s="1"/>
  <c r="AK64" i="32"/>
  <c r="AM64" i="32" s="1"/>
  <c r="AJ64" i="32"/>
  <c r="AL64" i="32" s="1"/>
  <c r="AN64" i="32" s="1"/>
  <c r="AK63" i="32"/>
  <c r="AM63" i="32" s="1"/>
  <c r="AJ63" i="32"/>
  <c r="AL63" i="32" s="1"/>
  <c r="AN63" i="32" s="1"/>
  <c r="AK62" i="32"/>
  <c r="AM62" i="32" s="1"/>
  <c r="AJ62" i="32"/>
  <c r="AL62" i="32" s="1"/>
  <c r="AN62" i="32" s="1"/>
  <c r="AK61" i="32"/>
  <c r="AM61" i="32" s="1"/>
  <c r="AJ61" i="32"/>
  <c r="AL61" i="32" s="1"/>
  <c r="AN61" i="32" s="1"/>
  <c r="AK60" i="32"/>
  <c r="AM60" i="32" s="1"/>
  <c r="AJ60" i="32"/>
  <c r="AL60" i="32" s="1"/>
  <c r="AN60" i="32" s="1"/>
  <c r="AK59" i="32"/>
  <c r="AM59" i="32" s="1"/>
  <c r="AJ59" i="32"/>
  <c r="AL59" i="32" s="1"/>
  <c r="AN59" i="32" s="1"/>
  <c r="AK58" i="32"/>
  <c r="AM58" i="32" s="1"/>
  <c r="AJ58" i="32"/>
  <c r="AL58" i="32" s="1"/>
  <c r="AN58" i="32" s="1"/>
  <c r="AK57" i="32"/>
  <c r="AM57" i="32" s="1"/>
  <c r="AJ57" i="32"/>
  <c r="AL57" i="32" s="1"/>
  <c r="AN57" i="32" s="1"/>
  <c r="AK56" i="32"/>
  <c r="AM56" i="32" s="1"/>
  <c r="AJ56" i="32"/>
  <c r="AL56" i="32" s="1"/>
  <c r="AN56" i="32" s="1"/>
  <c r="AK55" i="32"/>
  <c r="AM55" i="32" s="1"/>
  <c r="AJ55" i="32"/>
  <c r="AL55" i="32" s="1"/>
  <c r="AN55" i="32" s="1"/>
  <c r="AK54" i="32"/>
  <c r="AM54" i="32" s="1"/>
  <c r="AJ54" i="32"/>
  <c r="AL54" i="32" s="1"/>
  <c r="AN54" i="32" s="1"/>
  <c r="AK53" i="32"/>
  <c r="AM53" i="32" s="1"/>
  <c r="AJ53" i="32"/>
  <c r="AL53" i="32" s="1"/>
  <c r="AN53" i="32" s="1"/>
  <c r="AK52" i="32"/>
  <c r="AM52" i="32" s="1"/>
  <c r="AJ52" i="32"/>
  <c r="AL52" i="32" s="1"/>
  <c r="AN52" i="32" s="1"/>
  <c r="AK51" i="32"/>
  <c r="AM51" i="32" s="1"/>
  <c r="AJ51" i="32"/>
  <c r="AL51" i="32" s="1"/>
  <c r="AN51" i="32" s="1"/>
  <c r="AK50" i="32"/>
  <c r="AM50" i="32" s="1"/>
  <c r="AJ50" i="32"/>
  <c r="AL50" i="32" s="1"/>
  <c r="AN50" i="32" s="1"/>
  <c r="AK49" i="32"/>
  <c r="AM49" i="32" s="1"/>
  <c r="AJ49" i="32"/>
  <c r="AL49" i="32" s="1"/>
  <c r="AN49" i="32" s="1"/>
  <c r="AK48" i="32"/>
  <c r="AM48" i="32" s="1"/>
  <c r="AJ48" i="32"/>
  <c r="AL48" i="32" s="1"/>
  <c r="AN48" i="32" s="1"/>
  <c r="AK47" i="32"/>
  <c r="AM47" i="32" s="1"/>
  <c r="AJ47" i="32"/>
  <c r="AL47" i="32" s="1"/>
  <c r="AN47" i="32" s="1"/>
  <c r="AK46" i="32"/>
  <c r="AM46" i="32" s="1"/>
  <c r="AJ46" i="32"/>
  <c r="AL46" i="32" s="1"/>
  <c r="AN46" i="32" s="1"/>
  <c r="AK45" i="32"/>
  <c r="AM45" i="32" s="1"/>
  <c r="AJ45" i="32"/>
  <c r="AL45" i="32" s="1"/>
  <c r="AN45" i="32" s="1"/>
  <c r="AK44" i="32"/>
  <c r="AM44" i="32" s="1"/>
  <c r="AJ44" i="32"/>
  <c r="AL44" i="32" s="1"/>
  <c r="AK43" i="32"/>
  <c r="AM43" i="32" s="1"/>
  <c r="AJ43" i="32"/>
  <c r="AL43" i="32" s="1"/>
  <c r="AN43" i="32" s="1"/>
  <c r="AK42" i="32"/>
  <c r="AM42" i="32" s="1"/>
  <c r="AJ42" i="32"/>
  <c r="AL42" i="32" s="1"/>
  <c r="AN42" i="32" s="1"/>
  <c r="AK41" i="32"/>
  <c r="AM41" i="32" s="1"/>
  <c r="AJ41" i="32"/>
  <c r="AL41" i="32" s="1"/>
  <c r="AK40" i="32"/>
  <c r="AM40" i="32" s="1"/>
  <c r="AJ40" i="32"/>
  <c r="AL40" i="32" s="1"/>
  <c r="AK39" i="32"/>
  <c r="AM39" i="32" s="1"/>
  <c r="AJ39" i="32"/>
  <c r="AL39" i="32" s="1"/>
  <c r="AN39" i="32" s="1"/>
  <c r="AK38" i="32"/>
  <c r="AM38" i="32" s="1"/>
  <c r="AJ38" i="32"/>
  <c r="AL38" i="32" s="1"/>
  <c r="AK37" i="32"/>
  <c r="AM37" i="32" s="1"/>
  <c r="AJ37" i="32"/>
  <c r="AL37" i="32" s="1"/>
  <c r="AN37" i="32" s="1"/>
  <c r="AK36" i="32"/>
  <c r="AM36" i="32" s="1"/>
  <c r="AJ36" i="32"/>
  <c r="AL36" i="32" s="1"/>
  <c r="AK35" i="32"/>
  <c r="AM35" i="32" s="1"/>
  <c r="AJ35" i="32"/>
  <c r="AL35" i="32" s="1"/>
  <c r="AK34" i="32"/>
  <c r="AM34" i="32" s="1"/>
  <c r="AJ34" i="32"/>
  <c r="AL34" i="32" s="1"/>
  <c r="AK33" i="32"/>
  <c r="AM33" i="32" s="1"/>
  <c r="AJ33" i="32"/>
  <c r="AL33" i="32" s="1"/>
  <c r="AK32" i="32"/>
  <c r="AM32" i="32" s="1"/>
  <c r="AJ32" i="32"/>
  <c r="AL32" i="32" s="1"/>
  <c r="AK31" i="32"/>
  <c r="AM31" i="32" s="1"/>
  <c r="AJ31" i="32"/>
  <c r="AL31" i="32" s="1"/>
  <c r="AK30" i="32"/>
  <c r="AM30" i="32" s="1"/>
  <c r="AJ30" i="32"/>
  <c r="AL30" i="32" s="1"/>
  <c r="AK29" i="32"/>
  <c r="AM29" i="32" s="1"/>
  <c r="AJ29" i="32"/>
  <c r="AL29" i="32" s="1"/>
  <c r="AK28" i="32"/>
  <c r="AM28" i="32" s="1"/>
  <c r="AJ28" i="32"/>
  <c r="AL28" i="32" s="1"/>
  <c r="AK27" i="32"/>
  <c r="AM27" i="32" s="1"/>
  <c r="AJ27" i="32"/>
  <c r="AL27" i="32" s="1"/>
  <c r="AK26" i="32"/>
  <c r="AM26" i="32" s="1"/>
  <c r="AJ26" i="32"/>
  <c r="AL26" i="32" s="1"/>
  <c r="AK25" i="32"/>
  <c r="AM25" i="32" s="1"/>
  <c r="AJ25" i="32"/>
  <c r="AL25" i="32" s="1"/>
  <c r="AK24" i="32"/>
  <c r="AM24" i="32" s="1"/>
  <c r="AJ24" i="32"/>
  <c r="AL24" i="32" s="1"/>
  <c r="AK23" i="32"/>
  <c r="AM23" i="32" s="1"/>
  <c r="AJ23" i="32"/>
  <c r="AL23" i="32" s="1"/>
  <c r="AK22" i="32"/>
  <c r="AM22" i="32" s="1"/>
  <c r="AJ22" i="32"/>
  <c r="AL22" i="32" s="1"/>
  <c r="AK21" i="32"/>
  <c r="AM21" i="32" s="1"/>
  <c r="AJ21" i="32"/>
  <c r="AL21" i="32" s="1"/>
  <c r="AK20" i="32"/>
  <c r="AM20" i="32" s="1"/>
  <c r="AJ20" i="32"/>
  <c r="AL20" i="32" s="1"/>
  <c r="AK19" i="32"/>
  <c r="AM19" i="32" s="1"/>
  <c r="AJ19" i="32"/>
  <c r="AL19" i="32" s="1"/>
  <c r="AN19" i="32" s="1"/>
  <c r="U25" i="38" s="1"/>
  <c r="AK18" i="32"/>
  <c r="AM18" i="32" s="1"/>
  <c r="AJ18" i="32"/>
  <c r="AL18" i="32" s="1"/>
  <c r="AK17" i="32"/>
  <c r="AM17" i="32" s="1"/>
  <c r="AJ17" i="32"/>
  <c r="AL17" i="32" s="1"/>
  <c r="AK16" i="32"/>
  <c r="AM16" i="32" s="1"/>
  <c r="AJ16" i="32"/>
  <c r="AL16" i="32" s="1"/>
  <c r="AK15" i="32"/>
  <c r="AM15" i="32" s="1"/>
  <c r="AJ15" i="32"/>
  <c r="AL15" i="32" s="1"/>
  <c r="AK14" i="32"/>
  <c r="AM14" i="32" s="1"/>
  <c r="AJ14" i="32"/>
  <c r="AL14" i="32" s="1"/>
  <c r="AK13" i="32"/>
  <c r="AM13" i="32" s="1"/>
  <c r="AJ13" i="32"/>
  <c r="AL13" i="32" s="1"/>
  <c r="AK12" i="32"/>
  <c r="AM12" i="32" s="1"/>
  <c r="AJ12" i="32"/>
  <c r="AL12" i="32" s="1"/>
  <c r="AK11" i="32"/>
  <c r="AM11" i="32" s="1"/>
  <c r="AJ11" i="32"/>
  <c r="AL11" i="32" s="1"/>
  <c r="AK10" i="32"/>
  <c r="AM10" i="32" s="1"/>
  <c r="AJ10" i="32"/>
  <c r="AL10" i="32" s="1"/>
  <c r="AK9" i="32"/>
  <c r="AM9" i="32" s="1"/>
  <c r="AJ9" i="32"/>
  <c r="AL9" i="32" s="1"/>
  <c r="AK8" i="32"/>
  <c r="AM8" i="32" s="1"/>
  <c r="AJ8" i="32"/>
  <c r="AL8" i="32" s="1"/>
  <c r="AK91" i="7"/>
  <c r="AU91" i="7" s="1"/>
  <c r="AJ91" i="7"/>
  <c r="AL91" i="7" s="1"/>
  <c r="AS91" i="7" s="1"/>
  <c r="AK90" i="7"/>
  <c r="AJ90" i="7"/>
  <c r="AQ90" i="7" s="1"/>
  <c r="AK89" i="7"/>
  <c r="AJ89" i="7"/>
  <c r="AP89" i="7" s="1"/>
  <c r="AK88" i="7"/>
  <c r="AM88" i="7" s="1"/>
  <c r="AJ88" i="7"/>
  <c r="AR88" i="7" s="1"/>
  <c r="AK87" i="7"/>
  <c r="AM87" i="7" s="1"/>
  <c r="AJ87" i="7"/>
  <c r="AR87" i="7" s="1"/>
  <c r="AK86" i="7"/>
  <c r="AM86" i="7" s="1"/>
  <c r="AJ86" i="7"/>
  <c r="AL86" i="7" s="1"/>
  <c r="AK85" i="7"/>
  <c r="AJ85" i="7"/>
  <c r="AQ85" i="7" s="1"/>
  <c r="AK84" i="7"/>
  <c r="AU84" i="7" s="1"/>
  <c r="AJ84" i="7"/>
  <c r="AK83" i="7"/>
  <c r="AU83" i="7" s="1"/>
  <c r="AJ83" i="7"/>
  <c r="AL83" i="7" s="1"/>
  <c r="AS83" i="7" s="1"/>
  <c r="AK82" i="7"/>
  <c r="AT82" i="7" s="1"/>
  <c r="AJ82" i="7"/>
  <c r="AP82" i="7" s="1"/>
  <c r="AK81" i="7"/>
  <c r="AM81" i="7" s="1"/>
  <c r="AJ81" i="7"/>
  <c r="AP81" i="7" s="1"/>
  <c r="AK80" i="7"/>
  <c r="AM80" i="7" s="1"/>
  <c r="AJ80" i="7"/>
  <c r="AP80" i="7" s="1"/>
  <c r="AK79" i="7"/>
  <c r="AT79" i="7" s="1"/>
  <c r="AJ79" i="7"/>
  <c r="AR79" i="7" s="1"/>
  <c r="AK78" i="7"/>
  <c r="AJ78" i="7"/>
  <c r="AQ78" i="7" s="1"/>
  <c r="AK77" i="7"/>
  <c r="AJ77" i="7"/>
  <c r="AK76" i="7"/>
  <c r="AU76" i="7" s="1"/>
  <c r="AJ76" i="7"/>
  <c r="AK75" i="7"/>
  <c r="AU75" i="7" s="1"/>
  <c r="AJ75" i="7"/>
  <c r="AR75" i="7" s="1"/>
  <c r="AK74" i="7"/>
  <c r="AM74" i="7" s="1"/>
  <c r="AJ74" i="7"/>
  <c r="AP74" i="7" s="1"/>
  <c r="AK73" i="7"/>
  <c r="AM73" i="7" s="1"/>
  <c r="AJ73" i="7"/>
  <c r="AL73" i="7" s="1"/>
  <c r="AS73" i="7" s="1"/>
  <c r="AK72" i="7"/>
  <c r="AM72" i="7" s="1"/>
  <c r="AJ72" i="7"/>
  <c r="AR72" i="7" s="1"/>
  <c r="AK71" i="7"/>
  <c r="AT71" i="7" s="1"/>
  <c r="AJ71" i="7"/>
  <c r="AK70" i="7"/>
  <c r="AT70" i="7" s="1"/>
  <c r="AJ70" i="7"/>
  <c r="AL70" i="7" s="1"/>
  <c r="AK69" i="7"/>
  <c r="AJ69" i="7"/>
  <c r="AK68" i="7"/>
  <c r="AU68" i="7" s="1"/>
  <c r="AJ68" i="7"/>
  <c r="AK67" i="7"/>
  <c r="AU67" i="7" s="1"/>
  <c r="AJ67" i="7"/>
  <c r="AK66" i="7"/>
  <c r="AM66" i="7" s="1"/>
  <c r="AJ66" i="7"/>
  <c r="AK65" i="7"/>
  <c r="AM65" i="7" s="1"/>
  <c r="AJ65" i="7"/>
  <c r="AR65" i="7" s="1"/>
  <c r="AK64" i="7"/>
  <c r="AM64" i="7" s="1"/>
  <c r="AJ64" i="7"/>
  <c r="AR64" i="7" s="1"/>
  <c r="AK63" i="7"/>
  <c r="AT63" i="7" s="1"/>
  <c r="AJ63" i="7"/>
  <c r="AK62" i="7"/>
  <c r="AT62" i="7" s="1"/>
  <c r="AJ62" i="7"/>
  <c r="AL62" i="7" s="1"/>
  <c r="AK61" i="7"/>
  <c r="AT61" i="7" s="1"/>
  <c r="AJ61" i="7"/>
  <c r="AP61" i="7" s="1"/>
  <c r="AK60" i="7"/>
  <c r="AU60" i="7" s="1"/>
  <c r="AJ60" i="7"/>
  <c r="AK59" i="7"/>
  <c r="AU59" i="7" s="1"/>
  <c r="AJ59" i="7"/>
  <c r="AQ59" i="7" s="1"/>
  <c r="AK58" i="7"/>
  <c r="AM58" i="7" s="1"/>
  <c r="AJ58" i="7"/>
  <c r="AK57" i="7"/>
  <c r="AM57" i="7" s="1"/>
  <c r="AJ57" i="7"/>
  <c r="AL57" i="7" s="1"/>
  <c r="AS57" i="7" s="1"/>
  <c r="AK56" i="7"/>
  <c r="AM56" i="7" s="1"/>
  <c r="AJ56" i="7"/>
  <c r="AK55" i="7"/>
  <c r="AT55" i="7" s="1"/>
  <c r="AJ55" i="7"/>
  <c r="AK54" i="7"/>
  <c r="AM54" i="7" s="1"/>
  <c r="AJ54" i="7"/>
  <c r="AR54" i="7" s="1"/>
  <c r="AK53" i="7"/>
  <c r="AT53" i="7" s="1"/>
  <c r="AJ53" i="7"/>
  <c r="AP53" i="7" s="1"/>
  <c r="AK52" i="7"/>
  <c r="AU52" i="7" s="1"/>
  <c r="AJ52" i="7"/>
  <c r="AP52" i="7" s="1"/>
  <c r="AK51" i="7"/>
  <c r="AU51" i="7" s="1"/>
  <c r="AJ51" i="7"/>
  <c r="AK50" i="7"/>
  <c r="AM50" i="7" s="1"/>
  <c r="AJ50" i="7"/>
  <c r="AK49" i="7"/>
  <c r="AM49" i="7" s="1"/>
  <c r="AJ49" i="7"/>
  <c r="AR49" i="7" s="1"/>
  <c r="AK48" i="7"/>
  <c r="AT48" i="7" s="1"/>
  <c r="AJ48" i="7"/>
  <c r="AQ48" i="7" s="1"/>
  <c r="AK47" i="7"/>
  <c r="AT47" i="7" s="1"/>
  <c r="AJ47" i="7"/>
  <c r="AQ47" i="7" s="1"/>
  <c r="AK46" i="7"/>
  <c r="AT46" i="7" s="1"/>
  <c r="AJ46" i="7"/>
  <c r="AP46" i="7" s="1"/>
  <c r="AK45" i="7"/>
  <c r="AU45" i="7" s="1"/>
  <c r="AJ45" i="7"/>
  <c r="AR45" i="7" s="1"/>
  <c r="AK44" i="7"/>
  <c r="AU44" i="7" s="1"/>
  <c r="AJ44" i="7"/>
  <c r="AK43" i="7"/>
  <c r="AJ43" i="7"/>
  <c r="AK42" i="7"/>
  <c r="AT42" i="7" s="1"/>
  <c r="AJ42" i="7"/>
  <c r="AR42" i="7" s="1"/>
  <c r="AK41" i="7"/>
  <c r="AM41" i="7" s="1"/>
  <c r="AJ41" i="7"/>
  <c r="AP41" i="7" s="1"/>
  <c r="AK40" i="7"/>
  <c r="AM40" i="7" s="1"/>
  <c r="AJ40" i="7"/>
  <c r="AQ40" i="7" s="1"/>
  <c r="AK39" i="7"/>
  <c r="AJ39" i="7"/>
  <c r="AK38" i="7"/>
  <c r="AT38" i="7" s="1"/>
  <c r="AJ38" i="7"/>
  <c r="AL38" i="7" s="1"/>
  <c r="AK37" i="7"/>
  <c r="AM37" i="7" s="1"/>
  <c r="AJ37" i="7"/>
  <c r="AR37" i="7" s="1"/>
  <c r="AK36" i="7"/>
  <c r="AU36" i="7" s="1"/>
  <c r="AJ42" i="38" s="1"/>
  <c r="AR42" i="38" s="1"/>
  <c r="AJ36" i="7"/>
  <c r="AK35" i="7"/>
  <c r="AU35" i="7" s="1"/>
  <c r="AJ35" i="7"/>
  <c r="AQ35" i="7" s="1"/>
  <c r="AK34" i="7"/>
  <c r="AJ34" i="7"/>
  <c r="AP34" i="7" s="1"/>
  <c r="AK33" i="7"/>
  <c r="AJ33" i="7"/>
  <c r="AQ33" i="7" s="1"/>
  <c r="AK32" i="7"/>
  <c r="AJ32" i="7"/>
  <c r="AQ32" i="7" s="1"/>
  <c r="AK31" i="7"/>
  <c r="AT31" i="7" s="1"/>
  <c r="AJ31" i="7"/>
  <c r="AQ31" i="7" s="1"/>
  <c r="AK30" i="7"/>
  <c r="AT30" i="7" s="1"/>
  <c r="AJ30" i="7"/>
  <c r="AQ30" i="7" s="1"/>
  <c r="AK29" i="7"/>
  <c r="AU29" i="7" s="1"/>
  <c r="AJ29" i="7"/>
  <c r="AR29" i="7" s="1"/>
  <c r="AK28" i="7"/>
  <c r="AM28" i="7" s="1"/>
  <c r="AJ28" i="7"/>
  <c r="AK27" i="7"/>
  <c r="AU27" i="7" s="1"/>
  <c r="AJ27" i="7"/>
  <c r="AR27" i="7" s="1"/>
  <c r="AK26" i="7"/>
  <c r="AT26" i="7" s="1"/>
  <c r="AJ26" i="7"/>
  <c r="AP26" i="7" s="1"/>
  <c r="AK25" i="7"/>
  <c r="AM25" i="7" s="1"/>
  <c r="AJ25" i="7"/>
  <c r="AQ25" i="7" s="1"/>
  <c r="AK24" i="7"/>
  <c r="AJ24" i="7"/>
  <c r="AQ24" i="7" s="1"/>
  <c r="AK23" i="7"/>
  <c r="AT23" i="7" s="1"/>
  <c r="AJ23" i="7"/>
  <c r="AQ23" i="7" s="1"/>
  <c r="AK22" i="7"/>
  <c r="AT22" i="7" s="1"/>
  <c r="AJ22" i="7"/>
  <c r="AR22" i="7" s="1"/>
  <c r="AK21" i="7"/>
  <c r="AU21" i="7" s="1"/>
  <c r="AJ21" i="7"/>
  <c r="AQ21" i="7" s="1"/>
  <c r="AK20" i="7"/>
  <c r="AU20" i="7" s="1"/>
  <c r="AJ20" i="7"/>
  <c r="AP20" i="7" s="1"/>
  <c r="AK19" i="7"/>
  <c r="AU19" i="7" s="1"/>
  <c r="AJ19" i="7"/>
  <c r="AQ19" i="7" s="1"/>
  <c r="AK18" i="7"/>
  <c r="AU18" i="7" s="1"/>
  <c r="AJ18" i="7"/>
  <c r="AK17" i="7"/>
  <c r="AT17" i="7" s="1"/>
  <c r="AJ17" i="7"/>
  <c r="AK16" i="7"/>
  <c r="AU16" i="7" s="1"/>
  <c r="AJ22" i="38" s="1"/>
  <c r="AJ16" i="7"/>
  <c r="AQ16" i="7" s="1"/>
  <c r="AK15" i="7"/>
  <c r="AJ15" i="7"/>
  <c r="AQ15" i="7" s="1"/>
  <c r="AK14" i="7"/>
  <c r="AM14" i="7" s="1"/>
  <c r="AJ14" i="7"/>
  <c r="AR14" i="7" s="1"/>
  <c r="AK13" i="7"/>
  <c r="AM13" i="7" s="1"/>
  <c r="AJ13" i="7"/>
  <c r="AR13" i="7" s="1"/>
  <c r="AK12" i="7"/>
  <c r="AU12" i="7" s="1"/>
  <c r="AJ18" i="38" s="1"/>
  <c r="AJ12" i="7"/>
  <c r="AK11" i="7"/>
  <c r="AU11" i="7" s="1"/>
  <c r="AJ17" i="38" s="1"/>
  <c r="AR17" i="38" s="1"/>
  <c r="AJ11" i="7"/>
  <c r="AL11" i="7" s="1"/>
  <c r="AK10" i="7"/>
  <c r="AM10" i="7" s="1"/>
  <c r="AJ10" i="7"/>
  <c r="AR10" i="7" s="1"/>
  <c r="AK9" i="7"/>
  <c r="AU9" i="7" s="1"/>
  <c r="AJ15" i="38" s="1"/>
  <c r="AR15" i="38" s="1"/>
  <c r="AJ9" i="7"/>
  <c r="AL9" i="7" s="1"/>
  <c r="AK8" i="7"/>
  <c r="AU8" i="7" s="1"/>
  <c r="AJ14" i="38" s="1"/>
  <c r="AR14" i="38" s="1"/>
  <c r="AJ8" i="7"/>
  <c r="AQ8" i="7" s="1"/>
  <c r="AN31" i="37" l="1"/>
  <c r="AN25" i="32"/>
  <c r="AN26" i="35"/>
  <c r="U32" i="38" s="1"/>
  <c r="Z24" i="41"/>
  <c r="AB23" i="44"/>
  <c r="AN23" i="32"/>
  <c r="AN22" i="33"/>
  <c r="AN24" i="35"/>
  <c r="AN21" i="32"/>
  <c r="AN32" i="36"/>
  <c r="AN25" i="33"/>
  <c r="Z28" i="41"/>
  <c r="AN26" i="33"/>
  <c r="AA26" i="43"/>
  <c r="AN20" i="33"/>
  <c r="AN21" i="33"/>
  <c r="AN19" i="35"/>
  <c r="AN43" i="37"/>
  <c r="AN42" i="36"/>
  <c r="AN42" i="33"/>
  <c r="Z45" i="41"/>
  <c r="AA42" i="43"/>
  <c r="AN34" i="35"/>
  <c r="AA34" i="42"/>
  <c r="AN34" i="36"/>
  <c r="AN33" i="36"/>
  <c r="AN33" i="37"/>
  <c r="AN41" i="32"/>
  <c r="AN40" i="33"/>
  <c r="AN41" i="36"/>
  <c r="AN38" i="32"/>
  <c r="AN37" i="33"/>
  <c r="AN41" i="33"/>
  <c r="AN40" i="34"/>
  <c r="AN39" i="35"/>
  <c r="Z40" i="41"/>
  <c r="Z42" i="41"/>
  <c r="AA36" i="43"/>
  <c r="AA40" i="43"/>
  <c r="AB39" i="44"/>
  <c r="AN40" i="35"/>
  <c r="Z39" i="41"/>
  <c r="Z41" i="41"/>
  <c r="Z43" i="41"/>
  <c r="AA38" i="42"/>
  <c r="U44" i="38" s="1"/>
  <c r="AA38" i="43"/>
  <c r="AB37" i="44"/>
  <c r="AB41" i="44"/>
  <c r="AN32" i="37"/>
  <c r="AA32" i="43"/>
  <c r="AN32" i="35"/>
  <c r="AN30" i="35"/>
  <c r="AN28" i="36"/>
  <c r="AN28" i="37"/>
  <c r="AN28" i="34"/>
  <c r="Z30" i="41"/>
  <c r="AA28" i="43"/>
  <c r="AN28" i="35"/>
  <c r="AN27" i="34"/>
  <c r="AN27" i="35"/>
  <c r="AB27" i="44"/>
  <c r="AN27" i="32"/>
  <c r="AA27" i="42"/>
  <c r="Z29" i="41"/>
  <c r="U26" i="38"/>
  <c r="AB19" i="44"/>
  <c r="AN22" i="36"/>
  <c r="AN21" i="37"/>
  <c r="AN33" i="32"/>
  <c r="AN32" i="33"/>
  <c r="AN36" i="33"/>
  <c r="AN31" i="34"/>
  <c r="AN35" i="34"/>
  <c r="AN30" i="32"/>
  <c r="AN34" i="32"/>
  <c r="AN33" i="33"/>
  <c r="AN32" i="34"/>
  <c r="AN36" i="34"/>
  <c r="AN31" i="35"/>
  <c r="AN35" i="35"/>
  <c r="Z32" i="41"/>
  <c r="Z34" i="41"/>
  <c r="Z36" i="41"/>
  <c r="Z38" i="41"/>
  <c r="AB31" i="44"/>
  <c r="AB35" i="44"/>
  <c r="AN31" i="32"/>
  <c r="AN35" i="32"/>
  <c r="U41" i="38" s="1"/>
  <c r="AN30" i="33"/>
  <c r="AN34" i="33"/>
  <c r="AN33" i="34"/>
  <c r="Z33" i="41"/>
  <c r="Z35" i="41"/>
  <c r="Z37" i="41"/>
  <c r="AA30" i="42"/>
  <c r="AA30" i="43"/>
  <c r="AA34" i="43"/>
  <c r="AB33" i="44"/>
  <c r="AN20" i="36"/>
  <c r="AN19" i="37"/>
  <c r="AN23" i="37"/>
  <c r="AN22" i="32"/>
  <c r="AN20" i="34"/>
  <c r="AN24" i="34"/>
  <c r="U30" i="38" s="1"/>
  <c r="Z21" i="41"/>
  <c r="Z23" i="41"/>
  <c r="Z25" i="41"/>
  <c r="Z27" i="41"/>
  <c r="AA22" i="42"/>
  <c r="AA22" i="43"/>
  <c r="AB21" i="44"/>
  <c r="Z19" i="41"/>
  <c r="AN29" i="36"/>
  <c r="AN29" i="33"/>
  <c r="AN29" i="37"/>
  <c r="AN29" i="34"/>
  <c r="Z31" i="41"/>
  <c r="AB29" i="44"/>
  <c r="AN29" i="32"/>
  <c r="AN21" i="36"/>
  <c r="U27" i="38" s="1"/>
  <c r="AN25" i="36"/>
  <c r="AN20" i="37"/>
  <c r="AN24" i="37"/>
  <c r="AN26" i="32"/>
  <c r="AN26" i="36"/>
  <c r="AA19" i="42"/>
  <c r="AB25" i="44"/>
  <c r="AN24" i="36"/>
  <c r="AA18" i="43"/>
  <c r="AN18" i="35"/>
  <c r="Z17" i="41"/>
  <c r="AB8" i="41"/>
  <c r="AA25" i="42"/>
  <c r="AA33" i="42"/>
  <c r="AA41" i="42"/>
  <c r="U47" i="38" s="1"/>
  <c r="AA20" i="42"/>
  <c r="AA28" i="42"/>
  <c r="AA36" i="42"/>
  <c r="AA44" i="42"/>
  <c r="AA19" i="43"/>
  <c r="AA23" i="43"/>
  <c r="AA27" i="43"/>
  <c r="AA31" i="43"/>
  <c r="AA35" i="43"/>
  <c r="AA39" i="43"/>
  <c r="AA43" i="43"/>
  <c r="AB22" i="44"/>
  <c r="AB26" i="44"/>
  <c r="AB30" i="44"/>
  <c r="AB34" i="44"/>
  <c r="AB38" i="44"/>
  <c r="AB42" i="44"/>
  <c r="AB46" i="44"/>
  <c r="AA23" i="42"/>
  <c r="AA31" i="42"/>
  <c r="AA39" i="42"/>
  <c r="U45" i="38" s="1"/>
  <c r="AB43" i="44"/>
  <c r="AA21" i="42"/>
  <c r="AA29" i="42"/>
  <c r="AA37" i="42"/>
  <c r="U43" i="38" s="1"/>
  <c r="AA45" i="42"/>
  <c r="AN20" i="32"/>
  <c r="AN24" i="32"/>
  <c r="AN28" i="32"/>
  <c r="AN32" i="32"/>
  <c r="AN36" i="32"/>
  <c r="AN40" i="32"/>
  <c r="AN44" i="32"/>
  <c r="AN19" i="33"/>
  <c r="AN23" i="33"/>
  <c r="AN27" i="33"/>
  <c r="AN31" i="33"/>
  <c r="AN35" i="33"/>
  <c r="AN39" i="33"/>
  <c r="AN43" i="33"/>
  <c r="AN22" i="34"/>
  <c r="AN26" i="34"/>
  <c r="AN30" i="34"/>
  <c r="AN34" i="34"/>
  <c r="AN38" i="34"/>
  <c r="AN42" i="34"/>
  <c r="AN46" i="34"/>
  <c r="AN21" i="35"/>
  <c r="AN25" i="35"/>
  <c r="U31" i="38" s="1"/>
  <c r="AN29" i="35"/>
  <c r="AN33" i="35"/>
  <c r="AN37" i="35"/>
  <c r="AN41" i="35"/>
  <c r="AN45" i="35"/>
  <c r="AN19" i="36"/>
  <c r="AN23" i="36"/>
  <c r="AN27" i="36"/>
  <c r="AN31" i="36"/>
  <c r="AN35" i="36"/>
  <c r="AN39" i="36"/>
  <c r="AN43" i="36"/>
  <c r="AN22" i="37"/>
  <c r="U28" i="38" s="1"/>
  <c r="AN26" i="37"/>
  <c r="AN30" i="37"/>
  <c r="AN34" i="37"/>
  <c r="AN38" i="37"/>
  <c r="AN42" i="37"/>
  <c r="AN46" i="37"/>
  <c r="AA24" i="42"/>
  <c r="AA32" i="42"/>
  <c r="AA40" i="42"/>
  <c r="U46" i="38" s="1"/>
  <c r="AA21" i="43"/>
  <c r="AA25" i="43"/>
  <c r="AA29" i="43"/>
  <c r="AA33" i="43"/>
  <c r="AA37" i="43"/>
  <c r="AA41" i="43"/>
  <c r="AA45" i="43"/>
  <c r="AB20" i="44"/>
  <c r="AB24" i="44"/>
  <c r="AB28" i="44"/>
  <c r="AB32" i="44"/>
  <c r="AB36" i="44"/>
  <c r="AB40" i="44"/>
  <c r="AB44" i="44"/>
  <c r="Z16" i="41"/>
  <c r="AN18" i="32"/>
  <c r="AB18" i="44"/>
  <c r="AN18" i="33"/>
  <c r="AN18" i="36"/>
  <c r="Z20" i="41"/>
  <c r="AA18" i="42"/>
  <c r="AN18" i="34"/>
  <c r="AN18" i="37"/>
  <c r="AA17" i="42"/>
  <c r="AN17" i="33"/>
  <c r="AN17" i="36"/>
  <c r="AN17" i="34"/>
  <c r="AN17" i="37"/>
  <c r="AN17" i="35"/>
  <c r="AA17" i="43"/>
  <c r="AN16" i="32"/>
  <c r="AP86" i="7"/>
  <c r="AP47" i="7"/>
  <c r="AU63" i="7"/>
  <c r="AQ70" i="7"/>
  <c r="AQ34" i="7"/>
  <c r="AQ74" i="7"/>
  <c r="AU50" i="7"/>
  <c r="AR47" i="7"/>
  <c r="AU62" i="7"/>
  <c r="AT65" i="7"/>
  <c r="AL49" i="7"/>
  <c r="AS49" i="7" s="1"/>
  <c r="AU55" i="7"/>
  <c r="AP62" i="7"/>
  <c r="AQ62" i="7"/>
  <c r="AU71" i="7"/>
  <c r="AT76" i="7"/>
  <c r="AL54" i="7"/>
  <c r="AN54" i="7" s="1"/>
  <c r="AT60" i="7"/>
  <c r="AU65" i="7"/>
  <c r="AR78" i="7"/>
  <c r="AM83" i="7"/>
  <c r="AQ54" i="7"/>
  <c r="AP72" i="7"/>
  <c r="AN8" i="32"/>
  <c r="AD14" i="38" s="1"/>
  <c r="AB12" i="44"/>
  <c r="AN10" i="34"/>
  <c r="AN8" i="37"/>
  <c r="AN17" i="32"/>
  <c r="U23" i="38" s="1"/>
  <c r="AB17" i="44"/>
  <c r="AN16" i="33"/>
  <c r="U22" i="38" s="1"/>
  <c r="AN16" i="35"/>
  <c r="AN16" i="34"/>
  <c r="AA16" i="43"/>
  <c r="AA15" i="42"/>
  <c r="AN15" i="35"/>
  <c r="AL15" i="7"/>
  <c r="AA14" i="43"/>
  <c r="AN14" i="33"/>
  <c r="Z15" i="41"/>
  <c r="AN13" i="37"/>
  <c r="AM51" i="7"/>
  <c r="AU47" i="7"/>
  <c r="AP54" i="7"/>
  <c r="AR62" i="7"/>
  <c r="AR70" i="7"/>
  <c r="AR74" i="7"/>
  <c r="AU49" i="7"/>
  <c r="AQ65" i="7"/>
  <c r="AB11" i="44"/>
  <c r="AL34" i="7"/>
  <c r="AM59" i="7"/>
  <c r="AU70" i="7"/>
  <c r="AP48" i="7"/>
  <c r="AP57" i="7"/>
  <c r="AP73" i="7"/>
  <c r="AL78" i="7"/>
  <c r="AN78" i="7" s="1"/>
  <c r="AR80" i="7"/>
  <c r="Z8" i="41"/>
  <c r="AL26" i="7"/>
  <c r="AR48" i="7"/>
  <c r="AQ57" i="7"/>
  <c r="AR73" i="7"/>
  <c r="AP78" i="7"/>
  <c r="AM55" i="7"/>
  <c r="AR57" i="7"/>
  <c r="AM62" i="7"/>
  <c r="AM76" i="7"/>
  <c r="AN11" i="37"/>
  <c r="AU42" i="7"/>
  <c r="AJ48" i="38" s="1"/>
  <c r="AR48" i="38" s="1"/>
  <c r="W48" i="38" s="1"/>
  <c r="S48" i="38" s="1"/>
  <c r="T48" i="38" s="1"/>
  <c r="AL47" i="7"/>
  <c r="AS47" i="7" s="1"/>
  <c r="AQ73" i="7"/>
  <c r="AU74" i="7"/>
  <c r="AU73" i="7"/>
  <c r="AL79" i="7"/>
  <c r="AN79" i="7" s="1"/>
  <c r="AQ83" i="7"/>
  <c r="AL82" i="7"/>
  <c r="AS82" i="7" s="1"/>
  <c r="AR83" i="7"/>
  <c r="AQ82" i="7"/>
  <c r="AR82" i="7"/>
  <c r="AT74" i="7"/>
  <c r="AU23" i="7"/>
  <c r="AP31" i="7"/>
  <c r="AR33" i="7"/>
  <c r="AR35" i="7"/>
  <c r="AM27" i="7"/>
  <c r="AM46" i="7"/>
  <c r="AU22" i="7"/>
  <c r="AP25" i="7"/>
  <c r="AQ27" i="7"/>
  <c r="AL33" i="7"/>
  <c r="AR34" i="7"/>
  <c r="AL41" i="7"/>
  <c r="AS41" i="7" s="1"/>
  <c r="AQ46" i="7"/>
  <c r="AR25" i="7"/>
  <c r="AL31" i="7"/>
  <c r="AQ41" i="7"/>
  <c r="AR46" i="7"/>
  <c r="AM31" i="7"/>
  <c r="AP33" i="7"/>
  <c r="AR41" i="7"/>
  <c r="AT44" i="7"/>
  <c r="AA14" i="42"/>
  <c r="AB16" i="44"/>
  <c r="AN16" i="36"/>
  <c r="Z18" i="41"/>
  <c r="AN15" i="32"/>
  <c r="AN11" i="34"/>
  <c r="AA12" i="43"/>
  <c r="AA15" i="43"/>
  <c r="AN9" i="35"/>
  <c r="AN11" i="35"/>
  <c r="AN8" i="36"/>
  <c r="AN9" i="37"/>
  <c r="AN16" i="37"/>
  <c r="AA16" i="42"/>
  <c r="AB8" i="44"/>
  <c r="AQ11" i="7"/>
  <c r="AN14" i="35"/>
  <c r="AR11" i="7"/>
  <c r="AR24" i="7"/>
  <c r="AM26" i="7"/>
  <c r="AT27" i="7"/>
  <c r="AL30" i="7"/>
  <c r="AU46" i="7"/>
  <c r="AR19" i="7"/>
  <c r="AM22" i="7"/>
  <c r="AQ26" i="7"/>
  <c r="AM30" i="7"/>
  <c r="AU31" i="7"/>
  <c r="AM38" i="7"/>
  <c r="AP38" i="7"/>
  <c r="AP30" i="7"/>
  <c r="AR30" i="7"/>
  <c r="AR26" i="7"/>
  <c r="AU26" i="7"/>
  <c r="AQ38" i="7"/>
  <c r="AU38" i="7"/>
  <c r="AJ44" i="38" s="1"/>
  <c r="AR44" i="38" s="1"/>
  <c r="AL46" i="7"/>
  <c r="AM47" i="7"/>
  <c r="AU43" i="7"/>
  <c r="AJ49" i="38" s="1"/>
  <c r="AR49" i="38" s="1"/>
  <c r="W49" i="38" s="1"/>
  <c r="S49" i="38" s="1"/>
  <c r="T49" i="38" s="1"/>
  <c r="AT43" i="7"/>
  <c r="AL29" i="7"/>
  <c r="AL40" i="7"/>
  <c r="AS40" i="7" s="1"/>
  <c r="AP42" i="7"/>
  <c r="AL42" i="7"/>
  <c r="AT68" i="7"/>
  <c r="AM79" i="7"/>
  <c r="AL81" i="7"/>
  <c r="AS81" i="7" s="1"/>
  <c r="AL87" i="7"/>
  <c r="AN87" i="7" s="1"/>
  <c r="AL89" i="7"/>
  <c r="AS89" i="7" s="1"/>
  <c r="AP18" i="7"/>
  <c r="AR18" i="7"/>
  <c r="AP50" i="7"/>
  <c r="AR50" i="7"/>
  <c r="AQ50" i="7"/>
  <c r="AP58" i="7"/>
  <c r="AR58" i="7"/>
  <c r="AL58" i="7"/>
  <c r="AN58" i="7" s="1"/>
  <c r="AQ58" i="7"/>
  <c r="AP66" i="7"/>
  <c r="AQ66" i="7"/>
  <c r="AL66" i="7"/>
  <c r="AN66" i="7" s="1"/>
  <c r="AT78" i="7"/>
  <c r="AU78" i="7"/>
  <c r="AM89" i="7"/>
  <c r="AT89" i="7"/>
  <c r="AM9" i="7"/>
  <c r="AN9" i="7" s="1"/>
  <c r="AL14" i="7"/>
  <c r="AN14" i="7" s="1"/>
  <c r="AL18" i="7"/>
  <c r="AL37" i="7"/>
  <c r="AL12" i="7"/>
  <c r="AR12" i="7"/>
  <c r="AM16" i="7"/>
  <c r="AM18" i="7"/>
  <c r="AR21" i="7"/>
  <c r="AL21" i="7"/>
  <c r="AM29" i="7"/>
  <c r="AP37" i="7"/>
  <c r="AP40" i="7"/>
  <c r="AL50" i="7"/>
  <c r="AS50" i="7" s="1"/>
  <c r="AL59" i="7"/>
  <c r="AR59" i="7"/>
  <c r="AP65" i="7"/>
  <c r="AL65" i="7"/>
  <c r="AR66" i="7"/>
  <c r="AR71" i="7"/>
  <c r="AL71" i="7"/>
  <c r="AN71" i="7" s="1"/>
  <c r="AM78" i="7"/>
  <c r="AQ86" i="7"/>
  <c r="AR86" i="7"/>
  <c r="AM91" i="7"/>
  <c r="AN13" i="32"/>
  <c r="AN13" i="34"/>
  <c r="AT54" i="7"/>
  <c r="AU54" i="7"/>
  <c r="AR81" i="7"/>
  <c r="AQ81" i="7"/>
  <c r="AN9" i="32"/>
  <c r="AQ20" i="7"/>
  <c r="AP8" i="7"/>
  <c r="AR8" i="7"/>
  <c r="AT12" i="7"/>
  <c r="AM12" i="7"/>
  <c r="AP15" i="7"/>
  <c r="AR15" i="7"/>
  <c r="AR16" i="7"/>
  <c r="AQ18" i="7"/>
  <c r="AL25" i="7"/>
  <c r="AS25" i="7" s="1"/>
  <c r="AP29" i="7"/>
  <c r="AU30" i="7"/>
  <c r="AM32" i="7"/>
  <c r="AU32" i="7"/>
  <c r="AQ37" i="7"/>
  <c r="AQ39" i="7"/>
  <c r="AL39" i="7"/>
  <c r="AQ42" i="7"/>
  <c r="AQ49" i="7"/>
  <c r="AP49" i="7"/>
  <c r="AT50" i="7"/>
  <c r="AT52" i="7"/>
  <c r="AL67" i="7"/>
  <c r="AR67" i="7"/>
  <c r="AQ67" i="7"/>
  <c r="AN73" i="7"/>
  <c r="AU79" i="7"/>
  <c r="AT86" i="7"/>
  <c r="AU86" i="7"/>
  <c r="AU89" i="7"/>
  <c r="AQ91" i="7"/>
  <c r="AT87" i="7"/>
  <c r="AU87" i="7"/>
  <c r="AL17" i="7"/>
  <c r="AP17" i="7"/>
  <c r="AQ28" i="7"/>
  <c r="AP28" i="7"/>
  <c r="AT29" i="7"/>
  <c r="AU34" i="7"/>
  <c r="AJ40" i="38" s="1"/>
  <c r="AR40" i="38" s="1"/>
  <c r="AT34" i="7"/>
  <c r="AT39" i="7"/>
  <c r="AM39" i="7"/>
  <c r="AM82" i="7"/>
  <c r="AU82" i="7"/>
  <c r="AP90" i="7"/>
  <c r="AR90" i="7"/>
  <c r="AR91" i="7"/>
  <c r="AQ14" i="7"/>
  <c r="AP14" i="7"/>
  <c r="AT15" i="7"/>
  <c r="AU15" i="7"/>
  <c r="AM8" i="7"/>
  <c r="AT11" i="7"/>
  <c r="AM11" i="7"/>
  <c r="AN11" i="7" s="1"/>
  <c r="AU17" i="7"/>
  <c r="AJ23" i="38" s="1"/>
  <c r="AM17" i="7"/>
  <c r="AM24" i="7"/>
  <c r="AU24" i="7"/>
  <c r="AT24" i="7"/>
  <c r="AU28" i="7"/>
  <c r="AT28" i="7"/>
  <c r="AM33" i="7"/>
  <c r="AU33" i="7"/>
  <c r="AT33" i="7"/>
  <c r="AQ36" i="7"/>
  <c r="AP36" i="7"/>
  <c r="AM45" i="7"/>
  <c r="AR51" i="7"/>
  <c r="AQ51" i="7"/>
  <c r="AM67" i="7"/>
  <c r="AM90" i="7"/>
  <c r="AU90" i="7"/>
  <c r="AT90" i="7"/>
  <c r="AN15" i="33"/>
  <c r="AR89" i="7"/>
  <c r="AQ89" i="7"/>
  <c r="AP11" i="7"/>
  <c r="AM15" i="7"/>
  <c r="AL24" i="7"/>
  <c r="AM34" i="7"/>
  <c r="AU39" i="7"/>
  <c r="AJ45" i="38" s="1"/>
  <c r="AR45" i="38" s="1"/>
  <c r="AT45" i="7"/>
  <c r="AP70" i="7"/>
  <c r="AL75" i="7"/>
  <c r="AS75" i="7" s="1"/>
  <c r="AQ75" i="7"/>
  <c r="AL90" i="7"/>
  <c r="AS90" i="7" s="1"/>
  <c r="AN14" i="32"/>
  <c r="AN10" i="33"/>
  <c r="AD16" i="38" s="1"/>
  <c r="AN15" i="34"/>
  <c r="AN8" i="34"/>
  <c r="AM75" i="7"/>
  <c r="AM23" i="7"/>
  <c r="AM63" i="7"/>
  <c r="AM70" i="7"/>
  <c r="AM71" i="7"/>
  <c r="AL74" i="7"/>
  <c r="AN74" i="7" s="1"/>
  <c r="AP85" i="7"/>
  <c r="AN11" i="32"/>
  <c r="AN9" i="33"/>
  <c r="AN14" i="34"/>
  <c r="AN14" i="37"/>
  <c r="AN9" i="34"/>
  <c r="AN10" i="35"/>
  <c r="AN12" i="33"/>
  <c r="AN12" i="34"/>
  <c r="AD18" i="38" s="1"/>
  <c r="AB15" i="44"/>
  <c r="AN12" i="37"/>
  <c r="Z12" i="41"/>
  <c r="AA13" i="42"/>
  <c r="AA13" i="43"/>
  <c r="AN14" i="36"/>
  <c r="AN15" i="37"/>
  <c r="AN11" i="36"/>
  <c r="AN12" i="35"/>
  <c r="AN9" i="36"/>
  <c r="AN12" i="36"/>
  <c r="AN15" i="36"/>
  <c r="Z9" i="41"/>
  <c r="AA12" i="42"/>
  <c r="AB9" i="44"/>
  <c r="AB10" i="44"/>
  <c r="AB13" i="44"/>
  <c r="AB14" i="44"/>
  <c r="Z13" i="41"/>
  <c r="Z14" i="41"/>
  <c r="AN10" i="37"/>
  <c r="AN10" i="36"/>
  <c r="AN13" i="36"/>
  <c r="AN8" i="35"/>
  <c r="AN13" i="35"/>
  <c r="AD19" i="38" s="1"/>
  <c r="AN8" i="33"/>
  <c r="AN11" i="33"/>
  <c r="AN13" i="33"/>
  <c r="AN10" i="32"/>
  <c r="AN12" i="32"/>
  <c r="AN38" i="7"/>
  <c r="AS38" i="7"/>
  <c r="AL56" i="7"/>
  <c r="AQ56" i="7"/>
  <c r="AQ63" i="7"/>
  <c r="AP63" i="7"/>
  <c r="AL77" i="7"/>
  <c r="AR77" i="7"/>
  <c r="AM85" i="7"/>
  <c r="AU85" i="7"/>
  <c r="AT13" i="7"/>
  <c r="AR44" i="7"/>
  <c r="AL44" i="7"/>
  <c r="AQ55" i="7"/>
  <c r="AP55" i="7"/>
  <c r="AS70" i="7"/>
  <c r="AN70" i="7"/>
  <c r="AT16" i="7"/>
  <c r="AQ17" i="7"/>
  <c r="AM21" i="7"/>
  <c r="AL22" i="7"/>
  <c r="AT25" i="7"/>
  <c r="AQ29" i="7"/>
  <c r="AL32" i="7"/>
  <c r="AT35" i="7"/>
  <c r="AT36" i="7"/>
  <c r="AT37" i="7"/>
  <c r="AR38" i="7"/>
  <c r="AP39" i="7"/>
  <c r="AL61" i="7"/>
  <c r="AR61" i="7"/>
  <c r="AS62" i="7"/>
  <c r="AN62" i="7"/>
  <c r="AL63" i="7"/>
  <c r="AP64" i="7"/>
  <c r="AM69" i="7"/>
  <c r="AU69" i="7"/>
  <c r="AR76" i="7"/>
  <c r="AQ76" i="7"/>
  <c r="AP76" i="7"/>
  <c r="AL76" i="7"/>
  <c r="AP77" i="7"/>
  <c r="AT81" i="7"/>
  <c r="AT10" i="7"/>
  <c r="AP9" i="7"/>
  <c r="AL10" i="7"/>
  <c r="AU10" i="7"/>
  <c r="AJ16" i="38" s="1"/>
  <c r="AR16" i="38" s="1"/>
  <c r="AM19" i="7"/>
  <c r="AM20" i="7"/>
  <c r="AL43" i="7"/>
  <c r="AP43" i="7"/>
  <c r="AN57" i="7"/>
  <c r="AL69" i="7"/>
  <c r="AR69" i="7"/>
  <c r="AM77" i="7"/>
  <c r="AU77" i="7"/>
  <c r="AR84" i="7"/>
  <c r="AQ84" i="7"/>
  <c r="AP84" i="7"/>
  <c r="AL84" i="7"/>
  <c r="AT8" i="7"/>
  <c r="AQ9" i="7"/>
  <c r="AP12" i="7"/>
  <c r="AL13" i="7"/>
  <c r="AU13" i="7"/>
  <c r="AJ19" i="38" s="1"/>
  <c r="AL8" i="7"/>
  <c r="AR9" i="7"/>
  <c r="AQ12" i="7"/>
  <c r="AL16" i="7"/>
  <c r="AR17" i="7"/>
  <c r="AP21" i="7"/>
  <c r="AL23" i="7"/>
  <c r="AU25" i="7"/>
  <c r="AL35" i="7"/>
  <c r="AP35" i="7"/>
  <c r="AR36" i="7"/>
  <c r="AL36" i="7"/>
  <c r="AU37" i="7"/>
  <c r="AJ43" i="38" s="1"/>
  <c r="AR43" i="38" s="1"/>
  <c r="AR39" i="7"/>
  <c r="AR40" i="7"/>
  <c r="AM42" i="7"/>
  <c r="AM43" i="7"/>
  <c r="AM44" i="7"/>
  <c r="AL45" i="7"/>
  <c r="AT49" i="7"/>
  <c r="AL53" i="7"/>
  <c r="AR53" i="7"/>
  <c r="AL55" i="7"/>
  <c r="AP56" i="7"/>
  <c r="AM61" i="7"/>
  <c r="AU61" i="7"/>
  <c r="AT66" i="7"/>
  <c r="AR68" i="7"/>
  <c r="AQ68" i="7"/>
  <c r="AP68" i="7"/>
  <c r="AL68" i="7"/>
  <c r="AP69" i="7"/>
  <c r="AT73" i="7"/>
  <c r="AQ77" i="7"/>
  <c r="AU81" i="7"/>
  <c r="AM84" i="7"/>
  <c r="AP10" i="7"/>
  <c r="AP22" i="7"/>
  <c r="AP32" i="7"/>
  <c r="AR52" i="7"/>
  <c r="AQ52" i="7"/>
  <c r="AL52" i="7"/>
  <c r="AM53" i="7"/>
  <c r="AU53" i="7"/>
  <c r="AR56" i="7"/>
  <c r="AT58" i="7"/>
  <c r="AR60" i="7"/>
  <c r="AQ60" i="7"/>
  <c r="AP60" i="7"/>
  <c r="AL60" i="7"/>
  <c r="AR63" i="7"/>
  <c r="AU66" i="7"/>
  <c r="AQ69" i="7"/>
  <c r="AT85" i="7"/>
  <c r="AL88" i="7"/>
  <c r="AQ88" i="7"/>
  <c r="AT18" i="7"/>
  <c r="AQ22" i="7"/>
  <c r="AL27" i="7"/>
  <c r="AP27" i="7"/>
  <c r="AR28" i="7"/>
  <c r="AL28" i="7"/>
  <c r="AR31" i="7"/>
  <c r="AR32" i="7"/>
  <c r="AM35" i="7"/>
  <c r="AM36" i="7"/>
  <c r="AT40" i="7"/>
  <c r="AQ43" i="7"/>
  <c r="AP44" i="7"/>
  <c r="AP45" i="7"/>
  <c r="AM48" i="7"/>
  <c r="AU48" i="7"/>
  <c r="AL51" i="7"/>
  <c r="AP51" i="7"/>
  <c r="AR55" i="7"/>
  <c r="AT57" i="7"/>
  <c r="AU58" i="7"/>
  <c r="AQ61" i="7"/>
  <c r="AM68" i="7"/>
  <c r="AT77" i="7"/>
  <c r="AL80" i="7"/>
  <c r="AQ80" i="7"/>
  <c r="AQ87" i="7"/>
  <c r="AP87" i="7"/>
  <c r="AN91" i="7"/>
  <c r="AT14" i="7"/>
  <c r="AT9" i="7"/>
  <c r="AQ10" i="7"/>
  <c r="AP13" i="7"/>
  <c r="AU14" i="7"/>
  <c r="AQ13" i="7"/>
  <c r="AP16" i="7"/>
  <c r="AT19" i="7"/>
  <c r="AT20" i="7"/>
  <c r="AT21" i="7"/>
  <c r="AP23" i="7"/>
  <c r="AP24" i="7"/>
  <c r="AU40" i="7"/>
  <c r="AJ46" i="38" s="1"/>
  <c r="AR46" i="38" s="1"/>
  <c r="AT41" i="7"/>
  <c r="AR43" i="7"/>
  <c r="AQ44" i="7"/>
  <c r="AQ45" i="7"/>
  <c r="AL48" i="7"/>
  <c r="AM52" i="7"/>
  <c r="AQ53" i="7"/>
  <c r="AU57" i="7"/>
  <c r="AM60" i="7"/>
  <c r="AT69" i="7"/>
  <c r="AL72" i="7"/>
  <c r="AQ72" i="7"/>
  <c r="AQ79" i="7"/>
  <c r="AP79" i="7"/>
  <c r="AN83" i="7"/>
  <c r="AT84" i="7"/>
  <c r="AL19" i="7"/>
  <c r="AP19" i="7"/>
  <c r="AR20" i="7"/>
  <c r="AL20" i="7"/>
  <c r="AR23" i="7"/>
  <c r="AT32" i="7"/>
  <c r="AU41" i="7"/>
  <c r="AJ47" i="38" s="1"/>
  <c r="AR47" i="38" s="1"/>
  <c r="AL64" i="7"/>
  <c r="AQ64" i="7"/>
  <c r="AQ71" i="7"/>
  <c r="AP71" i="7"/>
  <c r="AL85" i="7"/>
  <c r="AR85" i="7"/>
  <c r="AS86" i="7"/>
  <c r="AN86" i="7"/>
  <c r="AP88" i="7"/>
  <c r="AP59" i="7"/>
  <c r="AP67" i="7"/>
  <c r="AP75" i="7"/>
  <c r="AP83" i="7"/>
  <c r="AP91" i="7"/>
  <c r="AT56" i="7"/>
  <c r="AT64" i="7"/>
  <c r="AT72" i="7"/>
  <c r="AT80" i="7"/>
  <c r="AT88" i="7"/>
  <c r="AT51" i="7"/>
  <c r="AU56" i="7"/>
  <c r="AT59" i="7"/>
  <c r="AU64" i="7"/>
  <c r="AT67" i="7"/>
  <c r="AU72" i="7"/>
  <c r="AT75" i="7"/>
  <c r="AU80" i="7"/>
  <c r="AT83" i="7"/>
  <c r="AU88" i="7"/>
  <c r="AT91" i="7"/>
  <c r="B59" i="38"/>
  <c r="C93" i="46" s="1"/>
  <c r="AS54" i="7" l="1"/>
  <c r="U38" i="38"/>
  <c r="U35" i="38"/>
  <c r="AN29" i="7"/>
  <c r="U21" i="38"/>
  <c r="U20" i="38"/>
  <c r="U42" i="38"/>
  <c r="U39" i="38"/>
  <c r="U40" i="38"/>
  <c r="U34" i="38"/>
  <c r="U37" i="38"/>
  <c r="U33" i="38"/>
  <c r="U36" i="38"/>
  <c r="W43" i="38"/>
  <c r="S43" i="38" s="1"/>
  <c r="T43" i="38" s="1"/>
  <c r="W47" i="38"/>
  <c r="S47" i="38" s="1"/>
  <c r="T47" i="38" s="1"/>
  <c r="W46" i="38"/>
  <c r="S46" i="38" s="1"/>
  <c r="T46" i="38" s="1"/>
  <c r="W44" i="38"/>
  <c r="S44" i="38" s="1"/>
  <c r="T44" i="38" s="1"/>
  <c r="W45" i="38"/>
  <c r="S45" i="38" s="1"/>
  <c r="T45" i="38" s="1"/>
  <c r="AS31" i="7"/>
  <c r="AN30" i="7"/>
  <c r="U15" i="38"/>
  <c r="AN21" i="7"/>
  <c r="AS26" i="7"/>
  <c r="AN82" i="7"/>
  <c r="AS14" i="7"/>
  <c r="AN46" i="7"/>
  <c r="AS34" i="7"/>
  <c r="AS17" i="7"/>
  <c r="AS21" i="7"/>
  <c r="AS78" i="7"/>
  <c r="AS87" i="7"/>
  <c r="AS18" i="7"/>
  <c r="AN49" i="7"/>
  <c r="AS79" i="7"/>
  <c r="AS9" i="7"/>
  <c r="AN26" i="7"/>
  <c r="AN34" i="7"/>
  <c r="AS46" i="7"/>
  <c r="AS66" i="7"/>
  <c r="AN75" i="7"/>
  <c r="AS58" i="7"/>
  <c r="AN89" i="7"/>
  <c r="AS11" i="7"/>
  <c r="AN17" i="7"/>
  <c r="AN15" i="7"/>
  <c r="AN50" i="7"/>
  <c r="AS74" i="7"/>
  <c r="AN90" i="7"/>
  <c r="AS30" i="7"/>
  <c r="AN47" i="7"/>
  <c r="AN81" i="7"/>
  <c r="AN41" i="7"/>
  <c r="AN18" i="7"/>
  <c r="U24" i="38" s="1"/>
  <c r="AN25" i="7"/>
  <c r="AN31" i="7"/>
  <c r="AS33" i="7"/>
  <c r="AN33" i="7"/>
  <c r="AS12" i="7"/>
  <c r="AN40" i="7"/>
  <c r="AS29" i="7"/>
  <c r="AN37" i="7"/>
  <c r="AS37" i="7"/>
  <c r="AS42" i="7"/>
  <c r="AN42" i="7"/>
  <c r="AS71" i="7"/>
  <c r="AS15" i="7"/>
  <c r="AS39" i="7"/>
  <c r="AN39" i="7"/>
  <c r="AS65" i="7"/>
  <c r="AN65" i="7"/>
  <c r="AS67" i="7"/>
  <c r="AN67" i="7"/>
  <c r="AN12" i="7"/>
  <c r="U18" i="38" s="1"/>
  <c r="AS59" i="7"/>
  <c r="AN59" i="7"/>
  <c r="AN24" i="7"/>
  <c r="AS24" i="7"/>
  <c r="AN85" i="7"/>
  <c r="AS85" i="7"/>
  <c r="AS68" i="7"/>
  <c r="AN68" i="7"/>
  <c r="AN55" i="7"/>
  <c r="AS55" i="7"/>
  <c r="AN35" i="7"/>
  <c r="AS35" i="7"/>
  <c r="AS76" i="7"/>
  <c r="AN76" i="7"/>
  <c r="AN77" i="7"/>
  <c r="AS77" i="7"/>
  <c r="AS19" i="7"/>
  <c r="AN19" i="7"/>
  <c r="AS72" i="7"/>
  <c r="AN72" i="7"/>
  <c r="AS27" i="7"/>
  <c r="AN27" i="7"/>
  <c r="AN69" i="7"/>
  <c r="AS69" i="7"/>
  <c r="AS51" i="7"/>
  <c r="AN51" i="7"/>
  <c r="AS32" i="7"/>
  <c r="AN32" i="7"/>
  <c r="AN8" i="7"/>
  <c r="AS8" i="7"/>
  <c r="AN61" i="7"/>
  <c r="AS61" i="7"/>
  <c r="AN60" i="7"/>
  <c r="AS60" i="7"/>
  <c r="AN52" i="7"/>
  <c r="AS52" i="7"/>
  <c r="AN53" i="7"/>
  <c r="AS53" i="7"/>
  <c r="AN23" i="7"/>
  <c r="U29" i="38" s="1"/>
  <c r="AS23" i="7"/>
  <c r="AN10" i="7"/>
  <c r="AS10" i="7"/>
  <c r="AS20" i="7"/>
  <c r="AN20" i="7"/>
  <c r="AN36" i="7"/>
  <c r="AS36" i="7"/>
  <c r="AN13" i="7"/>
  <c r="U19" i="38" s="1"/>
  <c r="AS13" i="7"/>
  <c r="AN22" i="7"/>
  <c r="AS22" i="7"/>
  <c r="AN80" i="7"/>
  <c r="AS80" i="7"/>
  <c r="AS28" i="7"/>
  <c r="AN28" i="7"/>
  <c r="AN88" i="7"/>
  <c r="AS88" i="7"/>
  <c r="AN45" i="7"/>
  <c r="AS45" i="7"/>
  <c r="AS43" i="7"/>
  <c r="AN43" i="7"/>
  <c r="AS56" i="7"/>
  <c r="AN56" i="7"/>
  <c r="AS84" i="7"/>
  <c r="AN84" i="7"/>
  <c r="AS64" i="7"/>
  <c r="AN64" i="7"/>
  <c r="AN48" i="7"/>
  <c r="AS48" i="7"/>
  <c r="AN16" i="7"/>
  <c r="AS16" i="7"/>
  <c r="AN63" i="7"/>
  <c r="AS63" i="7"/>
  <c r="AS44" i="7"/>
  <c r="AN44" i="7"/>
  <c r="AB52" i="38"/>
  <c r="AB51" i="38"/>
  <c r="AB50" i="38"/>
  <c r="AB49" i="38"/>
  <c r="AB48" i="38"/>
  <c r="AB47" i="38"/>
  <c r="AB46" i="38"/>
  <c r="AB45" i="38"/>
  <c r="AB44" i="38"/>
  <c r="AB43" i="38"/>
  <c r="AB42" i="38"/>
  <c r="AB41" i="38"/>
  <c r="AB40" i="38"/>
  <c r="AB39" i="38"/>
  <c r="AB38" i="38"/>
  <c r="AB37" i="38"/>
  <c r="AB36" i="38"/>
  <c r="AB35" i="38"/>
  <c r="AB34" i="38"/>
  <c r="AB33" i="38"/>
  <c r="AB32" i="38"/>
  <c r="AB31" i="38"/>
  <c r="AB30" i="38"/>
  <c r="AB29" i="38"/>
  <c r="AB28" i="38"/>
  <c r="AB27" i="38"/>
  <c r="AB26" i="38"/>
  <c r="AB25" i="38"/>
  <c r="AB24" i="38"/>
  <c r="AB23" i="38"/>
  <c r="AB22" i="38"/>
  <c r="AB21" i="38"/>
  <c r="AB20" i="38"/>
  <c r="AB19" i="38"/>
  <c r="AB18" i="38"/>
  <c r="AB17" i="38"/>
  <c r="AB16" i="38"/>
  <c r="AB15" i="38"/>
  <c r="AB14" i="38"/>
  <c r="AN32" i="38"/>
  <c r="AN31" i="38"/>
  <c r="AN24" i="38"/>
  <c r="AM15" i="38"/>
  <c r="D7" i="43"/>
  <c r="D7" i="42"/>
  <c r="W8" i="44"/>
  <c r="W9" i="44" s="1"/>
  <c r="W10" i="44" s="1"/>
  <c r="W11" i="44" s="1"/>
  <c r="W12" i="44" s="1"/>
  <c r="W13" i="44" s="1"/>
  <c r="W14" i="44" s="1"/>
  <c r="W15" i="44" s="1"/>
  <c r="W16" i="44" s="1"/>
  <c r="W17" i="44" s="1"/>
  <c r="W18" i="44" s="1"/>
  <c r="W19" i="44" s="1"/>
  <c r="W20" i="44" s="1"/>
  <c r="W21" i="44" s="1"/>
  <c r="W22" i="44" s="1"/>
  <c r="W23" i="44" s="1"/>
  <c r="W24" i="44" s="1"/>
  <c r="W25" i="44" s="1"/>
  <c r="W26" i="44" s="1"/>
  <c r="W27" i="44" s="1"/>
  <c r="W28" i="44" s="1"/>
  <c r="W29" i="44" s="1"/>
  <c r="W30" i="44" s="1"/>
  <c r="W31" i="44" s="1"/>
  <c r="W32" i="44" s="1"/>
  <c r="W33" i="44" s="1"/>
  <c r="W34" i="44" s="1"/>
  <c r="W35" i="44" s="1"/>
  <c r="W36" i="44" s="1"/>
  <c r="W37" i="44" s="1"/>
  <c r="W38" i="44" s="1"/>
  <c r="W39" i="44" s="1"/>
  <c r="W40" i="44" s="1"/>
  <c r="W41" i="44" s="1"/>
  <c r="W42" i="44" s="1"/>
  <c r="W43" i="44" s="1"/>
  <c r="W44" i="44" s="1"/>
  <c r="W45" i="44" s="1"/>
  <c r="W46" i="44" s="1"/>
  <c r="W47" i="44" s="1"/>
  <c r="W48" i="44" s="1"/>
  <c r="W49" i="44" s="1"/>
  <c r="W50" i="44" s="1"/>
  <c r="W51" i="44" s="1"/>
  <c r="W52" i="44" s="1"/>
  <c r="W53" i="44" s="1"/>
  <c r="W54" i="44" s="1"/>
  <c r="W55" i="44" s="1"/>
  <c r="W56" i="44" s="1"/>
  <c r="W57" i="44" s="1"/>
  <c r="W58" i="44" s="1"/>
  <c r="W59" i="44" s="1"/>
  <c r="W60" i="44" s="1"/>
  <c r="W61" i="44" s="1"/>
  <c r="W62" i="44" s="1"/>
  <c r="W63" i="44" s="1"/>
  <c r="W64" i="44" s="1"/>
  <c r="W65" i="44" s="1"/>
  <c r="W66" i="44" s="1"/>
  <c r="W67" i="44" s="1"/>
  <c r="W68" i="44" s="1"/>
  <c r="W69" i="44" s="1"/>
  <c r="W70" i="44" s="1"/>
  <c r="W71" i="44" s="1"/>
  <c r="W72" i="44" s="1"/>
  <c r="W73" i="44" s="1"/>
  <c r="W74" i="44" s="1"/>
  <c r="W75" i="44" s="1"/>
  <c r="W76" i="44" s="1"/>
  <c r="W77" i="44" s="1"/>
  <c r="W78" i="44" s="1"/>
  <c r="W79" i="44" s="1"/>
  <c r="W80" i="44" s="1"/>
  <c r="W81" i="44" s="1"/>
  <c r="W82" i="44" s="1"/>
  <c r="W83" i="44" s="1"/>
  <c r="W84" i="44" s="1"/>
  <c r="W85" i="44" s="1"/>
  <c r="W86" i="44" s="1"/>
  <c r="W87" i="44" s="1"/>
  <c r="W88" i="44" s="1"/>
  <c r="W89" i="44" s="1"/>
  <c r="W90" i="44" s="1"/>
  <c r="W91" i="44" s="1"/>
  <c r="W92" i="44" s="1"/>
  <c r="Y7" i="44"/>
  <c r="AA7" i="44" s="1"/>
  <c r="X7" i="44"/>
  <c r="Z7" i="44" s="1"/>
  <c r="X7" i="43"/>
  <c r="Z7" i="43" s="1"/>
  <c r="W7" i="43"/>
  <c r="V8" i="43"/>
  <c r="V9" i="43" s="1"/>
  <c r="V10" i="43" s="1"/>
  <c r="V11" i="43" s="1"/>
  <c r="V12" i="43" s="1"/>
  <c r="V13" i="43" s="1"/>
  <c r="V14" i="43" s="1"/>
  <c r="V15" i="43" s="1"/>
  <c r="V16" i="43" s="1"/>
  <c r="V17" i="43" s="1"/>
  <c r="V18" i="43" s="1"/>
  <c r="V19" i="43" s="1"/>
  <c r="V20" i="43" s="1"/>
  <c r="V21" i="43" s="1"/>
  <c r="V22" i="43" s="1"/>
  <c r="V23" i="43" s="1"/>
  <c r="V24" i="43" s="1"/>
  <c r="V25" i="43" s="1"/>
  <c r="V26" i="43" s="1"/>
  <c r="V27" i="43" s="1"/>
  <c r="V28" i="43" s="1"/>
  <c r="V29" i="43" s="1"/>
  <c r="V30" i="43" s="1"/>
  <c r="V31" i="43" s="1"/>
  <c r="V32" i="43" s="1"/>
  <c r="V33" i="43" s="1"/>
  <c r="V34" i="43" s="1"/>
  <c r="V35" i="43" s="1"/>
  <c r="V36" i="43" s="1"/>
  <c r="V37" i="43" s="1"/>
  <c r="V38" i="43" s="1"/>
  <c r="V39" i="43" s="1"/>
  <c r="V40" i="43" s="1"/>
  <c r="V41" i="43" s="1"/>
  <c r="V42" i="43" s="1"/>
  <c r="V43" i="43" s="1"/>
  <c r="V44" i="43" s="1"/>
  <c r="V45" i="43" s="1"/>
  <c r="V46" i="43" s="1"/>
  <c r="V47" i="43" s="1"/>
  <c r="V48" i="43" s="1"/>
  <c r="V49" i="43" s="1"/>
  <c r="V50" i="43" s="1"/>
  <c r="V51" i="43" s="1"/>
  <c r="V52" i="43" s="1"/>
  <c r="V53" i="43" s="1"/>
  <c r="V54" i="43" s="1"/>
  <c r="V55" i="43" s="1"/>
  <c r="V56" i="43" s="1"/>
  <c r="V57" i="43" s="1"/>
  <c r="V58" i="43" s="1"/>
  <c r="V59" i="43" s="1"/>
  <c r="V60" i="43" s="1"/>
  <c r="V61" i="43" s="1"/>
  <c r="V62" i="43" s="1"/>
  <c r="V63" i="43" s="1"/>
  <c r="V64" i="43" s="1"/>
  <c r="V65" i="43" s="1"/>
  <c r="V66" i="43" s="1"/>
  <c r="V67" i="43" s="1"/>
  <c r="V68" i="43" s="1"/>
  <c r="V69" i="43" s="1"/>
  <c r="V70" i="43" s="1"/>
  <c r="V71" i="43" s="1"/>
  <c r="V72" i="43" s="1"/>
  <c r="V73" i="43" s="1"/>
  <c r="V74" i="43" s="1"/>
  <c r="V75" i="43" s="1"/>
  <c r="V76" i="43" s="1"/>
  <c r="V77" i="43" s="1"/>
  <c r="V78" i="43" s="1"/>
  <c r="V79" i="43" s="1"/>
  <c r="V80" i="43" s="1"/>
  <c r="V81" i="43" s="1"/>
  <c r="V82" i="43" s="1"/>
  <c r="V83" i="43" s="1"/>
  <c r="V84" i="43" s="1"/>
  <c r="V85" i="43" s="1"/>
  <c r="V86" i="43" s="1"/>
  <c r="V87" i="43" s="1"/>
  <c r="V88" i="43" s="1"/>
  <c r="V89" i="43" s="1"/>
  <c r="V90" i="43" s="1"/>
  <c r="V91" i="43" s="1"/>
  <c r="V92" i="43" s="1"/>
  <c r="AC92" i="42"/>
  <c r="AC91" i="42"/>
  <c r="AC90" i="42"/>
  <c r="AC89" i="42"/>
  <c r="AC88" i="42"/>
  <c r="AC87" i="42"/>
  <c r="AC86" i="42"/>
  <c r="AC85" i="42"/>
  <c r="AC84" i="42"/>
  <c r="AC83" i="42"/>
  <c r="AC82" i="42"/>
  <c r="AC81" i="42"/>
  <c r="AC80" i="42"/>
  <c r="AC79" i="42"/>
  <c r="AC78" i="42"/>
  <c r="AC77" i="42"/>
  <c r="AC76" i="42"/>
  <c r="AC75" i="42"/>
  <c r="AC74" i="42"/>
  <c r="AC73" i="42"/>
  <c r="AC72" i="42"/>
  <c r="AC71" i="42"/>
  <c r="AC70" i="42"/>
  <c r="AC69" i="42"/>
  <c r="AC68" i="42"/>
  <c r="AC67" i="42"/>
  <c r="AC66" i="42"/>
  <c r="AC65" i="42"/>
  <c r="AC64" i="42"/>
  <c r="AC63" i="42"/>
  <c r="AC62" i="42"/>
  <c r="AC61" i="42"/>
  <c r="AC60" i="42"/>
  <c r="AC59" i="42"/>
  <c r="AC58" i="42"/>
  <c r="AC57" i="42"/>
  <c r="AC56" i="42"/>
  <c r="AC55" i="42"/>
  <c r="AC53" i="42"/>
  <c r="AC52" i="42"/>
  <c r="AC51" i="42"/>
  <c r="AC50" i="42"/>
  <c r="AC49" i="42"/>
  <c r="AC48" i="42"/>
  <c r="AC47" i="42"/>
  <c r="AC46" i="42"/>
  <c r="AC45" i="42"/>
  <c r="AC44" i="42"/>
  <c r="AC43" i="42"/>
  <c r="AC42" i="42"/>
  <c r="AC41" i="42"/>
  <c r="AC40" i="42"/>
  <c r="AC39" i="42"/>
  <c r="AC38" i="42"/>
  <c r="AC37" i="42"/>
  <c r="AC36" i="42"/>
  <c r="AC35" i="42"/>
  <c r="AC34" i="42"/>
  <c r="AC33" i="42"/>
  <c r="AC32" i="42"/>
  <c r="AC31" i="42"/>
  <c r="AC30" i="42"/>
  <c r="AC29" i="42"/>
  <c r="AC28" i="42"/>
  <c r="AC27" i="42"/>
  <c r="AC26" i="42"/>
  <c r="AC25" i="42"/>
  <c r="AC24" i="42"/>
  <c r="AC23" i="42"/>
  <c r="AC22" i="42"/>
  <c r="AC21" i="42"/>
  <c r="AC20" i="42"/>
  <c r="AC19" i="42"/>
  <c r="AC18" i="42"/>
  <c r="AC17" i="42"/>
  <c r="AC16" i="42"/>
  <c r="AC15" i="42"/>
  <c r="AC14" i="42"/>
  <c r="AC13" i="42"/>
  <c r="AC12" i="42"/>
  <c r="AC11" i="42"/>
  <c r="AC10" i="42"/>
  <c r="AC9" i="42"/>
  <c r="AC8" i="42"/>
  <c r="V8" i="42"/>
  <c r="V9" i="42" s="1"/>
  <c r="V10" i="42" s="1"/>
  <c r="V11" i="42" s="1"/>
  <c r="V12" i="42" s="1"/>
  <c r="V13" i="42" s="1"/>
  <c r="V14" i="42" s="1"/>
  <c r="V15" i="42" s="1"/>
  <c r="V16" i="42" s="1"/>
  <c r="V17" i="42" s="1"/>
  <c r="V18" i="42" s="1"/>
  <c r="V19" i="42" s="1"/>
  <c r="V20" i="42" s="1"/>
  <c r="V21" i="42" s="1"/>
  <c r="V22" i="42" s="1"/>
  <c r="V23" i="42" s="1"/>
  <c r="V24" i="42" s="1"/>
  <c r="V25" i="42" s="1"/>
  <c r="V26" i="42" s="1"/>
  <c r="V27" i="42" s="1"/>
  <c r="V28" i="42" s="1"/>
  <c r="V29" i="42" s="1"/>
  <c r="V30" i="42" s="1"/>
  <c r="V31" i="42" s="1"/>
  <c r="V32" i="42" s="1"/>
  <c r="V33" i="42" s="1"/>
  <c r="V34" i="42" s="1"/>
  <c r="V35" i="42" s="1"/>
  <c r="V36" i="42" s="1"/>
  <c r="V37" i="42" s="1"/>
  <c r="V38" i="42" s="1"/>
  <c r="V39" i="42" s="1"/>
  <c r="V40" i="42" s="1"/>
  <c r="V41" i="42" s="1"/>
  <c r="V42" i="42" s="1"/>
  <c r="V43" i="42" s="1"/>
  <c r="V44" i="42" s="1"/>
  <c r="V45" i="42" s="1"/>
  <c r="V46" i="42" s="1"/>
  <c r="V47" i="42" s="1"/>
  <c r="V48" i="42" s="1"/>
  <c r="V49" i="42" s="1"/>
  <c r="V50" i="42" s="1"/>
  <c r="V51" i="42" s="1"/>
  <c r="V52" i="42" s="1"/>
  <c r="V53" i="42" s="1"/>
  <c r="V54" i="42" s="1"/>
  <c r="V55" i="42" s="1"/>
  <c r="V56" i="42" s="1"/>
  <c r="V57" i="42" s="1"/>
  <c r="V58" i="42" s="1"/>
  <c r="V59" i="42" s="1"/>
  <c r="V60" i="42" s="1"/>
  <c r="V61" i="42" s="1"/>
  <c r="V62" i="42" s="1"/>
  <c r="V63" i="42" s="1"/>
  <c r="V64" i="42" s="1"/>
  <c r="V65" i="42" s="1"/>
  <c r="V66" i="42" s="1"/>
  <c r="V67" i="42" s="1"/>
  <c r="V68" i="42" s="1"/>
  <c r="V69" i="42" s="1"/>
  <c r="V70" i="42" s="1"/>
  <c r="V71" i="42" s="1"/>
  <c r="V72" i="42" s="1"/>
  <c r="V73" i="42" s="1"/>
  <c r="V74" i="42" s="1"/>
  <c r="V75" i="42" s="1"/>
  <c r="V76" i="42" s="1"/>
  <c r="V77" i="42" s="1"/>
  <c r="V78" i="42" s="1"/>
  <c r="V79" i="42" s="1"/>
  <c r="V80" i="42" s="1"/>
  <c r="V81" i="42" s="1"/>
  <c r="V82" i="42" s="1"/>
  <c r="V83" i="42" s="1"/>
  <c r="V84" i="42" s="1"/>
  <c r="V85" i="42" s="1"/>
  <c r="V86" i="42" s="1"/>
  <c r="V87" i="42" s="1"/>
  <c r="V88" i="42" s="1"/>
  <c r="V89" i="42" s="1"/>
  <c r="V90" i="42" s="1"/>
  <c r="V91" i="42" s="1"/>
  <c r="V92" i="42" s="1"/>
  <c r="AB7" i="42"/>
  <c r="X7" i="42"/>
  <c r="Z7" i="42" s="1"/>
  <c r="W7" i="42"/>
  <c r="Y7" i="42" s="1"/>
  <c r="AA7" i="41"/>
  <c r="V7" i="41"/>
  <c r="X7" i="41" s="1"/>
  <c r="U8" i="41"/>
  <c r="U9" i="41" s="1"/>
  <c r="U12" i="41" s="1"/>
  <c r="U13" i="41" s="1"/>
  <c r="U14" i="41" s="1"/>
  <c r="U15" i="41" s="1"/>
  <c r="U16" i="41" s="1"/>
  <c r="U17" i="41" s="1"/>
  <c r="U18" i="41" s="1"/>
  <c r="U19" i="41" s="1"/>
  <c r="U20" i="41" s="1"/>
  <c r="U21" i="41" s="1"/>
  <c r="U22" i="41" s="1"/>
  <c r="U23" i="41" s="1"/>
  <c r="U24" i="41" s="1"/>
  <c r="U25" i="41" s="1"/>
  <c r="U26" i="41" s="1"/>
  <c r="U27" i="41" s="1"/>
  <c r="U28" i="41" s="1"/>
  <c r="U29" i="41" s="1"/>
  <c r="U30" i="41" s="1"/>
  <c r="U31" i="41" s="1"/>
  <c r="U32" i="41" s="1"/>
  <c r="U33" i="41" s="1"/>
  <c r="U34" i="41" s="1"/>
  <c r="U35" i="41" s="1"/>
  <c r="U36" i="41" s="1"/>
  <c r="U37" i="41" s="1"/>
  <c r="U38" i="41" s="1"/>
  <c r="U39" i="41" s="1"/>
  <c r="U40" i="41" s="1"/>
  <c r="U41" i="41" s="1"/>
  <c r="U42" i="41" s="1"/>
  <c r="U43" i="41" s="1"/>
  <c r="U44" i="41" s="1"/>
  <c r="U45" i="41" s="1"/>
  <c r="U46" i="41" s="1"/>
  <c r="U47" i="41" s="1"/>
  <c r="U48" i="41" s="1"/>
  <c r="U49" i="41" s="1"/>
  <c r="U50" i="41" s="1"/>
  <c r="U51" i="41" s="1"/>
  <c r="U52" i="41" s="1"/>
  <c r="U53" i="41" s="1"/>
  <c r="U54" i="41" s="1"/>
  <c r="U55" i="41" s="1"/>
  <c r="U56" i="41" s="1"/>
  <c r="U57" i="41" s="1"/>
  <c r="U58" i="41" s="1"/>
  <c r="U59" i="41" s="1"/>
  <c r="U60" i="41" s="1"/>
  <c r="U61" i="41" s="1"/>
  <c r="U62" i="41" s="1"/>
  <c r="U63" i="41" s="1"/>
  <c r="U64" i="41" s="1"/>
  <c r="U65" i="41" s="1"/>
  <c r="U66" i="41" s="1"/>
  <c r="U67" i="41" s="1"/>
  <c r="U68" i="41" s="1"/>
  <c r="U69" i="41" s="1"/>
  <c r="U70" i="41" s="1"/>
  <c r="U71" i="41" s="1"/>
  <c r="U72" i="41" s="1"/>
  <c r="U73" i="41" s="1"/>
  <c r="U74" i="41" s="1"/>
  <c r="U75" i="41" s="1"/>
  <c r="U76" i="41" s="1"/>
  <c r="U77" i="41" s="1"/>
  <c r="U78" i="41" s="1"/>
  <c r="U79" i="41" s="1"/>
  <c r="U80" i="41" s="1"/>
  <c r="U81" i="41" s="1"/>
  <c r="U82" i="41" s="1"/>
  <c r="U83" i="41" s="1"/>
  <c r="U84" i="41" s="1"/>
  <c r="U85" i="41" s="1"/>
  <c r="U86" i="41" s="1"/>
  <c r="U87" i="41" s="1"/>
  <c r="U88" i="41" s="1"/>
  <c r="U89" i="41" s="1"/>
  <c r="U90" i="41" s="1"/>
  <c r="U91" i="41" s="1"/>
  <c r="U92" i="41" s="1"/>
  <c r="U93" i="41" s="1"/>
  <c r="U94" i="41" s="1"/>
  <c r="W7" i="41"/>
  <c r="Y7" i="41" s="1"/>
  <c r="AU21" i="38" l="1"/>
  <c r="AQ21" i="38"/>
  <c r="AH21" i="38"/>
  <c r="AQ23" i="38"/>
  <c r="AH23" i="38"/>
  <c r="AU23" i="38"/>
  <c r="AU29" i="38"/>
  <c r="AQ29" i="38"/>
  <c r="AH29" i="38"/>
  <c r="AU30" i="38"/>
  <c r="AQ30" i="38"/>
  <c r="AH30" i="38"/>
  <c r="AU25" i="38"/>
  <c r="AQ25" i="38"/>
  <c r="AH25" i="38"/>
  <c r="AU26" i="38"/>
  <c r="AQ26" i="38"/>
  <c r="AH26" i="38"/>
  <c r="AQ22" i="38"/>
  <c r="AU22" i="38"/>
  <c r="AH22" i="38"/>
  <c r="AH24" i="38"/>
  <c r="AU24" i="38"/>
  <c r="AQ24" i="38"/>
  <c r="AQ27" i="38"/>
  <c r="AU27" i="38"/>
  <c r="AH27" i="38"/>
  <c r="AU28" i="38"/>
  <c r="AQ28" i="38"/>
  <c r="AH28" i="38"/>
  <c r="AH38" i="38"/>
  <c r="AQ38" i="38"/>
  <c r="AU38" i="38"/>
  <c r="AH39" i="38"/>
  <c r="AQ39" i="38"/>
  <c r="AU39" i="38"/>
  <c r="AH40" i="38"/>
  <c r="AQ40" i="38"/>
  <c r="AU40" i="38"/>
  <c r="AH41" i="38"/>
  <c r="AQ41" i="38"/>
  <c r="AU41" i="38"/>
  <c r="AH42" i="38"/>
  <c r="AU42" i="38"/>
  <c r="AQ42" i="38"/>
  <c r="AH37" i="38"/>
  <c r="AQ37" i="38"/>
  <c r="AU37" i="38"/>
  <c r="AU36" i="38"/>
  <c r="AQ36" i="38"/>
  <c r="AH36" i="38"/>
  <c r="AA7" i="42"/>
  <c r="AQ16" i="38"/>
  <c r="AU16" i="38"/>
  <c r="AH16" i="38"/>
  <c r="AU17" i="38"/>
  <c r="AH17" i="38"/>
  <c r="AQ17" i="38"/>
  <c r="AU18" i="38"/>
  <c r="AH18" i="38"/>
  <c r="AQ18" i="38"/>
  <c r="AU19" i="38"/>
  <c r="AH19" i="38"/>
  <c r="AQ19" i="38"/>
  <c r="AQ20" i="38"/>
  <c r="AU20" i="38"/>
  <c r="AH20" i="38"/>
  <c r="AH14" i="38"/>
  <c r="AU14" i="38"/>
  <c r="AQ14" i="38"/>
  <c r="AH15" i="38"/>
  <c r="AU15" i="38"/>
  <c r="AQ15" i="38"/>
  <c r="E7" i="43"/>
  <c r="F7" i="43" s="1"/>
  <c r="G7" i="43" s="1"/>
  <c r="H7" i="43" s="1"/>
  <c r="I7" i="43" s="1"/>
  <c r="J7" i="43" s="1"/>
  <c r="K7" i="43" s="1"/>
  <c r="L7" i="43" s="1"/>
  <c r="M7" i="43" s="1"/>
  <c r="N7" i="43" s="1"/>
  <c r="O7" i="43" s="1"/>
  <c r="P7" i="43" s="1"/>
  <c r="E7" i="42"/>
  <c r="F7" i="42" s="1"/>
  <c r="G7" i="42" s="1"/>
  <c r="H7" i="42" s="1"/>
  <c r="I7" i="42" s="1"/>
  <c r="J7" i="42" s="1"/>
  <c r="K7" i="42" s="1"/>
  <c r="L7" i="42" s="1"/>
  <c r="M7" i="42" s="1"/>
  <c r="N7" i="42" s="1"/>
  <c r="AM34" i="38"/>
  <c r="AM42" i="38"/>
  <c r="AM50" i="38"/>
  <c r="AN43" i="38"/>
  <c r="AN51" i="38"/>
  <c r="AN36" i="38"/>
  <c r="AM44" i="38"/>
  <c r="AN52" i="38"/>
  <c r="AN45" i="38"/>
  <c r="AN38" i="38"/>
  <c r="AN46" i="38"/>
  <c r="AN39" i="38"/>
  <c r="AN47" i="38"/>
  <c r="AN40" i="38"/>
  <c r="AN48" i="38"/>
  <c r="AM33" i="38"/>
  <c r="AM41" i="38"/>
  <c r="AM49" i="38"/>
  <c r="AM20" i="38"/>
  <c r="AM29" i="38"/>
  <c r="AN22" i="38"/>
  <c r="AN30" i="38"/>
  <c r="AN21" i="38"/>
  <c r="AN23" i="38"/>
  <c r="AN16" i="38"/>
  <c r="AM25" i="38"/>
  <c r="AM17" i="38"/>
  <c r="AM26" i="38"/>
  <c r="AM18" i="38"/>
  <c r="AN27" i="38"/>
  <c r="AM37" i="38"/>
  <c r="AN35" i="38"/>
  <c r="AN28" i="38"/>
  <c r="AB7" i="44"/>
  <c r="AN14" i="38"/>
  <c r="AN19" i="38"/>
  <c r="AM14" i="38"/>
  <c r="AN44" i="38"/>
  <c r="AN37" i="38"/>
  <c r="AM52" i="38"/>
  <c r="AN33" i="38"/>
  <c r="AM39" i="38"/>
  <c r="AM21" i="38"/>
  <c r="AN20" i="38"/>
  <c r="AN25" i="38"/>
  <c r="AN29" i="38"/>
  <c r="AM36" i="38"/>
  <c r="AN49" i="38"/>
  <c r="AM22" i="38"/>
  <c r="AM31" i="38"/>
  <c r="AM45" i="38"/>
  <c r="AM28" i="38"/>
  <c r="AN41" i="38"/>
  <c r="AM23" i="38"/>
  <c r="AM47" i="38"/>
  <c r="AN26" i="38"/>
  <c r="AN34" i="38"/>
  <c r="AN42" i="38"/>
  <c r="AN50" i="38"/>
  <c r="AM30" i="38"/>
  <c r="AM38" i="38"/>
  <c r="AM46" i="38"/>
  <c r="AN17" i="38"/>
  <c r="AN18" i="38"/>
  <c r="AN15" i="38"/>
  <c r="AM16" i="38"/>
  <c r="AM24" i="38"/>
  <c r="AM32" i="38"/>
  <c r="AM40" i="38"/>
  <c r="AM48" i="38"/>
  <c r="AM19" i="38"/>
  <c r="AM27" i="38"/>
  <c r="AM35" i="38"/>
  <c r="AM43" i="38"/>
  <c r="AM51" i="38"/>
  <c r="AB7" i="41"/>
  <c r="Z7" i="41"/>
  <c r="Y10" i="42" l="1"/>
  <c r="AA10" i="42" s="1"/>
  <c r="U16" i="38" s="1"/>
  <c r="Y9" i="42"/>
  <c r="AA9" i="42" s="1"/>
  <c r="Y10" i="43"/>
  <c r="AA10" i="43" s="1"/>
  <c r="Y9" i="43"/>
  <c r="AA9" i="43" s="1"/>
  <c r="Y11" i="42"/>
  <c r="AA11" i="42" s="1"/>
  <c r="U17" i="38" s="1"/>
  <c r="Y8" i="43"/>
  <c r="AA8" i="43" s="1"/>
  <c r="Y8" i="42"/>
  <c r="AA8" i="42" s="1"/>
  <c r="Y11" i="43"/>
  <c r="AA11" i="43" s="1"/>
  <c r="AM13" i="38"/>
  <c r="O7" i="42"/>
  <c r="P7" i="42" s="1"/>
  <c r="Q7" i="42" s="1"/>
  <c r="AN13" i="38"/>
  <c r="Y7" i="43"/>
  <c r="AA7" i="43" s="1"/>
  <c r="AP13" i="38" s="1"/>
  <c r="U14" i="38" l="1"/>
  <c r="T44" i="46"/>
  <c r="N44" i="46" s="1"/>
  <c r="P44" i="46" s="1"/>
  <c r="N52" i="46"/>
  <c r="T52" i="46"/>
  <c r="T45" i="46"/>
  <c r="N45" i="46" s="1"/>
  <c r="P45" i="46" s="1"/>
  <c r="N53" i="46"/>
  <c r="T53" i="46"/>
  <c r="T46" i="46"/>
  <c r="N46" i="46" s="1"/>
  <c r="P46" i="46" s="1"/>
  <c r="N51" i="46"/>
  <c r="T47" i="46"/>
  <c r="N47" i="46" s="1"/>
  <c r="P47" i="46" s="1"/>
  <c r="T48" i="46"/>
  <c r="N48" i="46" s="1"/>
  <c r="P48" i="46" s="1"/>
  <c r="AB56" i="41"/>
  <c r="AB54" i="42"/>
  <c r="AA56" i="41"/>
  <c r="AC54" i="42"/>
  <c r="AI9" i="36" l="1"/>
  <c r="AI10" i="36" s="1"/>
  <c r="AI11" i="36" s="1"/>
  <c r="AI12" i="36" s="1"/>
  <c r="AI13" i="36" s="1"/>
  <c r="AI14" i="36" s="1"/>
  <c r="AI15" i="36" s="1"/>
  <c r="AI16" i="36" s="1"/>
  <c r="AI17" i="36" s="1"/>
  <c r="AI18" i="36" s="1"/>
  <c r="AI19" i="36" s="1"/>
  <c r="AI20" i="36" s="1"/>
  <c r="AI21" i="36" s="1"/>
  <c r="AI22" i="36" s="1"/>
  <c r="AI23" i="36" s="1"/>
  <c r="AI24" i="36" s="1"/>
  <c r="AI25" i="36" s="1"/>
  <c r="AI26" i="36" s="1"/>
  <c r="AI27" i="36" s="1"/>
  <c r="AI28" i="36" s="1"/>
  <c r="AI29" i="36" s="1"/>
  <c r="AI30" i="36" s="1"/>
  <c r="AI31" i="36" s="1"/>
  <c r="AI32" i="36" s="1"/>
  <c r="AI33" i="36" s="1"/>
  <c r="AI34" i="36" s="1"/>
  <c r="AI35" i="36" s="1"/>
  <c r="AI36" i="36" s="1"/>
  <c r="AI37" i="36" s="1"/>
  <c r="AI38" i="36" s="1"/>
  <c r="AI39" i="36" s="1"/>
  <c r="AI40" i="36" s="1"/>
  <c r="AI41" i="36" s="1"/>
  <c r="AI42" i="36" s="1"/>
  <c r="AI43" i="36" s="1"/>
  <c r="AI44" i="36" s="1"/>
  <c r="AI45" i="36" s="1"/>
  <c r="AI46" i="36" s="1"/>
  <c r="AI47" i="36" s="1"/>
  <c r="AI48" i="36" s="1"/>
  <c r="AI49" i="36" s="1"/>
  <c r="AI50" i="36" s="1"/>
  <c r="AI51" i="36" s="1"/>
  <c r="AI52" i="36" s="1"/>
  <c r="AI53" i="36" s="1"/>
  <c r="AI54" i="36" s="1"/>
  <c r="AI55" i="36" s="1"/>
  <c r="AI56" i="36" s="1"/>
  <c r="AI57" i="36" s="1"/>
  <c r="AI58" i="36" s="1"/>
  <c r="AI59" i="36" s="1"/>
  <c r="AI60" i="36" s="1"/>
  <c r="AI61" i="36" s="1"/>
  <c r="AI62" i="36" s="1"/>
  <c r="AI63" i="36" s="1"/>
  <c r="AI64" i="36" s="1"/>
  <c r="AI65" i="36" s="1"/>
  <c r="AI66" i="36" s="1"/>
  <c r="AI67" i="36" s="1"/>
  <c r="AI68" i="36" s="1"/>
  <c r="AI69" i="36" s="1"/>
  <c r="AI70" i="36" s="1"/>
  <c r="AI71" i="36" s="1"/>
  <c r="AI72" i="36" s="1"/>
  <c r="AI73" i="36" s="1"/>
  <c r="AI74" i="36" s="1"/>
  <c r="AI75" i="36" s="1"/>
  <c r="AI76" i="36" s="1"/>
  <c r="AI77" i="36" s="1"/>
  <c r="AI78" i="36" s="1"/>
  <c r="AI79" i="36" s="1"/>
  <c r="AI80" i="36" s="1"/>
  <c r="AI81" i="36" s="1"/>
  <c r="AI82" i="36" s="1"/>
  <c r="AI83" i="36" s="1"/>
  <c r="AI84" i="36" s="1"/>
  <c r="AI85" i="36" s="1"/>
  <c r="AI86" i="36" s="1"/>
  <c r="AI87" i="36" s="1"/>
  <c r="AI88" i="36" s="1"/>
  <c r="AI89" i="36" s="1"/>
  <c r="AI90" i="36" s="1"/>
  <c r="AI91" i="36" s="1"/>
  <c r="AI92" i="36" s="1"/>
  <c r="AI52" i="38"/>
  <c r="AG52" i="38"/>
  <c r="AF52" i="38"/>
  <c r="AI51" i="38"/>
  <c r="AG51" i="38"/>
  <c r="AF51" i="38"/>
  <c r="AI50" i="38"/>
  <c r="AG50" i="38"/>
  <c r="AF50" i="38"/>
  <c r="AI49" i="38"/>
  <c r="AG49" i="38"/>
  <c r="AF49" i="38"/>
  <c r="AI48" i="38"/>
  <c r="AG48" i="38"/>
  <c r="AF48" i="38"/>
  <c r="AI47" i="38"/>
  <c r="AG47" i="38"/>
  <c r="AF47" i="38"/>
  <c r="AI46" i="38"/>
  <c r="AG46" i="38"/>
  <c r="AF46" i="38"/>
  <c r="AI45" i="38"/>
  <c r="AG45" i="38"/>
  <c r="AF45" i="38"/>
  <c r="AI44" i="38"/>
  <c r="AG44" i="38"/>
  <c r="AF44" i="38"/>
  <c r="AI43" i="38"/>
  <c r="AG43" i="38"/>
  <c r="AF43" i="38"/>
  <c r="AI42" i="38"/>
  <c r="AG42" i="38"/>
  <c r="AF42" i="38"/>
  <c r="AI41" i="38"/>
  <c r="AG41" i="38"/>
  <c r="AF41" i="38"/>
  <c r="W41" i="38" s="1"/>
  <c r="AI40" i="38"/>
  <c r="AG40" i="38"/>
  <c r="AF40" i="38"/>
  <c r="W40" i="38" s="1"/>
  <c r="AI39" i="38"/>
  <c r="AG39" i="38"/>
  <c r="AF39" i="38"/>
  <c r="AI38" i="38"/>
  <c r="AG38" i="38"/>
  <c r="AF38" i="38"/>
  <c r="AI37" i="38"/>
  <c r="AG37" i="38"/>
  <c r="AF37" i="38"/>
  <c r="AI36" i="38"/>
  <c r="AG36" i="38"/>
  <c r="AF36" i="38"/>
  <c r="AI35" i="38"/>
  <c r="AG35" i="38"/>
  <c r="AF35" i="38"/>
  <c r="AI34" i="38"/>
  <c r="AG34" i="38"/>
  <c r="AF34" i="38"/>
  <c r="B14" i="38"/>
  <c r="AI8" i="37"/>
  <c r="AI9" i="37" s="1"/>
  <c r="AI10" i="37" s="1"/>
  <c r="AI11" i="37" s="1"/>
  <c r="AI12" i="37" s="1"/>
  <c r="AI13" i="37" s="1"/>
  <c r="AI14" i="37" s="1"/>
  <c r="AI15" i="37" s="1"/>
  <c r="AI16" i="37" s="1"/>
  <c r="AI17" i="37" s="1"/>
  <c r="AI18" i="37" s="1"/>
  <c r="AI19" i="37" s="1"/>
  <c r="AI20" i="37" s="1"/>
  <c r="AI21" i="37" s="1"/>
  <c r="AI22" i="37" s="1"/>
  <c r="AI23" i="37" s="1"/>
  <c r="AI24" i="37" s="1"/>
  <c r="AI25" i="37" s="1"/>
  <c r="AI26" i="37" s="1"/>
  <c r="AI27" i="37" s="1"/>
  <c r="AI28" i="37" s="1"/>
  <c r="AI29" i="37" s="1"/>
  <c r="AI30" i="37" s="1"/>
  <c r="AI31" i="37" s="1"/>
  <c r="AI32" i="37" s="1"/>
  <c r="AI33" i="37" s="1"/>
  <c r="AI34" i="37" s="1"/>
  <c r="AI35" i="37" s="1"/>
  <c r="AI36" i="37" s="1"/>
  <c r="AI37" i="37" s="1"/>
  <c r="AI38" i="37" s="1"/>
  <c r="AI39" i="37" s="1"/>
  <c r="AI40" i="37" s="1"/>
  <c r="AI41" i="37" s="1"/>
  <c r="AI42" i="37" s="1"/>
  <c r="AI43" i="37" s="1"/>
  <c r="AI44" i="37" s="1"/>
  <c r="AI45" i="37" s="1"/>
  <c r="AI46" i="37" s="1"/>
  <c r="AI47" i="37" s="1"/>
  <c r="AI48" i="37" s="1"/>
  <c r="AI49" i="37" s="1"/>
  <c r="AI50" i="37" s="1"/>
  <c r="AI51" i="37" s="1"/>
  <c r="AI52" i="37" s="1"/>
  <c r="AI53" i="37" s="1"/>
  <c r="AI54" i="37" s="1"/>
  <c r="AI55" i="37" s="1"/>
  <c r="AI56" i="37" s="1"/>
  <c r="AI57" i="37" s="1"/>
  <c r="AI58" i="37" s="1"/>
  <c r="AI59" i="37" s="1"/>
  <c r="AI60" i="37" s="1"/>
  <c r="AI61" i="37" s="1"/>
  <c r="AI62" i="37" s="1"/>
  <c r="AI63" i="37" s="1"/>
  <c r="AI64" i="37" s="1"/>
  <c r="AI65" i="37" s="1"/>
  <c r="AI66" i="37" s="1"/>
  <c r="AI67" i="37" s="1"/>
  <c r="AI68" i="37" s="1"/>
  <c r="AI69" i="37" s="1"/>
  <c r="AI70" i="37" s="1"/>
  <c r="AI71" i="37" s="1"/>
  <c r="AI72" i="37" s="1"/>
  <c r="AI73" i="37" s="1"/>
  <c r="AI74" i="37" s="1"/>
  <c r="AI75" i="37" s="1"/>
  <c r="AI76" i="37" s="1"/>
  <c r="AI77" i="37" s="1"/>
  <c r="AI78" i="37" s="1"/>
  <c r="AI79" i="37" s="1"/>
  <c r="AI80" i="37" s="1"/>
  <c r="AI81" i="37" s="1"/>
  <c r="AI82" i="37" s="1"/>
  <c r="AI83" i="37" s="1"/>
  <c r="AI84" i="37" s="1"/>
  <c r="AI85" i="37" s="1"/>
  <c r="AI86" i="37" s="1"/>
  <c r="AI87" i="37" s="1"/>
  <c r="AI88" i="37" s="1"/>
  <c r="AI89" i="37" s="1"/>
  <c r="AI90" i="37" s="1"/>
  <c r="AI91" i="37" s="1"/>
  <c r="AI92" i="37" s="1"/>
  <c r="AI33" i="38"/>
  <c r="AG33" i="38"/>
  <c r="AF33" i="38"/>
  <c r="W33" i="38" s="1"/>
  <c r="S33" i="38" s="1"/>
  <c r="AI32" i="38"/>
  <c r="AG32" i="38"/>
  <c r="AF32" i="38"/>
  <c r="AI31" i="38"/>
  <c r="AG31" i="38"/>
  <c r="AF31" i="38"/>
  <c r="AI30" i="38"/>
  <c r="AG30" i="38"/>
  <c r="AF30" i="38"/>
  <c r="W30" i="38" s="1"/>
  <c r="S30" i="38" s="1"/>
  <c r="T30" i="38" s="1"/>
  <c r="AI29" i="38"/>
  <c r="AG29" i="38"/>
  <c r="AF29" i="38"/>
  <c r="AI28" i="38"/>
  <c r="AG28" i="38"/>
  <c r="AF28" i="38"/>
  <c r="AI27" i="38"/>
  <c r="AG27" i="38"/>
  <c r="AF27" i="38"/>
  <c r="AI26" i="38"/>
  <c r="AG26" i="38"/>
  <c r="AF26" i="38"/>
  <c r="AI25" i="38"/>
  <c r="AG25" i="38"/>
  <c r="AF25" i="38"/>
  <c r="AI24" i="38"/>
  <c r="W24" i="38" s="1"/>
  <c r="S24" i="38" s="1"/>
  <c r="T24" i="38" s="1"/>
  <c r="AG24" i="38"/>
  <c r="AF24" i="38"/>
  <c r="AI23" i="38"/>
  <c r="AG23" i="38"/>
  <c r="AF23" i="38"/>
  <c r="AI22" i="38"/>
  <c r="AG22" i="38"/>
  <c r="AF22" i="38"/>
  <c r="AI21" i="38"/>
  <c r="AG21" i="38"/>
  <c r="AF21" i="38"/>
  <c r="AI8" i="35"/>
  <c r="AI9" i="35" s="1"/>
  <c r="AI10" i="35" s="1"/>
  <c r="AI11" i="35" s="1"/>
  <c r="AI12" i="35" s="1"/>
  <c r="AI13" i="35" s="1"/>
  <c r="AI14" i="35" s="1"/>
  <c r="AI15" i="35" s="1"/>
  <c r="AI16" i="35" s="1"/>
  <c r="AI17" i="35" s="1"/>
  <c r="AI18" i="35" s="1"/>
  <c r="AI19" i="35" s="1"/>
  <c r="AI20" i="35" s="1"/>
  <c r="AI21" i="35" s="1"/>
  <c r="AI22" i="35" s="1"/>
  <c r="AI23" i="35" s="1"/>
  <c r="AI24" i="35" s="1"/>
  <c r="AI25" i="35" s="1"/>
  <c r="AI26" i="35" s="1"/>
  <c r="AI27" i="35" s="1"/>
  <c r="AI28" i="35" s="1"/>
  <c r="AI29" i="35" s="1"/>
  <c r="AI30" i="35" s="1"/>
  <c r="AI31" i="35" s="1"/>
  <c r="AI32" i="35" s="1"/>
  <c r="AI33" i="35" s="1"/>
  <c r="AI34" i="35" s="1"/>
  <c r="AI35" i="35" s="1"/>
  <c r="AI36" i="35" s="1"/>
  <c r="AI37" i="35" s="1"/>
  <c r="AI38" i="35" s="1"/>
  <c r="AI39" i="35" s="1"/>
  <c r="AI40" i="35" s="1"/>
  <c r="AI41" i="35" s="1"/>
  <c r="AI42" i="35" s="1"/>
  <c r="AI43" i="35" s="1"/>
  <c r="AI44" i="35" s="1"/>
  <c r="AI45" i="35" s="1"/>
  <c r="AI46" i="35" s="1"/>
  <c r="AI47" i="35" s="1"/>
  <c r="AI48" i="35" s="1"/>
  <c r="AI49" i="35" s="1"/>
  <c r="AI50" i="35" s="1"/>
  <c r="AI51" i="35" s="1"/>
  <c r="AI52" i="35" s="1"/>
  <c r="AI53" i="35" s="1"/>
  <c r="AI54" i="35" s="1"/>
  <c r="AI55" i="35" s="1"/>
  <c r="AI56" i="35" s="1"/>
  <c r="AI57" i="35" s="1"/>
  <c r="AI58" i="35" s="1"/>
  <c r="AI59" i="35" s="1"/>
  <c r="AI60" i="35" s="1"/>
  <c r="AI61" i="35" s="1"/>
  <c r="AI62" i="35" s="1"/>
  <c r="AI63" i="35" s="1"/>
  <c r="AI64" i="35" s="1"/>
  <c r="AI65" i="35" s="1"/>
  <c r="AI66" i="35" s="1"/>
  <c r="AI67" i="35" s="1"/>
  <c r="AI68" i="35" s="1"/>
  <c r="AI69" i="35" s="1"/>
  <c r="AI70" i="35" s="1"/>
  <c r="AI71" i="35" s="1"/>
  <c r="AI72" i="35" s="1"/>
  <c r="AI73" i="35" s="1"/>
  <c r="AI74" i="35" s="1"/>
  <c r="AI75" i="35" s="1"/>
  <c r="AI76" i="35" s="1"/>
  <c r="AI77" i="35" s="1"/>
  <c r="AI78" i="35" s="1"/>
  <c r="AI79" i="35" s="1"/>
  <c r="AI80" i="35" s="1"/>
  <c r="AI81" i="35" s="1"/>
  <c r="AI82" i="35" s="1"/>
  <c r="AI83" i="35" s="1"/>
  <c r="AI84" i="35" s="1"/>
  <c r="AI85" i="35" s="1"/>
  <c r="AI86" i="35" s="1"/>
  <c r="AI87" i="35" s="1"/>
  <c r="AI88" i="35" s="1"/>
  <c r="AI89" i="35" s="1"/>
  <c r="AI90" i="35" s="1"/>
  <c r="AI91" i="35" s="1"/>
  <c r="AI92" i="35" s="1"/>
  <c r="AI8" i="34"/>
  <c r="AI9" i="34" s="1"/>
  <c r="AI10" i="34" s="1"/>
  <c r="AI11" i="34" s="1"/>
  <c r="AI12" i="34" s="1"/>
  <c r="AI13" i="34" s="1"/>
  <c r="AI14" i="34" s="1"/>
  <c r="AI15" i="34" s="1"/>
  <c r="AI16" i="34" s="1"/>
  <c r="AI17" i="34" s="1"/>
  <c r="AI18" i="34" s="1"/>
  <c r="AI19" i="34" s="1"/>
  <c r="AI20" i="34" s="1"/>
  <c r="AI21" i="34" s="1"/>
  <c r="AI22" i="34" s="1"/>
  <c r="AI23" i="34" s="1"/>
  <c r="AI24" i="34" s="1"/>
  <c r="AI25" i="34" s="1"/>
  <c r="AI26" i="34" s="1"/>
  <c r="AI27" i="34" s="1"/>
  <c r="AI28" i="34" s="1"/>
  <c r="AI29" i="34" s="1"/>
  <c r="AI30" i="34" s="1"/>
  <c r="AI31" i="34" s="1"/>
  <c r="AI32" i="34" s="1"/>
  <c r="AI33" i="34" s="1"/>
  <c r="AI34" i="34" s="1"/>
  <c r="AI35" i="34" s="1"/>
  <c r="AI36" i="34" s="1"/>
  <c r="AI37" i="34" s="1"/>
  <c r="AI38" i="34" s="1"/>
  <c r="AI39" i="34" s="1"/>
  <c r="AI40" i="34" s="1"/>
  <c r="AI41" i="34" s="1"/>
  <c r="AI42" i="34" s="1"/>
  <c r="AI43" i="34" s="1"/>
  <c r="AI44" i="34" s="1"/>
  <c r="AI45" i="34" s="1"/>
  <c r="AI46" i="34" s="1"/>
  <c r="AI47" i="34" s="1"/>
  <c r="AI48" i="34" s="1"/>
  <c r="AI49" i="34" s="1"/>
  <c r="AI50" i="34" s="1"/>
  <c r="AI51" i="34" s="1"/>
  <c r="AI52" i="34" s="1"/>
  <c r="AI53" i="34" s="1"/>
  <c r="AI54" i="34" s="1"/>
  <c r="AI55" i="34" s="1"/>
  <c r="AI56" i="34" s="1"/>
  <c r="AI57" i="34" s="1"/>
  <c r="AI58" i="34" s="1"/>
  <c r="AI59" i="34" s="1"/>
  <c r="AI60" i="34" s="1"/>
  <c r="AI61" i="34" s="1"/>
  <c r="AI62" i="34" s="1"/>
  <c r="AI63" i="34" s="1"/>
  <c r="AI64" i="34" s="1"/>
  <c r="AI65" i="34" s="1"/>
  <c r="AI66" i="34" s="1"/>
  <c r="AI67" i="34" s="1"/>
  <c r="AI68" i="34" s="1"/>
  <c r="AI69" i="34" s="1"/>
  <c r="AI70" i="34" s="1"/>
  <c r="AI71" i="34" s="1"/>
  <c r="AI72" i="34" s="1"/>
  <c r="AI73" i="34" s="1"/>
  <c r="AI74" i="34" s="1"/>
  <c r="AI75" i="34" s="1"/>
  <c r="AI76" i="34" s="1"/>
  <c r="AI77" i="34" s="1"/>
  <c r="AI78" i="34" s="1"/>
  <c r="AI79" i="34" s="1"/>
  <c r="AI80" i="34" s="1"/>
  <c r="AI81" i="34" s="1"/>
  <c r="AI82" i="34" s="1"/>
  <c r="AI83" i="34" s="1"/>
  <c r="AI84" i="34" s="1"/>
  <c r="AI85" i="34" s="1"/>
  <c r="AI86" i="34" s="1"/>
  <c r="AI87" i="34" s="1"/>
  <c r="AI88" i="34" s="1"/>
  <c r="AI89" i="34" s="1"/>
  <c r="AI90" i="34" s="1"/>
  <c r="AI91" i="34" s="1"/>
  <c r="AI92" i="34" s="1"/>
  <c r="AI8" i="33"/>
  <c r="AI9" i="33" s="1"/>
  <c r="AI10" i="33" s="1"/>
  <c r="AI11" i="33" s="1"/>
  <c r="AI12" i="33" s="1"/>
  <c r="AI13" i="33" s="1"/>
  <c r="AI14" i="33" s="1"/>
  <c r="AI15" i="33" s="1"/>
  <c r="AI16" i="33" s="1"/>
  <c r="AI17" i="33" s="1"/>
  <c r="AI18" i="33" s="1"/>
  <c r="AI19" i="33" s="1"/>
  <c r="AI20" i="33" s="1"/>
  <c r="AI21" i="33" s="1"/>
  <c r="AI22" i="33" s="1"/>
  <c r="AI23" i="33" s="1"/>
  <c r="AI24" i="33" s="1"/>
  <c r="AI25" i="33" s="1"/>
  <c r="AI26" i="33" s="1"/>
  <c r="AI27" i="33" s="1"/>
  <c r="AI28" i="33" s="1"/>
  <c r="AI29" i="33" s="1"/>
  <c r="AI30" i="33" s="1"/>
  <c r="AI31" i="33" s="1"/>
  <c r="AI32" i="33" s="1"/>
  <c r="AI33" i="33" s="1"/>
  <c r="AI34" i="33" s="1"/>
  <c r="AI35" i="33" s="1"/>
  <c r="AI36" i="33" s="1"/>
  <c r="AI37" i="33" s="1"/>
  <c r="AI38" i="33" s="1"/>
  <c r="AI39" i="33" s="1"/>
  <c r="AI40" i="33" s="1"/>
  <c r="AI41" i="33" s="1"/>
  <c r="AI42" i="33" s="1"/>
  <c r="AI43" i="33" s="1"/>
  <c r="AI44" i="33" s="1"/>
  <c r="AI45" i="33" s="1"/>
  <c r="AI46" i="33" s="1"/>
  <c r="AI47" i="33" s="1"/>
  <c r="AI48" i="33" s="1"/>
  <c r="AI49" i="33" s="1"/>
  <c r="AI50" i="33" s="1"/>
  <c r="AI51" i="33" s="1"/>
  <c r="AI52" i="33" s="1"/>
  <c r="AI53" i="33" s="1"/>
  <c r="AI54" i="33" s="1"/>
  <c r="AI55" i="33" s="1"/>
  <c r="AI56" i="33" s="1"/>
  <c r="AI57" i="33" s="1"/>
  <c r="AI58" i="33" s="1"/>
  <c r="AI59" i="33" s="1"/>
  <c r="AI60" i="33" s="1"/>
  <c r="AI61" i="33" s="1"/>
  <c r="AI62" i="33" s="1"/>
  <c r="AI63" i="33" s="1"/>
  <c r="AI64" i="33" s="1"/>
  <c r="AI65" i="33" s="1"/>
  <c r="AI66" i="33" s="1"/>
  <c r="AI67" i="33" s="1"/>
  <c r="AI68" i="33" s="1"/>
  <c r="AI69" i="33" s="1"/>
  <c r="AI70" i="33" s="1"/>
  <c r="AI71" i="33" s="1"/>
  <c r="AI72" i="33" s="1"/>
  <c r="AI73" i="33" s="1"/>
  <c r="AI74" i="33" s="1"/>
  <c r="AI75" i="33" s="1"/>
  <c r="AI76" i="33" s="1"/>
  <c r="AI77" i="33" s="1"/>
  <c r="AI78" i="33" s="1"/>
  <c r="AI79" i="33" s="1"/>
  <c r="AI80" i="33" s="1"/>
  <c r="AI81" i="33" s="1"/>
  <c r="AI82" i="33" s="1"/>
  <c r="AI83" i="33" s="1"/>
  <c r="AI84" i="33" s="1"/>
  <c r="AI85" i="33" s="1"/>
  <c r="AI86" i="33" s="1"/>
  <c r="AI87" i="33" s="1"/>
  <c r="AI88" i="33" s="1"/>
  <c r="AI89" i="33" s="1"/>
  <c r="AI90" i="33" s="1"/>
  <c r="AI91" i="33" s="1"/>
  <c r="AI92" i="33" s="1"/>
  <c r="AI8" i="32"/>
  <c r="AI9" i="32" s="1"/>
  <c r="AI10" i="32" s="1"/>
  <c r="AI11" i="32" s="1"/>
  <c r="AI12" i="32" s="1"/>
  <c r="AI13" i="32" s="1"/>
  <c r="AI14" i="32" s="1"/>
  <c r="AI15" i="32" s="1"/>
  <c r="AI16" i="32" s="1"/>
  <c r="AI17" i="32" s="1"/>
  <c r="AI18" i="32" s="1"/>
  <c r="AI19" i="32" s="1"/>
  <c r="AI20" i="32" s="1"/>
  <c r="AI21" i="32" s="1"/>
  <c r="AI22" i="32" s="1"/>
  <c r="AI23" i="32" s="1"/>
  <c r="AI24" i="32" s="1"/>
  <c r="AI25" i="32" s="1"/>
  <c r="AI26" i="32" s="1"/>
  <c r="AI27" i="32" s="1"/>
  <c r="AI28" i="32" s="1"/>
  <c r="AI29" i="32" s="1"/>
  <c r="AI30" i="32" s="1"/>
  <c r="AI31" i="32" s="1"/>
  <c r="AI32" i="32" s="1"/>
  <c r="AI33" i="32" s="1"/>
  <c r="AI34" i="32" s="1"/>
  <c r="AI35" i="32" s="1"/>
  <c r="AI36" i="32" s="1"/>
  <c r="AI37" i="32" s="1"/>
  <c r="AI38" i="32" s="1"/>
  <c r="AI39" i="32" s="1"/>
  <c r="AI40" i="32" s="1"/>
  <c r="AI41" i="32" s="1"/>
  <c r="AI42" i="32" s="1"/>
  <c r="AI43" i="32" s="1"/>
  <c r="AI44" i="32" s="1"/>
  <c r="AI45" i="32" s="1"/>
  <c r="AI46" i="32" s="1"/>
  <c r="AI47" i="32" s="1"/>
  <c r="AI48" i="32" s="1"/>
  <c r="AI49" i="32" s="1"/>
  <c r="AI50" i="32" s="1"/>
  <c r="AI51" i="32" s="1"/>
  <c r="AI52" i="32" s="1"/>
  <c r="AI53" i="32" s="1"/>
  <c r="AI54" i="32" s="1"/>
  <c r="AI55" i="32" s="1"/>
  <c r="AI56" i="32" s="1"/>
  <c r="AI57" i="32" s="1"/>
  <c r="AI58" i="32" s="1"/>
  <c r="AI59" i="32" s="1"/>
  <c r="AI60" i="32" s="1"/>
  <c r="AI61" i="32" s="1"/>
  <c r="AI62" i="32" s="1"/>
  <c r="AI63" i="32" s="1"/>
  <c r="AI64" i="32" s="1"/>
  <c r="AI65" i="32" s="1"/>
  <c r="AI66" i="32" s="1"/>
  <c r="AI67" i="32" s="1"/>
  <c r="AI68" i="32" s="1"/>
  <c r="AI69" i="32" s="1"/>
  <c r="AI70" i="32" s="1"/>
  <c r="AI71" i="32" s="1"/>
  <c r="AI72" i="32" s="1"/>
  <c r="AI73" i="32" s="1"/>
  <c r="AI74" i="32" s="1"/>
  <c r="AI75" i="32" s="1"/>
  <c r="AI76" i="32" s="1"/>
  <c r="AI77" i="32" s="1"/>
  <c r="AI78" i="32" s="1"/>
  <c r="AI79" i="32" s="1"/>
  <c r="AI80" i="32" s="1"/>
  <c r="AI81" i="32" s="1"/>
  <c r="AI82" i="32" s="1"/>
  <c r="AI83" i="32" s="1"/>
  <c r="AI84" i="32" s="1"/>
  <c r="AI85" i="32" s="1"/>
  <c r="AI86" i="32" s="1"/>
  <c r="AI87" i="32" s="1"/>
  <c r="AI88" i="32" s="1"/>
  <c r="AI89" i="32" s="1"/>
  <c r="AI90" i="32" s="1"/>
  <c r="AI91" i="32" s="1"/>
  <c r="AI92" i="32" s="1"/>
  <c r="AI29" i="7"/>
  <c r="AI30" i="7" s="1"/>
  <c r="AI31" i="7" s="1"/>
  <c r="AI32" i="7" s="1"/>
  <c r="AI33" i="7" s="1"/>
  <c r="AI34" i="7" s="1"/>
  <c r="AI35" i="7" s="1"/>
  <c r="AI36" i="7" s="1"/>
  <c r="AI37" i="7" s="1"/>
  <c r="AI38" i="7" s="1"/>
  <c r="AI39" i="7" s="1"/>
  <c r="AI40" i="7" s="1"/>
  <c r="AI41" i="7" s="1"/>
  <c r="AI42" i="7" s="1"/>
  <c r="AI43" i="7" s="1"/>
  <c r="AI44" i="7" s="1"/>
  <c r="AI45" i="7" s="1"/>
  <c r="AI46" i="7" s="1"/>
  <c r="AI47" i="7" s="1"/>
  <c r="AI48" i="7" s="1"/>
  <c r="AI49" i="7" s="1"/>
  <c r="AI50" i="7" s="1"/>
  <c r="AI51" i="7" s="1"/>
  <c r="AI52" i="7" s="1"/>
  <c r="AI53" i="7" s="1"/>
  <c r="AI54" i="7" s="1"/>
  <c r="AI55" i="7" s="1"/>
  <c r="AI56" i="7" s="1"/>
  <c r="AI57" i="7" s="1"/>
  <c r="AI58" i="7" s="1"/>
  <c r="AI59" i="7" s="1"/>
  <c r="AI60" i="7" s="1"/>
  <c r="AI61" i="7" s="1"/>
  <c r="AI62" i="7" s="1"/>
  <c r="AI63" i="7" s="1"/>
  <c r="AI64" i="7" s="1"/>
  <c r="AI65" i="7" s="1"/>
  <c r="AI66" i="7" s="1"/>
  <c r="AI67" i="7" s="1"/>
  <c r="AI68" i="7" s="1"/>
  <c r="AI69" i="7" s="1"/>
  <c r="AI70" i="7" s="1"/>
  <c r="AI71" i="7" s="1"/>
  <c r="AI72" i="7" s="1"/>
  <c r="AI73" i="7" s="1"/>
  <c r="AI74" i="7" s="1"/>
  <c r="AI75" i="7" s="1"/>
  <c r="AI76" i="7" s="1"/>
  <c r="AI77" i="7" s="1"/>
  <c r="AI78" i="7" s="1"/>
  <c r="AI79" i="7" s="1"/>
  <c r="AI80" i="7" s="1"/>
  <c r="AI81" i="7" s="1"/>
  <c r="AI82" i="7" s="1"/>
  <c r="AI83" i="7" s="1"/>
  <c r="AI84" i="7" s="1"/>
  <c r="AI85" i="7" s="1"/>
  <c r="AI86" i="7" s="1"/>
  <c r="AI87" i="7" s="1"/>
  <c r="AI88" i="7" s="1"/>
  <c r="AI89" i="7" s="1"/>
  <c r="AI90" i="7" s="1"/>
  <c r="AI91" i="7" s="1"/>
  <c r="W37" i="38" l="1"/>
  <c r="S37" i="38" s="1"/>
  <c r="T37" i="38" s="1"/>
  <c r="T33" i="38"/>
  <c r="T34" i="46"/>
  <c r="N34" i="46" s="1"/>
  <c r="P34" i="46" s="1"/>
  <c r="W34" i="38"/>
  <c r="S34" i="38" s="1"/>
  <c r="W23" i="38"/>
  <c r="S23" i="38" s="1"/>
  <c r="T23" i="38" s="1"/>
  <c r="W22" i="38"/>
  <c r="S40" i="38"/>
  <c r="T40" i="38" s="1"/>
  <c r="S41" i="38"/>
  <c r="T41" i="38" s="1"/>
  <c r="W38" i="38"/>
  <c r="W36" i="38"/>
  <c r="W39" i="38"/>
  <c r="W42" i="38"/>
  <c r="W28" i="38"/>
  <c r="W27" i="38"/>
  <c r="S27" i="38" s="1"/>
  <c r="T27" i="38" s="1"/>
  <c r="B15" i="38"/>
  <c r="Y14" i="38"/>
  <c r="T31" i="46"/>
  <c r="N31" i="46" s="1"/>
  <c r="P31" i="46" s="1"/>
  <c r="W35" i="38"/>
  <c r="S35" i="38" s="1"/>
  <c r="T35" i="38" s="1"/>
  <c r="W32" i="38"/>
  <c r="S32" i="38" s="1"/>
  <c r="T32" i="38" s="1"/>
  <c r="W25" i="38"/>
  <c r="S25" i="38" s="1"/>
  <c r="T25" i="38" s="1"/>
  <c r="W31" i="38"/>
  <c r="S31" i="38" s="1"/>
  <c r="T31" i="38" s="1"/>
  <c r="W26" i="38"/>
  <c r="S26" i="38" s="1"/>
  <c r="T26" i="38" s="1"/>
  <c r="W29" i="38"/>
  <c r="S29" i="38" s="1"/>
  <c r="T29" i="38" s="1"/>
  <c r="S22" i="38" l="1"/>
  <c r="T22" i="38" s="1"/>
  <c r="T34" i="38"/>
  <c r="T35" i="46"/>
  <c r="N35" i="46" s="1"/>
  <c r="P35" i="46" s="1"/>
  <c r="S36" i="38"/>
  <c r="T36" i="38" s="1"/>
  <c r="S38" i="38"/>
  <c r="T38" i="38" s="1"/>
  <c r="T38" i="46"/>
  <c r="N38" i="46" s="1"/>
  <c r="P38" i="46" s="1"/>
  <c r="T42" i="46"/>
  <c r="N42" i="46" s="1"/>
  <c r="P42" i="46" s="1"/>
  <c r="S42" i="38"/>
  <c r="T42" i="38" s="1"/>
  <c r="S39" i="38"/>
  <c r="T39" i="38" s="1"/>
  <c r="T41" i="46"/>
  <c r="N41" i="46" s="1"/>
  <c r="P41" i="46" s="1"/>
  <c r="S28" i="38"/>
  <c r="T28" i="38" s="1"/>
  <c r="B16" i="38"/>
  <c r="Y15" i="38"/>
  <c r="T32" i="46"/>
  <c r="N32" i="46" s="1"/>
  <c r="P32" i="46" s="1"/>
  <c r="T26" i="46"/>
  <c r="N26" i="46" s="1"/>
  <c r="P26" i="46" s="1"/>
  <c r="T33" i="46"/>
  <c r="N33" i="46" s="1"/>
  <c r="P33" i="46" s="1"/>
  <c r="T28" i="46"/>
  <c r="N28" i="46" s="1"/>
  <c r="P28" i="46" s="1"/>
  <c r="T30" i="46"/>
  <c r="N30" i="46" s="1"/>
  <c r="P30" i="46" s="1"/>
  <c r="T27" i="46"/>
  <c r="N27" i="46" s="1"/>
  <c r="P27" i="46" s="1"/>
  <c r="T24" i="46"/>
  <c r="N24" i="46" s="1"/>
  <c r="P24" i="46" s="1"/>
  <c r="T25" i="46"/>
  <c r="T23" i="46"/>
  <c r="N23" i="46" s="1"/>
  <c r="P23" i="46" s="1"/>
  <c r="AI20" i="38"/>
  <c r="AG20" i="38"/>
  <c r="AF20" i="38"/>
  <c r="AI19" i="38"/>
  <c r="AG19" i="38"/>
  <c r="AI18" i="38"/>
  <c r="AG18" i="38"/>
  <c r="AF18" i="38"/>
  <c r="AI17" i="38"/>
  <c r="AI16" i="38"/>
  <c r="AI15" i="38"/>
  <c r="AI14" i="38"/>
  <c r="AI13" i="38"/>
  <c r="AG17" i="38"/>
  <c r="AG16" i="38"/>
  <c r="AG15" i="38"/>
  <c r="AG14" i="38"/>
  <c r="AF16" i="38"/>
  <c r="AF15" i="38"/>
  <c r="T43" i="46" l="1"/>
  <c r="N43" i="46" s="1"/>
  <c r="P43" i="46" s="1"/>
  <c r="T39" i="46"/>
  <c r="N39" i="46" s="1"/>
  <c r="P39" i="46" s="1"/>
  <c r="T40" i="46"/>
  <c r="N40" i="46" s="1"/>
  <c r="P40" i="46" s="1"/>
  <c r="T37" i="46"/>
  <c r="N37" i="46" s="1"/>
  <c r="P37" i="46" s="1"/>
  <c r="T29" i="46"/>
  <c r="N29" i="46" s="1"/>
  <c r="P29" i="46" s="1"/>
  <c r="T49" i="46"/>
  <c r="N49" i="46" s="1"/>
  <c r="P49" i="46" s="1"/>
  <c r="B17" i="38"/>
  <c r="Y16" i="38"/>
  <c r="W15" i="38"/>
  <c r="S15" i="38" s="1"/>
  <c r="W16" i="38"/>
  <c r="S16" i="38" s="1"/>
  <c r="T36" i="46"/>
  <c r="N36" i="46" s="1"/>
  <c r="P36" i="46" s="1"/>
  <c r="W20" i="38"/>
  <c r="S20" i="38" l="1"/>
  <c r="T20" i="38" s="1"/>
  <c r="AA16" i="38"/>
  <c r="T16" i="38"/>
  <c r="AA15" i="38"/>
  <c r="T15" i="38"/>
  <c r="B18" i="38"/>
  <c r="Y17" i="38"/>
  <c r="T21" i="46"/>
  <c r="N21" i="46" s="1"/>
  <c r="P21" i="46" s="1"/>
  <c r="AK7" i="37"/>
  <c r="AM7" i="37" s="1"/>
  <c r="AJ7" i="37"/>
  <c r="AL7" i="37" s="1"/>
  <c r="AK7" i="36"/>
  <c r="AJ7" i="36"/>
  <c r="AK7" i="35"/>
  <c r="AM7" i="35" s="1"/>
  <c r="AJ7" i="35"/>
  <c r="AL7" i="35" s="1"/>
  <c r="AK7" i="34"/>
  <c r="AM7" i="34" s="1"/>
  <c r="AJ7" i="34"/>
  <c r="AL7" i="34" s="1"/>
  <c r="AK7" i="33"/>
  <c r="AM7" i="33" s="1"/>
  <c r="AJ7" i="33"/>
  <c r="AL7" i="33" s="1"/>
  <c r="AK7" i="32"/>
  <c r="AM7" i="32" s="1"/>
  <c r="AJ7" i="32"/>
  <c r="AL7" i="32" s="1"/>
  <c r="AK7" i="7"/>
  <c r="AJ7" i="7"/>
  <c r="T17" i="46" l="1"/>
  <c r="N17" i="46" s="1"/>
  <c r="P17" i="46" s="1"/>
  <c r="T16" i="46"/>
  <c r="N16" i="46" s="1"/>
  <c r="P16" i="46" s="1"/>
  <c r="B19" i="38"/>
  <c r="Y18" i="38"/>
  <c r="AU7" i="7"/>
  <c r="AJ13" i="38" s="1"/>
  <c r="AR13" i="38" s="1"/>
  <c r="AT7" i="7"/>
  <c r="AM7" i="36"/>
  <c r="AL7" i="36"/>
  <c r="AP7" i="7"/>
  <c r="AQ7" i="7"/>
  <c r="AG13" i="38" s="1"/>
  <c r="AR7" i="7"/>
  <c r="AF14" i="38"/>
  <c r="AF17" i="38"/>
  <c r="AF19" i="38"/>
  <c r="AM7" i="7"/>
  <c r="AL7" i="7"/>
  <c r="AN7" i="33"/>
  <c r="AN7" i="32"/>
  <c r="AN7" i="37"/>
  <c r="AN7" i="35"/>
  <c r="AN7" i="34"/>
  <c r="B20" i="38" l="1"/>
  <c r="Y19" i="38"/>
  <c r="W19" i="38"/>
  <c r="W17" i="38"/>
  <c r="AN7" i="36"/>
  <c r="AS7" i="7"/>
  <c r="AN7" i="7"/>
  <c r="AD13" i="38" s="1"/>
  <c r="S17" i="38" l="1"/>
  <c r="T17" i="38" s="1"/>
  <c r="S19" i="38"/>
  <c r="T19" i="38" s="1"/>
  <c r="B21" i="38"/>
  <c r="Y20" i="38"/>
  <c r="U13" i="38"/>
  <c r="W14" i="38"/>
  <c r="S14" i="38" l="1"/>
  <c r="T14" i="38" s="1"/>
  <c r="T18" i="46"/>
  <c r="N18" i="46" s="1"/>
  <c r="P18" i="46" s="1"/>
  <c r="AA17" i="38"/>
  <c r="B22" i="38"/>
  <c r="Y21" i="38"/>
  <c r="T20" i="46"/>
  <c r="N20" i="46" s="1"/>
  <c r="P20" i="46" s="1"/>
  <c r="AA19" i="38"/>
  <c r="W13" i="38"/>
  <c r="AA13" i="38" s="1"/>
  <c r="W18" i="38"/>
  <c r="W21" i="38"/>
  <c r="S21" i="38" l="1"/>
  <c r="T21" i="38" s="1"/>
  <c r="S18" i="38"/>
  <c r="T18" i="38" s="1"/>
  <c r="S13" i="38"/>
  <c r="B23" i="38"/>
  <c r="Y22" i="38"/>
  <c r="T15" i="46"/>
  <c r="N15" i="46" s="1"/>
  <c r="P15" i="46" s="1"/>
  <c r="AA14" i="38"/>
  <c r="M25" i="46"/>
  <c r="R25" i="46"/>
  <c r="I25" i="46"/>
  <c r="J25" i="46" s="1"/>
  <c r="N25" i="46"/>
  <c r="P25" i="46" s="1"/>
  <c r="B24" i="38" l="1"/>
  <c r="Y23" i="38"/>
  <c r="T19" i="46"/>
  <c r="N19" i="46" s="1"/>
  <c r="P19" i="46" s="1"/>
  <c r="AA18" i="38"/>
  <c r="AA11" i="38" s="1"/>
  <c r="T13" i="38"/>
  <c r="T59" i="38" s="1"/>
  <c r="T14" i="46"/>
  <c r="N14" i="46" s="1"/>
  <c r="P14" i="46" s="1"/>
  <c r="T22" i="46"/>
  <c r="N22" i="46" s="1"/>
  <c r="P22" i="46" s="1"/>
  <c r="Q54" i="47" l="1"/>
  <c r="H54" i="47" s="1"/>
  <c r="B25" i="38"/>
  <c r="Y24" i="38"/>
  <c r="AA10" i="38"/>
  <c r="O62" i="46" l="1"/>
  <c r="Q55" i="47"/>
  <c r="H55" i="47" s="1"/>
  <c r="T61" i="38"/>
  <c r="Y8" i="38"/>
  <c r="AB10" i="38"/>
  <c r="B26" i="38"/>
  <c r="Y25" i="38"/>
  <c r="H54" i="38"/>
  <c r="T63" i="38" l="1"/>
  <c r="P64" i="46"/>
  <c r="D56" i="46"/>
  <c r="O56" i="46" s="1"/>
  <c r="P56" i="46" s="1"/>
  <c r="B27" i="38"/>
  <c r="Y26" i="38"/>
  <c r="E56" i="46"/>
  <c r="Y64" i="46" l="1"/>
  <c r="Y65" i="46"/>
  <c r="P66" i="46" s="1"/>
  <c r="R56" i="46"/>
  <c r="B28" i="38"/>
  <c r="Y27" i="38"/>
  <c r="B29" i="38" l="1"/>
  <c r="Y28" i="38"/>
  <c r="B30" i="38" l="1"/>
  <c r="Y29" i="38"/>
  <c r="B31" i="38" l="1"/>
  <c r="Y30" i="38"/>
  <c r="B32" i="38" l="1"/>
  <c r="Y31" i="38"/>
  <c r="B33" i="38" l="1"/>
  <c r="Y32" i="38"/>
  <c r="B34" i="38" l="1"/>
  <c r="Y33" i="38"/>
  <c r="B35" i="38" l="1"/>
  <c r="Y34" i="38"/>
  <c r="B36" i="38" l="1"/>
  <c r="Y35" i="38"/>
  <c r="B37" i="38" l="1"/>
  <c r="Y36" i="38"/>
  <c r="B38" i="38" l="1"/>
  <c r="Y37" i="38"/>
  <c r="B39" i="38" l="1"/>
  <c r="Y38" i="38"/>
  <c r="B40" i="38" l="1"/>
  <c r="Y39" i="38"/>
  <c r="B41" i="38" l="1"/>
  <c r="Y40" i="38"/>
  <c r="B42" i="38" l="1"/>
  <c r="Y41" i="38"/>
  <c r="B43" i="38" l="1"/>
  <c r="Y42" i="38"/>
  <c r="B44" i="38" l="1"/>
  <c r="Y43" i="38"/>
  <c r="B45" i="38" l="1"/>
  <c r="Y44" i="38"/>
  <c r="B46" i="38" l="1"/>
  <c r="Y45" i="38"/>
  <c r="B47" i="38" l="1"/>
  <c r="Y46" i="38"/>
  <c r="B48" i="38" l="1"/>
  <c r="Y47" i="38"/>
  <c r="B49" i="38" l="1"/>
  <c r="Y48" i="38"/>
  <c r="B50" i="38" l="1"/>
  <c r="Y49" i="38"/>
  <c r="B51" i="38" l="1"/>
  <c r="Y50" i="38"/>
  <c r="B52" i="38" l="1"/>
  <c r="Y52" i="38" s="1"/>
  <c r="Y51" i="38"/>
  <c r="V21" i="56"/>
  <c r="V22" i="56" s="1"/>
  <c r="V23" i="56" s="1"/>
  <c r="V24" i="56" s="1"/>
  <c r="V25" i="56" s="1"/>
  <c r="V26" i="56" s="1"/>
  <c r="V27" i="56" s="1"/>
  <c r="V28" i="56" s="1"/>
  <c r="V29" i="56" s="1"/>
  <c r="V30" i="56" s="1"/>
  <c r="V31" i="56" s="1"/>
  <c r="V32" i="56" s="1"/>
  <c r="V33" i="56" s="1"/>
  <c r="V34" i="56" s="1"/>
  <c r="V35" i="56" s="1"/>
  <c r="V36" i="56" s="1"/>
  <c r="V37" i="56" s="1"/>
  <c r="V38" i="56" s="1"/>
  <c r="V39" i="56" s="1"/>
  <c r="V40" i="56" s="1"/>
  <c r="V41" i="56" s="1"/>
  <c r="V42" i="56" s="1"/>
  <c r="V43" i="56" s="1"/>
  <c r="V44" i="56" s="1"/>
  <c r="V45" i="56" s="1"/>
  <c r="V46" i="56" s="1"/>
  <c r="V47" i="56" s="1"/>
  <c r="V48" i="56" s="1"/>
  <c r="V49" i="56" s="1"/>
  <c r="V50" i="56" s="1"/>
  <c r="V51" i="56" s="1"/>
  <c r="V52" i="56" s="1"/>
  <c r="V53" i="56" s="1"/>
  <c r="V54" i="56" s="1"/>
  <c r="V55" i="56" s="1"/>
  <c r="V56" i="56" s="1"/>
  <c r="V57" i="56" s="1"/>
  <c r="V58" i="56" s="1"/>
  <c r="V59" i="56" s="1"/>
  <c r="V60" i="56" s="1"/>
  <c r="V61" i="56" s="1"/>
  <c r="V62" i="56" s="1"/>
  <c r="V63" i="56" s="1"/>
  <c r="V64" i="56" s="1"/>
  <c r="V65" i="56" s="1"/>
  <c r="V66" i="56" s="1"/>
  <c r="V67" i="56" s="1"/>
  <c r="V68" i="56" s="1"/>
  <c r="V69" i="56" s="1"/>
  <c r="V70" i="56" s="1"/>
  <c r="V71" i="56" s="1"/>
  <c r="V72" i="56" s="1"/>
  <c r="V73" i="56" s="1"/>
  <c r="V74" i="56" s="1"/>
  <c r="V75" i="56" s="1"/>
  <c r="V76" i="56" s="1"/>
  <c r="V77" i="56" s="1"/>
  <c r="V78" i="56" s="1"/>
  <c r="V79" i="56" s="1"/>
  <c r="V80" i="56" s="1"/>
  <c r="V81" i="56" s="1"/>
  <c r="V82" i="56" s="1"/>
  <c r="V83" i="56" s="1"/>
  <c r="V84" i="56" s="1"/>
  <c r="V85" i="56" s="1"/>
  <c r="V86" i="56" s="1"/>
  <c r="V87" i="56" s="1"/>
  <c r="V88" i="56" s="1"/>
  <c r="V89" i="56" s="1"/>
  <c r="V90" i="56" s="1"/>
  <c r="V91" i="56" s="1"/>
  <c r="V92" i="56" s="1"/>
  <c r="T50" i="46" l="1"/>
  <c r="N50" i="46" s="1"/>
  <c r="P50" i="46" s="1"/>
  <c r="P62" i="46" s="1"/>
  <c r="Y62" i="46" s="1"/>
  <c r="T51" i="46" l="1"/>
  <c r="T66" i="38" l="1"/>
  <c r="Y69" i="46" s="1"/>
  <c r="P70" i="46" s="1"/>
  <c r="Y67" i="46"/>
  <c r="P67" i="46" l="1"/>
  <c r="O67" i="46"/>
</calcChain>
</file>

<file path=xl/sharedStrings.xml><?xml version="1.0" encoding="utf-8"?>
<sst xmlns="http://schemas.openxmlformats.org/spreadsheetml/2006/main" count="3321" uniqueCount="473">
  <si>
    <t>LENGHT</t>
  </si>
  <si>
    <t>ROD</t>
  </si>
  <si>
    <t>PRICE EA.</t>
  </si>
  <si>
    <t>2.250"</t>
  </si>
  <si>
    <t>DATE REV:</t>
  </si>
  <si>
    <t>Side Channel</t>
  </si>
  <si>
    <t>N/A</t>
  </si>
  <si>
    <t>1.250" SILL CHANNEL</t>
  </si>
  <si>
    <t>GRUPO 2</t>
  </si>
  <si>
    <t>GRUPO 3</t>
  </si>
  <si>
    <t>GRUPO 4</t>
  </si>
  <si>
    <t>GRUPO 5</t>
  </si>
  <si>
    <t>GRUPO 6</t>
  </si>
  <si>
    <t>GRUPO 7</t>
  </si>
  <si>
    <t>GRUPO 1</t>
  </si>
  <si>
    <t>QTY</t>
  </si>
  <si>
    <t>FABRIC GROUP</t>
  </si>
  <si>
    <t>FABRIC NAME</t>
  </si>
  <si>
    <t>PRICE ALL</t>
  </si>
  <si>
    <t>GROUP 1</t>
  </si>
  <si>
    <t>GROUP 2</t>
  </si>
  <si>
    <t>GROUP 3</t>
  </si>
  <si>
    <t>GROUP 4</t>
  </si>
  <si>
    <t>GROUP 5</t>
  </si>
  <si>
    <t>GROUP 6</t>
  </si>
  <si>
    <t>GROUP 7</t>
  </si>
  <si>
    <t>WIDTH</t>
  </si>
  <si>
    <t>LEN</t>
  </si>
  <si>
    <t>RANGE V</t>
  </si>
  <si>
    <t>RANGE H</t>
  </si>
  <si>
    <t>PRICE</t>
  </si>
  <si>
    <t>Item #</t>
  </si>
  <si>
    <t>DISCOUNT %=</t>
  </si>
  <si>
    <t>Custom Interior &amp; Exterior Draperies - Roman &amp; Solar Shades</t>
  </si>
  <si>
    <t>Roller Shades - Shutters - Wood Blinds - Fauxwood Blinds</t>
  </si>
  <si>
    <t>Blvd. Popotla #11 Playas de Rosarito, B.C.</t>
  </si>
  <si>
    <t>Quoted by:</t>
  </si>
  <si>
    <t>DISCOUNT $ =</t>
  </si>
  <si>
    <t>Project name:</t>
  </si>
  <si>
    <t>Contact:</t>
  </si>
  <si>
    <t>Date:</t>
  </si>
  <si>
    <t>(661)100-6377 MX</t>
  </si>
  <si>
    <t>(619)356-6148 US</t>
  </si>
  <si>
    <t>PO</t>
  </si>
  <si>
    <t>FASCIA</t>
  </si>
  <si>
    <t>NO</t>
  </si>
  <si>
    <t>YES</t>
  </si>
  <si>
    <t>MOTOR</t>
  </si>
  <si>
    <t>LISTAS</t>
  </si>
  <si>
    <t>GRID PRICE</t>
  </si>
  <si>
    <t>BACK &amp; FRONT</t>
  </si>
  <si>
    <t>AREA NAME</t>
  </si>
  <si>
    <t>SIDE CHANNEL</t>
  </si>
  <si>
    <t>FINAL WIDTH</t>
  </si>
  <si>
    <t>FINAL LENGTH</t>
  </si>
  <si>
    <t>SIDE CHANN</t>
  </si>
  <si>
    <t>4" FASCIA</t>
  </si>
  <si>
    <t>SILL CHANNEL</t>
  </si>
  <si>
    <t>LINE #</t>
  </si>
  <si>
    <t>MOTORIZED</t>
  </si>
  <si>
    <t>MOTORIZATION GRID</t>
  </si>
  <si>
    <t>SOMFY</t>
  </si>
  <si>
    <t>SUB TOTAL ROLLER SHADES=</t>
  </si>
  <si>
    <t>EXTRAS=</t>
  </si>
  <si>
    <t>REQUIRES INVOCE:</t>
  </si>
  <si>
    <t>(CASH / CHECK / DEPOSIT)</t>
  </si>
  <si>
    <t>TYPE OF PAYMENT:</t>
  </si>
  <si>
    <t>RFQ</t>
  </si>
  <si>
    <t>CHANGE TYPE:</t>
  </si>
  <si>
    <t>PESOS</t>
  </si>
  <si>
    <t>DOLLARS</t>
  </si>
  <si>
    <t>CHIAN</t>
  </si>
  <si>
    <t>Steinles steel</t>
  </si>
  <si>
    <t>Chain</t>
  </si>
  <si>
    <t>ELEMENT SCREEN 5%</t>
  </si>
  <si>
    <t>ELEMENT SCREEN 1% &amp; 3%</t>
  </si>
  <si>
    <t>LUMEN WHITE</t>
  </si>
  <si>
    <t>MOON WHITE</t>
  </si>
  <si>
    <t>FIN ELINES</t>
  </si>
  <si>
    <t>WOOD VALANCE</t>
  </si>
  <si>
    <t>PRODUCT</t>
  </si>
  <si>
    <t>GRUPOS</t>
  </si>
  <si>
    <t>DESC.</t>
  </si>
  <si>
    <t>SIDE CHAN</t>
  </si>
  <si>
    <t>TIPO DE</t>
  </si>
  <si>
    <t>CAMBIO</t>
  </si>
  <si>
    <t>CADENA</t>
  </si>
  <si>
    <t>PRODUCTO</t>
  </si>
  <si>
    <t>ROLLER</t>
  </si>
  <si>
    <t>VERTICAL D</t>
  </si>
  <si>
    <t>ZEBRA</t>
  </si>
  <si>
    <t>ROLLER SHADES CALCULATIONS</t>
  </si>
  <si>
    <t>VERTICAL DRAPERY</t>
  </si>
  <si>
    <t>ZEBRA SHADES</t>
  </si>
  <si>
    <t>CORNICE SMALL</t>
  </si>
  <si>
    <t>CORNICE BIG</t>
  </si>
  <si>
    <t>METAL CHAIN</t>
  </si>
  <si>
    <t>PRICE EA</t>
  </si>
  <si>
    <t>REV</t>
  </si>
  <si>
    <t>SHEER ELEGANCE VERTICAL DRAPERY</t>
  </si>
  <si>
    <t>BATON DRAW</t>
  </si>
  <si>
    <t>LENGTH</t>
  </si>
  <si>
    <t>WOOD CORNICE 8X8X8</t>
  </si>
  <si>
    <t>WOOD CORNICE 4X4X4</t>
  </si>
  <si>
    <t>ROLLER SHADES</t>
  </si>
  <si>
    <t>DUO BASIC</t>
  </si>
  <si>
    <t>WOOD LINE</t>
  </si>
  <si>
    <t>WHITE</t>
  </si>
  <si>
    <t>OFF WHITE</t>
  </si>
  <si>
    <t>SAND</t>
  </si>
  <si>
    <t>GREY</t>
  </si>
  <si>
    <t>LIGHT GREY</t>
  </si>
  <si>
    <t>DUO DIM OUT</t>
  </si>
  <si>
    <t>SHEER ELEGANCE ZEBRA SHADES</t>
  </si>
  <si>
    <t>CORNIZA</t>
  </si>
  <si>
    <t>GRANDE</t>
  </si>
  <si>
    <t>CHICA</t>
  </si>
  <si>
    <t>#</t>
  </si>
  <si>
    <t>CASOS ESPECIALES</t>
  </si>
  <si>
    <t>WOOD CORNICE</t>
  </si>
  <si>
    <t>SERENA WHITE</t>
  </si>
  <si>
    <t>LADO CONTROL</t>
  </si>
  <si>
    <t>PROJECT NAME</t>
  </si>
  <si>
    <t>ADRESS</t>
  </si>
  <si>
    <t>SALESPERSON</t>
  </si>
  <si>
    <t>CONTACT NAME</t>
  </si>
  <si>
    <t>EA. PRICE</t>
  </si>
  <si>
    <t>TYPE OF PAYMENT</t>
  </si>
  <si>
    <t xml:space="preserve">Blvd. Popotla #11 Playas de Rosarito, B.C. </t>
  </si>
  <si>
    <t>L</t>
  </si>
  <si>
    <t>R</t>
  </si>
  <si>
    <t>PR</t>
  </si>
  <si>
    <t>OFF-SET</t>
  </si>
  <si>
    <t>CHANGE TYPE</t>
  </si>
  <si>
    <t>1 DLL =</t>
  </si>
  <si>
    <t>SUB TOTAL</t>
  </si>
  <si>
    <t>CORNICE</t>
  </si>
  <si>
    <t>Profesional Custom Interior &amp; Exterior Window Treatments</t>
  </si>
  <si>
    <t xml:space="preserve">Roller Shades º Sheer Elegance º Draperies º </t>
  </si>
  <si>
    <t>DISCOUNT %</t>
  </si>
  <si>
    <t>Currency</t>
  </si>
  <si>
    <t>Qty</t>
  </si>
  <si>
    <t>Description</t>
  </si>
  <si>
    <t>INVOICE</t>
  </si>
  <si>
    <t>FORMAT</t>
  </si>
  <si>
    <t>x</t>
  </si>
  <si>
    <t>50% of grand total is required to start production</t>
  </si>
  <si>
    <t>INGLES</t>
  </si>
  <si>
    <t>INSTALACION INCLUIDA EN TODOS LOS PRODUCTOS</t>
  </si>
  <si>
    <t>50% del gran total es requerido para comenzar la produccion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</si>
  <si>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</si>
  <si>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</si>
  <si>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</si>
  <si>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</si>
  <si>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ESPAÑOL</t>
  </si>
  <si>
    <t>GRAND TOTAL=</t>
  </si>
  <si>
    <t>INSTALLATION INCLUDED ON ALL PRODUCTS!</t>
  </si>
  <si>
    <t>DRAPERY</t>
  </si>
  <si>
    <t>D. HW DECO</t>
  </si>
  <si>
    <t>Today date:</t>
  </si>
  <si>
    <t>Produccion</t>
  </si>
  <si>
    <t>line #</t>
  </si>
  <si>
    <t>PO Number</t>
  </si>
  <si>
    <t>PO Date</t>
  </si>
  <si>
    <t>Cliente</t>
  </si>
  <si>
    <t>Customer</t>
  </si>
  <si>
    <t>Product</t>
  </si>
  <si>
    <t>Quantity</t>
  </si>
  <si>
    <t>Chain / ChainControl</t>
  </si>
  <si>
    <t>ChainColor</t>
  </si>
  <si>
    <t>Color</t>
  </si>
  <si>
    <t>FabricRollDirection</t>
  </si>
  <si>
    <t>Width</t>
  </si>
  <si>
    <t>Height</t>
  </si>
  <si>
    <t>Lift</t>
  </si>
  <si>
    <t>LiftSide</t>
  </si>
  <si>
    <t>Mount</t>
  </si>
  <si>
    <t>Remake</t>
  </si>
  <si>
    <t>Valance</t>
  </si>
  <si>
    <t>ValanceColor</t>
  </si>
  <si>
    <t>WindowName</t>
  </si>
  <si>
    <t>LightBlockerColor</t>
  </si>
  <si>
    <t>LightBlockerWidth</t>
  </si>
  <si>
    <t>Serial</t>
  </si>
  <si>
    <t>Shipping</t>
  </si>
  <si>
    <t>PO Address</t>
  </si>
  <si>
    <t>PO City</t>
  </si>
  <si>
    <t>State</t>
  </si>
  <si>
    <t>Postal Code</t>
  </si>
  <si>
    <t>Cost</t>
  </si>
  <si>
    <t>FABRIC</t>
  </si>
  <si>
    <t>ROLLER SHADE, ZEBRA AND SHEER VIEW PRODUCTION</t>
  </si>
  <si>
    <t>D. HW STA.</t>
  </si>
  <si>
    <t>STAT</t>
  </si>
  <si>
    <t>661 100 6377</t>
  </si>
  <si>
    <t>Baja Shades</t>
  </si>
  <si>
    <t>Product delivery may vary depending on components or fabric stock</t>
  </si>
  <si>
    <t>Property must be ready for installation or charges will be apply</t>
  </si>
  <si>
    <t>On automated systems, property must supply electric outputs</t>
  </si>
  <si>
    <t>On wifi system integration, a technician must evaluate the conditions to make proper installations</t>
  </si>
  <si>
    <t>VERDADERO</t>
  </si>
  <si>
    <t xml:space="preserve">FASCIA </t>
  </si>
  <si>
    <t>COLOR PATTERN</t>
  </si>
  <si>
    <t>CONTROL TYPE</t>
  </si>
  <si>
    <t>FAB DIRECTION</t>
  </si>
  <si>
    <t>REVERSE ROLL</t>
  </si>
  <si>
    <t>MOTOR TYPE</t>
  </si>
  <si>
    <t>PLASTIC CHAIN WHITE</t>
  </si>
  <si>
    <t>PLASTIC CHAIN BLACK</t>
  </si>
  <si>
    <t>SIDE</t>
  </si>
  <si>
    <t>EXTERIOR ROLLER</t>
  </si>
  <si>
    <t>MOUNTING</t>
  </si>
  <si>
    <t>INSIDE</t>
  </si>
  <si>
    <t>OUTSIDE</t>
  </si>
  <si>
    <t>PENDIENTE</t>
  </si>
  <si>
    <t>BATON</t>
  </si>
  <si>
    <t>GUIDES</t>
  </si>
  <si>
    <t>EXTERIOR SHADES</t>
  </si>
  <si>
    <t>WOOD CORNICE CONFIGURACION</t>
  </si>
  <si>
    <t>EXTERIOR WIDTH SIZE</t>
  </si>
  <si>
    <t>HEADER SIZE</t>
  </si>
  <si>
    <t>LEFT RETURN</t>
  </si>
  <si>
    <t>RIGHT RETURN</t>
  </si>
  <si>
    <t>FACE SIZE</t>
  </si>
  <si>
    <t>EXTERIOR ROLLER SHADES</t>
  </si>
  <si>
    <t>X-WEAVE</t>
  </si>
  <si>
    <t>TEMPLETE IDIOMA</t>
  </si>
  <si>
    <t>IDIOMA</t>
  </si>
  <si>
    <t>ENGLISH</t>
  </si>
  <si>
    <t>GRUPO</t>
  </si>
  <si>
    <t>TELA / COLOR</t>
  </si>
  <si>
    <t>AREA</t>
  </si>
  <si>
    <t>ANCHO</t>
  </si>
  <si>
    <t>LARGO</t>
  </si>
  <si>
    <t>TIPO CONTROL</t>
  </si>
  <si>
    <t>LADO</t>
  </si>
  <si>
    <t>CORNISA</t>
  </si>
  <si>
    <t>PRECIO C/A</t>
  </si>
  <si>
    <t>CANT.</t>
  </si>
  <si>
    <t>VENDEDOR</t>
  </si>
  <si>
    <t>CONTACTO</t>
  </si>
  <si>
    <t>PROYECTO</t>
  </si>
  <si>
    <t>DIRECCION</t>
  </si>
  <si>
    <t>TIPO DE PAGO</t>
  </si>
  <si>
    <t>FACTURA</t>
  </si>
  <si>
    <t>CABLE GUIDES</t>
  </si>
  <si>
    <t>CRANK</t>
  </si>
  <si>
    <t>WIDTH=</t>
  </si>
  <si>
    <t>SAP PART #</t>
  </si>
  <si>
    <t>RL-MAN -BSCH</t>
  </si>
  <si>
    <t>RL-MAN-BSMD</t>
  </si>
  <si>
    <t>RL-MAN-BSGD</t>
  </si>
  <si>
    <t>ZEBRA-ROLLER</t>
  </si>
  <si>
    <t>WID</t>
  </si>
  <si>
    <t>ZEBRAS</t>
  </si>
  <si>
    <t>BREACK</t>
  </si>
  <si>
    <t>AUX1</t>
  </si>
  <si>
    <t>MODULO MANUAL</t>
  </si>
  <si>
    <t>CADENA (ESPAÑOL)</t>
  </si>
  <si>
    <t>CADENA PLASTICO N</t>
  </si>
  <si>
    <t>CADENA DE METAL</t>
  </si>
  <si>
    <t>MANIVELA</t>
  </si>
  <si>
    <t>BASTON</t>
  </si>
  <si>
    <t>ENROLLABLE</t>
  </si>
  <si>
    <t>VERTICAL</t>
  </si>
  <si>
    <t>ROLLER EXTERIOR</t>
  </si>
  <si>
    <t>CABLES GUIA</t>
  </si>
  <si>
    <t>CORTINA</t>
  </si>
  <si>
    <t>RIEL HOTELERO</t>
  </si>
  <si>
    <t>RIEL DECORATIVO</t>
  </si>
  <si>
    <t>PRODUCTO (SPM)</t>
  </si>
  <si>
    <t>CONTROL SIDE</t>
  </si>
  <si>
    <t>Descripcion</t>
  </si>
  <si>
    <t>X</t>
  </si>
  <si>
    <t>REMOTE CONTROL</t>
  </si>
  <si>
    <t>CONTROL REMOTO</t>
  </si>
  <si>
    <t>C PLASTICO B</t>
  </si>
  <si>
    <t>DESCUENTO %</t>
  </si>
  <si>
    <t>GRAN TOTAL=</t>
  </si>
  <si>
    <t>DEPOSIT=</t>
  </si>
  <si>
    <t>POCKET 5"</t>
  </si>
  <si>
    <t>POCEKT</t>
  </si>
  <si>
    <t>POCKET</t>
  </si>
  <si>
    <t>WINDOW DEEP</t>
  </si>
  <si>
    <t>NOTAS ADICIONALES</t>
  </si>
  <si>
    <t>WALL</t>
  </si>
  <si>
    <t>CEILING</t>
  </si>
  <si>
    <t>EXPORT TO USA:</t>
  </si>
  <si>
    <t>PRINTED</t>
  </si>
  <si>
    <t>GROUP 8</t>
  </si>
  <si>
    <t>GROUP 9</t>
  </si>
  <si>
    <t>GENEVA LF PREMIUM</t>
  </si>
  <si>
    <t>NOVA TEXTURED BO 78"</t>
  </si>
  <si>
    <t>LONG BEACH COLLECTION BO 98"</t>
  </si>
  <si>
    <t xml:space="preserve">DUSK PREMIUM &amp; DUSK PLUS BO 118" </t>
  </si>
  <si>
    <t>GRUPO 8</t>
  </si>
  <si>
    <t>GRUPO 9</t>
  </si>
  <si>
    <t>GENEVA BO PREMIUM 118"</t>
  </si>
  <si>
    <t>PRICE GROUP G9</t>
  </si>
  <si>
    <t>APLICABLES</t>
  </si>
  <si>
    <t>2 X 1</t>
  </si>
  <si>
    <t>PROMOCION</t>
  </si>
  <si>
    <t>PRECIO DESC</t>
  </si>
  <si>
    <t>PERSIANAS GRATIS ACUMULADAS=</t>
  </si>
  <si>
    <t>TOTAL ARTICULOS=</t>
  </si>
  <si>
    <t xml:space="preserve">2 X 1 EN TODOS LOS ARTICULOS MANUALES, EL ARTICULO DE MENOR PRECIO ES EL QUE SERA GRATIS, PUEDEN SER PRODUCTOS MIXTOS (ENROLLABLES, SHEER ELEGANCE, CORTINAS Y ROMANAS) </t>
  </si>
  <si>
    <t>EN LA COMPRA DE 3 ARTICULOS 1 ES GRATIS, EN LA COMPRA DE 4, 2 ARTICULOS GRATIS, EN LA COMPRA DE 5, 2 ARTICULOS GRATIS, EN LA COMPRA DE 6, 3 SON GRATIS.</t>
  </si>
  <si>
    <t>EN LA COMPRA DE MOTORIZACION APLICA 30% DE DESCUENTO Y SERA PUESTO EN EL APARTADO SERVICIOS Y AUTOMATIZACION (NO APLICA EN MOTORES SOMFY)</t>
  </si>
  <si>
    <t>TERMINOS Y CONDICIONES PROMOCION BUEN FIN 2021</t>
  </si>
  <si>
    <t>CONTADOR PERSIANAS GRATIS</t>
  </si>
  <si>
    <t>PRICING</t>
  </si>
  <si>
    <t xml:space="preserve">BS BATTERY 1.1 </t>
  </si>
  <si>
    <t xml:space="preserve">BS BATTERY 3.0 </t>
  </si>
  <si>
    <t xml:space="preserve">BS WIFI </t>
  </si>
  <si>
    <t xml:space="preserve">BS RF (T.E.) </t>
  </si>
  <si>
    <t xml:space="preserve">BS RF (T.M.) </t>
  </si>
  <si>
    <t xml:space="preserve">SOMFY BATTERY </t>
  </si>
  <si>
    <t xml:space="preserve">SOMFY AC </t>
  </si>
  <si>
    <t>COLOR PERFILES ZEBRA</t>
  </si>
  <si>
    <t>PERFIL BLANCO</t>
  </si>
  <si>
    <t>PERFIL GRIS</t>
  </si>
  <si>
    <t>PERFIL NEGRO</t>
  </si>
  <si>
    <t>STANDARD ROLL</t>
  </si>
  <si>
    <t>AUX-OPCION</t>
  </si>
  <si>
    <t>ROLLER &amp; ZEBRAS</t>
  </si>
  <si>
    <t>BO LUXURY</t>
  </si>
  <si>
    <t>BO SIDNEY</t>
  </si>
  <si>
    <t>BO OHIO</t>
  </si>
  <si>
    <t>SCREEN ONE</t>
  </si>
  <si>
    <t>BO BUDELLI</t>
  </si>
  <si>
    <t>FL FRESH</t>
  </si>
  <si>
    <t>FL IPANEMA</t>
  </si>
  <si>
    <t>SCREEN 5%</t>
  </si>
  <si>
    <t>BO TEXTURE</t>
  </si>
  <si>
    <t>BO GALAXY</t>
  </si>
  <si>
    <t>FL BUDELLY</t>
  </si>
  <si>
    <t>FL SIDNEY</t>
  </si>
  <si>
    <t>SCREEN BASIC</t>
  </si>
  <si>
    <t>BO STYLUS</t>
  </si>
  <si>
    <t>BO MONTREAL</t>
  </si>
  <si>
    <t>BO LONGBEACH</t>
  </si>
  <si>
    <t>BO 500</t>
  </si>
  <si>
    <t>FL LONG BEACH</t>
  </si>
  <si>
    <t>SCREEN 3%</t>
  </si>
  <si>
    <t>SCREEN SOFT</t>
  </si>
  <si>
    <t>GENEBA BO PREMIUM</t>
  </si>
  <si>
    <t>BO IPANEMA</t>
  </si>
  <si>
    <t>CADENZA RD</t>
  </si>
  <si>
    <t>NOBA BO TEXT WHITE</t>
  </si>
  <si>
    <t>LF GENEVA</t>
  </si>
  <si>
    <t>CADENZA LF WHITE</t>
  </si>
  <si>
    <t>SCREEN 1%</t>
  </si>
  <si>
    <t>SCREEN MILAN</t>
  </si>
  <si>
    <t>ELEMENT RD BO</t>
  </si>
  <si>
    <t>DUO WOOD LINE</t>
  </si>
  <si>
    <t>DUO CELEBRITY</t>
  </si>
  <si>
    <t>DUO BRIGHT</t>
  </si>
  <si>
    <t>DUO SEASON</t>
  </si>
  <si>
    <t>DUO TERRA</t>
  </si>
  <si>
    <t>DIM OUT WOODS</t>
  </si>
  <si>
    <t>SERVICIOS</t>
  </si>
  <si>
    <t>DUO CELEBRITY / DUO BRIGHT</t>
  </si>
  <si>
    <t>WOOD LINE / DENSE WOODLOOK</t>
  </si>
  <si>
    <t>GENIOUS DIMOUT</t>
  </si>
  <si>
    <t>LINO DIMOUT</t>
  </si>
  <si>
    <t>SHEER ADVANTAGE</t>
  </si>
  <si>
    <t>ROYAL DIMOUT</t>
  </si>
  <si>
    <t>GLAM DIMOUT</t>
  </si>
  <si>
    <t>RADIANCE DUOLINE</t>
  </si>
  <si>
    <t>DL BRAVE</t>
  </si>
  <si>
    <t>LF DE STOCKS</t>
  </si>
  <si>
    <t>&lt; ROLLER &gt;</t>
  </si>
  <si>
    <t>&lt; ZEBRAS &gt;</t>
  </si>
  <si>
    <t>DUO DIM OUT SOFT</t>
  </si>
  <si>
    <t>DENSE WOODLOOK</t>
  </si>
  <si>
    <t>SCREEN 10%</t>
  </si>
  <si>
    <t>GROUP</t>
  </si>
  <si>
    <t>ELITEX EXTERIOR FABRICS</t>
  </si>
  <si>
    <t>HUNTER PANAMA</t>
  </si>
  <si>
    <t>&lt; EXTERIOR ROLLER &gt;</t>
  </si>
  <si>
    <t>ELITEX EXTERIOR SCREEN</t>
  </si>
  <si>
    <t>LF IPANEMA</t>
  </si>
  <si>
    <t>A5F5-5010</t>
  </si>
  <si>
    <t>BO OHIO, BO SIDNEY, BO LUXURY, BO ELEMENT RD BO</t>
  </si>
  <si>
    <t>PRICE GROUP  8 - GENEVA BO PREMIUM, BO STYLUS</t>
  </si>
  <si>
    <t>A5C5-5010</t>
  </si>
  <si>
    <t>SHMX BATTERY 1.1</t>
  </si>
  <si>
    <t>CARGADOR</t>
  </si>
  <si>
    <t>ADAPTERS</t>
  </si>
  <si>
    <t>COSTO</t>
  </si>
  <si>
    <t>CONTROL</t>
  </si>
  <si>
    <t>SHMX BATTERY 3.0</t>
  </si>
  <si>
    <t>SHMX WIFI</t>
  </si>
  <si>
    <t>DLLS</t>
  </si>
  <si>
    <t>SHMX T.E.</t>
  </si>
  <si>
    <t>SHMX T.M.</t>
  </si>
  <si>
    <t>TOTAL COST</t>
  </si>
  <si>
    <t>MOTORES ZEBRA</t>
  </si>
  <si>
    <t>MOTORES EXTERIOR</t>
  </si>
  <si>
    <t>ROLLEASE X-WEAVE</t>
  </si>
  <si>
    <t>PRICE GROUP  1 - LF CADENZA, LF LONG BEACH, LF BUDELLY</t>
  </si>
  <si>
    <t>W</t>
  </si>
  <si>
    <t>METAL</t>
  </si>
  <si>
    <t>PRICE GROUP  6 - BO IPANEMA, BO MONTREAL, BO TEXTURE, BO BUDELLI</t>
  </si>
  <si>
    <t>SERVICES</t>
  </si>
  <si>
    <t>DIM OUT WOODS / GENIOUS DIMOUT / LINO DIMOUT / SHEER ADVANTAGE / ROYAL DIMOUT / DL BRAVE / DIM OUT SOFT</t>
  </si>
  <si>
    <t>GLAM DIM OUT</t>
  </si>
  <si>
    <t>DUO SEASON / DUO TERRA / RADIANCE DUOLINE</t>
  </si>
  <si>
    <t>ZEBRAS VERT</t>
  </si>
  <si>
    <t>FAB COLLECTION</t>
  </si>
  <si>
    <t>roll w</t>
  </si>
  <si>
    <t>mt ln</t>
  </si>
  <si>
    <t>ln mt dlls</t>
  </si>
  <si>
    <t>ln yrd dlls</t>
  </si>
  <si>
    <t>dual sheer novel</t>
  </si>
  <si>
    <t>dual sheer sundown do</t>
  </si>
  <si>
    <t>dual sheer dynasty</t>
  </si>
  <si>
    <t>dual sheer dense</t>
  </si>
  <si>
    <t>dual sheer premier do</t>
  </si>
  <si>
    <t>dual sheer velour</t>
  </si>
  <si>
    <t>m2 $</t>
  </si>
  <si>
    <t>VX-VELOUR</t>
  </si>
  <si>
    <t>VX-DENSE</t>
  </si>
  <si>
    <t>VX-DYNASTY</t>
  </si>
  <si>
    <t>VX-PREMIER DO</t>
  </si>
  <si>
    <t>VX-NOVEL</t>
  </si>
  <si>
    <t>VX-SUNDOWN DO</t>
  </si>
  <si>
    <t>NUEVA PARA VX</t>
  </si>
  <si>
    <t>VX-SUNDOWN</t>
  </si>
  <si>
    <t>PRICE GROUP  2 - LONG BEACH BO, CADENZA RD BO</t>
  </si>
  <si>
    <t>PRICE GROUP  5 - SCREEN 1%, 3%, LF SIDNEY</t>
  </si>
  <si>
    <t>PRICE GROUP  7 - LF GENEVA, BO 500, BO GALAXY, LF FRESH, SCREEN ONE</t>
  </si>
  <si>
    <t>PRICE GROUP  3 - SCREEN 5%, 10%, MILAN, SOFT, BASIC</t>
  </si>
  <si>
    <t>PRICE GROUP  4 - NOBA TEXTURED WHITE BO 78"</t>
  </si>
  <si>
    <t>METER MOTORES SOMFY A LA CATEGORIA DE EXTERIOR SHADES</t>
  </si>
  <si>
    <t>98-118</t>
  </si>
  <si>
    <t>A5C5-5005</t>
  </si>
  <si>
    <t>A5C5-5015</t>
  </si>
  <si>
    <t>IF(D13=GENERAL!$J$6,GENERAL!$B$5:$B$14,IF(D13=GENERAL!$J$7,GENERAL!$B$5:$B$6,IF(D13=GENERAL!$J$8,GENERAL!$B$5:$B$13,IF(D13=GENERAL!$J$9,GENERAL!$B$5:$B$8,IF(D13=GENERAL!$J$10,GENERAL!$B$5:$B$6,"")))))</t>
  </si>
  <si>
    <t>IF(D13="ROLLER",MOTR,IF(D13="VERTICAL D","",IF(D13="ZEBRA",MOTZ,IF(D13="EXTERIOR ROLLER",MOTEXT,""))))</t>
  </si>
  <si>
    <t>EXTERIOR</t>
  </si>
  <si>
    <t>FORMULA</t>
  </si>
  <si>
    <t>MUNICIPIO:</t>
  </si>
  <si>
    <t>FRACCIONAMIENTO:</t>
  </si>
  <si>
    <t>CALLE:</t>
  </si>
  <si>
    <t># EXT O INT:</t>
  </si>
  <si>
    <t>CONTACT INFO</t>
  </si>
  <si>
    <t>INFORMACION DE CONTACTO</t>
  </si>
  <si>
    <t>CONTACT MAIL:</t>
  </si>
  <si>
    <t>CONTACT CELL:</t>
  </si>
  <si>
    <t>REV.4.13 MAY1722</t>
  </si>
  <si>
    <t>TOTAL CON DESCUENTO=</t>
  </si>
  <si>
    <t>TOTAL INC. DISC</t>
  </si>
  <si>
    <t>TOTAL INC. DESC</t>
  </si>
  <si>
    <t>TOTAL DISC.</t>
  </si>
  <si>
    <t>TOTAL DESC.</t>
  </si>
  <si>
    <t>TAX</t>
  </si>
  <si>
    <t>DEPOSIT</t>
  </si>
  <si>
    <t>DEPOSITO</t>
  </si>
  <si>
    <t>IVA 16%</t>
  </si>
  <si>
    <t>ALUM FASCIA</t>
  </si>
  <si>
    <t>8% IVA=</t>
  </si>
  <si>
    <t>KARINA PAZ</t>
  </si>
  <si>
    <t xml:space="preserve">TIJUANA </t>
  </si>
  <si>
    <t>PLAYAS DE TIJUANA</t>
  </si>
  <si>
    <t>PARQUE MEXICO</t>
  </si>
  <si>
    <t>S/N</t>
  </si>
  <si>
    <t>.+1 619 259 3284</t>
  </si>
  <si>
    <t>A</t>
  </si>
  <si>
    <t>B</t>
  </si>
  <si>
    <t>DUO BASIC CAPUCCINO</t>
  </si>
  <si>
    <t>ESAU GOMEZ</t>
  </si>
  <si>
    <t>BS 110425EG-6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</si>
</sst>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_-&quot;$&quot;* #,##0_-;\-&quot;$&quot;* #,##0_-;_-&quot;$&quot;* &quot;-&quot;??_-;_-@_-"/>
    <numFmt numFmtId="167" formatCode="0.000"/>
    <numFmt numFmtId="168" formatCode="_(&quot;$&quot;* #,##0.0_);_(&quot;$&quot;* \(#,##0.0\);_(&quot;$&quot;* &quot;-&quot;?_);_(@_)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Verdana"/>
      <family val="2"/>
    </font>
    <font>
      <b/>
      <sz val="16"/>
      <color theme="0"/>
      <name val="Calibri"/>
      <family val="2"/>
      <scheme val="minor"/>
    </font>
    <font>
      <sz val="20"/>
      <color theme="1"/>
      <name val="Antique Olive"/>
      <family val="2"/>
    </font>
    <font>
      <sz val="11"/>
      <name val="Calibri"/>
      <family val="2"/>
      <scheme val="minor"/>
    </font>
    <font>
      <b/>
      <sz val="16"/>
      <color rgb="FFFFFFFF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ntique Olive"/>
      <family val="2"/>
    </font>
    <font>
      <b/>
      <sz val="11"/>
      <color theme="1"/>
      <name val="Verdana"/>
      <family val="2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Yu Gothic UI Semilight"/>
      <family val="2"/>
    </font>
    <font>
      <b/>
      <sz val="16"/>
      <color theme="1"/>
      <name val="Yu Gothic UI Semilight"/>
      <family val="2"/>
    </font>
    <font>
      <b/>
      <sz val="20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3"/>
      <color rgb="FF22222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ITC Avant Garde Gothic"/>
      <family val="2"/>
    </font>
    <font>
      <sz val="11"/>
      <color theme="1"/>
      <name val="Calibri Light"/>
      <family val="2"/>
      <scheme val="maj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8"/>
      <color theme="1"/>
      <name val="Gabriola"/>
      <family val="5"/>
    </font>
    <font>
      <b/>
      <sz val="11"/>
      <color theme="0"/>
      <name val="Calibri Light"/>
      <family val="2"/>
      <scheme val="major"/>
    </font>
    <font>
      <sz val="2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8"/>
      <color theme="1"/>
      <name val="Antique Olive"/>
      <family val="2"/>
    </font>
    <font>
      <b/>
      <sz val="10"/>
      <color rgb="FF0000FF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0000FF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33444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 style="thin">
        <color rgb="FF2F75B5"/>
      </top>
      <bottom style="thin">
        <color rgb="FF2F75B5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/>
      <bottom style="thin">
        <color rgb="FF2F75B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2" tint="-0.499984740745262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389">
    <xf numFmtId="0" fontId="0" fillId="0" borderId="0" xfId="0"/>
    <xf numFmtId="0" fontId="0" fillId="2" borderId="0" xfId="0" applyFill="1"/>
    <xf numFmtId="0" fontId="3" fillId="0" borderId="2" xfId="0" applyFont="1" applyBorder="1" applyAlignment="1">
      <alignment horizontal="center"/>
    </xf>
    <xf numFmtId="0" fontId="3" fillId="2" borderId="0" xfId="0" applyFont="1" applyFill="1"/>
    <xf numFmtId="164" fontId="0" fillId="2" borderId="0" xfId="0" applyNumberFormat="1" applyFill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0" fillId="2" borderId="0" xfId="0" applyFill="1" applyAlignment="1">
      <alignment horizontal="left"/>
    </xf>
    <xf numFmtId="164" fontId="0" fillId="2" borderId="0" xfId="3" applyFont="1" applyFill="1"/>
    <xf numFmtId="0" fontId="9" fillId="2" borderId="0" xfId="0" applyFont="1" applyFill="1"/>
    <xf numFmtId="0" fontId="14" fillId="0" borderId="0" xfId="0" applyFont="1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/>
    <xf numFmtId="0" fontId="13" fillId="2" borderId="0" xfId="0" applyFont="1" applyFill="1"/>
    <xf numFmtId="0" fontId="17" fillId="2" borderId="0" xfId="0" applyFont="1" applyFill="1"/>
    <xf numFmtId="0" fontId="16" fillId="2" borderId="0" xfId="0" applyFont="1" applyFill="1"/>
    <xf numFmtId="166" fontId="16" fillId="2" borderId="17" xfId="0" applyNumberFormat="1" applyFont="1" applyFill="1" applyBorder="1" applyAlignment="1">
      <alignment vertical="center"/>
    </xf>
    <xf numFmtId="166" fontId="1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18" fillId="7" borderId="7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8" fillId="7" borderId="16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3" applyNumberFormat="1" applyFont="1" applyFill="1"/>
    <xf numFmtId="0" fontId="0" fillId="0" borderId="0" xfId="0" applyAlignment="1">
      <alignment horizontal="center" vertical="center"/>
    </xf>
    <xf numFmtId="164" fontId="0" fillId="0" borderId="0" xfId="3" applyFont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0" fillId="2" borderId="18" xfId="0" applyFill="1" applyBorder="1"/>
    <xf numFmtId="0" fontId="0" fillId="2" borderId="7" xfId="0" applyFill="1" applyBorder="1"/>
    <xf numFmtId="0" fontId="0" fillId="2" borderId="19" xfId="0" applyFill="1" applyBorder="1"/>
    <xf numFmtId="0" fontId="0" fillId="2" borderId="5" xfId="0" applyFill="1" applyBorder="1"/>
    <xf numFmtId="0" fontId="0" fillId="2" borderId="10" xfId="0" applyFill="1" applyBorder="1"/>
    <xf numFmtId="0" fontId="0" fillId="2" borderId="16" xfId="0" applyFill="1" applyBorder="1"/>
    <xf numFmtId="0" fontId="0" fillId="2" borderId="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6" xfId="0" applyFill="1" applyBorder="1" applyAlignment="1">
      <alignment horizontal="right"/>
    </xf>
    <xf numFmtId="0" fontId="3" fillId="3" borderId="16" xfId="0" applyFont="1" applyFill="1" applyBorder="1" applyAlignment="1">
      <alignment horizontal="center"/>
    </xf>
    <xf numFmtId="9" fontId="0" fillId="2" borderId="0" xfId="6" applyFont="1" applyFill="1" applyAlignment="1">
      <alignment horizontal="center"/>
    </xf>
    <xf numFmtId="0" fontId="18" fillId="7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3" applyFont="1" applyFill="1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64" fontId="20" fillId="0" borderId="0" xfId="3" applyFont="1" applyFill="1" applyBorder="1" applyAlignment="1">
      <alignment vertical="center"/>
    </xf>
    <xf numFmtId="0" fontId="20" fillId="0" borderId="0" xfId="0" applyFont="1" applyAlignment="1">
      <alignment vertical="center"/>
    </xf>
    <xf numFmtId="164" fontId="20" fillId="0" borderId="0" xfId="3" applyFont="1" applyAlignment="1">
      <alignment vertical="center"/>
    </xf>
    <xf numFmtId="0" fontId="21" fillId="12" borderId="5" xfId="0" applyFont="1" applyFill="1" applyBorder="1" applyAlignment="1">
      <alignment horizontal="center" vertical="center"/>
    </xf>
    <xf numFmtId="0" fontId="21" fillId="12" borderId="16" xfId="0" applyFont="1" applyFill="1" applyBorder="1" applyAlignment="1">
      <alignment horizontal="center" vertical="center"/>
    </xf>
    <xf numFmtId="0" fontId="21" fillId="12" borderId="9" xfId="0" applyFont="1" applyFill="1" applyBorder="1" applyAlignment="1">
      <alignment horizontal="center" vertical="center"/>
    </xf>
    <xf numFmtId="166" fontId="22" fillId="16" borderId="23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8" xfId="0" applyFill="1" applyBorder="1" applyAlignment="1">
      <alignment vertical="center"/>
    </xf>
    <xf numFmtId="0" fontId="24" fillId="0" borderId="14" xfId="0" applyFont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4" fontId="15" fillId="0" borderId="1" xfId="3" applyFont="1" applyBorder="1" applyAlignment="1">
      <alignment horizontal="center" vertical="center"/>
    </xf>
    <xf numFmtId="164" fontId="10" fillId="0" borderId="15" xfId="3" applyFont="1" applyBorder="1" applyAlignment="1">
      <alignment horizontal="center" vertical="center"/>
    </xf>
    <xf numFmtId="0" fontId="10" fillId="2" borderId="0" xfId="0" applyFont="1" applyFill="1" applyAlignment="1">
      <alignment horizontal="right"/>
    </xf>
    <xf numFmtId="164" fontId="10" fillId="2" borderId="29" xfId="0" applyNumberFormat="1" applyFont="1" applyFill="1" applyBorder="1" applyAlignment="1">
      <alignment vertical="center"/>
    </xf>
    <xf numFmtId="164" fontId="10" fillId="2" borderId="30" xfId="0" applyNumberFormat="1" applyFont="1" applyFill="1" applyBorder="1" applyAlignment="1">
      <alignment vertical="center"/>
    </xf>
    <xf numFmtId="164" fontId="10" fillId="2" borderId="32" xfId="0" applyNumberFormat="1" applyFont="1" applyFill="1" applyBorder="1" applyAlignment="1">
      <alignment vertical="center"/>
    </xf>
    <xf numFmtId="0" fontId="0" fillId="2" borderId="33" xfId="0" applyFill="1" applyBorder="1"/>
    <xf numFmtId="0" fontId="0" fillId="2" borderId="34" xfId="0" applyFill="1" applyBorder="1"/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167" fontId="26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166" fontId="23" fillId="13" borderId="35" xfId="0" applyNumberFormat="1" applyFont="1" applyFill="1" applyBorder="1" applyAlignment="1">
      <alignment vertical="center"/>
    </xf>
    <xf numFmtId="166" fontId="22" fillId="14" borderId="23" xfId="0" applyNumberFormat="1" applyFont="1" applyFill="1" applyBorder="1" applyAlignment="1">
      <alignment vertical="center"/>
    </xf>
    <xf numFmtId="166" fontId="22" fillId="15" borderId="23" xfId="0" applyNumberFormat="1" applyFont="1" applyFill="1" applyBorder="1" applyAlignment="1">
      <alignment vertical="center"/>
    </xf>
    <xf numFmtId="0" fontId="21" fillId="12" borderId="0" xfId="0" applyFont="1" applyFill="1" applyAlignment="1">
      <alignment horizontal="center" vertical="center"/>
    </xf>
    <xf numFmtId="164" fontId="13" fillId="5" borderId="1" xfId="0" applyNumberFormat="1" applyFont="1" applyFill="1" applyBorder="1"/>
    <xf numFmtId="164" fontId="13" fillId="6" borderId="1" xfId="0" applyNumberFormat="1" applyFont="1" applyFill="1" applyBorder="1"/>
    <xf numFmtId="164" fontId="13" fillId="10" borderId="1" xfId="0" applyNumberFormat="1" applyFont="1" applyFill="1" applyBorder="1"/>
    <xf numFmtId="164" fontId="13" fillId="3" borderId="1" xfId="0" applyNumberFormat="1" applyFont="1" applyFill="1" applyBorder="1"/>
    <xf numFmtId="166" fontId="30" fillId="17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6" xfId="0" applyFont="1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32" fillId="0" borderId="0" xfId="0" applyFont="1"/>
    <xf numFmtId="0" fontId="31" fillId="2" borderId="6" xfId="0" applyFont="1" applyFill="1" applyBorder="1" applyAlignment="1">
      <alignment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18" borderId="11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 wrapText="1"/>
    </xf>
    <xf numFmtId="0" fontId="2" fillId="18" borderId="13" xfId="0" applyFont="1" applyFill="1" applyBorder="1" applyAlignment="1">
      <alignment horizontal="center" vertical="center"/>
    </xf>
    <xf numFmtId="0" fontId="2" fillId="18" borderId="3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vertical="center"/>
    </xf>
    <xf numFmtId="0" fontId="2" fillId="18" borderId="21" xfId="0" applyFont="1" applyFill="1" applyBorder="1" applyAlignment="1">
      <alignment vertical="center"/>
    </xf>
    <xf numFmtId="164" fontId="12" fillId="2" borderId="3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3" applyFont="1" applyAlignment="1">
      <alignment vertical="center"/>
    </xf>
    <xf numFmtId="0" fontId="33" fillId="2" borderId="5" xfId="0" applyFont="1" applyFill="1" applyBorder="1" applyAlignment="1">
      <alignment horizontal="right"/>
    </xf>
    <xf numFmtId="0" fontId="3" fillId="2" borderId="18" xfId="0" applyFont="1" applyFill="1" applyBorder="1"/>
    <xf numFmtId="0" fontId="0" fillId="2" borderId="2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164" fontId="10" fillId="2" borderId="15" xfId="3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164" fontId="10" fillId="2" borderId="40" xfId="3" applyFont="1" applyFill="1" applyBorder="1" applyAlignment="1">
      <alignment horizontal="center" vertical="center"/>
    </xf>
    <xf numFmtId="0" fontId="25" fillId="2" borderId="41" xfId="0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164" fontId="0" fillId="2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4" fontId="0" fillId="2" borderId="0" xfId="0" applyNumberFormat="1" applyFill="1"/>
    <xf numFmtId="0" fontId="3" fillId="2" borderId="0" xfId="0" applyFont="1" applyFill="1" applyAlignment="1">
      <alignment horizontal="center" vertical="center"/>
    </xf>
    <xf numFmtId="164" fontId="3" fillId="3" borderId="0" xfId="3" applyFont="1" applyFill="1" applyAlignment="1">
      <alignment horizontal="center" vertical="center"/>
    </xf>
    <xf numFmtId="14" fontId="3" fillId="2" borderId="0" xfId="0" applyNumberFormat="1" applyFont="1" applyFill="1"/>
    <xf numFmtId="164" fontId="13" fillId="2" borderId="42" xfId="3" applyFont="1" applyFill="1" applyBorder="1" applyAlignment="1">
      <alignment horizontal="center" vertical="center"/>
    </xf>
    <xf numFmtId="164" fontId="13" fillId="0" borderId="42" xfId="3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5" fillId="2" borderId="0" xfId="0" applyFont="1" applyFill="1"/>
    <xf numFmtId="0" fontId="36" fillId="2" borderId="0" xfId="0" applyFont="1" applyFill="1"/>
    <xf numFmtId="0" fontId="35" fillId="2" borderId="0" xfId="0" applyFont="1" applyFill="1" applyAlignment="1">
      <alignment vertical="top"/>
    </xf>
    <xf numFmtId="0" fontId="36" fillId="2" borderId="0" xfId="0" applyFont="1" applyFill="1" applyAlignment="1">
      <alignment horizontal="right"/>
    </xf>
    <xf numFmtId="0" fontId="5" fillId="19" borderId="0" xfId="0" applyFont="1" applyFill="1" applyAlignment="1">
      <alignment horizontal="right"/>
    </xf>
    <xf numFmtId="0" fontId="5" fillId="19" borderId="0" xfId="0" applyFont="1" applyFill="1" applyAlignment="1">
      <alignment horizontal="center"/>
    </xf>
    <xf numFmtId="0" fontId="5" fillId="19" borderId="0" xfId="0" applyFont="1" applyFill="1" applyAlignment="1">
      <alignment horizontal="left"/>
    </xf>
    <xf numFmtId="44" fontId="13" fillId="0" borderId="43" xfId="0" applyNumberFormat="1" applyFont="1" applyBorder="1" applyAlignment="1">
      <alignment horizontal="center" vertical="center"/>
    </xf>
    <xf numFmtId="44" fontId="13" fillId="2" borderId="43" xfId="0" applyNumberFormat="1" applyFont="1" applyFill="1" applyBorder="1" applyAlignment="1">
      <alignment horizontal="center" vertical="center"/>
    </xf>
    <xf numFmtId="44" fontId="13" fillId="2" borderId="44" xfId="0" applyNumberFormat="1" applyFont="1" applyFill="1" applyBorder="1" applyAlignment="1">
      <alignment horizontal="center" vertical="center"/>
    </xf>
    <xf numFmtId="164" fontId="13" fillId="2" borderId="17" xfId="0" applyNumberFormat="1" applyFont="1" applyFill="1" applyBorder="1" applyAlignment="1">
      <alignment vertical="center"/>
    </xf>
    <xf numFmtId="44" fontId="3" fillId="2" borderId="0" xfId="0" applyNumberFormat="1" applyFont="1" applyFill="1"/>
    <xf numFmtId="44" fontId="13" fillId="2" borderId="45" xfId="0" applyNumberFormat="1" applyFont="1" applyFill="1" applyBorder="1" applyAlignment="1">
      <alignment horizontal="center" vertical="center"/>
    </xf>
    <xf numFmtId="0" fontId="5" fillId="19" borderId="0" xfId="0" applyFont="1" applyFill="1" applyAlignment="1">
      <alignment horizontal="right" vertical="center"/>
    </xf>
    <xf numFmtId="0" fontId="5" fillId="19" borderId="0" xfId="0" applyFont="1" applyFill="1" applyAlignment="1">
      <alignment horizontal="center" vertical="center"/>
    </xf>
    <xf numFmtId="0" fontId="5" fillId="19" borderId="0" xfId="0" applyFont="1" applyFill="1" applyAlignment="1">
      <alignment horizontal="left" vertical="center"/>
    </xf>
    <xf numFmtId="44" fontId="13" fillId="2" borderId="46" xfId="0" applyNumberFormat="1" applyFont="1" applyFill="1" applyBorder="1" applyAlignment="1">
      <alignment horizontal="center" vertical="center"/>
    </xf>
    <xf numFmtId="164" fontId="6" fillId="2" borderId="0" xfId="3" applyFont="1" applyFill="1" applyBorder="1"/>
    <xf numFmtId="0" fontId="7" fillId="2" borderId="0" xfId="0" applyFont="1" applyFill="1" applyAlignment="1">
      <alignment horizontal="center" vertical="center" wrapText="1"/>
    </xf>
    <xf numFmtId="164" fontId="13" fillId="2" borderId="0" xfId="0" applyNumberFormat="1" applyFont="1" applyFill="1" applyAlignment="1">
      <alignment vertical="center"/>
    </xf>
    <xf numFmtId="0" fontId="0" fillId="2" borderId="22" xfId="0" applyFill="1" applyBorder="1"/>
    <xf numFmtId="0" fontId="38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44" fontId="0" fillId="2" borderId="0" xfId="0" applyNumberFormat="1" applyFill="1" applyAlignment="1">
      <alignment horizontal="center" vertical="center"/>
    </xf>
    <xf numFmtId="0" fontId="7" fillId="2" borderId="47" xfId="0" applyFont="1" applyFill="1" applyBorder="1" applyAlignment="1">
      <alignment horizontal="right" vertical="center"/>
    </xf>
    <xf numFmtId="0" fontId="10" fillId="2" borderId="18" xfId="0" applyFont="1" applyFill="1" applyBorder="1"/>
    <xf numFmtId="0" fontId="0" fillId="2" borderId="48" xfId="0" applyFill="1" applyBorder="1"/>
    <xf numFmtId="0" fontId="39" fillId="2" borderId="0" xfId="0" applyFont="1" applyFill="1" applyAlignment="1">
      <alignment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/>
    </xf>
    <xf numFmtId="164" fontId="0" fillId="2" borderId="44" xfId="3" applyFont="1" applyFill="1" applyBorder="1" applyAlignment="1">
      <alignment horizontal="center" vertical="center"/>
    </xf>
    <xf numFmtId="0" fontId="0" fillId="20" borderId="0" xfId="0" applyFill="1" applyAlignment="1">
      <alignment vertical="center"/>
    </xf>
    <xf numFmtId="44" fontId="0" fillId="2" borderId="0" xfId="0" applyNumberFormat="1" applyFill="1" applyAlignment="1">
      <alignment vertical="center"/>
    </xf>
    <xf numFmtId="0" fontId="41" fillId="2" borderId="0" xfId="0" applyFont="1" applyFill="1" applyAlignment="1">
      <alignment horizontal="right" vertical="center"/>
    </xf>
    <xf numFmtId="164" fontId="13" fillId="2" borderId="44" xfId="3" applyFont="1" applyFill="1" applyBorder="1" applyAlignment="1">
      <alignment vertical="center"/>
    </xf>
    <xf numFmtId="164" fontId="13" fillId="2" borderId="50" xfId="3" applyFont="1" applyFill="1" applyBorder="1" applyAlignment="1">
      <alignment vertical="center"/>
    </xf>
    <xf numFmtId="164" fontId="7" fillId="2" borderId="50" xfId="3" applyFont="1" applyFill="1" applyBorder="1" applyAlignment="1">
      <alignment horizontal="center" vertical="center"/>
    </xf>
    <xf numFmtId="164" fontId="43" fillId="2" borderId="44" xfId="3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left" vertical="top"/>
    </xf>
    <xf numFmtId="0" fontId="20" fillId="2" borderId="44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vertical="center"/>
    </xf>
    <xf numFmtId="167" fontId="20" fillId="2" borderId="44" xfId="0" applyNumberFormat="1" applyFont="1" applyFill="1" applyBorder="1" applyAlignment="1">
      <alignment horizontal="center" vertical="center"/>
    </xf>
    <xf numFmtId="164" fontId="20" fillId="2" borderId="51" xfId="3" applyFont="1" applyFill="1" applyBorder="1" applyAlignment="1">
      <alignment vertical="center"/>
    </xf>
    <xf numFmtId="0" fontId="20" fillId="2" borderId="50" xfId="0" applyFont="1" applyFill="1" applyBorder="1" applyAlignment="1">
      <alignment horizontal="left" vertical="top"/>
    </xf>
    <xf numFmtId="0" fontId="20" fillId="2" borderId="50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vertical="center"/>
    </xf>
    <xf numFmtId="167" fontId="20" fillId="2" borderId="50" xfId="0" applyNumberFormat="1" applyFont="1" applyFill="1" applyBorder="1" applyAlignment="1">
      <alignment horizontal="center" vertical="center"/>
    </xf>
    <xf numFmtId="164" fontId="20" fillId="2" borderId="50" xfId="3" applyFont="1" applyFill="1" applyBorder="1" applyAlignment="1">
      <alignment vertical="center"/>
    </xf>
    <xf numFmtId="0" fontId="0" fillId="2" borderId="48" xfId="0" applyFill="1" applyBorder="1" applyAlignment="1">
      <alignment horizontal="center"/>
    </xf>
    <xf numFmtId="0" fontId="44" fillId="2" borderId="0" xfId="0" applyFont="1" applyFill="1" applyAlignment="1">
      <alignment horizontal="left" vertical="center"/>
    </xf>
    <xf numFmtId="0" fontId="44" fillId="2" borderId="0" xfId="0" applyFont="1" applyFill="1" applyAlignment="1">
      <alignment vertical="center"/>
    </xf>
    <xf numFmtId="9" fontId="45" fillId="2" borderId="0" xfId="0" applyNumberFormat="1" applyFont="1" applyFill="1" applyAlignment="1">
      <alignment horizontal="center" vertical="center"/>
    </xf>
    <xf numFmtId="9" fontId="28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7" fontId="0" fillId="2" borderId="0" xfId="0" applyNumberFormat="1" applyFill="1" applyAlignment="1">
      <alignment horizontal="center" vertical="center"/>
    </xf>
    <xf numFmtId="164" fontId="0" fillId="2" borderId="0" xfId="3" applyFont="1" applyFill="1" applyBorder="1" applyAlignment="1">
      <alignment horizontal="center" vertical="center"/>
    </xf>
    <xf numFmtId="164" fontId="3" fillId="2" borderId="0" xfId="3" applyFont="1" applyFill="1" applyBorder="1" applyAlignment="1">
      <alignment horizontal="center" vertical="center"/>
    </xf>
    <xf numFmtId="164" fontId="7" fillId="2" borderId="0" xfId="3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4" fontId="7" fillId="3" borderId="20" xfId="0" applyNumberFormat="1" applyFont="1" applyFill="1" applyBorder="1" applyAlignment="1">
      <alignment horizontal="center"/>
    </xf>
    <xf numFmtId="0" fontId="7" fillId="3" borderId="18" xfId="0" applyFont="1" applyFill="1" applyBorder="1" applyAlignment="1">
      <alignment horizontal="left"/>
    </xf>
    <xf numFmtId="0" fontId="7" fillId="3" borderId="22" xfId="0" applyFont="1" applyFill="1" applyBorder="1" applyAlignment="1">
      <alignment horizontal="left"/>
    </xf>
    <xf numFmtId="0" fontId="10" fillId="3" borderId="18" xfId="0" applyFont="1" applyFill="1" applyBorder="1"/>
    <xf numFmtId="0" fontId="7" fillId="2" borderId="0" xfId="0" applyFont="1" applyFill="1" applyAlignment="1">
      <alignment horizontal="center" vertical="center"/>
    </xf>
    <xf numFmtId="164" fontId="43" fillId="2" borderId="0" xfId="3" applyFont="1" applyFill="1" applyBorder="1" applyAlignment="1">
      <alignment horizontal="center" vertical="center"/>
    </xf>
    <xf numFmtId="164" fontId="7" fillId="2" borderId="0" xfId="3" applyFont="1" applyFill="1" applyBorder="1" applyAlignment="1">
      <alignment horizontal="center" vertical="center"/>
    </xf>
    <xf numFmtId="164" fontId="10" fillId="2" borderId="0" xfId="3" applyFont="1" applyFill="1" applyBorder="1" applyAlignment="1">
      <alignment horizontal="center" vertical="center"/>
    </xf>
    <xf numFmtId="164" fontId="6" fillId="3" borderId="1" xfId="3" applyFont="1" applyFill="1" applyBorder="1" applyAlignment="1">
      <alignment horizontal="center" vertical="center"/>
    </xf>
    <xf numFmtId="164" fontId="6" fillId="3" borderId="37" xfId="3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9" fillId="3" borderId="14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right" vertical="center"/>
    </xf>
    <xf numFmtId="0" fontId="9" fillId="3" borderId="37" xfId="0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left" vertical="center"/>
    </xf>
    <xf numFmtId="0" fontId="26" fillId="3" borderId="38" xfId="0" applyFont="1" applyFill="1" applyBorder="1" applyAlignment="1">
      <alignment horizontal="left" vertical="center"/>
    </xf>
    <xf numFmtId="164" fontId="44" fillId="2" borderId="0" xfId="3" applyFont="1" applyFill="1" applyBorder="1" applyAlignment="1">
      <alignment horizontal="center" vertical="center"/>
    </xf>
    <xf numFmtId="0" fontId="2" fillId="20" borderId="0" xfId="0" applyFont="1" applyFill="1" applyAlignment="1">
      <alignment vertical="center"/>
    </xf>
    <xf numFmtId="0" fontId="2" fillId="21" borderId="0" xfId="0" applyFont="1" applyFill="1" applyAlignment="1">
      <alignment horizontal="center" vertical="center"/>
    </xf>
    <xf numFmtId="0" fontId="2" fillId="21" borderId="0" xfId="0" applyFont="1" applyFill="1" applyAlignment="1">
      <alignment vertical="center"/>
    </xf>
    <xf numFmtId="0" fontId="0" fillId="21" borderId="0" xfId="0" applyFill="1" applyAlignment="1">
      <alignment vertical="center"/>
    </xf>
    <xf numFmtId="0" fontId="46" fillId="21" borderId="0" xfId="0" applyFont="1" applyFill="1" applyAlignment="1">
      <alignment horizontal="center" vertical="center"/>
    </xf>
    <xf numFmtId="167" fontId="0" fillId="21" borderId="0" xfId="0" applyNumberFormat="1" applyFill="1" applyAlignment="1">
      <alignment horizontal="center" vertical="center"/>
    </xf>
    <xf numFmtId="0" fontId="0" fillId="21" borderId="0" xfId="0" applyFill="1" applyAlignment="1">
      <alignment horizontal="center" vertical="center"/>
    </xf>
    <xf numFmtId="164" fontId="0" fillId="21" borderId="0" xfId="3" applyFont="1" applyFill="1" applyBorder="1" applyAlignment="1">
      <alignment horizontal="center" vertical="center"/>
    </xf>
    <xf numFmtId="164" fontId="3" fillId="21" borderId="0" xfId="3" applyFont="1" applyFill="1" applyBorder="1" applyAlignment="1">
      <alignment horizontal="center" vertical="center"/>
    </xf>
    <xf numFmtId="0" fontId="47" fillId="21" borderId="0" xfId="0" applyFont="1" applyFill="1" applyAlignment="1">
      <alignment horizontal="center" vertical="center"/>
    </xf>
    <xf numFmtId="164" fontId="48" fillId="2" borderId="0" xfId="3" applyFont="1" applyFill="1" applyBorder="1" applyAlignment="1">
      <alignment horizontal="left" vertical="center"/>
    </xf>
    <xf numFmtId="164" fontId="0" fillId="2" borderId="0" xfId="0" applyNumberFormat="1" applyFill="1" applyAlignment="1">
      <alignment vertical="center"/>
    </xf>
    <xf numFmtId="9" fontId="0" fillId="2" borderId="0" xfId="0" applyNumberFormat="1" applyFill="1" applyAlignment="1">
      <alignment vertical="center"/>
    </xf>
    <xf numFmtId="164" fontId="0" fillId="2" borderId="0" xfId="3" applyFont="1" applyFill="1" applyAlignment="1">
      <alignment vertical="center"/>
    </xf>
    <xf numFmtId="0" fontId="44" fillId="2" borderId="0" xfId="0" applyFont="1" applyFill="1"/>
    <xf numFmtId="14" fontId="44" fillId="2" borderId="0" xfId="0" applyNumberFormat="1" applyFont="1" applyFill="1" applyAlignment="1">
      <alignment horizontal="center"/>
    </xf>
    <xf numFmtId="14" fontId="0" fillId="2" borderId="0" xfId="0" applyNumberFormat="1" applyFill="1"/>
    <xf numFmtId="0" fontId="44" fillId="2" borderId="0" xfId="0" applyFont="1" applyFill="1" applyAlignment="1">
      <alignment horizontal="center"/>
    </xf>
    <xf numFmtId="0" fontId="0" fillId="2" borderId="1" xfId="0" applyFill="1" applyBorder="1" applyAlignment="1">
      <alignment horizontal="right" vertical="center"/>
    </xf>
    <xf numFmtId="0" fontId="49" fillId="0" borderId="1" xfId="0" applyFont="1" applyBorder="1" applyAlignment="1">
      <alignment horizontal="center" vertical="center"/>
    </xf>
    <xf numFmtId="14" fontId="49" fillId="2" borderId="1" xfId="0" applyNumberFormat="1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left" vertical="center"/>
    </xf>
    <xf numFmtId="0" fontId="49" fillId="2" borderId="1" xfId="0" applyFont="1" applyFill="1" applyBorder="1" applyAlignment="1">
      <alignment vertical="center"/>
    </xf>
    <xf numFmtId="167" fontId="49" fillId="2" borderId="1" xfId="0" applyNumberFormat="1" applyFont="1" applyFill="1" applyBorder="1" applyAlignment="1">
      <alignment horizontal="center" vertical="center"/>
    </xf>
    <xf numFmtId="49" fontId="49" fillId="2" borderId="1" xfId="0" applyNumberFormat="1" applyFont="1" applyFill="1" applyBorder="1" applyAlignment="1">
      <alignment horizontal="right" vertical="center"/>
    </xf>
    <xf numFmtId="164" fontId="49" fillId="2" borderId="1" xfId="3" applyFont="1" applyFill="1" applyBorder="1" applyAlignment="1">
      <alignment vertical="center"/>
    </xf>
    <xf numFmtId="0" fontId="3" fillId="0" borderId="16" xfId="0" applyFont="1" applyBorder="1" applyAlignment="1">
      <alignment horizontal="center"/>
    </xf>
    <xf numFmtId="0" fontId="28" fillId="2" borderId="0" xfId="0" applyFont="1" applyFill="1" applyAlignment="1">
      <alignment vertical="center"/>
    </xf>
    <xf numFmtId="0" fontId="28" fillId="3" borderId="9" xfId="0" applyFont="1" applyFill="1" applyBorder="1" applyAlignment="1">
      <alignment horizontal="center" vertical="center"/>
    </xf>
    <xf numFmtId="9" fontId="28" fillId="3" borderId="30" xfId="6" applyFont="1" applyFill="1" applyBorder="1" applyAlignment="1">
      <alignment horizontal="center" vertical="center"/>
    </xf>
    <xf numFmtId="0" fontId="0" fillId="2" borderId="0" xfId="0" applyFill="1" applyAlignment="1">
      <alignment horizontal="right" vertical="top"/>
    </xf>
    <xf numFmtId="0" fontId="50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left" vertical="center"/>
    </xf>
    <xf numFmtId="0" fontId="51" fillId="2" borderId="0" xfId="0" applyFont="1" applyFill="1" applyAlignment="1">
      <alignment vertical="center"/>
    </xf>
    <xf numFmtId="0" fontId="3" fillId="3" borderId="0" xfId="0" applyFont="1" applyFill="1"/>
    <xf numFmtId="0" fontId="49" fillId="9" borderId="1" xfId="0" applyFont="1" applyFill="1" applyBorder="1" applyAlignment="1">
      <alignment vertical="center"/>
    </xf>
    <xf numFmtId="0" fontId="42" fillId="2" borderId="0" xfId="0" applyFont="1" applyFill="1" applyAlignment="1">
      <alignment vertical="center"/>
    </xf>
    <xf numFmtId="0" fontId="52" fillId="7" borderId="1" xfId="0" applyFont="1" applyFill="1" applyBorder="1" applyAlignment="1">
      <alignment horizontal="center" vertical="center"/>
    </xf>
    <xf numFmtId="14" fontId="52" fillId="7" borderId="1" xfId="0" applyNumberFormat="1" applyFont="1" applyFill="1" applyBorder="1" applyAlignment="1">
      <alignment horizontal="center" vertical="center"/>
    </xf>
    <xf numFmtId="164" fontId="52" fillId="7" borderId="1" xfId="3" applyFont="1" applyFill="1" applyBorder="1" applyAlignment="1">
      <alignment horizontal="center" vertical="center"/>
    </xf>
    <xf numFmtId="0" fontId="52" fillId="7" borderId="1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7" fontId="27" fillId="0" borderId="1" xfId="0" applyNumberFormat="1" applyFont="1" applyBorder="1" applyAlignment="1">
      <alignment horizontal="center" vertical="center"/>
    </xf>
    <xf numFmtId="0" fontId="20" fillId="2" borderId="0" xfId="0" applyFont="1" applyFill="1"/>
    <xf numFmtId="0" fontId="20" fillId="2" borderId="19" xfId="0" applyFont="1" applyFill="1" applyBorder="1"/>
    <xf numFmtId="0" fontId="20" fillId="2" borderId="0" xfId="0" applyFont="1" applyFill="1" applyAlignment="1">
      <alignment horizontal="right"/>
    </xf>
    <xf numFmtId="0" fontId="54" fillId="2" borderId="0" xfId="0" applyFont="1" applyFill="1"/>
    <xf numFmtId="0" fontId="20" fillId="2" borderId="6" xfId="0" applyFont="1" applyFill="1" applyBorder="1"/>
    <xf numFmtId="0" fontId="20" fillId="2" borderId="25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0" borderId="0" xfId="0" applyFont="1"/>
    <xf numFmtId="164" fontId="13" fillId="6" borderId="1" xfId="0" applyNumberFormat="1" applyFont="1" applyFill="1" applyBorder="1" applyAlignment="1">
      <alignment horizontal="center"/>
    </xf>
    <xf numFmtId="164" fontId="13" fillId="23" borderId="1" xfId="0" applyNumberFormat="1" applyFont="1" applyFill="1" applyBorder="1"/>
    <xf numFmtId="0" fontId="52" fillId="7" borderId="1" xfId="0" applyFont="1" applyFill="1" applyBorder="1" applyAlignment="1">
      <alignment horizontal="left" vertical="center"/>
    </xf>
    <xf numFmtId="0" fontId="0" fillId="7" borderId="0" xfId="0" applyFill="1"/>
    <xf numFmtId="0" fontId="9" fillId="7" borderId="0" xfId="0" applyFont="1" applyFill="1"/>
    <xf numFmtId="0" fontId="3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164" fontId="0" fillId="7" borderId="0" xfId="0" applyNumberFormat="1" applyFill="1"/>
    <xf numFmtId="0" fontId="0" fillId="7" borderId="0" xfId="0" applyFill="1" applyAlignment="1">
      <alignment horizontal="right"/>
    </xf>
    <xf numFmtId="0" fontId="0" fillId="2" borderId="0" xfId="0" applyFill="1" applyAlignment="1">
      <alignment horizontal="right" vertical="center"/>
    </xf>
    <xf numFmtId="164" fontId="0" fillId="2" borderId="0" xfId="0" applyNumberFormat="1" applyFill="1" applyAlignment="1">
      <alignment horizontal="right"/>
    </xf>
    <xf numFmtId="0" fontId="3" fillId="3" borderId="0" xfId="0" applyFont="1" applyFill="1" applyAlignment="1">
      <alignment horizontal="center"/>
    </xf>
    <xf numFmtId="0" fontId="7" fillId="2" borderId="24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26" xfId="0" applyFont="1" applyFill="1" applyBorder="1" applyAlignment="1">
      <alignment horizontal="right" vertical="center"/>
    </xf>
    <xf numFmtId="0" fontId="13" fillId="3" borderId="18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7" fillId="2" borderId="22" xfId="0" applyFont="1" applyFill="1" applyBorder="1" applyAlignment="1">
      <alignment horizontal="center" vertical="center"/>
    </xf>
    <xf numFmtId="0" fontId="45" fillId="2" borderId="22" xfId="0" applyFont="1" applyFill="1" applyBorder="1" applyAlignment="1">
      <alignment horizontal="center" vertical="center" wrapText="1"/>
    </xf>
    <xf numFmtId="167" fontId="27" fillId="0" borderId="1" xfId="0" applyNumberFormat="1" applyFont="1" applyBorder="1" applyAlignment="1">
      <alignment horizontal="center" vertical="center" wrapText="1"/>
    </xf>
    <xf numFmtId="0" fontId="13" fillId="2" borderId="18" xfId="0" applyFont="1" applyFill="1" applyBorder="1"/>
    <xf numFmtId="0" fontId="13" fillId="3" borderId="18" xfId="0" applyFont="1" applyFill="1" applyBorder="1" applyAlignment="1">
      <alignment horizontal="left"/>
    </xf>
    <xf numFmtId="14" fontId="7" fillId="2" borderId="47" xfId="0" applyNumberFormat="1" applyFont="1" applyFill="1" applyBorder="1" applyAlignment="1">
      <alignment horizontal="left" vertical="center"/>
    </xf>
    <xf numFmtId="14" fontId="7" fillId="2" borderId="47" xfId="0" applyNumberFormat="1" applyFont="1" applyFill="1" applyBorder="1" applyAlignment="1">
      <alignment vertical="center"/>
    </xf>
    <xf numFmtId="14" fontId="7" fillId="2" borderId="47" xfId="0" applyNumberFormat="1" applyFont="1" applyFill="1" applyBorder="1" applyAlignment="1">
      <alignment horizontal="right" vertical="center"/>
    </xf>
    <xf numFmtId="164" fontId="6" fillId="8" borderId="54" xfId="3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top"/>
    </xf>
    <xf numFmtId="164" fontId="44" fillId="3" borderId="0" xfId="3" applyFont="1" applyFill="1"/>
    <xf numFmtId="0" fontId="53" fillId="22" borderId="0" xfId="0" applyFont="1" applyFill="1" applyAlignment="1">
      <alignment horizontal="center" vertical="center"/>
    </xf>
    <xf numFmtId="164" fontId="28" fillId="2" borderId="32" xfId="3" applyFont="1" applyFill="1" applyBorder="1" applyAlignment="1">
      <alignment vertical="center"/>
    </xf>
    <xf numFmtId="0" fontId="29" fillId="2" borderId="0" xfId="0" applyFont="1" applyFill="1" applyAlignment="1">
      <alignment vertical="top"/>
    </xf>
    <xf numFmtId="0" fontId="41" fillId="2" borderId="44" xfId="0" applyFont="1" applyFill="1" applyBorder="1" applyAlignment="1">
      <alignment horizontal="right" vertical="center"/>
    </xf>
    <xf numFmtId="164" fontId="7" fillId="2" borderId="44" xfId="0" applyNumberFormat="1" applyFont="1" applyFill="1" applyBorder="1" applyAlignment="1">
      <alignment vertical="center"/>
    </xf>
    <xf numFmtId="0" fontId="52" fillId="7" borderId="0" xfId="0" applyFont="1" applyFill="1" applyAlignment="1">
      <alignment horizontal="center" vertical="center" wrapText="1"/>
    </xf>
    <xf numFmtId="0" fontId="50" fillId="2" borderId="0" xfId="0" applyFont="1" applyFill="1" applyAlignment="1">
      <alignment horizontal="right" vertical="top"/>
    </xf>
    <xf numFmtId="0" fontId="40" fillId="3" borderId="18" xfId="7" applyFill="1" applyBorder="1"/>
    <xf numFmtId="0" fontId="3" fillId="3" borderId="18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26" fillId="3" borderId="22" xfId="0" applyFont="1" applyFill="1" applyBorder="1" applyAlignment="1">
      <alignment horizontal="left" vertical="center"/>
    </xf>
    <xf numFmtId="0" fontId="26" fillId="3" borderId="39" xfId="0" applyFont="1" applyFill="1" applyBorder="1" applyAlignment="1">
      <alignment horizontal="left" vertical="center"/>
    </xf>
    <xf numFmtId="9" fontId="0" fillId="0" borderId="0" xfId="0" applyNumberFormat="1"/>
    <xf numFmtId="164" fontId="2" fillId="2" borderId="0" xfId="3" applyFont="1" applyFill="1" applyAlignment="1">
      <alignment horizontal="center"/>
    </xf>
    <xf numFmtId="164" fontId="3" fillId="3" borderId="0" xfId="0" applyNumberFormat="1" applyFont="1" applyFill="1"/>
    <xf numFmtId="0" fontId="3" fillId="2" borderId="22" xfId="0" applyFont="1" applyFill="1" applyBorder="1" applyAlignment="1">
      <alignment horizontal="center" vertical="center"/>
    </xf>
    <xf numFmtId="164" fontId="3" fillId="2" borderId="0" xfId="3" applyFont="1" applyFill="1" applyAlignment="1">
      <alignment horizontal="center" vertical="center"/>
    </xf>
    <xf numFmtId="0" fontId="57" fillId="2" borderId="2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0" fillId="24" borderId="0" xfId="0" applyFont="1" applyFill="1" applyAlignment="1">
      <alignment horizontal="center" vertical="center"/>
    </xf>
    <xf numFmtId="164" fontId="10" fillId="0" borderId="15" xfId="3" applyFont="1" applyFill="1" applyBorder="1" applyAlignment="1">
      <alignment horizontal="center" vertical="center"/>
    </xf>
    <xf numFmtId="0" fontId="58" fillId="2" borderId="6" xfId="0" applyFont="1" applyFill="1" applyBorder="1" applyAlignment="1">
      <alignment vertical="center"/>
    </xf>
    <xf numFmtId="0" fontId="58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44" fontId="3" fillId="3" borderId="0" xfId="0" applyNumberFormat="1" applyFont="1" applyFill="1"/>
    <xf numFmtId="164" fontId="0" fillId="0" borderId="0" xfId="0" applyNumberFormat="1"/>
    <xf numFmtId="166" fontId="30" fillId="17" borderId="0" xfId="0" applyNumberFormat="1" applyFont="1" applyFill="1" applyAlignment="1">
      <alignment vertical="center"/>
    </xf>
    <xf numFmtId="164" fontId="0" fillId="4" borderId="1" xfId="0" applyNumberFormat="1" applyFill="1" applyBorder="1" applyAlignment="1">
      <alignment horizontal="center" vertical="center"/>
    </xf>
    <xf numFmtId="166" fontId="30" fillId="17" borderId="1" xfId="0" applyNumberFormat="1" applyFont="1" applyFill="1" applyBorder="1" applyAlignment="1">
      <alignment horizontal="center" vertical="center"/>
    </xf>
    <xf numFmtId="0" fontId="59" fillId="2" borderId="47" xfId="0" applyFont="1" applyFill="1" applyBorder="1" applyAlignment="1">
      <alignment horizontal="right" vertical="top"/>
    </xf>
    <xf numFmtId="164" fontId="6" fillId="2" borderId="0" xfId="3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164" fontId="61" fillId="2" borderId="0" xfId="3" applyFont="1" applyFill="1"/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164" fontId="13" fillId="2" borderId="0" xfId="3" applyFont="1" applyFill="1" applyAlignment="1">
      <alignment horizontal="center"/>
    </xf>
    <xf numFmtId="44" fontId="13" fillId="2" borderId="0" xfId="0" applyNumberFormat="1" applyFont="1" applyFill="1"/>
    <xf numFmtId="44" fontId="7" fillId="3" borderId="0" xfId="0" applyNumberFormat="1" applyFont="1" applyFill="1"/>
    <xf numFmtId="0" fontId="7" fillId="3" borderId="0" xfId="0" applyFont="1" applyFill="1" applyAlignment="1">
      <alignment horizontal="center"/>
    </xf>
    <xf numFmtId="164" fontId="44" fillId="2" borderId="0" xfId="3" applyFont="1" applyFill="1" applyAlignment="1">
      <alignment horizontal="center"/>
    </xf>
    <xf numFmtId="164" fontId="6" fillId="3" borderId="0" xfId="3" applyFont="1" applyFill="1"/>
    <xf numFmtId="168" fontId="3" fillId="2" borderId="0" xfId="0" applyNumberFormat="1" applyFont="1" applyFill="1"/>
    <xf numFmtId="0" fontId="0" fillId="3" borderId="0" xfId="0" applyFill="1"/>
    <xf numFmtId="0" fontId="3" fillId="2" borderId="19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2" borderId="6" xfId="0" applyFont="1" applyFill="1" applyBorder="1" applyAlignment="1">
      <alignment horizontal="right"/>
    </xf>
    <xf numFmtId="0" fontId="40" fillId="3" borderId="18" xfId="7" applyNumberFormat="1" applyFill="1" applyBorder="1"/>
    <xf numFmtId="0" fontId="40" fillId="3" borderId="18" xfId="7" applyNumberFormat="1" applyFill="1" applyBorder="1" applyAlignment="1">
      <alignment horizontal="left"/>
    </xf>
    <xf numFmtId="164" fontId="20" fillId="2" borderId="0" xfId="0" applyNumberFormat="1" applyFont="1" applyFill="1"/>
    <xf numFmtId="164" fontId="5" fillId="2" borderId="0" xfId="0" applyNumberFormat="1" applyFont="1" applyFill="1"/>
    <xf numFmtId="44" fontId="20" fillId="2" borderId="0" xfId="0" applyNumberFormat="1" applyFont="1" applyFill="1"/>
    <xf numFmtId="0" fontId="48" fillId="3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41" fillId="2" borderId="0" xfId="0" applyFont="1" applyFill="1" applyAlignment="1">
      <alignment vertical="center"/>
    </xf>
    <xf numFmtId="164" fontId="12" fillId="2" borderId="56" xfId="3" applyFont="1" applyFill="1" applyBorder="1" applyAlignment="1">
      <alignment horizontal="center" vertical="center"/>
    </xf>
    <xf numFmtId="164" fontId="10" fillId="2" borderId="0" xfId="3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62" fillId="18" borderId="12" xfId="0" applyFont="1" applyFill="1" applyBorder="1" applyAlignment="1">
      <alignment horizontal="center" vertical="center" wrapText="1"/>
    </xf>
    <xf numFmtId="0" fontId="63" fillId="18" borderId="12" xfId="0" applyFont="1" applyFill="1" applyBorder="1" applyAlignment="1">
      <alignment horizontal="center" vertical="center" wrapText="1"/>
    </xf>
    <xf numFmtId="166" fontId="30" fillId="6" borderId="1" xfId="0" applyNumberFormat="1" applyFont="1" applyFill="1" applyBorder="1" applyAlignment="1">
      <alignment horizontal="center" vertical="center"/>
    </xf>
    <xf numFmtId="166" fontId="30" fillId="10" borderId="1" xfId="0" applyNumberFormat="1" applyFont="1" applyFill="1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 vertical="center"/>
    </xf>
    <xf numFmtId="164" fontId="30" fillId="10" borderId="1" xfId="0" applyNumberFormat="1" applyFont="1" applyFill="1" applyBorder="1" applyAlignment="1">
      <alignment horizontal="center" vertical="center"/>
    </xf>
    <xf numFmtId="164" fontId="30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6" fontId="30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0" fillId="2" borderId="48" xfId="0" applyFill="1" applyBorder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56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9" borderId="0" xfId="0" applyFont="1" applyFill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53" fillId="22" borderId="52" xfId="0" applyFont="1" applyFill="1" applyBorder="1" applyAlignment="1">
      <alignment horizontal="center" vertical="center"/>
    </xf>
    <xf numFmtId="0" fontId="53" fillId="22" borderId="53" xfId="0" applyFont="1" applyFill="1" applyBorder="1" applyAlignment="1">
      <alignment horizontal="center" vertical="center"/>
    </xf>
    <xf numFmtId="0" fontId="53" fillId="22" borderId="54" xfId="0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53" fillId="22" borderId="55" xfId="0" applyFont="1" applyFill="1" applyBorder="1" applyAlignment="1">
      <alignment horizontal="center" vertical="center"/>
    </xf>
    <xf numFmtId="0" fontId="53" fillId="22" borderId="18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60" fillId="2" borderId="0" xfId="0" applyFont="1" applyFill="1" applyAlignment="1">
      <alignment horizontal="center" vertical="center"/>
    </xf>
    <xf numFmtId="0" fontId="55" fillId="2" borderId="0" xfId="0" applyFont="1" applyFill="1" applyAlignment="1">
      <alignment horizontal="center" vertical="center"/>
    </xf>
    <xf numFmtId="0" fontId="55" fillId="2" borderId="6" xfId="0" applyFont="1" applyFill="1" applyBorder="1" applyAlignment="1">
      <alignment horizontal="center" vertical="center"/>
    </xf>
  </cellXfs>
  <cellStyles count="8">
    <cellStyle name="Currency 2" xfId="5" xr:uid="{00000000-0005-0000-0000-000001000000}"/>
    <cellStyle name="Hipervínculo" xfId="7" builtinId="8"/>
    <cellStyle name="Moneda" xfId="3" builtinId="4"/>
    <cellStyle name="Normal" xfId="0" builtinId="0"/>
    <cellStyle name="Normal 2" xfId="1" xr:uid="{00000000-0005-0000-0000-000004000000}"/>
    <cellStyle name="Normal 3" xfId="2" xr:uid="{00000000-0005-0000-0000-000005000000}"/>
    <cellStyle name="Normal 4" xfId="4" xr:uid="{00000000-0005-0000-0000-000006000000}"/>
    <cellStyle name="Porcentaje" xfId="6" builtinId="5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4"/>
      <tableStyleElement type="headerRow" dxfId="3"/>
    </tableStyle>
  </tableStyles>
  <colors>
    <mruColors>
      <color rgb="FF0000FF"/>
      <color rgb="FF3399FF"/>
      <color rgb="FF4D4D4D"/>
      <color rgb="FF66FFFF"/>
      <color rgb="FFF7D6FE"/>
      <color rgb="FF79C6D5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7845</xdr:colOff>
      <xdr:row>3</xdr:row>
      <xdr:rowOff>123825</xdr:rowOff>
    </xdr:from>
    <xdr:to>
      <xdr:col>6</xdr:col>
      <xdr:colOff>1896035</xdr:colOff>
      <xdr:row>6</xdr:row>
      <xdr:rowOff>88089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32D2E3-9E94-4FB3-AE12-011C89C23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433" y="695325"/>
          <a:ext cx="4174190" cy="602999"/>
        </a:xfrm>
        <a:prstGeom prst="rect">
          <a:avLst/>
        </a:prstGeom>
      </xdr:spPr>
    </xdr:pic>
    <xdr:clientData/>
  </xdr:twoCellAnchor>
  <xdr:oneCellAnchor>
    <xdr:from>
      <xdr:col>7</xdr:col>
      <xdr:colOff>217939</xdr:colOff>
      <xdr:row>91</xdr:row>
      <xdr:rowOff>189226</xdr:rowOff>
    </xdr:from>
    <xdr:ext cx="639534" cy="43678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62F0DCD-A22C-4572-9F53-0FD8322392D2}"/>
            </a:ext>
          </a:extLst>
        </xdr:cNvPr>
        <xdr:cNvSpPr txBox="1"/>
      </xdr:nvSpPr>
      <xdr:spPr>
        <a:xfrm>
          <a:off x="5459973" y="27851140"/>
          <a:ext cx="639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ROLLER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7</xdr:col>
      <xdr:colOff>1321056</xdr:colOff>
      <xdr:row>91</xdr:row>
      <xdr:rowOff>201294</xdr:rowOff>
    </xdr:from>
    <xdr:ext cx="647999" cy="43678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B4A64A0-4A32-4BC6-B2E2-71B6A454909D}"/>
            </a:ext>
          </a:extLst>
        </xdr:cNvPr>
        <xdr:cNvSpPr txBox="1"/>
      </xdr:nvSpPr>
      <xdr:spPr>
        <a:xfrm>
          <a:off x="6563090" y="27863208"/>
          <a:ext cx="647999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ROMAN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8</xdr:col>
      <xdr:colOff>188627</xdr:colOff>
      <xdr:row>91</xdr:row>
      <xdr:rowOff>258445</xdr:rowOff>
    </xdr:from>
    <xdr:ext cx="81734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26183C9-D074-4328-B1E1-B1D3A043BC92}"/>
            </a:ext>
          </a:extLst>
        </xdr:cNvPr>
        <xdr:cNvSpPr txBox="1"/>
      </xdr:nvSpPr>
      <xdr:spPr>
        <a:xfrm>
          <a:off x="7484777" y="29557345"/>
          <a:ext cx="81734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DRAPERIES</a:t>
          </a:r>
        </a:p>
      </xdr:txBody>
    </xdr:sp>
    <xdr:clientData/>
  </xdr:oneCellAnchor>
  <xdr:oneCellAnchor>
    <xdr:from>
      <xdr:col>9</xdr:col>
      <xdr:colOff>646177</xdr:colOff>
      <xdr:row>91</xdr:row>
      <xdr:rowOff>194490</xdr:rowOff>
    </xdr:from>
    <xdr:ext cx="583621" cy="43678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453470E-EE1A-4F85-A3BF-F5C4416BF646}"/>
            </a:ext>
          </a:extLst>
        </xdr:cNvPr>
        <xdr:cNvSpPr txBox="1"/>
      </xdr:nvSpPr>
      <xdr:spPr>
        <a:xfrm>
          <a:off x="8856727" y="9300390"/>
          <a:ext cx="5836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VIEW</a:t>
          </a:r>
        </a:p>
      </xdr:txBody>
    </xdr:sp>
    <xdr:clientData/>
  </xdr:oneCellAnchor>
  <xdr:oneCellAnchor>
    <xdr:from>
      <xdr:col>10</xdr:col>
      <xdr:colOff>879467</xdr:colOff>
      <xdr:row>91</xdr:row>
      <xdr:rowOff>195616</xdr:rowOff>
    </xdr:from>
    <xdr:ext cx="787460" cy="43678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A8F1CE7-411B-43B6-9A01-6D75DB49A4AD}"/>
            </a:ext>
          </a:extLst>
        </xdr:cNvPr>
        <xdr:cNvSpPr txBox="1"/>
      </xdr:nvSpPr>
      <xdr:spPr>
        <a:xfrm>
          <a:off x="9997191" y="27857530"/>
          <a:ext cx="78746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ELEGANCE</a:t>
          </a:r>
        </a:p>
      </xdr:txBody>
    </xdr:sp>
    <xdr:clientData/>
  </xdr:oneCellAnchor>
  <xdr:twoCellAnchor editAs="oneCell">
    <xdr:from>
      <xdr:col>2</xdr:col>
      <xdr:colOff>2931</xdr:colOff>
      <xdr:row>86</xdr:row>
      <xdr:rowOff>109904</xdr:rowOff>
    </xdr:from>
    <xdr:to>
      <xdr:col>4</xdr:col>
      <xdr:colOff>422488</xdr:colOff>
      <xdr:row>91</xdr:row>
      <xdr:rowOff>293076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8E1EBE7-BBCC-4599-B7DD-92B5E11D7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81" y="7644179"/>
          <a:ext cx="1382142" cy="1754797"/>
        </a:xfrm>
        <a:prstGeom prst="rect">
          <a:avLst/>
        </a:prstGeom>
      </xdr:spPr>
    </xdr:pic>
    <xdr:clientData/>
  </xdr:twoCellAnchor>
  <xdr:twoCellAnchor editAs="oneCell">
    <xdr:from>
      <xdr:col>10</xdr:col>
      <xdr:colOff>900709</xdr:colOff>
      <xdr:row>89</xdr:row>
      <xdr:rowOff>17563</xdr:rowOff>
    </xdr:from>
    <xdr:to>
      <xdr:col>11</xdr:col>
      <xdr:colOff>337129</xdr:colOff>
      <xdr:row>91</xdr:row>
      <xdr:rowOff>223737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F27C3F4-5D91-4B6C-8F7C-4E12D4C1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8433" y="27048856"/>
          <a:ext cx="811265" cy="836794"/>
        </a:xfrm>
        <a:prstGeom prst="rect">
          <a:avLst/>
        </a:prstGeom>
      </xdr:spPr>
    </xdr:pic>
    <xdr:clientData/>
  </xdr:twoCellAnchor>
  <xdr:twoCellAnchor editAs="oneCell">
    <xdr:from>
      <xdr:col>8</xdr:col>
      <xdr:colOff>239010</xdr:colOff>
      <xdr:row>89</xdr:row>
      <xdr:rowOff>27289</xdr:rowOff>
    </xdr:from>
    <xdr:to>
      <xdr:col>9</xdr:col>
      <xdr:colOff>76925</xdr:colOff>
      <xdr:row>91</xdr:row>
      <xdr:rowOff>218042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80EBCE7F-B192-48D3-B50A-9E68CE2AC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0562" y="27058582"/>
          <a:ext cx="751001" cy="821373"/>
        </a:xfrm>
        <a:prstGeom prst="rect">
          <a:avLst/>
        </a:prstGeom>
      </xdr:spPr>
    </xdr:pic>
    <xdr:clientData/>
  </xdr:twoCellAnchor>
  <xdr:twoCellAnchor editAs="oneCell">
    <xdr:from>
      <xdr:col>7</xdr:col>
      <xdr:colOff>1277664</xdr:colOff>
      <xdr:row>89</xdr:row>
      <xdr:rowOff>12634</xdr:rowOff>
    </xdr:from>
    <xdr:to>
      <xdr:col>7</xdr:col>
      <xdr:colOff>1969137</xdr:colOff>
      <xdr:row>91</xdr:row>
      <xdr:rowOff>233392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8244968-7812-402C-B758-FE7A06F07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9698" y="27043927"/>
          <a:ext cx="691473" cy="851378"/>
        </a:xfrm>
        <a:prstGeom prst="rect">
          <a:avLst/>
        </a:prstGeom>
      </xdr:spPr>
    </xdr:pic>
    <xdr:clientData/>
  </xdr:twoCellAnchor>
  <xdr:twoCellAnchor editAs="oneCell">
    <xdr:from>
      <xdr:col>9</xdr:col>
      <xdr:colOff>485598</xdr:colOff>
      <xdr:row>89</xdr:row>
      <xdr:rowOff>19962</xdr:rowOff>
    </xdr:from>
    <xdr:to>
      <xdr:col>10</xdr:col>
      <xdr:colOff>401520</xdr:colOff>
      <xdr:row>91</xdr:row>
      <xdr:rowOff>225367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B0717F-18BC-4C9C-ADA0-1257853C8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0236" y="27051255"/>
          <a:ext cx="829008" cy="836025"/>
        </a:xfrm>
        <a:prstGeom prst="rect">
          <a:avLst/>
        </a:prstGeom>
      </xdr:spPr>
    </xdr:pic>
    <xdr:clientData/>
  </xdr:twoCellAnchor>
  <xdr:twoCellAnchor>
    <xdr:from>
      <xdr:col>14</xdr:col>
      <xdr:colOff>742951</xdr:colOff>
      <xdr:row>6</xdr:row>
      <xdr:rowOff>180975</xdr:rowOff>
    </xdr:from>
    <xdr:to>
      <xdr:col>15</xdr:col>
      <xdr:colOff>22412</xdr:colOff>
      <xdr:row>7</xdr:row>
      <xdr:rowOff>67235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B2734D2-D718-4F78-AA23-77C103895015}"/>
            </a:ext>
          </a:extLst>
        </xdr:cNvPr>
        <xdr:cNvSpPr/>
      </xdr:nvSpPr>
      <xdr:spPr>
        <a:xfrm>
          <a:off x="13674539" y="1391210"/>
          <a:ext cx="198344" cy="13279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85725</xdr:colOff>
      <xdr:row>69</xdr:row>
      <xdr:rowOff>9525</xdr:rowOff>
    </xdr:from>
    <xdr:to>
      <xdr:col>4</xdr:col>
      <xdr:colOff>85725</xdr:colOff>
      <xdr:row>72</xdr:row>
      <xdr:rowOff>142875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F767532-21AA-4C7C-9265-8EF8B8C2A400}"/>
            </a:ext>
          </a:extLst>
        </xdr:cNvPr>
        <xdr:cNvSpPr/>
      </xdr:nvSpPr>
      <xdr:spPr>
        <a:xfrm>
          <a:off x="690843" y="10318937"/>
          <a:ext cx="1030941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198889</xdr:colOff>
      <xdr:row>88</xdr:row>
      <xdr:rowOff>300881</xdr:rowOff>
    </xdr:from>
    <xdr:to>
      <xdr:col>7</xdr:col>
      <xdr:colOff>942974</xdr:colOff>
      <xdr:row>91</xdr:row>
      <xdr:rowOff>120135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463485A-D508-4EE3-939F-AC168ED80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7164" y="28656806"/>
          <a:ext cx="744085" cy="762229"/>
        </a:xfrm>
        <a:prstGeom prst="rect">
          <a:avLst/>
        </a:prstGeom>
      </xdr:spPr>
    </xdr:pic>
    <xdr:clientData/>
  </xdr:twoCellAnchor>
  <xdr:twoCellAnchor editAs="oneCell">
    <xdr:from>
      <xdr:col>7</xdr:col>
      <xdr:colOff>695325</xdr:colOff>
      <xdr:row>69</xdr:row>
      <xdr:rowOff>9525</xdr:rowOff>
    </xdr:from>
    <xdr:to>
      <xdr:col>7</xdr:col>
      <xdr:colOff>1724025</xdr:colOff>
      <xdr:row>72</xdr:row>
      <xdr:rowOff>142875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234368B4-7263-4845-8DA1-954488ABD0DD}"/>
            </a:ext>
          </a:extLst>
        </xdr:cNvPr>
        <xdr:cNvSpPr/>
      </xdr:nvSpPr>
      <xdr:spPr>
        <a:xfrm>
          <a:off x="5939678" y="10318937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122690</xdr:colOff>
      <xdr:row>69</xdr:row>
      <xdr:rowOff>186582</xdr:rowOff>
    </xdr:from>
    <xdr:to>
      <xdr:col>3</xdr:col>
      <xdr:colOff>308976</xdr:colOff>
      <xdr:row>71</xdr:row>
      <xdr:rowOff>276225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5D1ACE6-272D-42E9-B5AA-2DF7E59C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278" y="10495994"/>
          <a:ext cx="701757" cy="717173"/>
        </a:xfrm>
        <a:prstGeom prst="rect">
          <a:avLst/>
        </a:prstGeom>
      </xdr:spPr>
    </xdr:pic>
    <xdr:clientData/>
  </xdr:twoCellAnchor>
  <xdr:twoCellAnchor editAs="oneCell">
    <xdr:from>
      <xdr:col>6</xdr:col>
      <xdr:colOff>1933575</xdr:colOff>
      <xdr:row>69</xdr:row>
      <xdr:rowOff>9525</xdr:rowOff>
    </xdr:from>
    <xdr:to>
      <xdr:col>7</xdr:col>
      <xdr:colOff>438150</xdr:colOff>
      <xdr:row>72</xdr:row>
      <xdr:rowOff>142875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6B10F0F8-3C34-4A6E-8F4E-3A9E6355DC09}"/>
            </a:ext>
          </a:extLst>
        </xdr:cNvPr>
        <xdr:cNvSpPr/>
      </xdr:nvSpPr>
      <xdr:spPr>
        <a:xfrm>
          <a:off x="4656604" y="10318937"/>
          <a:ext cx="1025899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619125</xdr:colOff>
      <xdr:row>69</xdr:row>
      <xdr:rowOff>0</xdr:rowOff>
    </xdr:from>
    <xdr:to>
      <xdr:col>6</xdr:col>
      <xdr:colOff>1647825</xdr:colOff>
      <xdr:row>72</xdr:row>
      <xdr:rowOff>133350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4F46567D-098F-4D74-837B-0C1CB13BE8BE}"/>
            </a:ext>
          </a:extLst>
        </xdr:cNvPr>
        <xdr:cNvSpPr/>
      </xdr:nvSpPr>
      <xdr:spPr>
        <a:xfrm>
          <a:off x="3342154" y="10309412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381000</xdr:colOff>
      <xdr:row>69</xdr:row>
      <xdr:rowOff>9525</xdr:rowOff>
    </xdr:from>
    <xdr:to>
      <xdr:col>6</xdr:col>
      <xdr:colOff>168088</xdr:colOff>
      <xdr:row>72</xdr:row>
      <xdr:rowOff>142875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77673D73-07FB-4685-8F65-534E396AD96A}"/>
            </a:ext>
          </a:extLst>
        </xdr:cNvPr>
        <xdr:cNvSpPr/>
      </xdr:nvSpPr>
      <xdr:spPr>
        <a:xfrm>
          <a:off x="2084294" y="29783554"/>
          <a:ext cx="1109382" cy="107464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909474</xdr:colOff>
      <xdr:row>69</xdr:row>
      <xdr:rowOff>183427</xdr:rowOff>
    </xdr:from>
    <xdr:to>
      <xdr:col>7</xdr:col>
      <xdr:colOff>1504534</xdr:colOff>
      <xdr:row>71</xdr:row>
      <xdr:rowOff>285749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BEDFEF5-6A85-4F57-B154-E9AB6E6B6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827" y="10492839"/>
          <a:ext cx="595060" cy="729852"/>
        </a:xfrm>
        <a:prstGeom prst="rect">
          <a:avLst/>
        </a:prstGeom>
      </xdr:spPr>
    </xdr:pic>
    <xdr:clientData/>
  </xdr:twoCellAnchor>
  <xdr:twoCellAnchor editAs="oneCell">
    <xdr:from>
      <xdr:col>6</xdr:col>
      <xdr:colOff>2110838</xdr:colOff>
      <xdr:row>69</xdr:row>
      <xdr:rowOff>179031</xdr:rowOff>
    </xdr:from>
    <xdr:to>
      <xdr:col>7</xdr:col>
      <xdr:colOff>238125</xdr:colOff>
      <xdr:row>71</xdr:row>
      <xdr:rowOff>259881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22201B1-A547-4200-81F1-C31146A21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867" y="10488443"/>
          <a:ext cx="648611" cy="708380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69</xdr:row>
      <xdr:rowOff>158386</xdr:rowOff>
    </xdr:from>
    <xdr:to>
      <xdr:col>6</xdr:col>
      <xdr:colOff>1476404</xdr:colOff>
      <xdr:row>72</xdr:row>
      <xdr:rowOff>-1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851A4AA-BA3F-4032-998C-FA05A9D5A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8354" y="10467798"/>
          <a:ext cx="781079" cy="782908"/>
        </a:xfrm>
        <a:prstGeom prst="rect">
          <a:avLst/>
        </a:prstGeom>
      </xdr:spPr>
    </xdr:pic>
    <xdr:clientData/>
  </xdr:twoCellAnchor>
  <xdr:twoCellAnchor editAs="oneCell">
    <xdr:from>
      <xdr:col>4</xdr:col>
      <xdr:colOff>569633</xdr:colOff>
      <xdr:row>69</xdr:row>
      <xdr:rowOff>188356</xdr:rowOff>
    </xdr:from>
    <xdr:to>
      <xdr:col>4</xdr:col>
      <xdr:colOff>1262824</xdr:colOff>
      <xdr:row>71</xdr:row>
      <xdr:rowOff>276224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7C53524-9E70-4254-B1AD-972CA8A21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5692" y="10497768"/>
          <a:ext cx="693191" cy="715398"/>
        </a:xfrm>
        <a:prstGeom prst="rect">
          <a:avLst/>
        </a:prstGeom>
      </xdr:spPr>
    </xdr:pic>
    <xdr:clientData/>
  </xdr:twoCellAnchor>
  <xdr:oneCellAnchor>
    <xdr:from>
      <xdr:col>2</xdr:col>
      <xdr:colOff>101963</xdr:colOff>
      <xdr:row>72</xdr:row>
      <xdr:rowOff>85765</xdr:rowOff>
    </xdr:from>
    <xdr:ext cx="706604" cy="44140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FEABA55D-A924-4D69-976B-1E332A202BEE}"/>
            </a:ext>
          </a:extLst>
        </xdr:cNvPr>
        <xdr:cNvSpPr txBox="1"/>
      </xdr:nvSpPr>
      <xdr:spPr>
        <a:xfrm>
          <a:off x="844913" y="1020131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7</xdr:col>
      <xdr:colOff>834955</xdr:colOff>
      <xdr:row>72</xdr:row>
      <xdr:rowOff>97833</xdr:rowOff>
    </xdr:from>
    <xdr:ext cx="731419" cy="441403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5E21F11-2101-486A-B3CC-D6BFC03D8BE1}"/>
            </a:ext>
          </a:extLst>
        </xdr:cNvPr>
        <xdr:cNvSpPr txBox="1"/>
      </xdr:nvSpPr>
      <xdr:spPr>
        <a:xfrm>
          <a:off x="6083230" y="10213383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6</xdr:col>
      <xdr:colOff>1986442</xdr:colOff>
      <xdr:row>72</xdr:row>
      <xdr:rowOff>180975</xdr:rowOff>
    </xdr:from>
    <xdr:ext cx="902106" cy="266868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1EAFEE3-8DE5-45E0-91D5-D04BCD180740}"/>
            </a:ext>
          </a:extLst>
        </xdr:cNvPr>
        <xdr:cNvSpPr txBox="1"/>
      </xdr:nvSpPr>
      <xdr:spPr>
        <a:xfrm>
          <a:off x="4710592" y="1029652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6</xdr:col>
      <xdr:colOff>797381</xdr:colOff>
      <xdr:row>72</xdr:row>
      <xdr:rowOff>95250</xdr:rowOff>
    </xdr:from>
    <xdr:ext cx="627159" cy="441403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B6DCDA-BC2E-4E56-9478-8E1F7A2BEFD5}"/>
            </a:ext>
          </a:extLst>
        </xdr:cNvPr>
        <xdr:cNvSpPr txBox="1"/>
      </xdr:nvSpPr>
      <xdr:spPr>
        <a:xfrm>
          <a:off x="3521531" y="1021080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4</xdr:col>
      <xdr:colOff>446447</xdr:colOff>
      <xdr:row>72</xdr:row>
      <xdr:rowOff>95250</xdr:rowOff>
    </xdr:from>
    <xdr:ext cx="923266" cy="44140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A218A37B-6B89-426A-8804-D301CB5285F7}"/>
            </a:ext>
          </a:extLst>
        </xdr:cNvPr>
        <xdr:cNvSpPr txBox="1"/>
      </xdr:nvSpPr>
      <xdr:spPr>
        <a:xfrm>
          <a:off x="2084747" y="1021080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twoCellAnchor>
    <xdr:from>
      <xdr:col>7</xdr:col>
      <xdr:colOff>390525</xdr:colOff>
      <xdr:row>162</xdr:row>
      <xdr:rowOff>57150</xdr:rowOff>
    </xdr:from>
    <xdr:to>
      <xdr:col>7</xdr:col>
      <xdr:colOff>1419225</xdr:colOff>
      <xdr:row>167</xdr:row>
      <xdr:rowOff>180975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FD79F66F-C87A-43F4-A98A-3D1D162BA2FC}"/>
            </a:ext>
          </a:extLst>
        </xdr:cNvPr>
        <xdr:cNvSpPr/>
      </xdr:nvSpPr>
      <xdr:spPr>
        <a:xfrm>
          <a:off x="5638800" y="28117800"/>
          <a:ext cx="1028700" cy="107632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390525</xdr:colOff>
      <xdr:row>69</xdr:row>
      <xdr:rowOff>9525</xdr:rowOff>
    </xdr:from>
    <xdr:to>
      <xdr:col>10</xdr:col>
      <xdr:colOff>504825</xdr:colOff>
      <xdr:row>72</xdr:row>
      <xdr:rowOff>142875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8394E405-6F01-42EB-A4B1-1D0B8FE0FCED}"/>
            </a:ext>
          </a:extLst>
        </xdr:cNvPr>
        <xdr:cNvSpPr/>
      </xdr:nvSpPr>
      <xdr:spPr>
        <a:xfrm>
          <a:off x="8604437" y="10318937"/>
          <a:ext cx="1033182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561976</xdr:colOff>
      <xdr:row>69</xdr:row>
      <xdr:rowOff>209550</xdr:rowOff>
    </xdr:from>
    <xdr:to>
      <xdr:col>10</xdr:col>
      <xdr:colOff>320441</xdr:colOff>
      <xdr:row>71</xdr:row>
      <xdr:rowOff>180974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C11F57-4EC5-4656-901C-D3B869FD3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888" y="10518962"/>
          <a:ext cx="677347" cy="598954"/>
        </a:xfrm>
        <a:prstGeom prst="rect">
          <a:avLst/>
        </a:prstGeom>
      </xdr:spPr>
    </xdr:pic>
    <xdr:clientData/>
  </xdr:twoCellAnchor>
  <xdr:oneCellAnchor>
    <xdr:from>
      <xdr:col>9</xdr:col>
      <xdr:colOff>530790</xdr:colOff>
      <xdr:row>72</xdr:row>
      <xdr:rowOff>85765</xdr:rowOff>
    </xdr:from>
    <xdr:ext cx="744306" cy="615938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F636BF-6DF2-444B-81F3-12359900826E}"/>
            </a:ext>
          </a:extLst>
        </xdr:cNvPr>
        <xdr:cNvSpPr txBox="1"/>
      </xdr:nvSpPr>
      <xdr:spPr>
        <a:xfrm>
          <a:off x="8741340" y="10201315"/>
          <a:ext cx="744306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 editAs="oneCell">
    <xdr:from>
      <xdr:col>7</xdr:col>
      <xdr:colOff>2028825</xdr:colOff>
      <xdr:row>69</xdr:row>
      <xdr:rowOff>0</xdr:rowOff>
    </xdr:from>
    <xdr:to>
      <xdr:col>9</xdr:col>
      <xdr:colOff>95250</xdr:colOff>
      <xdr:row>72</xdr:row>
      <xdr:rowOff>133350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886ADA7E-6EB8-4E5A-8602-961CD30031E4}"/>
            </a:ext>
          </a:extLst>
        </xdr:cNvPr>
        <xdr:cNvSpPr/>
      </xdr:nvSpPr>
      <xdr:spPr>
        <a:xfrm>
          <a:off x="7273178" y="10309412"/>
          <a:ext cx="1035984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8</xdr:col>
      <xdr:colOff>174811</xdr:colOff>
      <xdr:row>69</xdr:row>
      <xdr:rowOff>95250</xdr:rowOff>
    </xdr:from>
    <xdr:to>
      <xdr:col>8</xdr:col>
      <xdr:colOff>755836</xdr:colOff>
      <xdr:row>72</xdr:row>
      <xdr:rowOff>23812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F5962D7-B087-42AD-A75E-9DCCD780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29869279"/>
          <a:ext cx="581025" cy="869857"/>
        </a:xfrm>
        <a:prstGeom prst="rect">
          <a:avLst/>
        </a:prstGeom>
      </xdr:spPr>
    </xdr:pic>
    <xdr:clientData/>
  </xdr:twoCellAnchor>
  <xdr:oneCellAnchor>
    <xdr:from>
      <xdr:col>6</xdr:col>
      <xdr:colOff>1788147</xdr:colOff>
      <xdr:row>161</xdr:row>
      <xdr:rowOff>142915</xdr:rowOff>
    </xdr:from>
    <xdr:ext cx="706091" cy="436786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751C44D-94CD-4A30-AC4B-7589523400C7}"/>
            </a:ext>
          </a:extLst>
        </xdr:cNvPr>
        <xdr:cNvSpPr txBox="1"/>
      </xdr:nvSpPr>
      <xdr:spPr>
        <a:xfrm>
          <a:off x="4512297" y="29146540"/>
          <a:ext cx="70609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SMART</a:t>
          </a:r>
          <a:br>
            <a:rPr lang="en-US" sz="1100">
              <a:solidFill>
                <a:sysClr val="windowText" lastClr="000000"/>
              </a:solidFill>
            </a:rPr>
          </a:br>
          <a:r>
            <a:rPr lang="en-US" sz="1100">
              <a:solidFill>
                <a:sysClr val="windowText" lastClr="000000"/>
              </a:solidFill>
            </a:rPr>
            <a:t>SYSTEMS</a:t>
          </a:r>
        </a:p>
      </xdr:txBody>
    </xdr:sp>
    <xdr:clientData/>
  </xdr:oneCellAnchor>
  <xdr:oneCellAnchor>
    <xdr:from>
      <xdr:col>8</xdr:col>
      <xdr:colOff>149421</xdr:colOff>
      <xdr:row>72</xdr:row>
      <xdr:rowOff>85726</xdr:rowOff>
    </xdr:from>
    <xdr:ext cx="712054" cy="615938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74FDBD1E-9E1A-4F96-AA59-A9BB05770B9F}"/>
            </a:ext>
          </a:extLst>
        </xdr:cNvPr>
        <xdr:cNvSpPr txBox="1"/>
      </xdr:nvSpPr>
      <xdr:spPr>
        <a:xfrm>
          <a:off x="7445571" y="10201276"/>
          <a:ext cx="712054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152400</xdr:colOff>
      <xdr:row>9</xdr:row>
      <xdr:rowOff>76200</xdr:rowOff>
    </xdr:from>
    <xdr:ext cx="302070" cy="561949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52E9476-D3E3-49D5-BBFD-1051C5EE64B1}"/>
            </a:ext>
          </a:extLst>
        </xdr:cNvPr>
        <xdr:cNvSpPr txBox="1"/>
      </xdr:nvSpPr>
      <xdr:spPr>
        <a:xfrm>
          <a:off x="895350" y="196215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676276</xdr:colOff>
      <xdr:row>9</xdr:row>
      <xdr:rowOff>209551</xdr:rowOff>
    </xdr:from>
    <xdr:to>
      <xdr:col>4</xdr:col>
      <xdr:colOff>990599</xdr:colOff>
      <xdr:row>11</xdr:row>
      <xdr:rowOff>76200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69ADBB27-782C-4B80-B88B-C36BC9188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6" y="2095501"/>
          <a:ext cx="314323" cy="314324"/>
        </a:xfrm>
        <a:prstGeom prst="rect">
          <a:avLst/>
        </a:prstGeom>
      </xdr:spPr>
    </xdr:pic>
    <xdr:clientData/>
  </xdr:twoCellAnchor>
  <xdr:twoCellAnchor>
    <xdr:from>
      <xdr:col>14</xdr:col>
      <xdr:colOff>571498</xdr:colOff>
      <xdr:row>73</xdr:row>
      <xdr:rowOff>257734</xdr:rowOff>
    </xdr:from>
    <xdr:to>
      <xdr:col>16</xdr:col>
      <xdr:colOff>22408</xdr:colOff>
      <xdr:row>73</xdr:row>
      <xdr:rowOff>257737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AD79FF0-245B-409D-B4A8-9FC766FCBBE9}"/>
            </a:ext>
          </a:extLst>
        </xdr:cNvPr>
        <xdr:cNvCxnSpPr/>
      </xdr:nvCxnSpPr>
      <xdr:spPr>
        <a:xfrm flipV="1">
          <a:off x="13503086" y="31298028"/>
          <a:ext cx="1759322" cy="3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2117913</xdr:colOff>
      <xdr:row>6</xdr:row>
      <xdr:rowOff>198905</xdr:rowOff>
    </xdr:from>
    <xdr:to>
      <xdr:col>7</xdr:col>
      <xdr:colOff>1</xdr:colOff>
      <xdr:row>7</xdr:row>
      <xdr:rowOff>56029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B42E9848-EAB5-495A-BB16-D9D3E837A060}"/>
            </a:ext>
          </a:extLst>
        </xdr:cNvPr>
        <xdr:cNvSpPr/>
      </xdr:nvSpPr>
      <xdr:spPr>
        <a:xfrm>
          <a:off x="5143501" y="1409140"/>
          <a:ext cx="403412" cy="10365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CBE6A6-EFCC-455E-BAD5-4B2AFC4E3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40821</xdr:colOff>
      <xdr:row>0</xdr:row>
      <xdr:rowOff>95249</xdr:rowOff>
    </xdr:from>
    <xdr:to>
      <xdr:col>7</xdr:col>
      <xdr:colOff>479451</xdr:colOff>
      <xdr:row>2</xdr:row>
      <xdr:rowOff>185178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72BF96-DFC3-4238-A927-8C94790F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1" y="95249"/>
          <a:ext cx="4098951" cy="5525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EE2402-0071-4FC3-9E0D-65802F596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114300</xdr:rowOff>
    </xdr:from>
    <xdr:to>
      <xdr:col>3</xdr:col>
      <xdr:colOff>472440</xdr:colOff>
      <xdr:row>4</xdr:row>
      <xdr:rowOff>19648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538367-BEA2-40D2-82C4-A8D44A949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143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44413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95FCD7-CE16-4E17-BC2E-FCD9397ED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EE5E65-54DF-4EEC-B6C3-C3D2C120D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54AB70-0723-4B12-A7D9-4D02E6514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95C3A5-F2B3-4EE5-AAD9-936E5B024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180975</xdr:rowOff>
    </xdr:from>
    <xdr:to>
      <xdr:col>6</xdr:col>
      <xdr:colOff>694764</xdr:colOff>
      <xdr:row>3</xdr:row>
      <xdr:rowOff>280989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99F57E-7576-4E22-8120-523BBA23D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371475"/>
          <a:ext cx="4123764" cy="53816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161925</xdr:rowOff>
    </xdr:from>
    <xdr:to>
      <xdr:col>6</xdr:col>
      <xdr:colOff>656664</xdr:colOff>
      <xdr:row>3</xdr:row>
      <xdr:rowOff>261939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806041-C6F9-4904-AB46-B26912943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2425"/>
          <a:ext cx="4123764" cy="538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56029</xdr:colOff>
      <xdr:row>2</xdr:row>
      <xdr:rowOff>156883</xdr:rowOff>
    </xdr:from>
    <xdr:to>
      <xdr:col>6</xdr:col>
      <xdr:colOff>278017</xdr:colOff>
      <xdr:row>5</xdr:row>
      <xdr:rowOff>154204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A443B7-BB92-4FE5-8D5B-A79697987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29" y="549089"/>
          <a:ext cx="4171949" cy="60243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171450</xdr:rowOff>
    </xdr:from>
    <xdr:to>
      <xdr:col>6</xdr:col>
      <xdr:colOff>656664</xdr:colOff>
      <xdr:row>3</xdr:row>
      <xdr:rowOff>271464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51517E-8A85-4D95-810E-0F9FB601F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1950"/>
          <a:ext cx="4123764" cy="53816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0D9F46-1D22-416F-A06D-9EDB39771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5749F0-13E7-4528-87C8-FD484CBD6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742950</xdr:colOff>
      <xdr:row>10</xdr:row>
      <xdr:rowOff>180975</xdr:rowOff>
    </xdr:from>
    <xdr:to>
      <xdr:col>24</xdr:col>
      <xdr:colOff>95250</xdr:colOff>
      <xdr:row>11</xdr:row>
      <xdr:rowOff>57150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EFDE9D4-F5E8-4AE1-B256-30D7450B061E}"/>
            </a:ext>
          </a:extLst>
        </xdr:cNvPr>
        <xdr:cNvSpPr/>
      </xdr:nvSpPr>
      <xdr:spPr>
        <a:xfrm>
          <a:off x="13668375" y="1390650"/>
          <a:ext cx="266700" cy="123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742950</xdr:colOff>
      <xdr:row>16</xdr:row>
      <xdr:rowOff>180975</xdr:rowOff>
    </xdr:from>
    <xdr:to>
      <xdr:col>24</xdr:col>
      <xdr:colOff>95250</xdr:colOff>
      <xdr:row>17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87D7D11-5A30-4F81-9268-AAECA60CC61C}"/>
            </a:ext>
          </a:extLst>
        </xdr:cNvPr>
        <xdr:cNvSpPr/>
      </xdr:nvSpPr>
      <xdr:spPr>
        <a:xfrm>
          <a:off x="47977425" y="2133600"/>
          <a:ext cx="266700" cy="762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68035</xdr:rowOff>
    </xdr:from>
    <xdr:to>
      <xdr:col>7</xdr:col>
      <xdr:colOff>677154</xdr:colOff>
      <xdr:row>2</xdr:row>
      <xdr:rowOff>208391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3DD5EE-BED2-4F87-82C7-4E551708A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68035"/>
          <a:ext cx="4174190" cy="602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67234</xdr:rowOff>
    </xdr:from>
    <xdr:to>
      <xdr:col>7</xdr:col>
      <xdr:colOff>700366</xdr:colOff>
      <xdr:row>2</xdr:row>
      <xdr:rowOff>221998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67C6D5D-94D8-4828-AA0B-8D5377BDE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941" y="67234"/>
          <a:ext cx="4174190" cy="602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56030</xdr:colOff>
      <xdr:row>0</xdr:row>
      <xdr:rowOff>78442</xdr:rowOff>
    </xdr:from>
    <xdr:to>
      <xdr:col>8</xdr:col>
      <xdr:colOff>16008</xdr:colOff>
      <xdr:row>2</xdr:row>
      <xdr:rowOff>218798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71CE28-C85B-48D9-839E-8F696B72D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971" y="78442"/>
          <a:ext cx="4150978" cy="5885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27214</xdr:colOff>
      <xdr:row>0</xdr:row>
      <xdr:rowOff>81644</xdr:rowOff>
    </xdr:from>
    <xdr:to>
      <xdr:col>7</xdr:col>
      <xdr:colOff>704368</xdr:colOff>
      <xdr:row>2</xdr:row>
      <xdr:rowOff>222000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B95FB3-EC24-46B0-8AB6-0D90AFF93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964" y="81644"/>
          <a:ext cx="4174190" cy="6029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108858</xdr:rowOff>
    </xdr:from>
    <xdr:to>
      <xdr:col>7</xdr:col>
      <xdr:colOff>653942</xdr:colOff>
      <xdr:row>3</xdr:row>
      <xdr:rowOff>3485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9E7AE8-C6A6-4D5A-8C24-33C1DD484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108858"/>
          <a:ext cx="4150978" cy="5885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40827</xdr:colOff>
      <xdr:row>0</xdr:row>
      <xdr:rowOff>81642</xdr:rowOff>
    </xdr:from>
    <xdr:to>
      <xdr:col>7</xdr:col>
      <xdr:colOff>195307</xdr:colOff>
      <xdr:row>2</xdr:row>
      <xdr:rowOff>185979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318483D-EE88-46CD-BA83-11D9005F1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7" y="81642"/>
          <a:ext cx="4127766" cy="566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7"/>
    <pageSetUpPr fitToPage="1"/>
  </sheetPr>
  <dimension ref="C5:Y111"/>
  <sheetViews>
    <sheetView tabSelected="1" zoomScale="85" zoomScaleNormal="85" workbookViewId="0">
      <selection activeCell="M79" sqref="M79"/>
    </sheetView>
  </sheetViews>
  <sheetFormatPr baseColWidth="10" defaultColWidth="9.140625" defaultRowHeight="15"/>
  <cols>
    <col min="1" max="1" width="9.140625" style="1"/>
    <col min="2" max="2" width="2" style="1" customWidth="1"/>
    <col min="3" max="3" width="7.7109375" style="67" customWidth="1"/>
    <col min="4" max="4" width="6.7109375" style="7" customWidth="1"/>
    <col min="5" max="5" width="19.85546875" style="1" customWidth="1"/>
    <col min="6" max="6" width="14" style="1" hidden="1" customWidth="1"/>
    <col min="7" max="7" width="37.85546875" style="1" customWidth="1"/>
    <col min="8" max="8" width="30.7109375" style="1" customWidth="1"/>
    <col min="9" max="10" width="13.7109375" style="1" customWidth="1"/>
    <col min="11" max="11" width="20.7109375" style="7" bestFit="1" customWidth="1"/>
    <col min="12" max="12" width="7.85546875" style="7" customWidth="1"/>
    <col min="13" max="13" width="11.140625" style="7" customWidth="1"/>
    <col min="14" max="14" width="12.7109375" style="1" customWidth="1"/>
    <col min="15" max="15" width="13.7109375" style="1" customWidth="1"/>
    <col min="16" max="16" width="20.85546875" style="1" customWidth="1"/>
    <col min="17" max="17" width="18.28515625" style="1" customWidth="1"/>
    <col min="18" max="20" width="15.7109375" style="1" customWidth="1"/>
    <col min="21" max="21" width="9.140625" style="1"/>
    <col min="22" max="23" width="15.7109375" style="1" customWidth="1"/>
    <col min="24" max="24" width="9.140625" style="1"/>
    <col min="25" max="25" width="13.7109375" style="1" customWidth="1"/>
    <col min="26" max="16384" width="9.140625" style="1"/>
  </cols>
  <sheetData>
    <row r="5" spans="3:23" s="64" customFormat="1" ht="20.100000000000001" customHeight="1" thickBot="1">
      <c r="C5" s="67"/>
      <c r="D5" s="67"/>
      <c r="F5" s="1"/>
      <c r="G5" s="1"/>
      <c r="H5" s="154" t="str">
        <f>IF('CALCULATOR SHEET'!W2=1,"Date:","Fecha:")</f>
        <v>Date:</v>
      </c>
      <c r="I5" s="287">
        <f>'CALCULATOR SHEET'!T9</f>
        <v>45965</v>
      </c>
      <c r="J5" s="288"/>
      <c r="K5" s="288"/>
      <c r="L5" s="288"/>
      <c r="M5" s="289" t="str">
        <f>IF('CALCULATOR SHEET'!W2=1,"DOCUMENT #","DOCUMENTO #")</f>
        <v>DOCUMENT #</v>
      </c>
      <c r="N5" s="364" t="str">
        <f>IF('CALCULATOR SHEET'!T5&lt;&gt;"",'CALCULATOR SHEET'!T5,"")</f>
        <v>BS 110425EG-6</v>
      </c>
      <c r="O5" s="364"/>
      <c r="P5" s="326" t="str">
        <f>'CALCULATOR SHEET'!T2</f>
        <v>REV.4.13 MAY1722</v>
      </c>
      <c r="Q5" s="193"/>
    </row>
    <row r="6" spans="3:23" ht="15.75" thickTop="1">
      <c r="C6" s="1"/>
      <c r="P6" s="300"/>
    </row>
    <row r="7" spans="3:23" ht="20.100000000000001" customHeight="1" thickBot="1">
      <c r="C7" s="288"/>
      <c r="D7" s="288"/>
      <c r="E7" s="288"/>
      <c r="F7" s="288"/>
      <c r="G7" s="288"/>
      <c r="H7" s="156" t="str">
        <f>IF('CALCULATOR SHEET'!D9&lt;&gt;"",'CALCULATOR SHEET'!D9,"")</f>
        <v>KARINA PAZ</v>
      </c>
      <c r="J7" s="365" t="str">
        <f>IF('CALCULATOR SHEET'!H8&lt;&gt;"","Calle: "&amp;'CALCULATOR SHEET'!H10&amp;", Numero: "&amp;'CALCULATOR SHEET'!H11,"")</f>
        <v>Calle: PARQUE MEXICO, Numero: S/N</v>
      </c>
      <c r="K7" s="365"/>
      <c r="L7" s="365"/>
      <c r="N7" s="156" t="str">
        <f>IF('CALCULATOR SHEET'!P5&lt;&gt;"",'CALCULATOR SHEET'!P5,"")</f>
        <v/>
      </c>
      <c r="O7" s="156"/>
      <c r="P7" s="178" t="str">
        <f>IF('CALCULATOR SHEET'!P4&lt;&gt;"",'CALCULATOR SHEET'!P4,"")</f>
        <v/>
      </c>
      <c r="Q7" s="7"/>
    </row>
    <row r="8" spans="3:23" ht="18" thickTop="1" thickBot="1">
      <c r="C8" s="157" t="s">
        <v>137</v>
      </c>
      <c r="H8" s="9" t="str">
        <f>IF('CALCULATOR SHEET'!$W$2=1,GENERAL!Q12,GENERAL!Q18)</f>
        <v>PROJECT NAME</v>
      </c>
      <c r="J8" s="365" t="str">
        <f>IF('CALCULATOR SHEET'!H9&lt;&gt;"","Frac: "&amp;'CALCULATOR SHEET'!H9&amp;" - "&amp;'CALCULATOR SHEET'!H8,"")</f>
        <v xml:space="preserve">Frac: PLAYAS DE TIJUANA - TIJUANA </v>
      </c>
      <c r="K8" s="365"/>
      <c r="L8" s="365"/>
      <c r="N8" s="9" t="str">
        <f>IF('CALCULATOR SHEET'!$W$2=1,GENERAL!W12,GENERAL!W18)</f>
        <v>TYPE OF PAYMENT</v>
      </c>
      <c r="O8" s="3"/>
      <c r="P8" s="9" t="str">
        <f>IF('CALCULATOR SHEET'!$W$2=1,GENERAL!Y12,GENERAL!Y18)</f>
        <v>INVOICE</v>
      </c>
      <c r="Q8" s="34"/>
    </row>
    <row r="9" spans="3:23" ht="17.25" thickTop="1">
      <c r="C9" s="157" t="s">
        <v>138</v>
      </c>
      <c r="J9" s="3" t="str">
        <f>IF('CALCULATOR SHEET'!$W$2=1,GENERAL!$S$12,GENERAL!$S$18)</f>
        <v>ADRESS</v>
      </c>
    </row>
    <row r="10" spans="3:23" ht="20.100000000000001" customHeight="1" thickBot="1">
      <c r="C10" s="157" t="s">
        <v>128</v>
      </c>
      <c r="H10" s="156" t="str">
        <f>IF('CALCULATOR SHEET'!D10&lt;&gt;"",'CALCULATOR SHEET'!D10,"")</f>
        <v>KARINA PAZ</v>
      </c>
      <c r="J10" s="365" t="str">
        <f>IF('CALCULATOR SHEET'!K11&lt;&gt;"",'CALCULATOR SHEET'!$K$11&amp;" Cell: "&amp;'CALCULATOR SHEET'!K10,"")</f>
        <v/>
      </c>
      <c r="K10" s="365"/>
      <c r="L10" s="365"/>
      <c r="N10" s="365" t="str">
        <f>IF('CALCULATOR SHEET'!S70&lt;&gt;"",'CALCULATOR SHEET'!S70,"")</f>
        <v>ESAU GOMEZ</v>
      </c>
      <c r="O10" s="365"/>
      <c r="P10" s="365"/>
      <c r="Q10" s="12"/>
    </row>
    <row r="11" spans="3:23" ht="15.75" thickTop="1">
      <c r="C11" s="1"/>
      <c r="D11" s="12" t="s">
        <v>195</v>
      </c>
      <c r="G11" s="1" t="s">
        <v>194</v>
      </c>
      <c r="H11" s="9" t="str">
        <f>IF('CALCULATOR SHEET'!$W$2=1,GENERAL!Q15,GENERAL!Q21)</f>
        <v>CONTACT NAME</v>
      </c>
      <c r="J11" s="9" t="str">
        <f>IF('CALCULATOR SHEET'!$W$2=1,GENERAL!S15,GENERAL!S21)</f>
        <v>CONTACT INFO</v>
      </c>
      <c r="N11" s="9" t="str">
        <f>IF('CALCULATOR SHEET'!$W$2=1,GENERAL!W15,GENERAL!W21)</f>
        <v>SALESPERSON</v>
      </c>
      <c r="O11" s="9"/>
    </row>
    <row r="12" spans="3:23">
      <c r="G12" s="9"/>
      <c r="M12" s="34" t="s">
        <v>201</v>
      </c>
      <c r="V12" s="13"/>
      <c r="W12" s="122"/>
    </row>
    <row r="13" spans="3:23" ht="15.75" thickBot="1">
      <c r="C13" s="158" t="str">
        <f>IF('CALCULATOR SHEET'!$W$2=1,GENERAL!Q4,GENERAL!Q6)</f>
        <v>Item #</v>
      </c>
      <c r="D13" s="158" t="str">
        <f>IF('CALCULATOR SHEET'!$W$2=1,GENERAL!R4,GENERAL!R6)</f>
        <v>QTY</v>
      </c>
      <c r="E13" s="158" t="str">
        <f>IF('CALCULATOR SHEET'!$W$2=1,GENERAL!S4,GENERAL!S6)</f>
        <v>PRODUCT</v>
      </c>
      <c r="F13" s="158" t="str">
        <f>IF('CALCULATOR SHEET'!$W$2=1,GENERAL!T4,GENERAL!T6)</f>
        <v>FABRIC GROUP</v>
      </c>
      <c r="G13" s="158" t="str">
        <f>IF('CALCULATOR SHEET'!$W$2=1,GENERAL!U4,GENERAL!U6)</f>
        <v>COLOR PATTERN</v>
      </c>
      <c r="H13" s="158" t="str">
        <f>IF('CALCULATOR SHEET'!$W$2=1,GENERAL!V4,GENERAL!V6)</f>
        <v>AREA NAME</v>
      </c>
      <c r="I13" s="158" t="str">
        <f>IF('CALCULATOR SHEET'!$W$2=1,GENERAL!W4,GENERAL!W6)</f>
        <v>FINAL WIDTH</v>
      </c>
      <c r="J13" s="158" t="str">
        <f>IF('CALCULATOR SHEET'!$W$2=1,GENERAL!X4,GENERAL!X6)</f>
        <v>FINAL LENGTH</v>
      </c>
      <c r="K13" s="158" t="str">
        <f>IF('CALCULATOR SHEET'!$W$2=1,GENERAL!Y4,GENERAL!Y6)</f>
        <v>CONTROL TYPE</v>
      </c>
      <c r="L13" s="158" t="str">
        <f>IF('CALCULATOR SHEET'!$W$2=1,GENERAL!Z4,GENERAL!Z6)</f>
        <v>SIDE</v>
      </c>
      <c r="M13" s="158" t="str">
        <f>IF('CALCULATOR SHEET'!$W$2=1,GENERAL!AA4,GENERAL!AA6)</f>
        <v>CORNICE</v>
      </c>
      <c r="N13" s="158" t="str">
        <f>IF('CALCULATOR SHEET'!$W$2=1,GENERAL!AB4,GENERAL!AB6)</f>
        <v>EA. PRICE</v>
      </c>
      <c r="O13" s="158"/>
      <c r="P13" s="158" t="str">
        <f>IF('CALCULATOR SHEET'!$W$2=1,GENERAL!AD4,GENERAL!AD6)</f>
        <v>PRICE ALL</v>
      </c>
      <c r="Q13" s="34"/>
      <c r="R13" s="245" t="s">
        <v>144</v>
      </c>
      <c r="S13" s="3"/>
      <c r="T13" s="159" t="s">
        <v>2</v>
      </c>
    </row>
    <row r="14" spans="3:23" s="64" customFormat="1" ht="45" customHeight="1" thickTop="1">
      <c r="C14" s="168">
        <v>1</v>
      </c>
      <c r="D14" s="169">
        <f>IF('CALCULATOR SHEET'!C13&lt;&gt;"",'CALCULATOR SHEET'!C13,"")</f>
        <v>1</v>
      </c>
      <c r="E14" s="170" t="str">
        <f>IF('CALCULATOR SHEET'!D13&lt;&gt;"",IF('CALCULATOR SHEET'!$W$2=1,'CALCULATOR SHEET'!D13,VLOOKUP('CALCULATOR SHEET'!D13,GENERAL!$J$6:$K$13,2,0)),"")</f>
        <v>ZEBRA</v>
      </c>
      <c r="F14" s="170" t="str">
        <f>IF('CALCULATOR SHEET'!E13&lt;&gt;"",'CALCULATOR SHEET'!E13,"")</f>
        <v>GROUP 1</v>
      </c>
      <c r="G14" s="170" t="str">
        <f>IF('CALCULATOR SHEET'!G13&lt;&gt;"",'CALCULATOR SHEET'!G13,"")</f>
        <v>DUO BASIC CAPUCCINO</v>
      </c>
      <c r="H14" s="170" t="str">
        <f>IF('CALCULATOR SHEET'!H13&lt;&gt;"",'CALCULATOR SHEET'!H13,"")</f>
        <v>A</v>
      </c>
      <c r="I14" s="171">
        <f>IF(E14&lt;&gt;"",'CALCULATOR SHEET'!I13,"")</f>
        <v>91</v>
      </c>
      <c r="J14" s="171">
        <f>IF(I14&lt;&gt;"",'CALCULATOR SHEET'!J13,"")</f>
        <v>117.5</v>
      </c>
      <c r="K14" s="169" t="str">
        <f>IF('CALCULATOR SHEET'!K13&lt;&gt;"",IF('CALCULATOR SHEET'!$W$2=1,'CALCULATOR SHEET'!K13,VLOOKUP('CALCULATOR SHEET'!K13,GENERAL!$H$6:$I$11,2,0)),"")</f>
        <v>METAL CHAIN</v>
      </c>
      <c r="L14" s="169" t="str">
        <f>IF('CALCULATOR SHEET'!M13&lt;&gt;"",'CALCULATOR SHEET'!M13,"")</f>
        <v>L</v>
      </c>
      <c r="M14" s="169" t="str">
        <f>IF(E14&lt;&gt;"",IF(OR('CALCULATOR SHEET'!P13&lt;&gt;"NO",'CALCULATOR SHEET'!Q13&lt;&gt;"NO"),"YES",""),"")</f>
        <v/>
      </c>
      <c r="N14" s="172">
        <f>IF(E14&lt;&gt;"",T14,"")</f>
        <v>296</v>
      </c>
      <c r="O14" s="164"/>
      <c r="P14" s="167">
        <f>IF(D14&lt;&gt;"",N14*D14,"")</f>
        <v>296</v>
      </c>
      <c r="Q14" s="194"/>
      <c r="R14" s="64" t="s">
        <v>200</v>
      </c>
      <c r="T14" s="160">
        <f>IF('CALCULATOR SHEET'!$T$58="PESOS",'CALCULATOR SHEET'!S13*'CALCULATOR SHEET'!$W$6,'CALCULATOR SHEET'!S13)</f>
        <v>296</v>
      </c>
    </row>
    <row r="15" spans="3:23" s="64" customFormat="1" ht="45" customHeight="1">
      <c r="C15" s="173">
        <f>C14+1</f>
        <v>2</v>
      </c>
      <c r="D15" s="174">
        <f>IF('CALCULATOR SHEET'!C14&lt;&gt;"",'CALCULATOR SHEET'!C14,"")</f>
        <v>1</v>
      </c>
      <c r="E15" s="170" t="str">
        <f>IF('CALCULATOR SHEET'!D14&lt;&gt;"",IF('CALCULATOR SHEET'!$W$2=1,'CALCULATOR SHEET'!D14,VLOOKUP('CALCULATOR SHEET'!D14,GENERAL!$J$6:$K$13,2,0)),"")</f>
        <v>ZEBRA</v>
      </c>
      <c r="F15" s="175" t="str">
        <f>IF('CALCULATOR SHEET'!E14&lt;&gt;"",'CALCULATOR SHEET'!E14,"")</f>
        <v>GROUP 1</v>
      </c>
      <c r="G15" s="175" t="str">
        <f>IF('CALCULATOR SHEET'!G14&lt;&gt;"",'CALCULATOR SHEET'!G14,"")</f>
        <v>DUO BASIC CAPUCCINO</v>
      </c>
      <c r="H15" s="175" t="str">
        <f>IF('CALCULATOR SHEET'!H14&lt;&gt;"",'CALCULATOR SHEET'!H14,"")</f>
        <v>B</v>
      </c>
      <c r="I15" s="176">
        <f>IF(E15&lt;&gt;"",'CALCULATOR SHEET'!I14,"")</f>
        <v>47</v>
      </c>
      <c r="J15" s="176">
        <f>IF(I15&lt;&gt;"",'CALCULATOR SHEET'!J14,"")</f>
        <v>117.5</v>
      </c>
      <c r="K15" s="169" t="str">
        <f>IF('CALCULATOR SHEET'!K14&lt;&gt;"",IF('CALCULATOR SHEET'!$W$2=1,'CALCULATOR SHEET'!K14,VLOOKUP('CALCULATOR SHEET'!K14,GENERAL!$H$6:$I$11,2,0)),"")</f>
        <v>METAL CHAIN</v>
      </c>
      <c r="L15" s="174" t="str">
        <f>IF('CALCULATOR SHEET'!M14&lt;&gt;"",'CALCULATOR SHEET'!M14,"")</f>
        <v>R</v>
      </c>
      <c r="M15" s="174" t="str">
        <f>IF(E15&lt;&gt;"",IF(OR('CALCULATOR SHEET'!P14&lt;&gt;"NO",'CALCULATOR SHEET'!Q14&lt;&gt;"NO"),"YES",""),"")</f>
        <v/>
      </c>
      <c r="N15" s="177">
        <f>IF(E15&lt;&gt;"",T15,"")</f>
        <v>184</v>
      </c>
      <c r="O15" s="165"/>
      <c r="P15" s="166">
        <f>IF(D15&lt;&gt;"",N15*D15,"")</f>
        <v>184</v>
      </c>
      <c r="Q15" s="195"/>
      <c r="R15" s="64" t="s">
        <v>200</v>
      </c>
      <c r="T15" s="160">
        <f>IF('CALCULATOR SHEET'!$T$58="PESOS",'CALCULATOR SHEET'!S14*'CALCULATOR SHEET'!$W$6,'CALCULATOR SHEET'!S14)</f>
        <v>184</v>
      </c>
    </row>
    <row r="16" spans="3:23" s="64" customFormat="1" ht="45" customHeight="1">
      <c r="C16" s="173">
        <f>C15+1</f>
        <v>3</v>
      </c>
      <c r="D16" s="174" t="str">
        <f>IF('CALCULATOR SHEET'!C15&lt;&gt;"",'CALCULATOR SHEET'!C15,"")</f>
        <v/>
      </c>
      <c r="E16" s="170" t="str">
        <f>IF('CALCULATOR SHEET'!D15&lt;&gt;"",IF('CALCULATOR SHEET'!$W$2=1,'CALCULATOR SHEET'!D15,VLOOKUP('CALCULATOR SHEET'!D15,GENERAL!$J$6:$K$13,2,0)),"")</f>
        <v/>
      </c>
      <c r="F16" s="175" t="str">
        <f>IF('CALCULATOR SHEET'!E15&lt;&gt;"",'CALCULATOR SHEET'!E15,"")</f>
        <v/>
      </c>
      <c r="G16" s="175" t="str">
        <f>IF('CALCULATOR SHEET'!G15&lt;&gt;"",'CALCULATOR SHEET'!G15,"")</f>
        <v/>
      </c>
      <c r="H16" s="175" t="str">
        <f>IF('CALCULATOR SHEET'!H15&lt;&gt;"",'CALCULATOR SHEET'!H15,"")</f>
        <v/>
      </c>
      <c r="I16" s="176" t="str">
        <f>IF(E16&lt;&gt;"",'CALCULATOR SHEET'!I15,"")</f>
        <v/>
      </c>
      <c r="J16" s="176" t="str">
        <f>IF(I16&lt;&gt;"",'CALCULATOR SHEET'!J15,"")</f>
        <v/>
      </c>
      <c r="K16" s="169" t="str">
        <f>IF('CALCULATOR SHEET'!K15&lt;&gt;"",IF('CALCULATOR SHEET'!$W$2=1,'CALCULATOR SHEET'!K15,VLOOKUP('CALCULATOR SHEET'!K15,GENERAL!$H$6:$I$11,2,0)),"")</f>
        <v/>
      </c>
      <c r="L16" s="174" t="str">
        <f>IF('CALCULATOR SHEET'!M15&lt;&gt;"",'CALCULATOR SHEET'!M15,"")</f>
        <v/>
      </c>
      <c r="M16" s="174" t="str">
        <f>IF(E16&lt;&gt;"",IF(OR('CALCULATOR SHEET'!P15&lt;&gt;"NO",'CALCULATOR SHEET'!Q15&lt;&gt;"NO"),"YES",""),"")</f>
        <v/>
      </c>
      <c r="N16" s="177" t="str">
        <f t="shared" ref="N16:N52" si="0">IF(E16&lt;&gt;"",T16,"")</f>
        <v/>
      </c>
      <c r="O16" s="165"/>
      <c r="P16" s="166" t="str">
        <f t="shared" ref="P16:P53" si="1">IF(D16&lt;&gt;"",N16*D16,"")</f>
        <v/>
      </c>
      <c r="Q16" s="195"/>
      <c r="R16" s="64" t="s">
        <v>200</v>
      </c>
      <c r="T16" s="160">
        <f>IF('CALCULATOR SHEET'!$T$58="PESOS",'CALCULATOR SHEET'!S15*'CALCULATOR SHEET'!$W$6,'CALCULATOR SHEET'!S15)</f>
        <v>0</v>
      </c>
    </row>
    <row r="17" spans="3:22" s="64" customFormat="1" ht="45" customHeight="1">
      <c r="C17" s="173">
        <f t="shared" ref="C17:C53" si="2">C16+1</f>
        <v>4</v>
      </c>
      <c r="D17" s="174" t="str">
        <f>IF('CALCULATOR SHEET'!C16&lt;&gt;"",'CALCULATOR SHEET'!C16,"")</f>
        <v/>
      </c>
      <c r="E17" s="170" t="str">
        <f>IF('CALCULATOR SHEET'!D16&lt;&gt;"",IF('CALCULATOR SHEET'!$W$2=1,'CALCULATOR SHEET'!D16,VLOOKUP('CALCULATOR SHEET'!D16,GENERAL!$J$6:$K$13,2,0)),"")</f>
        <v/>
      </c>
      <c r="F17" s="175" t="str">
        <f>IF('CALCULATOR SHEET'!E16&lt;&gt;"",'CALCULATOR SHEET'!E16,"")</f>
        <v/>
      </c>
      <c r="G17" s="175" t="str">
        <f>IF('CALCULATOR SHEET'!G16&lt;&gt;"",'CALCULATOR SHEET'!G16,"")</f>
        <v/>
      </c>
      <c r="H17" s="175" t="str">
        <f>IF('CALCULATOR SHEET'!H16&lt;&gt;"",'CALCULATOR SHEET'!H16,"")</f>
        <v/>
      </c>
      <c r="I17" s="176" t="str">
        <f>IF(E17&lt;&gt;"",'CALCULATOR SHEET'!I16,"")</f>
        <v/>
      </c>
      <c r="J17" s="176" t="str">
        <f>IF(I17&lt;&gt;"",'CALCULATOR SHEET'!J16,"")</f>
        <v/>
      </c>
      <c r="K17" s="169" t="str">
        <f>IF('CALCULATOR SHEET'!K16&lt;&gt;"",IF('CALCULATOR SHEET'!$W$2=1,'CALCULATOR SHEET'!K16,VLOOKUP('CALCULATOR SHEET'!K16,GENERAL!$H$6:$I$11,2,0)),"")</f>
        <v/>
      </c>
      <c r="L17" s="174" t="str">
        <f>IF('CALCULATOR SHEET'!M16&lt;&gt;"",'CALCULATOR SHEET'!M16,"")</f>
        <v/>
      </c>
      <c r="M17" s="174" t="str">
        <f>IF(E17&lt;&gt;"",IF(OR('CALCULATOR SHEET'!P16&lt;&gt;"NO",'CALCULATOR SHEET'!Q16&lt;&gt;"NO"),"YES",""),"")</f>
        <v/>
      </c>
      <c r="N17" s="177" t="str">
        <f t="shared" si="0"/>
        <v/>
      </c>
      <c r="O17" s="165"/>
      <c r="P17" s="166" t="str">
        <f t="shared" si="1"/>
        <v/>
      </c>
      <c r="Q17" s="195"/>
      <c r="R17" s="64" t="s">
        <v>200</v>
      </c>
      <c r="T17" s="160">
        <f>IF('CALCULATOR SHEET'!$T$58="PESOS",'CALCULATOR SHEET'!S16*'CALCULATOR SHEET'!$W$6,'CALCULATOR SHEET'!S16)</f>
        <v>0</v>
      </c>
    </row>
    <row r="18" spans="3:22" s="64" customFormat="1" ht="45" customHeight="1">
      <c r="C18" s="173">
        <f t="shared" si="2"/>
        <v>5</v>
      </c>
      <c r="D18" s="174" t="str">
        <f>IF('CALCULATOR SHEET'!C17&lt;&gt;"",'CALCULATOR SHEET'!C17,"")</f>
        <v/>
      </c>
      <c r="E18" s="170" t="str">
        <f>IF('CALCULATOR SHEET'!D17&lt;&gt;"",IF('CALCULATOR SHEET'!$W$2=1,'CALCULATOR SHEET'!D17,VLOOKUP('CALCULATOR SHEET'!D17,GENERAL!$J$6:$K$13,2,0)),"")</f>
        <v/>
      </c>
      <c r="F18" s="175" t="str">
        <f>IF('CALCULATOR SHEET'!E17&lt;&gt;"",'CALCULATOR SHEET'!E17,"")</f>
        <v/>
      </c>
      <c r="G18" s="175" t="str">
        <f>IF('CALCULATOR SHEET'!G17&lt;&gt;"",'CALCULATOR SHEET'!G17,"")</f>
        <v/>
      </c>
      <c r="H18" s="175" t="str">
        <f>IF('CALCULATOR SHEET'!H17&lt;&gt;"",'CALCULATOR SHEET'!H17,"")</f>
        <v/>
      </c>
      <c r="I18" s="176" t="str">
        <f>IF(E18&lt;&gt;"",'CALCULATOR SHEET'!I17,"")</f>
        <v/>
      </c>
      <c r="J18" s="176" t="str">
        <f>IF(I18&lt;&gt;"",'CALCULATOR SHEET'!J17,"")</f>
        <v/>
      </c>
      <c r="K18" s="169" t="str">
        <f>IF('CALCULATOR SHEET'!K17&lt;&gt;"",IF('CALCULATOR SHEET'!$W$2=1,'CALCULATOR SHEET'!K17,VLOOKUP('CALCULATOR SHEET'!K17,GENERAL!$H$6:$I$11,2,0)),"")</f>
        <v/>
      </c>
      <c r="L18" s="174" t="str">
        <f>IF('CALCULATOR SHEET'!M17&lt;&gt;"",'CALCULATOR SHEET'!M17,"")</f>
        <v/>
      </c>
      <c r="M18" s="174" t="str">
        <f>IF(E18&lt;&gt;"",IF(OR('CALCULATOR SHEET'!P17&lt;&gt;"NO",'CALCULATOR SHEET'!Q17&lt;&gt;"NO"),"YES",""),"")</f>
        <v/>
      </c>
      <c r="N18" s="177" t="str">
        <f t="shared" si="0"/>
        <v/>
      </c>
      <c r="O18" s="165"/>
      <c r="P18" s="166" t="str">
        <f t="shared" si="1"/>
        <v/>
      </c>
      <c r="Q18" s="195"/>
      <c r="R18" s="64" t="s">
        <v>200</v>
      </c>
      <c r="T18" s="160">
        <f>IF('CALCULATOR SHEET'!$T$58="PESOS",'CALCULATOR SHEET'!S17*'CALCULATOR SHEET'!$W$6,'CALCULATOR SHEET'!S17)</f>
        <v>0</v>
      </c>
    </row>
    <row r="19" spans="3:22" s="64" customFormat="1" ht="45" hidden="1" customHeight="1">
      <c r="C19" s="173">
        <f t="shared" si="2"/>
        <v>6</v>
      </c>
      <c r="D19" s="174" t="str">
        <f>IF('CALCULATOR SHEET'!C18&lt;&gt;"",'CALCULATOR SHEET'!C18,"")</f>
        <v/>
      </c>
      <c r="E19" s="170" t="str">
        <f>IF('CALCULATOR SHEET'!D18&lt;&gt;"",IF('CALCULATOR SHEET'!$W$2=1,'CALCULATOR SHEET'!D18,VLOOKUP('CALCULATOR SHEET'!D18,GENERAL!$J$6:$K$13,2,0)),"")</f>
        <v/>
      </c>
      <c r="F19" s="175" t="str">
        <f>IF('CALCULATOR SHEET'!E18&lt;&gt;"",'CALCULATOR SHEET'!E18,"")</f>
        <v/>
      </c>
      <c r="G19" s="175" t="str">
        <f>IF('CALCULATOR SHEET'!G18&lt;&gt;"",'CALCULATOR SHEET'!G18,"")</f>
        <v/>
      </c>
      <c r="H19" s="175" t="str">
        <f>IF('CALCULATOR SHEET'!H18&lt;&gt;"",'CALCULATOR SHEET'!H18,"")</f>
        <v/>
      </c>
      <c r="I19" s="176" t="str">
        <f>IF(E19&lt;&gt;"",'CALCULATOR SHEET'!I18,"")</f>
        <v/>
      </c>
      <c r="J19" s="176" t="str">
        <f>IF(I19&lt;&gt;"",'CALCULATOR SHEET'!J18,"")</f>
        <v/>
      </c>
      <c r="K19" s="169" t="str">
        <f>IF('CALCULATOR SHEET'!K18&lt;&gt;"",IF('CALCULATOR SHEET'!$W$2=1,'CALCULATOR SHEET'!K18,VLOOKUP('CALCULATOR SHEET'!K18,GENERAL!$H$6:$I$11,2,0)),"")</f>
        <v/>
      </c>
      <c r="L19" s="174" t="str">
        <f>IF('CALCULATOR SHEET'!M18&lt;&gt;"",'CALCULATOR SHEET'!M18,"")</f>
        <v/>
      </c>
      <c r="M19" s="174" t="str">
        <f>IF(E19&lt;&gt;"",IF(OR('CALCULATOR SHEET'!P18&lt;&gt;"NO",'CALCULATOR SHEET'!Q18&lt;&gt;"NO"),"YES",""),"")</f>
        <v/>
      </c>
      <c r="N19" s="177" t="str">
        <f t="shared" si="0"/>
        <v/>
      </c>
      <c r="O19" s="165"/>
      <c r="P19" s="166" t="str">
        <f t="shared" si="1"/>
        <v/>
      </c>
      <c r="Q19" s="195"/>
      <c r="R19" s="64" t="str">
        <f t="shared" ref="R19:R60" si="3">IF(E19&lt;&gt;"","VERDADERO","FALSO")</f>
        <v>FALSO</v>
      </c>
      <c r="T19" s="160">
        <f>IF('CALCULATOR SHEET'!$T$58="PESOS",'CALCULATOR SHEET'!S18*'CALCULATOR SHEET'!$W$6,'CALCULATOR SHEET'!S18)</f>
        <v>0</v>
      </c>
    </row>
    <row r="20" spans="3:22" s="64" customFormat="1" ht="45" hidden="1" customHeight="1">
      <c r="C20" s="173">
        <f t="shared" si="2"/>
        <v>7</v>
      </c>
      <c r="D20" s="174" t="str">
        <f>IF('CALCULATOR SHEET'!C19&lt;&gt;"",'CALCULATOR SHEET'!C19,"")</f>
        <v/>
      </c>
      <c r="E20" s="170" t="str">
        <f>IF('CALCULATOR SHEET'!D19&lt;&gt;"",IF('CALCULATOR SHEET'!$W$2=1,'CALCULATOR SHEET'!D19,VLOOKUP('CALCULATOR SHEET'!D19,GENERAL!$J$6:$K$13,2,0)),"")</f>
        <v/>
      </c>
      <c r="F20" s="175" t="str">
        <f>IF('CALCULATOR SHEET'!E19&lt;&gt;"",'CALCULATOR SHEET'!E19,"")</f>
        <v/>
      </c>
      <c r="G20" s="175" t="str">
        <f>IF('CALCULATOR SHEET'!G19&lt;&gt;"",'CALCULATOR SHEET'!G19,"")</f>
        <v/>
      </c>
      <c r="H20" s="175" t="str">
        <f>IF('CALCULATOR SHEET'!H19&lt;&gt;"",'CALCULATOR SHEET'!H19,"")</f>
        <v/>
      </c>
      <c r="I20" s="176" t="str">
        <f>IF(E20&lt;&gt;"",'CALCULATOR SHEET'!I19,"")</f>
        <v/>
      </c>
      <c r="J20" s="176" t="str">
        <f>IF(I20&lt;&gt;"",'CALCULATOR SHEET'!J19,"")</f>
        <v/>
      </c>
      <c r="K20" s="169" t="str">
        <f>IF('CALCULATOR SHEET'!K19&lt;&gt;"",IF('CALCULATOR SHEET'!$W$2=1,'CALCULATOR SHEET'!K19,VLOOKUP('CALCULATOR SHEET'!K19,GENERAL!$H$6:$I$11,2,0)),"")</f>
        <v/>
      </c>
      <c r="L20" s="174" t="str">
        <f>IF('CALCULATOR SHEET'!M19&lt;&gt;"",'CALCULATOR SHEET'!M19,"")</f>
        <v/>
      </c>
      <c r="M20" s="174" t="str">
        <f>IF(E20&lt;&gt;"",IF(OR('CALCULATOR SHEET'!P19&lt;&gt;"NO",'CALCULATOR SHEET'!Q19&lt;&gt;"NO"),"YES",""),"")</f>
        <v/>
      </c>
      <c r="N20" s="177" t="str">
        <f t="shared" si="0"/>
        <v/>
      </c>
      <c r="O20" s="165"/>
      <c r="P20" s="166" t="str">
        <f t="shared" si="1"/>
        <v/>
      </c>
      <c r="Q20" s="195"/>
      <c r="R20" s="64" t="str">
        <f t="shared" si="3"/>
        <v>FALSO</v>
      </c>
      <c r="T20" s="160">
        <f>IF('CALCULATOR SHEET'!$T$58="PESOS",'CALCULATOR SHEET'!S19*'CALCULATOR SHEET'!$W$6,'CALCULATOR SHEET'!S19)</f>
        <v>0</v>
      </c>
      <c r="V20" s="162"/>
    </row>
    <row r="21" spans="3:22" s="64" customFormat="1" ht="45" hidden="1" customHeight="1">
      <c r="C21" s="173">
        <f t="shared" si="2"/>
        <v>8</v>
      </c>
      <c r="D21" s="174" t="str">
        <f>IF('CALCULATOR SHEET'!C20&lt;&gt;"",'CALCULATOR SHEET'!C20,"")</f>
        <v/>
      </c>
      <c r="E21" s="170" t="str">
        <f>IF('CALCULATOR SHEET'!D20&lt;&gt;"",IF('CALCULATOR SHEET'!$W$2=1,'CALCULATOR SHEET'!D20,VLOOKUP('CALCULATOR SHEET'!D20,GENERAL!$J$6:$K$13,2,0)),"")</f>
        <v/>
      </c>
      <c r="F21" s="175" t="str">
        <f>IF('CALCULATOR SHEET'!E20&lt;&gt;"",'CALCULATOR SHEET'!E20,"")</f>
        <v/>
      </c>
      <c r="G21" s="175" t="str">
        <f>IF('CALCULATOR SHEET'!G20&lt;&gt;"",'CALCULATOR SHEET'!G20,"")</f>
        <v/>
      </c>
      <c r="H21" s="175" t="str">
        <f>IF('CALCULATOR SHEET'!H20&lt;&gt;"",'CALCULATOR SHEET'!H20,"")</f>
        <v/>
      </c>
      <c r="I21" s="176" t="str">
        <f>IF(E21&lt;&gt;"",'CALCULATOR SHEET'!I20,"")</f>
        <v/>
      </c>
      <c r="J21" s="176" t="str">
        <f>IF(I21&lt;&gt;"",'CALCULATOR SHEET'!J20,"")</f>
        <v/>
      </c>
      <c r="K21" s="169" t="str">
        <f>IF('CALCULATOR SHEET'!K20&lt;&gt;"",IF('CALCULATOR SHEET'!$W$2=1,'CALCULATOR SHEET'!K20,VLOOKUP('CALCULATOR SHEET'!K20,GENERAL!$H$6:$I$11,2,0)),"")</f>
        <v/>
      </c>
      <c r="L21" s="174" t="str">
        <f>IF('CALCULATOR SHEET'!M20&lt;&gt;"",'CALCULATOR SHEET'!M20,"")</f>
        <v/>
      </c>
      <c r="M21" s="174" t="str">
        <f>IF(E21&lt;&gt;"",IF(OR('CALCULATOR SHEET'!P20&lt;&gt;"NO",'CALCULATOR SHEET'!Q20&lt;&gt;"NO"),"YES",""),"")</f>
        <v/>
      </c>
      <c r="N21" s="177" t="str">
        <f t="shared" si="0"/>
        <v/>
      </c>
      <c r="O21" s="165"/>
      <c r="P21" s="166" t="str">
        <f t="shared" si="1"/>
        <v/>
      </c>
      <c r="Q21" s="195"/>
      <c r="R21" s="64" t="str">
        <f t="shared" si="3"/>
        <v>FALSO</v>
      </c>
      <c r="T21" s="160">
        <f>IF('CALCULATOR SHEET'!$T$58="PESOS",'CALCULATOR SHEET'!S20*'CALCULATOR SHEET'!$W$6,'CALCULATOR SHEET'!S20)</f>
        <v>0</v>
      </c>
      <c r="V21" s="162"/>
    </row>
    <row r="22" spans="3:22" s="64" customFormat="1" ht="45" hidden="1" customHeight="1">
      <c r="C22" s="173">
        <f t="shared" si="2"/>
        <v>9</v>
      </c>
      <c r="D22" s="174" t="str">
        <f>IF('CALCULATOR SHEET'!C21&lt;&gt;"",'CALCULATOR SHEET'!C21,"")</f>
        <v/>
      </c>
      <c r="E22" s="170" t="str">
        <f>IF('CALCULATOR SHEET'!D21&lt;&gt;"",IF('CALCULATOR SHEET'!$W$2=1,'CALCULATOR SHEET'!D21,VLOOKUP('CALCULATOR SHEET'!D21,GENERAL!$J$6:$K$13,2,0)),"")</f>
        <v/>
      </c>
      <c r="F22" s="175" t="str">
        <f>IF('CALCULATOR SHEET'!E21&lt;&gt;"",'CALCULATOR SHEET'!E21,"")</f>
        <v/>
      </c>
      <c r="G22" s="175" t="str">
        <f>IF('CALCULATOR SHEET'!G21&lt;&gt;"",'CALCULATOR SHEET'!G21,"")</f>
        <v/>
      </c>
      <c r="H22" s="175" t="str">
        <f>IF('CALCULATOR SHEET'!H21&lt;&gt;"",'CALCULATOR SHEET'!H21,"")</f>
        <v/>
      </c>
      <c r="I22" s="176" t="str">
        <f>IF(E22&lt;&gt;"",'CALCULATOR SHEET'!I21,"")</f>
        <v/>
      </c>
      <c r="J22" s="176" t="str">
        <f>IF(I22&lt;&gt;"",'CALCULATOR SHEET'!J21,"")</f>
        <v/>
      </c>
      <c r="K22" s="169" t="str">
        <f>IF('CALCULATOR SHEET'!K21&lt;&gt;"",IF('CALCULATOR SHEET'!$W$2=1,'CALCULATOR SHEET'!K21,VLOOKUP('CALCULATOR SHEET'!K21,GENERAL!$H$6:$I$11,2,0)),"")</f>
        <v/>
      </c>
      <c r="L22" s="174" t="str">
        <f>IF('CALCULATOR SHEET'!M21&lt;&gt;"",'CALCULATOR SHEET'!M21,"")</f>
        <v/>
      </c>
      <c r="M22" s="174" t="str">
        <f>IF(E22&lt;&gt;"",IF(OR('CALCULATOR SHEET'!P21&lt;&gt;"NO",'CALCULATOR SHEET'!Q21&lt;&gt;"NO"),"YES",""),"")</f>
        <v/>
      </c>
      <c r="N22" s="177" t="str">
        <f t="shared" si="0"/>
        <v/>
      </c>
      <c r="O22" s="165"/>
      <c r="P22" s="166" t="str">
        <f t="shared" si="1"/>
        <v/>
      </c>
      <c r="Q22" s="195"/>
      <c r="R22" s="64" t="str">
        <f t="shared" si="3"/>
        <v>FALSO</v>
      </c>
      <c r="T22" s="160">
        <f>IF('CALCULATOR SHEET'!$T$58="PESOS",'CALCULATOR SHEET'!S21*'CALCULATOR SHEET'!$W$6,'CALCULATOR SHEET'!S21)</f>
        <v>0</v>
      </c>
      <c r="V22" s="162"/>
    </row>
    <row r="23" spans="3:22" s="64" customFormat="1" ht="45" hidden="1" customHeight="1">
      <c r="C23" s="173">
        <f t="shared" si="2"/>
        <v>10</v>
      </c>
      <c r="D23" s="174" t="str">
        <f>IF('CALCULATOR SHEET'!C22&lt;&gt;"",'CALCULATOR SHEET'!C22,"")</f>
        <v/>
      </c>
      <c r="E23" s="170" t="str">
        <f>IF('CALCULATOR SHEET'!D22&lt;&gt;"",IF('CALCULATOR SHEET'!$W$2=1,'CALCULATOR SHEET'!D22,VLOOKUP('CALCULATOR SHEET'!D22,GENERAL!$J$6:$K$13,2,0)),"")</f>
        <v/>
      </c>
      <c r="F23" s="175" t="str">
        <f>IF('CALCULATOR SHEET'!E22&lt;&gt;"",'CALCULATOR SHEET'!E22,"")</f>
        <v/>
      </c>
      <c r="G23" s="175" t="str">
        <f>IF('CALCULATOR SHEET'!G22&lt;&gt;"",'CALCULATOR SHEET'!G22,"")</f>
        <v/>
      </c>
      <c r="H23" s="175" t="str">
        <f>IF('CALCULATOR SHEET'!H22&lt;&gt;"",'CALCULATOR SHEET'!H22,"")</f>
        <v/>
      </c>
      <c r="I23" s="176" t="str">
        <f>IF(E23&lt;&gt;"",'CALCULATOR SHEET'!I22,"")</f>
        <v/>
      </c>
      <c r="J23" s="176" t="str">
        <f>IF(I23&lt;&gt;"",'CALCULATOR SHEET'!J22,"")</f>
        <v/>
      </c>
      <c r="K23" s="169" t="str">
        <f>IF('CALCULATOR SHEET'!K22&lt;&gt;"",IF('CALCULATOR SHEET'!$W$2=1,'CALCULATOR SHEET'!K22,VLOOKUP('CALCULATOR SHEET'!K22,GENERAL!$H$6:$I$11,2,0)),"")</f>
        <v/>
      </c>
      <c r="L23" s="174" t="str">
        <f>IF('CALCULATOR SHEET'!M22&lt;&gt;"",'CALCULATOR SHEET'!M22,"")</f>
        <v/>
      </c>
      <c r="M23" s="174" t="str">
        <f>IF(E23&lt;&gt;"",IF(OR('CALCULATOR SHEET'!P22&lt;&gt;"NO",'CALCULATOR SHEET'!Q22&lt;&gt;"NO"),"YES",""),"")</f>
        <v/>
      </c>
      <c r="N23" s="177" t="str">
        <f t="shared" si="0"/>
        <v/>
      </c>
      <c r="O23" s="165"/>
      <c r="P23" s="166" t="str">
        <f t="shared" si="1"/>
        <v/>
      </c>
      <c r="Q23" s="195"/>
      <c r="R23" s="64" t="str">
        <f t="shared" si="3"/>
        <v>FALSO</v>
      </c>
      <c r="T23" s="160">
        <f>IF('CALCULATOR SHEET'!$T$58="PESOS",'CALCULATOR SHEET'!S22*'CALCULATOR SHEET'!$W$6,'CALCULATOR SHEET'!S22)</f>
        <v>0</v>
      </c>
      <c r="V23" s="162"/>
    </row>
    <row r="24" spans="3:22" s="64" customFormat="1" ht="45" hidden="1" customHeight="1">
      <c r="C24" s="173">
        <f t="shared" si="2"/>
        <v>11</v>
      </c>
      <c r="D24" s="174" t="str">
        <f>IF('CALCULATOR SHEET'!C23&lt;&gt;"",'CALCULATOR SHEET'!C23,"")</f>
        <v/>
      </c>
      <c r="E24" s="170" t="str">
        <f>IF('CALCULATOR SHEET'!D23&lt;&gt;"",IF('CALCULATOR SHEET'!$W$2=1,'CALCULATOR SHEET'!D23,VLOOKUP('CALCULATOR SHEET'!D23,GENERAL!$J$6:$K$13,2,0)),"")</f>
        <v/>
      </c>
      <c r="F24" s="175" t="str">
        <f>IF('CALCULATOR SHEET'!E23&lt;&gt;"",'CALCULATOR SHEET'!E23,"")</f>
        <v/>
      </c>
      <c r="G24" s="175" t="str">
        <f>IF('CALCULATOR SHEET'!G23&lt;&gt;"",'CALCULATOR SHEET'!G23,"")</f>
        <v/>
      </c>
      <c r="H24" s="175" t="str">
        <f>IF('CALCULATOR SHEET'!H23&lt;&gt;"",'CALCULATOR SHEET'!H23,"")</f>
        <v/>
      </c>
      <c r="I24" s="176" t="str">
        <f>IF(E24&lt;&gt;"",'CALCULATOR SHEET'!I23,"")</f>
        <v/>
      </c>
      <c r="J24" s="176" t="str">
        <f>IF(I24&lt;&gt;"",'CALCULATOR SHEET'!J23,"")</f>
        <v/>
      </c>
      <c r="K24" s="169" t="str">
        <f>IF('CALCULATOR SHEET'!K23&lt;&gt;"",IF('CALCULATOR SHEET'!$W$2=1,'CALCULATOR SHEET'!K23,VLOOKUP('CALCULATOR SHEET'!K23,GENERAL!$H$6:$I$11,2,0)),"")</f>
        <v/>
      </c>
      <c r="L24" s="174" t="str">
        <f>IF('CALCULATOR SHEET'!M23&lt;&gt;"",'CALCULATOR SHEET'!M23,"")</f>
        <v/>
      </c>
      <c r="M24" s="174" t="str">
        <f>IF(E24&lt;&gt;"",IF(OR('CALCULATOR SHEET'!P23&lt;&gt;"NO",'CALCULATOR SHEET'!Q23&lt;&gt;"NO"),"YES",""),"")</f>
        <v/>
      </c>
      <c r="N24" s="177" t="str">
        <f t="shared" si="0"/>
        <v/>
      </c>
      <c r="O24" s="165"/>
      <c r="P24" s="166" t="str">
        <f t="shared" si="1"/>
        <v/>
      </c>
      <c r="Q24" s="195"/>
      <c r="R24" s="64" t="str">
        <f t="shared" si="3"/>
        <v>FALSO</v>
      </c>
      <c r="T24" s="160">
        <f>IF('CALCULATOR SHEET'!$T$58="PESOS",'CALCULATOR SHEET'!S23*'CALCULATOR SHEET'!$W$6,'CALCULATOR SHEET'!S23)</f>
        <v>0</v>
      </c>
      <c r="V24" s="162"/>
    </row>
    <row r="25" spans="3:22" s="64" customFormat="1" ht="45" hidden="1" customHeight="1">
      <c r="C25" s="173">
        <f t="shared" si="2"/>
        <v>12</v>
      </c>
      <c r="D25" s="174" t="str">
        <f>IF('CALCULATOR SHEET'!C24&lt;&gt;"",'CALCULATOR SHEET'!C24,"")</f>
        <v/>
      </c>
      <c r="E25" s="170" t="str">
        <f>IF('CALCULATOR SHEET'!D24&lt;&gt;"",IF('CALCULATOR SHEET'!$W$2=1,'CALCULATOR SHEET'!D24,VLOOKUP('CALCULATOR SHEET'!D24,GENERAL!$J$6:$K$13,2,0)),"")</f>
        <v/>
      </c>
      <c r="F25" s="175" t="str">
        <f>IF('CALCULATOR SHEET'!E24&lt;&gt;"",'CALCULATOR SHEET'!E24,"")</f>
        <v/>
      </c>
      <c r="G25" s="175" t="str">
        <f>IF('CALCULATOR SHEET'!G24&lt;&gt;"",'CALCULATOR SHEET'!G24,"")</f>
        <v/>
      </c>
      <c r="H25" s="175" t="str">
        <f>IF('CALCULATOR SHEET'!H24&lt;&gt;"",'CALCULATOR SHEET'!H24,"")</f>
        <v/>
      </c>
      <c r="I25" s="176" t="str">
        <f>IF(E25&lt;&gt;"",'CALCULATOR SHEET'!I24,"")</f>
        <v/>
      </c>
      <c r="J25" s="176" t="str">
        <f>IF(I25&lt;&gt;"",'CALCULATOR SHEET'!J24,"")</f>
        <v/>
      </c>
      <c r="K25" s="169" t="str">
        <f>IF('CALCULATOR SHEET'!K24&lt;&gt;"",IF('CALCULATOR SHEET'!$W$2=1,'CALCULATOR SHEET'!K24,VLOOKUP('CALCULATOR SHEET'!K24,GENERAL!$H$6:$I$11,2,0)),"")</f>
        <v/>
      </c>
      <c r="L25" s="174" t="str">
        <f>IF('CALCULATOR SHEET'!M24&lt;&gt;"",'CALCULATOR SHEET'!M24,"")</f>
        <v/>
      </c>
      <c r="M25" s="174" t="str">
        <f>IF(E25&lt;&gt;"",IF(OR('CALCULATOR SHEET'!P24&lt;&gt;"NO",'CALCULATOR SHEET'!Q24&lt;&gt;"NO"),"YES",""),"")</f>
        <v/>
      </c>
      <c r="N25" s="177" t="str">
        <f t="shared" si="0"/>
        <v/>
      </c>
      <c r="O25" s="165"/>
      <c r="P25" s="166" t="str">
        <f t="shared" si="1"/>
        <v/>
      </c>
      <c r="Q25" s="195"/>
      <c r="R25" s="64" t="str">
        <f t="shared" si="3"/>
        <v>FALSO</v>
      </c>
      <c r="T25" s="160">
        <f>IF('CALCULATOR SHEET'!$T$58="PESOS",'CALCULATOR SHEET'!S24*'CALCULATOR SHEET'!$W$6,'CALCULATOR SHEET'!S24)</f>
        <v>0</v>
      </c>
      <c r="V25" s="162"/>
    </row>
    <row r="26" spans="3:22" s="64" customFormat="1" ht="45" hidden="1" customHeight="1">
      <c r="C26" s="173">
        <f t="shared" si="2"/>
        <v>13</v>
      </c>
      <c r="D26" s="174" t="str">
        <f>IF('CALCULATOR SHEET'!C25&lt;&gt;"",'CALCULATOR SHEET'!C25,"")</f>
        <v/>
      </c>
      <c r="E26" s="170" t="str">
        <f>IF('CALCULATOR SHEET'!D25&lt;&gt;"",IF('CALCULATOR SHEET'!$W$2=1,'CALCULATOR SHEET'!D25,VLOOKUP('CALCULATOR SHEET'!D25,GENERAL!$J$6:$K$13,2,0)),"")</f>
        <v/>
      </c>
      <c r="F26" s="175" t="str">
        <f>IF('CALCULATOR SHEET'!E25&lt;&gt;"",'CALCULATOR SHEET'!E25,"")</f>
        <v/>
      </c>
      <c r="G26" s="175" t="str">
        <f>IF('CALCULATOR SHEET'!G25&lt;&gt;"",'CALCULATOR SHEET'!G25,"")</f>
        <v/>
      </c>
      <c r="H26" s="175" t="str">
        <f>IF('CALCULATOR SHEET'!H25&lt;&gt;"",'CALCULATOR SHEET'!H25,"")</f>
        <v/>
      </c>
      <c r="I26" s="176" t="str">
        <f>IF(E26&lt;&gt;"",'CALCULATOR SHEET'!I25,"")</f>
        <v/>
      </c>
      <c r="J26" s="176" t="str">
        <f>IF(I26&lt;&gt;"",'CALCULATOR SHEET'!J25,"")</f>
        <v/>
      </c>
      <c r="K26" s="169" t="str">
        <f>IF('CALCULATOR SHEET'!K25&lt;&gt;"",IF('CALCULATOR SHEET'!$W$2=1,'CALCULATOR SHEET'!K25,VLOOKUP('CALCULATOR SHEET'!K25,GENERAL!$H$6:$I$11,2,0)),"")</f>
        <v/>
      </c>
      <c r="L26" s="174" t="str">
        <f>IF('CALCULATOR SHEET'!M25&lt;&gt;"",'CALCULATOR SHEET'!M25,"")</f>
        <v/>
      </c>
      <c r="M26" s="174" t="str">
        <f>IF(E26&lt;&gt;"",IF(OR('CALCULATOR SHEET'!P25&lt;&gt;"NO",'CALCULATOR SHEET'!Q25&lt;&gt;"NO"),"YES",""),"")</f>
        <v/>
      </c>
      <c r="N26" s="177" t="str">
        <f t="shared" si="0"/>
        <v/>
      </c>
      <c r="O26" s="165"/>
      <c r="P26" s="166" t="str">
        <f t="shared" si="1"/>
        <v/>
      </c>
      <c r="Q26" s="195"/>
      <c r="R26" s="64" t="str">
        <f t="shared" si="3"/>
        <v>FALSO</v>
      </c>
      <c r="T26" s="160">
        <f>IF('CALCULATOR SHEET'!$T$58="PESOS",'CALCULATOR SHEET'!S25*'CALCULATOR SHEET'!$W$6,'CALCULATOR SHEET'!S25)</f>
        <v>0</v>
      </c>
      <c r="V26" s="162"/>
    </row>
    <row r="27" spans="3:22" s="64" customFormat="1" ht="45" hidden="1" customHeight="1">
      <c r="C27" s="173">
        <f t="shared" si="2"/>
        <v>14</v>
      </c>
      <c r="D27" s="174" t="str">
        <f>IF('CALCULATOR SHEET'!C26&lt;&gt;"",'CALCULATOR SHEET'!C26,"")</f>
        <v/>
      </c>
      <c r="E27" s="170" t="str">
        <f>IF('CALCULATOR SHEET'!D26&lt;&gt;"",IF('CALCULATOR SHEET'!$W$2=1,'CALCULATOR SHEET'!D26,VLOOKUP('CALCULATOR SHEET'!D26,GENERAL!$J$6:$K$13,2,0)),"")</f>
        <v/>
      </c>
      <c r="F27" s="175" t="str">
        <f>IF('CALCULATOR SHEET'!E26&lt;&gt;"",'CALCULATOR SHEET'!E26,"")</f>
        <v/>
      </c>
      <c r="G27" s="175" t="str">
        <f>IF('CALCULATOR SHEET'!G26&lt;&gt;"",'CALCULATOR SHEET'!G26,"")</f>
        <v/>
      </c>
      <c r="H27" s="175" t="str">
        <f>IF('CALCULATOR SHEET'!H26&lt;&gt;"",'CALCULATOR SHEET'!H26,"")</f>
        <v/>
      </c>
      <c r="I27" s="176" t="str">
        <f>IF(E27&lt;&gt;"",'CALCULATOR SHEET'!I26,"")</f>
        <v/>
      </c>
      <c r="J27" s="176" t="str">
        <f>IF(I27&lt;&gt;"",'CALCULATOR SHEET'!J26,"")</f>
        <v/>
      </c>
      <c r="K27" s="169" t="str">
        <f>IF('CALCULATOR SHEET'!K26&lt;&gt;"",IF('CALCULATOR SHEET'!$W$2=1,'CALCULATOR SHEET'!K26,VLOOKUP('CALCULATOR SHEET'!K26,GENERAL!$H$6:$I$11,2,0)),"")</f>
        <v/>
      </c>
      <c r="L27" s="174" t="str">
        <f>IF('CALCULATOR SHEET'!M26&lt;&gt;"",'CALCULATOR SHEET'!M26,"")</f>
        <v/>
      </c>
      <c r="M27" s="174" t="str">
        <f>IF(E27&lt;&gt;"",IF(OR('CALCULATOR SHEET'!P26&lt;&gt;"NO",'CALCULATOR SHEET'!Q26&lt;&gt;"NO"),"YES",""),"")</f>
        <v/>
      </c>
      <c r="N27" s="177" t="str">
        <f t="shared" si="0"/>
        <v/>
      </c>
      <c r="O27" s="165"/>
      <c r="P27" s="166" t="str">
        <f t="shared" si="1"/>
        <v/>
      </c>
      <c r="Q27" s="195"/>
      <c r="R27" s="64" t="str">
        <f t="shared" si="3"/>
        <v>FALSO</v>
      </c>
      <c r="T27" s="160">
        <f>IF('CALCULATOR SHEET'!$T$58="PESOS",'CALCULATOR SHEET'!S26*'CALCULATOR SHEET'!$W$6,'CALCULATOR SHEET'!S26)</f>
        <v>0</v>
      </c>
      <c r="V27" s="162"/>
    </row>
    <row r="28" spans="3:22" s="64" customFormat="1" ht="45" hidden="1" customHeight="1">
      <c r="C28" s="173">
        <f t="shared" si="2"/>
        <v>15</v>
      </c>
      <c r="D28" s="174" t="str">
        <f>IF('CALCULATOR SHEET'!C27&lt;&gt;"",'CALCULATOR SHEET'!C27,"")</f>
        <v/>
      </c>
      <c r="E28" s="170" t="str">
        <f>IF('CALCULATOR SHEET'!D27&lt;&gt;"",IF('CALCULATOR SHEET'!$W$2=1,'CALCULATOR SHEET'!D27,VLOOKUP('CALCULATOR SHEET'!D27,GENERAL!$J$6:$K$13,2,0)),"")</f>
        <v/>
      </c>
      <c r="F28" s="175" t="str">
        <f>IF('CALCULATOR SHEET'!E27&lt;&gt;"",'CALCULATOR SHEET'!E27,"")</f>
        <v/>
      </c>
      <c r="G28" s="175" t="str">
        <f>IF('CALCULATOR SHEET'!G27&lt;&gt;"",'CALCULATOR SHEET'!G27,"")</f>
        <v/>
      </c>
      <c r="H28" s="175" t="str">
        <f>IF('CALCULATOR SHEET'!H27&lt;&gt;"",'CALCULATOR SHEET'!H27,"")</f>
        <v/>
      </c>
      <c r="I28" s="176" t="str">
        <f>IF(E28&lt;&gt;"",'CALCULATOR SHEET'!I27,"")</f>
        <v/>
      </c>
      <c r="J28" s="176" t="str">
        <f>IF(I28&lt;&gt;"",'CALCULATOR SHEET'!J27,"")</f>
        <v/>
      </c>
      <c r="K28" s="169" t="str">
        <f>IF('CALCULATOR SHEET'!K27&lt;&gt;"",IF('CALCULATOR SHEET'!$W$2=1,'CALCULATOR SHEET'!K27,VLOOKUP('CALCULATOR SHEET'!K27,GENERAL!$H$6:$I$11,2,0)),"")</f>
        <v/>
      </c>
      <c r="L28" s="174" t="str">
        <f>IF('CALCULATOR SHEET'!M27&lt;&gt;"",'CALCULATOR SHEET'!M27,"")</f>
        <v/>
      </c>
      <c r="M28" s="174" t="str">
        <f>IF(E28&lt;&gt;"",IF(OR('CALCULATOR SHEET'!P27&lt;&gt;"NO",'CALCULATOR SHEET'!Q27&lt;&gt;"NO"),"YES",""),"")</f>
        <v/>
      </c>
      <c r="N28" s="177" t="str">
        <f t="shared" si="0"/>
        <v/>
      </c>
      <c r="O28" s="165"/>
      <c r="P28" s="166" t="str">
        <f t="shared" si="1"/>
        <v/>
      </c>
      <c r="Q28" s="195"/>
      <c r="R28" s="64" t="str">
        <f t="shared" si="3"/>
        <v>FALSO</v>
      </c>
      <c r="T28" s="160">
        <f>IF('CALCULATOR SHEET'!$T$58="PESOS",'CALCULATOR SHEET'!S27*'CALCULATOR SHEET'!$W$6,'CALCULATOR SHEET'!S27)</f>
        <v>0</v>
      </c>
      <c r="V28" s="162"/>
    </row>
    <row r="29" spans="3:22" s="64" customFormat="1" ht="45" hidden="1" customHeight="1">
      <c r="C29" s="173">
        <f t="shared" si="2"/>
        <v>16</v>
      </c>
      <c r="D29" s="174" t="str">
        <f>IF('CALCULATOR SHEET'!C28&lt;&gt;"",'CALCULATOR SHEET'!C28,"")</f>
        <v/>
      </c>
      <c r="E29" s="170" t="str">
        <f>IF('CALCULATOR SHEET'!D28&lt;&gt;"",IF('CALCULATOR SHEET'!$W$2=1,'CALCULATOR SHEET'!D28,VLOOKUP('CALCULATOR SHEET'!D28,GENERAL!$J$6:$K$13,2,0)),"")</f>
        <v/>
      </c>
      <c r="F29" s="175" t="str">
        <f>IF('CALCULATOR SHEET'!E28&lt;&gt;"",'CALCULATOR SHEET'!E28,"")</f>
        <v/>
      </c>
      <c r="G29" s="175" t="str">
        <f>IF('CALCULATOR SHEET'!G28&lt;&gt;"",'CALCULATOR SHEET'!G28,"")</f>
        <v/>
      </c>
      <c r="H29" s="175" t="str">
        <f>IF('CALCULATOR SHEET'!H28&lt;&gt;"",'CALCULATOR SHEET'!H28,"")</f>
        <v/>
      </c>
      <c r="I29" s="176" t="str">
        <f>IF(E29&lt;&gt;"",'CALCULATOR SHEET'!I28,"")</f>
        <v/>
      </c>
      <c r="J29" s="176" t="str">
        <f>IF(I29&lt;&gt;"",'CALCULATOR SHEET'!J28,"")</f>
        <v/>
      </c>
      <c r="K29" s="169" t="str">
        <f>IF('CALCULATOR SHEET'!K28&lt;&gt;"",IF('CALCULATOR SHEET'!$W$2=1,'CALCULATOR SHEET'!K28,VLOOKUP('CALCULATOR SHEET'!K28,GENERAL!$H$6:$I$11,2,0)),"")</f>
        <v/>
      </c>
      <c r="L29" s="174" t="str">
        <f>IF('CALCULATOR SHEET'!M28&lt;&gt;"",'CALCULATOR SHEET'!M28,"")</f>
        <v/>
      </c>
      <c r="M29" s="174" t="str">
        <f>IF(E29&lt;&gt;"",IF(OR('CALCULATOR SHEET'!P28&lt;&gt;"NO",'CALCULATOR SHEET'!Q28&lt;&gt;"NO"),"YES",""),"")</f>
        <v/>
      </c>
      <c r="N29" s="177" t="str">
        <f t="shared" si="0"/>
        <v/>
      </c>
      <c r="O29" s="165"/>
      <c r="P29" s="166" t="str">
        <f t="shared" si="1"/>
        <v/>
      </c>
      <c r="Q29" s="195"/>
      <c r="R29" s="64" t="str">
        <f t="shared" si="3"/>
        <v>FALSO</v>
      </c>
      <c r="T29" s="160">
        <f>IF('CALCULATOR SHEET'!$T$58="PESOS",'CALCULATOR SHEET'!S28*'CALCULATOR SHEET'!$W$6,'CALCULATOR SHEET'!S28)</f>
        <v>0</v>
      </c>
      <c r="V29" s="162"/>
    </row>
    <row r="30" spans="3:22" s="64" customFormat="1" ht="45" hidden="1" customHeight="1">
      <c r="C30" s="173">
        <f t="shared" si="2"/>
        <v>17</v>
      </c>
      <c r="D30" s="174" t="str">
        <f>IF('CALCULATOR SHEET'!C29&lt;&gt;"",'CALCULATOR SHEET'!C29,"")</f>
        <v/>
      </c>
      <c r="E30" s="170" t="str">
        <f>IF('CALCULATOR SHEET'!D29&lt;&gt;"",IF('CALCULATOR SHEET'!$W$2=1,'CALCULATOR SHEET'!D29,VLOOKUP('CALCULATOR SHEET'!D29,GENERAL!$J$6:$K$13,2,0)),"")</f>
        <v/>
      </c>
      <c r="F30" s="175" t="str">
        <f>IF('CALCULATOR SHEET'!E29&lt;&gt;"",'CALCULATOR SHEET'!E29,"")</f>
        <v/>
      </c>
      <c r="G30" s="175" t="str">
        <f>IF('CALCULATOR SHEET'!G29&lt;&gt;"",'CALCULATOR SHEET'!G29,"")</f>
        <v/>
      </c>
      <c r="H30" s="175" t="str">
        <f>IF('CALCULATOR SHEET'!H29&lt;&gt;"",'CALCULATOR SHEET'!H29,"")</f>
        <v/>
      </c>
      <c r="I30" s="176" t="str">
        <f>IF(E30&lt;&gt;"",'CALCULATOR SHEET'!I29,"")</f>
        <v/>
      </c>
      <c r="J30" s="176" t="str">
        <f>IF(I30&lt;&gt;"",'CALCULATOR SHEET'!J29,"")</f>
        <v/>
      </c>
      <c r="K30" s="169" t="str">
        <f>IF('CALCULATOR SHEET'!K29&lt;&gt;"",IF('CALCULATOR SHEET'!$W$2=1,'CALCULATOR SHEET'!K29,VLOOKUP('CALCULATOR SHEET'!K29,GENERAL!$H$6:$I$11,2,0)),"")</f>
        <v/>
      </c>
      <c r="L30" s="174" t="str">
        <f>IF('CALCULATOR SHEET'!M29&lt;&gt;"",'CALCULATOR SHEET'!M29,"")</f>
        <v/>
      </c>
      <c r="M30" s="174" t="str">
        <f>IF(E30&lt;&gt;"",IF(OR('CALCULATOR SHEET'!P29&lt;&gt;"NO",'CALCULATOR SHEET'!Q29&lt;&gt;"NO"),"YES",""),"")</f>
        <v/>
      </c>
      <c r="N30" s="177" t="str">
        <f t="shared" si="0"/>
        <v/>
      </c>
      <c r="O30" s="165"/>
      <c r="P30" s="166" t="str">
        <f t="shared" si="1"/>
        <v/>
      </c>
      <c r="Q30" s="195"/>
      <c r="R30" s="64" t="str">
        <f t="shared" si="3"/>
        <v>FALSO</v>
      </c>
      <c r="T30" s="160">
        <f>IF('CALCULATOR SHEET'!$T$58="PESOS",'CALCULATOR SHEET'!S29*'CALCULATOR SHEET'!$W$6,'CALCULATOR SHEET'!S29)</f>
        <v>0</v>
      </c>
      <c r="V30" s="162"/>
    </row>
    <row r="31" spans="3:22" s="64" customFormat="1" ht="45" hidden="1" customHeight="1">
      <c r="C31" s="173">
        <f t="shared" si="2"/>
        <v>18</v>
      </c>
      <c r="D31" s="174" t="str">
        <f>IF('CALCULATOR SHEET'!C30&lt;&gt;"",'CALCULATOR SHEET'!C30,"")</f>
        <v/>
      </c>
      <c r="E31" s="170" t="str">
        <f>IF('CALCULATOR SHEET'!D30&lt;&gt;"",IF('CALCULATOR SHEET'!$W$2=1,'CALCULATOR SHEET'!D30,VLOOKUP('CALCULATOR SHEET'!D30,GENERAL!$J$6:$K$13,2,0)),"")</f>
        <v/>
      </c>
      <c r="F31" s="175" t="str">
        <f>IF('CALCULATOR SHEET'!E30&lt;&gt;"",'CALCULATOR SHEET'!E30,"")</f>
        <v/>
      </c>
      <c r="G31" s="175" t="str">
        <f>IF('CALCULATOR SHEET'!G30&lt;&gt;"",'CALCULATOR SHEET'!G30,"")</f>
        <v/>
      </c>
      <c r="H31" s="175" t="str">
        <f>IF('CALCULATOR SHEET'!H30&lt;&gt;"",'CALCULATOR SHEET'!H30,"")</f>
        <v/>
      </c>
      <c r="I31" s="176" t="str">
        <f>IF(E31&lt;&gt;"",'CALCULATOR SHEET'!I30,"")</f>
        <v/>
      </c>
      <c r="J31" s="176" t="str">
        <f>IF(I31&lt;&gt;"",'CALCULATOR SHEET'!J30,"")</f>
        <v/>
      </c>
      <c r="K31" s="169" t="str">
        <f>IF('CALCULATOR SHEET'!K30&lt;&gt;"",IF('CALCULATOR SHEET'!$W$2=1,'CALCULATOR SHEET'!K30,VLOOKUP('CALCULATOR SHEET'!K30,GENERAL!$H$6:$I$11,2,0)),"")</f>
        <v/>
      </c>
      <c r="L31" s="174" t="str">
        <f>IF('CALCULATOR SHEET'!M30&lt;&gt;"",'CALCULATOR SHEET'!M30,"")</f>
        <v/>
      </c>
      <c r="M31" s="174" t="str">
        <f>IF(E31&lt;&gt;"",IF(OR('CALCULATOR SHEET'!P30&lt;&gt;"NO",'CALCULATOR SHEET'!Q30&lt;&gt;"NO"),"YES",""),"")</f>
        <v/>
      </c>
      <c r="N31" s="177" t="str">
        <f t="shared" si="0"/>
        <v/>
      </c>
      <c r="O31" s="165"/>
      <c r="P31" s="166" t="str">
        <f t="shared" si="1"/>
        <v/>
      </c>
      <c r="Q31" s="195"/>
      <c r="R31" s="64" t="str">
        <f t="shared" si="3"/>
        <v>FALSO</v>
      </c>
      <c r="T31" s="160">
        <f>IF('CALCULATOR SHEET'!$T$58="PESOS",'CALCULATOR SHEET'!S30*'CALCULATOR SHEET'!$W$6,'CALCULATOR SHEET'!S30)</f>
        <v>0</v>
      </c>
      <c r="V31" s="162"/>
    </row>
    <row r="32" spans="3:22" s="64" customFormat="1" ht="45" hidden="1" customHeight="1">
      <c r="C32" s="173">
        <f t="shared" si="2"/>
        <v>19</v>
      </c>
      <c r="D32" s="174" t="str">
        <f>IF('CALCULATOR SHEET'!C31&lt;&gt;"",'CALCULATOR SHEET'!C31,"")</f>
        <v/>
      </c>
      <c r="E32" s="170" t="str">
        <f>IF('CALCULATOR SHEET'!D31&lt;&gt;"",IF('CALCULATOR SHEET'!$W$2=1,'CALCULATOR SHEET'!D31,VLOOKUP('CALCULATOR SHEET'!D31,GENERAL!$J$6:$K$13,2,0)),"")</f>
        <v/>
      </c>
      <c r="F32" s="175" t="str">
        <f>IF('CALCULATOR SHEET'!E31&lt;&gt;"",'CALCULATOR SHEET'!E31,"")</f>
        <v/>
      </c>
      <c r="G32" s="175" t="str">
        <f>IF('CALCULATOR SHEET'!G31&lt;&gt;"",'CALCULATOR SHEET'!G31,"")</f>
        <v/>
      </c>
      <c r="H32" s="175" t="str">
        <f>IF('CALCULATOR SHEET'!H31&lt;&gt;"",'CALCULATOR SHEET'!H31,"")</f>
        <v/>
      </c>
      <c r="I32" s="176" t="str">
        <f>IF(E32&lt;&gt;"",'CALCULATOR SHEET'!I31,"")</f>
        <v/>
      </c>
      <c r="J32" s="176" t="str">
        <f>IF(I32&lt;&gt;"",'CALCULATOR SHEET'!J31,"")</f>
        <v/>
      </c>
      <c r="K32" s="169" t="str">
        <f>IF('CALCULATOR SHEET'!K31&lt;&gt;"",IF('CALCULATOR SHEET'!$W$2=1,'CALCULATOR SHEET'!K31,VLOOKUP('CALCULATOR SHEET'!K31,GENERAL!$H$6:$I$11,2,0)),"")</f>
        <v/>
      </c>
      <c r="L32" s="174" t="str">
        <f>IF('CALCULATOR SHEET'!M31&lt;&gt;"",'CALCULATOR SHEET'!M31,"")</f>
        <v/>
      </c>
      <c r="M32" s="174" t="str">
        <f>IF(E32&lt;&gt;"",IF(OR('CALCULATOR SHEET'!P31&lt;&gt;"NO",'CALCULATOR SHEET'!Q31&lt;&gt;"NO"),"YES",""),"")</f>
        <v/>
      </c>
      <c r="N32" s="177" t="str">
        <f t="shared" si="0"/>
        <v/>
      </c>
      <c r="O32" s="165"/>
      <c r="P32" s="166" t="str">
        <f t="shared" si="1"/>
        <v/>
      </c>
      <c r="Q32" s="195"/>
      <c r="R32" s="64" t="str">
        <f t="shared" si="3"/>
        <v>FALSO</v>
      </c>
      <c r="T32" s="160">
        <f>IF('CALCULATOR SHEET'!$T$58="PESOS",'CALCULATOR SHEET'!S31*'CALCULATOR SHEET'!$W$6,'CALCULATOR SHEET'!S31)</f>
        <v>0</v>
      </c>
      <c r="V32" s="162"/>
    </row>
    <row r="33" spans="3:22" s="64" customFormat="1" ht="45" hidden="1" customHeight="1">
      <c r="C33" s="173">
        <f t="shared" si="2"/>
        <v>20</v>
      </c>
      <c r="D33" s="174" t="str">
        <f>IF('CALCULATOR SHEET'!C32&lt;&gt;"",'CALCULATOR SHEET'!C32,"")</f>
        <v/>
      </c>
      <c r="E33" s="170" t="str">
        <f>IF('CALCULATOR SHEET'!D32&lt;&gt;"",IF('CALCULATOR SHEET'!$W$2=1,'CALCULATOR SHEET'!D32,VLOOKUP('CALCULATOR SHEET'!D32,GENERAL!$J$6:$K$13,2,0)),"")</f>
        <v/>
      </c>
      <c r="F33" s="175" t="str">
        <f>IF('CALCULATOR SHEET'!E32&lt;&gt;"",'CALCULATOR SHEET'!E32,"")</f>
        <v/>
      </c>
      <c r="G33" s="175" t="str">
        <f>IF('CALCULATOR SHEET'!G32&lt;&gt;"",'CALCULATOR SHEET'!G32,"")</f>
        <v/>
      </c>
      <c r="H33" s="175" t="str">
        <f>IF('CALCULATOR SHEET'!H32&lt;&gt;"",'CALCULATOR SHEET'!H32,"")</f>
        <v/>
      </c>
      <c r="I33" s="176" t="str">
        <f>IF(E33&lt;&gt;"",'CALCULATOR SHEET'!I32,"")</f>
        <v/>
      </c>
      <c r="J33" s="176" t="str">
        <f>IF(I33&lt;&gt;"",'CALCULATOR SHEET'!J32,"")</f>
        <v/>
      </c>
      <c r="K33" s="169" t="str">
        <f>IF('CALCULATOR SHEET'!K32&lt;&gt;"",IF('CALCULATOR SHEET'!$W$2=1,'CALCULATOR SHEET'!K32,VLOOKUP('CALCULATOR SHEET'!K32,GENERAL!$H$6:$I$11,2,0)),"")</f>
        <v/>
      </c>
      <c r="L33" s="174" t="str">
        <f>IF('CALCULATOR SHEET'!M32&lt;&gt;"",'CALCULATOR SHEET'!M32,"")</f>
        <v/>
      </c>
      <c r="M33" s="174" t="str">
        <f>IF(E33&lt;&gt;"",IF(OR('CALCULATOR SHEET'!P32&lt;&gt;"NO",'CALCULATOR SHEET'!Q32&lt;&gt;"NO"),"YES",""),"")</f>
        <v/>
      </c>
      <c r="N33" s="177" t="str">
        <f t="shared" si="0"/>
        <v/>
      </c>
      <c r="O33" s="165"/>
      <c r="P33" s="166" t="str">
        <f t="shared" si="1"/>
        <v/>
      </c>
      <c r="Q33" s="195"/>
      <c r="R33" s="64" t="str">
        <f t="shared" si="3"/>
        <v>FALSO</v>
      </c>
      <c r="T33" s="160">
        <f>IF('CALCULATOR SHEET'!$T$58="PESOS",'CALCULATOR SHEET'!S32*'CALCULATOR SHEET'!$W$6,'CALCULATOR SHEET'!S32)</f>
        <v>0</v>
      </c>
      <c r="V33" s="162"/>
    </row>
    <row r="34" spans="3:22" s="64" customFormat="1" ht="45" hidden="1" customHeight="1">
      <c r="C34" s="173">
        <f t="shared" si="2"/>
        <v>21</v>
      </c>
      <c r="D34" s="174" t="str">
        <f>IF('CALCULATOR SHEET'!C33&lt;&gt;"",'CALCULATOR SHEET'!C33,"")</f>
        <v/>
      </c>
      <c r="E34" s="170" t="str">
        <f>IF('CALCULATOR SHEET'!D33&lt;&gt;"",IF('CALCULATOR SHEET'!$W$2=1,'CALCULATOR SHEET'!D33,VLOOKUP('CALCULATOR SHEET'!D33,GENERAL!$J$6:$K$13,2,0)),"")</f>
        <v/>
      </c>
      <c r="F34" s="175" t="str">
        <f>IF('CALCULATOR SHEET'!E33&lt;&gt;"",'CALCULATOR SHEET'!E33,"")</f>
        <v/>
      </c>
      <c r="G34" s="175" t="str">
        <f>IF('CALCULATOR SHEET'!G33&lt;&gt;"",'CALCULATOR SHEET'!G33,"")</f>
        <v/>
      </c>
      <c r="H34" s="175" t="str">
        <f>IF('CALCULATOR SHEET'!H33&lt;&gt;"",'CALCULATOR SHEET'!H33,"")</f>
        <v/>
      </c>
      <c r="I34" s="176" t="str">
        <f>IF(E34&lt;&gt;"",'CALCULATOR SHEET'!I33,"")</f>
        <v/>
      </c>
      <c r="J34" s="176" t="str">
        <f>IF(I34&lt;&gt;"",'CALCULATOR SHEET'!J33,"")</f>
        <v/>
      </c>
      <c r="K34" s="169" t="str">
        <f>IF('CALCULATOR SHEET'!K33&lt;&gt;"",IF('CALCULATOR SHEET'!$W$2=1,'CALCULATOR SHEET'!K33,VLOOKUP('CALCULATOR SHEET'!K33,GENERAL!$H$6:$I$11,2,0)),"")</f>
        <v/>
      </c>
      <c r="L34" s="174" t="str">
        <f>IF('CALCULATOR SHEET'!M33&lt;&gt;"",'CALCULATOR SHEET'!M33,"")</f>
        <v/>
      </c>
      <c r="M34" s="174" t="str">
        <f>IF(E34&lt;&gt;"",IF(OR('CALCULATOR SHEET'!P33&lt;&gt;"NO",'CALCULATOR SHEET'!Q33&lt;&gt;"NO"),"YES",""),"")</f>
        <v/>
      </c>
      <c r="N34" s="177" t="str">
        <f t="shared" si="0"/>
        <v/>
      </c>
      <c r="O34" s="165"/>
      <c r="P34" s="166" t="str">
        <f t="shared" si="1"/>
        <v/>
      </c>
      <c r="Q34" s="195"/>
      <c r="R34" s="64" t="str">
        <f t="shared" si="3"/>
        <v>FALSO</v>
      </c>
      <c r="T34" s="160">
        <f>IF('CALCULATOR SHEET'!$T$58="PESOS",'CALCULATOR SHEET'!S33*'CALCULATOR SHEET'!$W$6,'CALCULATOR SHEET'!S33)</f>
        <v>0</v>
      </c>
      <c r="V34" s="162"/>
    </row>
    <row r="35" spans="3:22" s="64" customFormat="1" ht="45" hidden="1" customHeight="1">
      <c r="C35" s="173">
        <f t="shared" si="2"/>
        <v>22</v>
      </c>
      <c r="D35" s="174" t="str">
        <f>IF('CALCULATOR SHEET'!C34&lt;&gt;"",'CALCULATOR SHEET'!C34,"")</f>
        <v/>
      </c>
      <c r="E35" s="170" t="str">
        <f>IF('CALCULATOR SHEET'!D34&lt;&gt;"",IF('CALCULATOR SHEET'!$W$2=1,'CALCULATOR SHEET'!D34,VLOOKUP('CALCULATOR SHEET'!D34,GENERAL!$J$6:$K$13,2,0)),"")</f>
        <v/>
      </c>
      <c r="F35" s="175" t="str">
        <f>IF('CALCULATOR SHEET'!E34&lt;&gt;"",'CALCULATOR SHEET'!E34,"")</f>
        <v/>
      </c>
      <c r="G35" s="175" t="str">
        <f>IF('CALCULATOR SHEET'!G34&lt;&gt;"",'CALCULATOR SHEET'!G34,"")</f>
        <v/>
      </c>
      <c r="H35" s="175" t="str">
        <f>IF('CALCULATOR SHEET'!H34&lt;&gt;"",'CALCULATOR SHEET'!H34,"")</f>
        <v/>
      </c>
      <c r="I35" s="176" t="str">
        <f>IF(E35&lt;&gt;"",'CALCULATOR SHEET'!I34,"")</f>
        <v/>
      </c>
      <c r="J35" s="176" t="str">
        <f>IF(I35&lt;&gt;"",'CALCULATOR SHEET'!J34,"")</f>
        <v/>
      </c>
      <c r="K35" s="169" t="str">
        <f>IF('CALCULATOR SHEET'!K34&lt;&gt;"",IF('CALCULATOR SHEET'!$W$2=1,'CALCULATOR SHEET'!K34,VLOOKUP('CALCULATOR SHEET'!K34,GENERAL!$H$6:$I$11,2,0)),"")</f>
        <v/>
      </c>
      <c r="L35" s="174" t="str">
        <f>IF('CALCULATOR SHEET'!M34&lt;&gt;"",'CALCULATOR SHEET'!M34,"")</f>
        <v/>
      </c>
      <c r="M35" s="174" t="str">
        <f>IF(E35&lt;&gt;"",IF(OR('CALCULATOR SHEET'!P34&lt;&gt;"NO",'CALCULATOR SHEET'!Q34&lt;&gt;"NO"),"YES",""),"")</f>
        <v/>
      </c>
      <c r="N35" s="177" t="str">
        <f t="shared" si="0"/>
        <v/>
      </c>
      <c r="O35" s="165"/>
      <c r="P35" s="166" t="str">
        <f t="shared" si="1"/>
        <v/>
      </c>
      <c r="Q35" s="195"/>
      <c r="R35" s="64" t="str">
        <f t="shared" si="3"/>
        <v>FALSO</v>
      </c>
      <c r="T35" s="160">
        <f>IF('CALCULATOR SHEET'!$T$58="PESOS",'CALCULATOR SHEET'!S34*'CALCULATOR SHEET'!$W$6,'CALCULATOR SHEET'!S34)</f>
        <v>0</v>
      </c>
      <c r="V35" s="162"/>
    </row>
    <row r="36" spans="3:22" s="64" customFormat="1" ht="45" hidden="1" customHeight="1">
      <c r="C36" s="173">
        <f t="shared" si="2"/>
        <v>23</v>
      </c>
      <c r="D36" s="174" t="str">
        <f>IF('CALCULATOR SHEET'!C35&lt;&gt;"",'CALCULATOR SHEET'!C35,"")</f>
        <v/>
      </c>
      <c r="E36" s="170" t="str">
        <f>IF('CALCULATOR SHEET'!D35&lt;&gt;"",IF('CALCULATOR SHEET'!$W$2=1,'CALCULATOR SHEET'!D35,VLOOKUP('CALCULATOR SHEET'!D35,GENERAL!$J$6:$K$13,2,0)),"")</f>
        <v/>
      </c>
      <c r="F36" s="175" t="str">
        <f>IF('CALCULATOR SHEET'!E35&lt;&gt;"",'CALCULATOR SHEET'!E35,"")</f>
        <v/>
      </c>
      <c r="G36" s="175" t="str">
        <f>IF('CALCULATOR SHEET'!G35&lt;&gt;"",'CALCULATOR SHEET'!G35,"")</f>
        <v/>
      </c>
      <c r="H36" s="175" t="str">
        <f>IF('CALCULATOR SHEET'!H35&lt;&gt;"",'CALCULATOR SHEET'!H35,"")</f>
        <v/>
      </c>
      <c r="I36" s="176" t="str">
        <f>IF(E36&lt;&gt;"",'CALCULATOR SHEET'!I35,"")</f>
        <v/>
      </c>
      <c r="J36" s="176" t="str">
        <f>IF(I36&lt;&gt;"",'CALCULATOR SHEET'!J35,"")</f>
        <v/>
      </c>
      <c r="K36" s="169" t="str">
        <f>IF('CALCULATOR SHEET'!K35&lt;&gt;"",IF('CALCULATOR SHEET'!$W$2=1,'CALCULATOR SHEET'!K35,VLOOKUP('CALCULATOR SHEET'!K35,GENERAL!$H$6:$I$11,2,0)),"")</f>
        <v/>
      </c>
      <c r="L36" s="174" t="str">
        <f>IF('CALCULATOR SHEET'!M35&lt;&gt;"",'CALCULATOR SHEET'!M35,"")</f>
        <v/>
      </c>
      <c r="M36" s="174" t="str">
        <f>IF(E36&lt;&gt;"",IF(OR('CALCULATOR SHEET'!P35&lt;&gt;"NO",'CALCULATOR SHEET'!Q35&lt;&gt;"NO"),"YES",""),"")</f>
        <v/>
      </c>
      <c r="N36" s="177" t="str">
        <f t="shared" si="0"/>
        <v/>
      </c>
      <c r="O36" s="165"/>
      <c r="P36" s="166" t="str">
        <f t="shared" si="1"/>
        <v/>
      </c>
      <c r="Q36" s="195"/>
      <c r="R36" s="64" t="str">
        <f t="shared" si="3"/>
        <v>FALSO</v>
      </c>
      <c r="T36" s="160">
        <f>IF('CALCULATOR SHEET'!$T$58="PESOS",'CALCULATOR SHEET'!S35*'CALCULATOR SHEET'!$W$6,'CALCULATOR SHEET'!S35)</f>
        <v>0</v>
      </c>
      <c r="V36" s="162"/>
    </row>
    <row r="37" spans="3:22" s="64" customFormat="1" ht="45" hidden="1" customHeight="1">
      <c r="C37" s="173">
        <f t="shared" si="2"/>
        <v>24</v>
      </c>
      <c r="D37" s="174" t="str">
        <f>IF('CALCULATOR SHEET'!C36&lt;&gt;"",'CALCULATOR SHEET'!C36,"")</f>
        <v/>
      </c>
      <c r="E37" s="170" t="str">
        <f>IF('CALCULATOR SHEET'!D36&lt;&gt;"",IF('CALCULATOR SHEET'!$W$2=1,'CALCULATOR SHEET'!D36,VLOOKUP('CALCULATOR SHEET'!D36,GENERAL!$J$6:$K$13,2,0)),"")</f>
        <v/>
      </c>
      <c r="F37" s="175" t="str">
        <f>IF('CALCULATOR SHEET'!E36&lt;&gt;"",'CALCULATOR SHEET'!E36,"")</f>
        <v/>
      </c>
      <c r="G37" s="175" t="str">
        <f>IF('CALCULATOR SHEET'!G36&lt;&gt;"",'CALCULATOR SHEET'!G36,"")</f>
        <v/>
      </c>
      <c r="H37" s="175" t="str">
        <f>IF('CALCULATOR SHEET'!H36&lt;&gt;"",'CALCULATOR SHEET'!H36,"")</f>
        <v/>
      </c>
      <c r="I37" s="176" t="str">
        <f>IF(E37&lt;&gt;"",'CALCULATOR SHEET'!I36,"")</f>
        <v/>
      </c>
      <c r="J37" s="176" t="str">
        <f>IF(I37&lt;&gt;"",'CALCULATOR SHEET'!J36,"")</f>
        <v/>
      </c>
      <c r="K37" s="169" t="str">
        <f>IF('CALCULATOR SHEET'!K36&lt;&gt;"",IF('CALCULATOR SHEET'!$W$2=1,'CALCULATOR SHEET'!K36,VLOOKUP('CALCULATOR SHEET'!K36,GENERAL!$H$6:$I$11,2,0)),"")</f>
        <v/>
      </c>
      <c r="L37" s="174" t="str">
        <f>IF('CALCULATOR SHEET'!M36&lt;&gt;"",'CALCULATOR SHEET'!M36,"")</f>
        <v/>
      </c>
      <c r="M37" s="174" t="str">
        <f>IF(E37&lt;&gt;"",IF(OR('CALCULATOR SHEET'!P36&lt;&gt;"NO",'CALCULATOR SHEET'!Q36&lt;&gt;"NO"),"YES",""),"")</f>
        <v/>
      </c>
      <c r="N37" s="177" t="str">
        <f t="shared" si="0"/>
        <v/>
      </c>
      <c r="O37" s="165"/>
      <c r="P37" s="166" t="str">
        <f t="shared" si="1"/>
        <v/>
      </c>
      <c r="Q37" s="195"/>
      <c r="R37" s="64" t="str">
        <f t="shared" si="3"/>
        <v>FALSO</v>
      </c>
      <c r="T37" s="160">
        <f>IF('CALCULATOR SHEET'!$T$58="PESOS",'CALCULATOR SHEET'!S36*'CALCULATOR SHEET'!$W$6,'CALCULATOR SHEET'!S36)</f>
        <v>0</v>
      </c>
      <c r="V37" s="162"/>
    </row>
    <row r="38" spans="3:22" s="64" customFormat="1" ht="45" hidden="1" customHeight="1">
      <c r="C38" s="173">
        <f t="shared" si="2"/>
        <v>25</v>
      </c>
      <c r="D38" s="174" t="str">
        <f>IF('CALCULATOR SHEET'!C37&lt;&gt;"",'CALCULATOR SHEET'!C37,"")</f>
        <v/>
      </c>
      <c r="E38" s="170" t="str">
        <f>IF('CALCULATOR SHEET'!D37&lt;&gt;"",IF('CALCULATOR SHEET'!$W$2=1,'CALCULATOR SHEET'!D37,VLOOKUP('CALCULATOR SHEET'!D37,GENERAL!$J$6:$K$13,2,0)),"")</f>
        <v/>
      </c>
      <c r="F38" s="175" t="str">
        <f>IF('CALCULATOR SHEET'!E37&lt;&gt;"",'CALCULATOR SHEET'!E37,"")</f>
        <v/>
      </c>
      <c r="G38" s="175" t="str">
        <f>IF('CALCULATOR SHEET'!G37&lt;&gt;"",'CALCULATOR SHEET'!G37,"")</f>
        <v/>
      </c>
      <c r="H38" s="175" t="str">
        <f>IF('CALCULATOR SHEET'!H37&lt;&gt;"",'CALCULATOR SHEET'!H37,"")</f>
        <v/>
      </c>
      <c r="I38" s="176" t="str">
        <f>IF(E38&lt;&gt;"",'CALCULATOR SHEET'!I37,"")</f>
        <v/>
      </c>
      <c r="J38" s="176" t="str">
        <f>IF(I38&lt;&gt;"",'CALCULATOR SHEET'!J37,"")</f>
        <v/>
      </c>
      <c r="K38" s="169" t="str">
        <f>IF('CALCULATOR SHEET'!K37&lt;&gt;"",IF('CALCULATOR SHEET'!$W$2=1,'CALCULATOR SHEET'!K37,VLOOKUP('CALCULATOR SHEET'!K37,GENERAL!$H$6:$I$11,2,0)),"")</f>
        <v/>
      </c>
      <c r="L38" s="174" t="str">
        <f>IF('CALCULATOR SHEET'!M37&lt;&gt;"",'CALCULATOR SHEET'!M37,"")</f>
        <v/>
      </c>
      <c r="M38" s="174" t="str">
        <f>IF(E38&lt;&gt;"",IF(OR('CALCULATOR SHEET'!P37&lt;&gt;"NO",'CALCULATOR SHEET'!Q37&lt;&gt;"NO"),"YES",""),"")</f>
        <v/>
      </c>
      <c r="N38" s="177" t="str">
        <f t="shared" si="0"/>
        <v/>
      </c>
      <c r="O38" s="165"/>
      <c r="P38" s="166" t="str">
        <f t="shared" si="1"/>
        <v/>
      </c>
      <c r="Q38" s="195"/>
      <c r="R38" s="64" t="str">
        <f t="shared" si="3"/>
        <v>FALSO</v>
      </c>
      <c r="T38" s="160">
        <f>IF('CALCULATOR SHEET'!$T$58="PESOS",'CALCULATOR SHEET'!S37*'CALCULATOR SHEET'!$W$6,'CALCULATOR SHEET'!S37)</f>
        <v>0</v>
      </c>
      <c r="V38" s="162"/>
    </row>
    <row r="39" spans="3:22" s="64" customFormat="1" ht="45" hidden="1" customHeight="1">
      <c r="C39" s="173">
        <f t="shared" si="2"/>
        <v>26</v>
      </c>
      <c r="D39" s="174" t="str">
        <f>IF('CALCULATOR SHEET'!C38&lt;&gt;"",'CALCULATOR SHEET'!C38,"")</f>
        <v/>
      </c>
      <c r="E39" s="170" t="str">
        <f>IF('CALCULATOR SHEET'!D38&lt;&gt;"",IF('CALCULATOR SHEET'!$W$2=1,'CALCULATOR SHEET'!D38,VLOOKUP('CALCULATOR SHEET'!D38,GENERAL!$J$6:$K$13,2,0)),"")</f>
        <v/>
      </c>
      <c r="F39" s="175" t="str">
        <f>IF('CALCULATOR SHEET'!E38&lt;&gt;"",'CALCULATOR SHEET'!E38,"")</f>
        <v/>
      </c>
      <c r="G39" s="175" t="str">
        <f>IF('CALCULATOR SHEET'!G38&lt;&gt;"",'CALCULATOR SHEET'!G38,"")</f>
        <v/>
      </c>
      <c r="H39" s="175" t="str">
        <f>IF('CALCULATOR SHEET'!H38&lt;&gt;"",'CALCULATOR SHEET'!H38,"")</f>
        <v/>
      </c>
      <c r="I39" s="176" t="str">
        <f>IF(E39&lt;&gt;"",'CALCULATOR SHEET'!I38,"")</f>
        <v/>
      </c>
      <c r="J39" s="176" t="str">
        <f>IF(I39&lt;&gt;"",'CALCULATOR SHEET'!J38,"")</f>
        <v/>
      </c>
      <c r="K39" s="169" t="str">
        <f>IF('CALCULATOR SHEET'!K38&lt;&gt;"",IF('CALCULATOR SHEET'!$W$2=1,'CALCULATOR SHEET'!K38,VLOOKUP('CALCULATOR SHEET'!K38,GENERAL!$H$6:$I$11,2,0)),"")</f>
        <v/>
      </c>
      <c r="L39" s="174" t="str">
        <f>IF('CALCULATOR SHEET'!M38&lt;&gt;"",'CALCULATOR SHEET'!M38,"")</f>
        <v/>
      </c>
      <c r="M39" s="174" t="str">
        <f>IF(E39&lt;&gt;"",IF(OR('CALCULATOR SHEET'!P38&lt;&gt;"NO",'CALCULATOR SHEET'!Q38&lt;&gt;"NO"),"YES",""),"")</f>
        <v/>
      </c>
      <c r="N39" s="177" t="str">
        <f t="shared" si="0"/>
        <v/>
      </c>
      <c r="O39" s="165"/>
      <c r="P39" s="166" t="str">
        <f t="shared" si="1"/>
        <v/>
      </c>
      <c r="Q39" s="195"/>
      <c r="R39" s="64" t="str">
        <f t="shared" si="3"/>
        <v>FALSO</v>
      </c>
      <c r="T39" s="160">
        <f>IF('CALCULATOR SHEET'!$T$58="PESOS",'CALCULATOR SHEET'!S38*'CALCULATOR SHEET'!$W$6,'CALCULATOR SHEET'!S38)</f>
        <v>0</v>
      </c>
      <c r="V39" s="162"/>
    </row>
    <row r="40" spans="3:22" s="64" customFormat="1" ht="45" hidden="1" customHeight="1">
      <c r="C40" s="173">
        <f t="shared" si="2"/>
        <v>27</v>
      </c>
      <c r="D40" s="174" t="str">
        <f>IF('CALCULATOR SHEET'!C39&lt;&gt;"",'CALCULATOR SHEET'!C39,"")</f>
        <v/>
      </c>
      <c r="E40" s="170" t="str">
        <f>IF('CALCULATOR SHEET'!D39&lt;&gt;"",IF('CALCULATOR SHEET'!$W$2=1,'CALCULATOR SHEET'!D39,VLOOKUP('CALCULATOR SHEET'!D39,GENERAL!$J$6:$K$13,2,0)),"")</f>
        <v/>
      </c>
      <c r="F40" s="175" t="str">
        <f>IF('CALCULATOR SHEET'!E39&lt;&gt;"",'CALCULATOR SHEET'!E39,"")</f>
        <v/>
      </c>
      <c r="G40" s="175" t="str">
        <f>IF('CALCULATOR SHEET'!G39&lt;&gt;"",'CALCULATOR SHEET'!G39,"")</f>
        <v/>
      </c>
      <c r="H40" s="175" t="str">
        <f>IF('CALCULATOR SHEET'!H39&lt;&gt;"",'CALCULATOR SHEET'!H39,"")</f>
        <v/>
      </c>
      <c r="I40" s="176" t="str">
        <f>IF(E40&lt;&gt;"",'CALCULATOR SHEET'!I39,"")</f>
        <v/>
      </c>
      <c r="J40" s="176" t="str">
        <f>IF(I40&lt;&gt;"",'CALCULATOR SHEET'!J39,"")</f>
        <v/>
      </c>
      <c r="K40" s="169" t="str">
        <f>IF('CALCULATOR SHEET'!K39&lt;&gt;"",IF('CALCULATOR SHEET'!$W$2=1,'CALCULATOR SHEET'!K39,VLOOKUP('CALCULATOR SHEET'!K39,GENERAL!$H$6:$I$11,2,0)),"")</f>
        <v/>
      </c>
      <c r="L40" s="174" t="str">
        <f>IF('CALCULATOR SHEET'!M39&lt;&gt;"",'CALCULATOR SHEET'!M39,"")</f>
        <v/>
      </c>
      <c r="M40" s="174" t="str">
        <f>IF(E40&lt;&gt;"",IF(OR('CALCULATOR SHEET'!P39&lt;&gt;"NO",'CALCULATOR SHEET'!Q39&lt;&gt;"NO"),"YES",""),"")</f>
        <v/>
      </c>
      <c r="N40" s="177" t="str">
        <f t="shared" si="0"/>
        <v/>
      </c>
      <c r="O40" s="165"/>
      <c r="P40" s="166" t="str">
        <f t="shared" si="1"/>
        <v/>
      </c>
      <c r="Q40" s="195"/>
      <c r="R40" s="64" t="str">
        <f t="shared" si="3"/>
        <v>FALSO</v>
      </c>
      <c r="T40" s="160">
        <f>IF('CALCULATOR SHEET'!$T$58="PESOS",'CALCULATOR SHEET'!S39*'CALCULATOR SHEET'!$W$6,'CALCULATOR SHEET'!S39)</f>
        <v>0</v>
      </c>
      <c r="V40" s="162"/>
    </row>
    <row r="41" spans="3:22" s="64" customFormat="1" ht="45" hidden="1" customHeight="1">
      <c r="C41" s="173">
        <f t="shared" si="2"/>
        <v>28</v>
      </c>
      <c r="D41" s="174" t="str">
        <f>IF('CALCULATOR SHEET'!C40&lt;&gt;"",'CALCULATOR SHEET'!C40,"")</f>
        <v/>
      </c>
      <c r="E41" s="170" t="str">
        <f>IF('CALCULATOR SHEET'!D40&lt;&gt;"",IF('CALCULATOR SHEET'!$W$2=1,'CALCULATOR SHEET'!D40,VLOOKUP('CALCULATOR SHEET'!D40,GENERAL!$J$6:$K$13,2,0)),"")</f>
        <v/>
      </c>
      <c r="F41" s="175" t="str">
        <f>IF('CALCULATOR SHEET'!E40&lt;&gt;"",'CALCULATOR SHEET'!E40,"")</f>
        <v/>
      </c>
      <c r="G41" s="175" t="str">
        <f>IF('CALCULATOR SHEET'!G40&lt;&gt;"",'CALCULATOR SHEET'!G40,"")</f>
        <v/>
      </c>
      <c r="H41" s="175" t="str">
        <f>IF('CALCULATOR SHEET'!H40&lt;&gt;"",'CALCULATOR SHEET'!H40,"")</f>
        <v/>
      </c>
      <c r="I41" s="176" t="str">
        <f>IF(E41&lt;&gt;"",'CALCULATOR SHEET'!I40,"")</f>
        <v/>
      </c>
      <c r="J41" s="176" t="str">
        <f>IF(I41&lt;&gt;"",'CALCULATOR SHEET'!J40,"")</f>
        <v/>
      </c>
      <c r="K41" s="169" t="str">
        <f>IF('CALCULATOR SHEET'!K40&lt;&gt;"",IF('CALCULATOR SHEET'!$W$2=1,'CALCULATOR SHEET'!K40,VLOOKUP('CALCULATOR SHEET'!K40,GENERAL!$H$6:$I$11,2,0)),"")</f>
        <v/>
      </c>
      <c r="L41" s="174" t="str">
        <f>IF('CALCULATOR SHEET'!M40&lt;&gt;"",'CALCULATOR SHEET'!M40,"")</f>
        <v/>
      </c>
      <c r="M41" s="174" t="str">
        <f>IF(E41&lt;&gt;"",IF(OR('CALCULATOR SHEET'!P40&lt;&gt;"NO",'CALCULATOR SHEET'!Q40&lt;&gt;"NO"),"YES",""),"")</f>
        <v/>
      </c>
      <c r="N41" s="177" t="str">
        <f t="shared" si="0"/>
        <v/>
      </c>
      <c r="O41" s="165"/>
      <c r="P41" s="166" t="str">
        <f t="shared" si="1"/>
        <v/>
      </c>
      <c r="Q41" s="195"/>
      <c r="R41" s="64" t="str">
        <f t="shared" si="3"/>
        <v>FALSO</v>
      </c>
      <c r="T41" s="160">
        <f>IF('CALCULATOR SHEET'!$T$58="PESOS",'CALCULATOR SHEET'!S40*'CALCULATOR SHEET'!$W$6,'CALCULATOR SHEET'!S40)</f>
        <v>0</v>
      </c>
      <c r="V41" s="162"/>
    </row>
    <row r="42" spans="3:22" s="64" customFormat="1" ht="45" hidden="1" customHeight="1">
      <c r="C42" s="173">
        <f t="shared" si="2"/>
        <v>29</v>
      </c>
      <c r="D42" s="174" t="str">
        <f>IF('CALCULATOR SHEET'!C41&lt;&gt;"",'CALCULATOR SHEET'!C41,"")</f>
        <v/>
      </c>
      <c r="E42" s="170" t="str">
        <f>IF('CALCULATOR SHEET'!D41&lt;&gt;"",IF('CALCULATOR SHEET'!$W$2=1,'CALCULATOR SHEET'!D41,VLOOKUP('CALCULATOR SHEET'!D41,GENERAL!$J$6:$K$13,2,0)),"")</f>
        <v/>
      </c>
      <c r="F42" s="175" t="str">
        <f>IF('CALCULATOR SHEET'!E41&lt;&gt;"",'CALCULATOR SHEET'!E41,"")</f>
        <v/>
      </c>
      <c r="G42" s="175" t="str">
        <f>IF('CALCULATOR SHEET'!G41&lt;&gt;"",'CALCULATOR SHEET'!G41,"")</f>
        <v/>
      </c>
      <c r="H42" s="175" t="str">
        <f>IF('CALCULATOR SHEET'!H41&lt;&gt;"",'CALCULATOR SHEET'!H41,"")</f>
        <v/>
      </c>
      <c r="I42" s="176" t="str">
        <f>IF(E42&lt;&gt;"",'CALCULATOR SHEET'!I41,"")</f>
        <v/>
      </c>
      <c r="J42" s="176" t="str">
        <f>IF(I42&lt;&gt;"",'CALCULATOR SHEET'!J41,"")</f>
        <v/>
      </c>
      <c r="K42" s="169" t="str">
        <f>IF('CALCULATOR SHEET'!K41&lt;&gt;"",IF('CALCULATOR SHEET'!$W$2=1,'CALCULATOR SHEET'!K41,VLOOKUP('CALCULATOR SHEET'!K41,GENERAL!$H$6:$I$11,2,0)),"")</f>
        <v/>
      </c>
      <c r="L42" s="174" t="str">
        <f>IF('CALCULATOR SHEET'!M41&lt;&gt;"",'CALCULATOR SHEET'!M41,"")</f>
        <v/>
      </c>
      <c r="M42" s="174" t="str">
        <f>IF(E42&lt;&gt;"",IF(OR('CALCULATOR SHEET'!P41&lt;&gt;"NO",'CALCULATOR SHEET'!Q41&lt;&gt;"NO"),"YES",""),"")</f>
        <v/>
      </c>
      <c r="N42" s="177" t="str">
        <f t="shared" si="0"/>
        <v/>
      </c>
      <c r="O42" s="165"/>
      <c r="P42" s="166" t="str">
        <f t="shared" si="1"/>
        <v/>
      </c>
      <c r="Q42" s="195"/>
      <c r="R42" s="64" t="str">
        <f t="shared" si="3"/>
        <v>FALSO</v>
      </c>
      <c r="T42" s="160">
        <f>IF('CALCULATOR SHEET'!$T$58="PESOS",'CALCULATOR SHEET'!S41*'CALCULATOR SHEET'!$W$6,'CALCULATOR SHEET'!S41)</f>
        <v>0</v>
      </c>
      <c r="V42" s="162"/>
    </row>
    <row r="43" spans="3:22" s="64" customFormat="1" ht="45" hidden="1" customHeight="1">
      <c r="C43" s="173">
        <f t="shared" si="2"/>
        <v>30</v>
      </c>
      <c r="D43" s="174" t="str">
        <f>IF('CALCULATOR SHEET'!C42&lt;&gt;"",'CALCULATOR SHEET'!C42,"")</f>
        <v/>
      </c>
      <c r="E43" s="170" t="str">
        <f>IF('CALCULATOR SHEET'!D42&lt;&gt;"",IF('CALCULATOR SHEET'!$W$2=1,'CALCULATOR SHEET'!D42,VLOOKUP('CALCULATOR SHEET'!D42,GENERAL!$J$6:$K$13,2,0)),"")</f>
        <v/>
      </c>
      <c r="F43" s="175" t="str">
        <f>IF('CALCULATOR SHEET'!E42&lt;&gt;"",'CALCULATOR SHEET'!E42,"")</f>
        <v/>
      </c>
      <c r="G43" s="175" t="str">
        <f>IF('CALCULATOR SHEET'!G42&lt;&gt;"",'CALCULATOR SHEET'!G42,"")</f>
        <v/>
      </c>
      <c r="H43" s="175" t="str">
        <f>IF('CALCULATOR SHEET'!H42&lt;&gt;"",'CALCULATOR SHEET'!H42,"")</f>
        <v/>
      </c>
      <c r="I43" s="176" t="str">
        <f>IF(E43&lt;&gt;"",'CALCULATOR SHEET'!I42,"")</f>
        <v/>
      </c>
      <c r="J43" s="176" t="str">
        <f>IF(I43&lt;&gt;"",'CALCULATOR SHEET'!J42,"")</f>
        <v/>
      </c>
      <c r="K43" s="169" t="str">
        <f>IF('CALCULATOR SHEET'!K42&lt;&gt;"",IF('CALCULATOR SHEET'!$W$2=1,'CALCULATOR SHEET'!K42,VLOOKUP('CALCULATOR SHEET'!K42,GENERAL!$H$6:$I$11,2,0)),"")</f>
        <v/>
      </c>
      <c r="L43" s="174" t="str">
        <f>IF('CALCULATOR SHEET'!M42&lt;&gt;"",'CALCULATOR SHEET'!M42,"")</f>
        <v/>
      </c>
      <c r="M43" s="174" t="str">
        <f>IF(E43&lt;&gt;"",IF(OR('CALCULATOR SHEET'!P42&lt;&gt;"NO",'CALCULATOR SHEET'!Q42&lt;&gt;"NO"),"YES",""),"")</f>
        <v/>
      </c>
      <c r="N43" s="177" t="str">
        <f t="shared" si="0"/>
        <v/>
      </c>
      <c r="O43" s="165"/>
      <c r="P43" s="166" t="str">
        <f t="shared" si="1"/>
        <v/>
      </c>
      <c r="Q43" s="195"/>
      <c r="R43" s="64" t="str">
        <f t="shared" si="3"/>
        <v>FALSO</v>
      </c>
      <c r="T43" s="160">
        <f>IF('CALCULATOR SHEET'!$T$58="PESOS",'CALCULATOR SHEET'!S42*'CALCULATOR SHEET'!$W$6,'CALCULATOR SHEET'!S42)</f>
        <v>0</v>
      </c>
      <c r="V43" s="162"/>
    </row>
    <row r="44" spans="3:22" s="64" customFormat="1" ht="45" hidden="1" customHeight="1">
      <c r="C44" s="173">
        <f t="shared" si="2"/>
        <v>31</v>
      </c>
      <c r="D44" s="174" t="str">
        <f>IF('CALCULATOR SHEET'!C43&lt;&gt;"",'CALCULATOR SHEET'!C43,"")</f>
        <v/>
      </c>
      <c r="E44" s="170" t="str">
        <f>IF('CALCULATOR SHEET'!D43&lt;&gt;"",IF('CALCULATOR SHEET'!$W$2=1,'CALCULATOR SHEET'!D43,VLOOKUP('CALCULATOR SHEET'!D43,GENERAL!$J$6:$K$13,2,0)),"")</f>
        <v/>
      </c>
      <c r="F44" s="175" t="str">
        <f>IF('CALCULATOR SHEET'!E43&lt;&gt;"",'CALCULATOR SHEET'!E43,"")</f>
        <v/>
      </c>
      <c r="G44" s="175" t="str">
        <f>IF('CALCULATOR SHEET'!G43&lt;&gt;"",'CALCULATOR SHEET'!G43,"")</f>
        <v/>
      </c>
      <c r="H44" s="175" t="str">
        <f>IF('CALCULATOR SHEET'!H43&lt;&gt;"",'CALCULATOR SHEET'!H43,"")</f>
        <v/>
      </c>
      <c r="I44" s="176" t="str">
        <f>IF(E44&lt;&gt;"",'CALCULATOR SHEET'!I43,"")</f>
        <v/>
      </c>
      <c r="J44" s="176" t="str">
        <f>IF(I44&lt;&gt;"",'CALCULATOR SHEET'!J43,"")</f>
        <v/>
      </c>
      <c r="K44" s="169" t="str">
        <f>IF('CALCULATOR SHEET'!K43&lt;&gt;"",IF('CALCULATOR SHEET'!$W$2=1,'CALCULATOR SHEET'!K43,VLOOKUP('CALCULATOR SHEET'!K43,GENERAL!$H$6:$I$11,2,0)),"")</f>
        <v/>
      </c>
      <c r="L44" s="174" t="str">
        <f>IF('CALCULATOR SHEET'!M43&lt;&gt;"",'CALCULATOR SHEET'!M43,"")</f>
        <v/>
      </c>
      <c r="M44" s="174" t="str">
        <f>IF(E44&lt;&gt;"",IF(OR('CALCULATOR SHEET'!P43&lt;&gt;"NO",'CALCULATOR SHEET'!Q43&lt;&gt;"NO"),"YES",""),"")</f>
        <v/>
      </c>
      <c r="N44" s="177" t="str">
        <f t="shared" si="0"/>
        <v/>
      </c>
      <c r="O44" s="165"/>
      <c r="P44" s="166" t="str">
        <f t="shared" si="1"/>
        <v/>
      </c>
      <c r="Q44" s="195"/>
      <c r="R44" s="64" t="str">
        <f t="shared" si="3"/>
        <v>FALSO</v>
      </c>
      <c r="T44" s="160">
        <f>IF('CALCULATOR SHEET'!$T$58="PESOS",'CALCULATOR SHEET'!S43*'CALCULATOR SHEET'!$W$6,'CALCULATOR SHEET'!S43)</f>
        <v>0</v>
      </c>
      <c r="V44" s="162"/>
    </row>
    <row r="45" spans="3:22" s="64" customFormat="1" ht="45" hidden="1" customHeight="1">
      <c r="C45" s="173">
        <f t="shared" si="2"/>
        <v>32</v>
      </c>
      <c r="D45" s="174" t="str">
        <f>IF('CALCULATOR SHEET'!C44&lt;&gt;"",'CALCULATOR SHEET'!C44,"")</f>
        <v/>
      </c>
      <c r="E45" s="170" t="str">
        <f>IF('CALCULATOR SHEET'!D44&lt;&gt;"",IF('CALCULATOR SHEET'!$W$2=1,'CALCULATOR SHEET'!D44,VLOOKUP('CALCULATOR SHEET'!D44,GENERAL!$J$6:$K$13,2,0)),"")</f>
        <v/>
      </c>
      <c r="F45" s="175" t="str">
        <f>IF('CALCULATOR SHEET'!E44&lt;&gt;"",'CALCULATOR SHEET'!E44,"")</f>
        <v/>
      </c>
      <c r="G45" s="175" t="str">
        <f>IF('CALCULATOR SHEET'!G44&lt;&gt;"",'CALCULATOR SHEET'!G44,"")</f>
        <v/>
      </c>
      <c r="H45" s="175" t="str">
        <f>IF('CALCULATOR SHEET'!H44&lt;&gt;"",'CALCULATOR SHEET'!H44,"")</f>
        <v/>
      </c>
      <c r="I45" s="176" t="str">
        <f>IF(E45&lt;&gt;"",'CALCULATOR SHEET'!I44,"")</f>
        <v/>
      </c>
      <c r="J45" s="176" t="str">
        <f>IF(I45&lt;&gt;"",'CALCULATOR SHEET'!J44,"")</f>
        <v/>
      </c>
      <c r="K45" s="169" t="str">
        <f>IF('CALCULATOR SHEET'!K44&lt;&gt;"",IF('CALCULATOR SHEET'!$W$2=1,'CALCULATOR SHEET'!K44,VLOOKUP('CALCULATOR SHEET'!K44,GENERAL!$H$6:$I$11,2,0)),"")</f>
        <v/>
      </c>
      <c r="L45" s="174" t="str">
        <f>IF('CALCULATOR SHEET'!M44&lt;&gt;"",'CALCULATOR SHEET'!M44,"")</f>
        <v/>
      </c>
      <c r="M45" s="174" t="str">
        <f>IF(E45&lt;&gt;"",IF(OR('CALCULATOR SHEET'!P44&lt;&gt;"NO",'CALCULATOR SHEET'!Q44&lt;&gt;"NO"),"YES",""),"")</f>
        <v/>
      </c>
      <c r="N45" s="177" t="str">
        <f t="shared" si="0"/>
        <v/>
      </c>
      <c r="O45" s="165"/>
      <c r="P45" s="166" t="str">
        <f t="shared" si="1"/>
        <v/>
      </c>
      <c r="Q45" s="195"/>
      <c r="R45" s="64" t="str">
        <f t="shared" si="3"/>
        <v>FALSO</v>
      </c>
      <c r="T45" s="160">
        <f>IF('CALCULATOR SHEET'!$T$58="PESOS",'CALCULATOR SHEET'!S44*'CALCULATOR SHEET'!$W$6,'CALCULATOR SHEET'!S44)</f>
        <v>0</v>
      </c>
      <c r="V45" s="162"/>
    </row>
    <row r="46" spans="3:22" s="64" customFormat="1" ht="45" hidden="1" customHeight="1">
      <c r="C46" s="173">
        <f t="shared" si="2"/>
        <v>33</v>
      </c>
      <c r="D46" s="174" t="str">
        <f>IF('CALCULATOR SHEET'!C45&lt;&gt;"",'CALCULATOR SHEET'!C45,"")</f>
        <v/>
      </c>
      <c r="E46" s="170" t="str">
        <f>IF('CALCULATOR SHEET'!D45&lt;&gt;"",IF('CALCULATOR SHEET'!$W$2=1,'CALCULATOR SHEET'!D45,VLOOKUP('CALCULATOR SHEET'!D45,GENERAL!$J$6:$K$13,2,0)),"")</f>
        <v/>
      </c>
      <c r="F46" s="175" t="str">
        <f>IF('CALCULATOR SHEET'!E45&lt;&gt;"",'CALCULATOR SHEET'!E45,"")</f>
        <v/>
      </c>
      <c r="G46" s="175" t="str">
        <f>IF('CALCULATOR SHEET'!G45&lt;&gt;"",'CALCULATOR SHEET'!G45,"")</f>
        <v/>
      </c>
      <c r="H46" s="175" t="str">
        <f>IF('CALCULATOR SHEET'!H45&lt;&gt;"",'CALCULATOR SHEET'!H45,"")</f>
        <v/>
      </c>
      <c r="I46" s="176" t="str">
        <f>IF(E46&lt;&gt;"",'CALCULATOR SHEET'!I45,"")</f>
        <v/>
      </c>
      <c r="J46" s="176" t="str">
        <f>IF(I46&lt;&gt;"",'CALCULATOR SHEET'!J45,"")</f>
        <v/>
      </c>
      <c r="K46" s="169" t="str">
        <f>IF('CALCULATOR SHEET'!K45&lt;&gt;"",IF('CALCULATOR SHEET'!$W$2=1,'CALCULATOR SHEET'!K45,VLOOKUP('CALCULATOR SHEET'!K45,GENERAL!$H$6:$I$11,2,0)),"")</f>
        <v/>
      </c>
      <c r="L46" s="174" t="str">
        <f>IF('CALCULATOR SHEET'!M45&lt;&gt;"",'CALCULATOR SHEET'!M45,"")</f>
        <v/>
      </c>
      <c r="M46" s="174" t="str">
        <f>IF(E46&lt;&gt;"",IF(OR('CALCULATOR SHEET'!P45&lt;&gt;"NO",'CALCULATOR SHEET'!Q45&lt;&gt;"NO"),"YES",""),"")</f>
        <v/>
      </c>
      <c r="N46" s="177" t="str">
        <f t="shared" si="0"/>
        <v/>
      </c>
      <c r="O46" s="165"/>
      <c r="P46" s="166" t="str">
        <f t="shared" si="1"/>
        <v/>
      </c>
      <c r="Q46" s="195"/>
      <c r="R46" s="64" t="str">
        <f t="shared" si="3"/>
        <v>FALSO</v>
      </c>
      <c r="T46" s="160">
        <f>IF('CALCULATOR SHEET'!$T$58="PESOS",'CALCULATOR SHEET'!S45*'CALCULATOR SHEET'!$W$6,'CALCULATOR SHEET'!S45)</f>
        <v>0</v>
      </c>
      <c r="V46" s="162"/>
    </row>
    <row r="47" spans="3:22" s="64" customFormat="1" ht="45" hidden="1" customHeight="1">
      <c r="C47" s="173">
        <f t="shared" si="2"/>
        <v>34</v>
      </c>
      <c r="D47" s="174" t="str">
        <f>IF('CALCULATOR SHEET'!C46&lt;&gt;"",'CALCULATOR SHEET'!C46,"")</f>
        <v/>
      </c>
      <c r="E47" s="170" t="str">
        <f>IF('CALCULATOR SHEET'!D46&lt;&gt;"",IF('CALCULATOR SHEET'!$W$2=1,'CALCULATOR SHEET'!D46,VLOOKUP('CALCULATOR SHEET'!D46,GENERAL!$J$6:$K$13,2,0)),"")</f>
        <v/>
      </c>
      <c r="F47" s="175" t="str">
        <f>IF('CALCULATOR SHEET'!E46&lt;&gt;"",'CALCULATOR SHEET'!E46,"")</f>
        <v/>
      </c>
      <c r="G47" s="175" t="str">
        <f>IF('CALCULATOR SHEET'!G46&lt;&gt;"",'CALCULATOR SHEET'!G46,"")</f>
        <v/>
      </c>
      <c r="H47" s="175" t="str">
        <f>IF('CALCULATOR SHEET'!H46&lt;&gt;"",'CALCULATOR SHEET'!H46,"")</f>
        <v/>
      </c>
      <c r="I47" s="176" t="str">
        <f>IF(E47&lt;&gt;"",'CALCULATOR SHEET'!I46,"")</f>
        <v/>
      </c>
      <c r="J47" s="176" t="str">
        <f>IF(I47&lt;&gt;"",'CALCULATOR SHEET'!J46,"")</f>
        <v/>
      </c>
      <c r="K47" s="169" t="str">
        <f>IF('CALCULATOR SHEET'!K46&lt;&gt;"",IF('CALCULATOR SHEET'!$W$2=1,'CALCULATOR SHEET'!K46,VLOOKUP('CALCULATOR SHEET'!K46,GENERAL!$H$6:$I$11,2,0)),"")</f>
        <v/>
      </c>
      <c r="L47" s="174" t="str">
        <f>IF('CALCULATOR SHEET'!M46&lt;&gt;"",'CALCULATOR SHEET'!M46,"")</f>
        <v/>
      </c>
      <c r="M47" s="174" t="str">
        <f>IF(E47&lt;&gt;"",IF(OR('CALCULATOR SHEET'!P46&lt;&gt;"NO",'CALCULATOR SHEET'!Q46&lt;&gt;"NO"),"YES",""),"")</f>
        <v/>
      </c>
      <c r="N47" s="177" t="str">
        <f t="shared" si="0"/>
        <v/>
      </c>
      <c r="O47" s="165"/>
      <c r="P47" s="166" t="str">
        <f t="shared" si="1"/>
        <v/>
      </c>
      <c r="Q47" s="195"/>
      <c r="R47" s="64" t="str">
        <f t="shared" si="3"/>
        <v>FALSO</v>
      </c>
      <c r="T47" s="160">
        <f>IF('CALCULATOR SHEET'!$T$58="PESOS",'CALCULATOR SHEET'!S46*'CALCULATOR SHEET'!$W$6,'CALCULATOR SHEET'!S46)</f>
        <v>0</v>
      </c>
      <c r="V47" s="162"/>
    </row>
    <row r="48" spans="3:22" s="64" customFormat="1" ht="45" hidden="1" customHeight="1">
      <c r="C48" s="173">
        <f t="shared" si="2"/>
        <v>35</v>
      </c>
      <c r="D48" s="174" t="str">
        <f>IF('CALCULATOR SHEET'!C47&lt;&gt;"",'CALCULATOR SHEET'!C47,"")</f>
        <v/>
      </c>
      <c r="E48" s="170" t="str">
        <f>IF('CALCULATOR SHEET'!D47&lt;&gt;"",IF('CALCULATOR SHEET'!$W$2=1,'CALCULATOR SHEET'!D47,VLOOKUP('CALCULATOR SHEET'!D47,GENERAL!$J$6:$K$13,2,0)),"")</f>
        <v/>
      </c>
      <c r="F48" s="175" t="str">
        <f>IF('CALCULATOR SHEET'!E47&lt;&gt;"",'CALCULATOR SHEET'!E47,"")</f>
        <v/>
      </c>
      <c r="G48" s="175" t="str">
        <f>IF('CALCULATOR SHEET'!G47&lt;&gt;"",'CALCULATOR SHEET'!G47,"")</f>
        <v/>
      </c>
      <c r="H48" s="175" t="str">
        <f>IF('CALCULATOR SHEET'!H47&lt;&gt;"",'CALCULATOR SHEET'!H47,"")</f>
        <v/>
      </c>
      <c r="I48" s="176" t="str">
        <f>IF(E48&lt;&gt;"",'CALCULATOR SHEET'!I47,"")</f>
        <v/>
      </c>
      <c r="J48" s="176" t="str">
        <f>IF(I48&lt;&gt;"",'CALCULATOR SHEET'!J47,"")</f>
        <v/>
      </c>
      <c r="K48" s="169" t="str">
        <f>IF('CALCULATOR SHEET'!K47&lt;&gt;"",IF('CALCULATOR SHEET'!$W$2=1,'CALCULATOR SHEET'!K47,VLOOKUP('CALCULATOR SHEET'!K47,GENERAL!$H$6:$I$11,2,0)),"")</f>
        <v/>
      </c>
      <c r="L48" s="174" t="str">
        <f>IF('CALCULATOR SHEET'!M47&lt;&gt;"",'CALCULATOR SHEET'!M47,"")</f>
        <v/>
      </c>
      <c r="M48" s="174" t="str">
        <f>IF(E48&lt;&gt;"",IF(OR('CALCULATOR SHEET'!P47&lt;&gt;"NO",'CALCULATOR SHEET'!Q47&lt;&gt;"NO"),"YES",""),"")</f>
        <v/>
      </c>
      <c r="N48" s="177" t="str">
        <f t="shared" si="0"/>
        <v/>
      </c>
      <c r="O48" s="165"/>
      <c r="P48" s="166" t="str">
        <f t="shared" si="1"/>
        <v/>
      </c>
      <c r="Q48" s="195"/>
      <c r="R48" s="64" t="str">
        <f t="shared" si="3"/>
        <v>FALSO</v>
      </c>
      <c r="T48" s="160">
        <f>IF('CALCULATOR SHEET'!$T$58="PESOS",'CALCULATOR SHEET'!S47*'CALCULATOR SHEET'!$W$6,'CALCULATOR SHEET'!S47)</f>
        <v>0</v>
      </c>
      <c r="V48" s="162"/>
    </row>
    <row r="49" spans="3:25" s="64" customFormat="1" ht="45" hidden="1" customHeight="1">
      <c r="C49" s="173">
        <f t="shared" si="2"/>
        <v>36</v>
      </c>
      <c r="D49" s="174" t="str">
        <f>IF('CALCULATOR SHEET'!C48&lt;&gt;"",'CALCULATOR SHEET'!C48,"")</f>
        <v/>
      </c>
      <c r="E49" s="170" t="str">
        <f>IF('CALCULATOR SHEET'!D48&lt;&gt;"",IF('CALCULATOR SHEET'!$W$2=1,'CALCULATOR SHEET'!D48,VLOOKUP('CALCULATOR SHEET'!D48,GENERAL!$J$6:$K$13,2,0)),"")</f>
        <v/>
      </c>
      <c r="F49" s="175" t="str">
        <f>IF('CALCULATOR SHEET'!E48&lt;&gt;"",'CALCULATOR SHEET'!E48,"")</f>
        <v/>
      </c>
      <c r="G49" s="175" t="str">
        <f>IF('CALCULATOR SHEET'!G48&lt;&gt;"",'CALCULATOR SHEET'!G48,"")</f>
        <v/>
      </c>
      <c r="H49" s="175" t="str">
        <f>IF('CALCULATOR SHEET'!H48&lt;&gt;"",'CALCULATOR SHEET'!H48,"")</f>
        <v/>
      </c>
      <c r="I49" s="176" t="str">
        <f>IF(E49&lt;&gt;"",'CALCULATOR SHEET'!I48,"")</f>
        <v/>
      </c>
      <c r="J49" s="176" t="str">
        <f>IF(I49&lt;&gt;"",'CALCULATOR SHEET'!J48,"")</f>
        <v/>
      </c>
      <c r="K49" s="169" t="str">
        <f>IF('CALCULATOR SHEET'!K48&lt;&gt;"",IF('CALCULATOR SHEET'!$W$2=1,'CALCULATOR SHEET'!K48,VLOOKUP('CALCULATOR SHEET'!K48,GENERAL!$H$6:$I$11,2,0)),"")</f>
        <v/>
      </c>
      <c r="L49" s="174" t="str">
        <f>IF('CALCULATOR SHEET'!M48&lt;&gt;"",'CALCULATOR SHEET'!M48,"")</f>
        <v/>
      </c>
      <c r="M49" s="174" t="str">
        <f>IF(E49&lt;&gt;"",IF(OR('CALCULATOR SHEET'!P48&lt;&gt;"NO",'CALCULATOR SHEET'!Q48&lt;&gt;"NO"),"YES",""),"")</f>
        <v/>
      </c>
      <c r="N49" s="177" t="str">
        <f t="shared" si="0"/>
        <v/>
      </c>
      <c r="O49" s="165"/>
      <c r="P49" s="166" t="str">
        <f t="shared" si="1"/>
        <v/>
      </c>
      <c r="Q49" s="195"/>
      <c r="R49" s="64" t="str">
        <f t="shared" si="3"/>
        <v>FALSO</v>
      </c>
      <c r="T49" s="160">
        <f>IF('CALCULATOR SHEET'!$T$58="PESOS",'CALCULATOR SHEET'!S48*'CALCULATOR SHEET'!$W$6,'CALCULATOR SHEET'!S48)</f>
        <v>0</v>
      </c>
      <c r="V49" s="162"/>
    </row>
    <row r="50" spans="3:25" s="64" customFormat="1" ht="45" hidden="1" customHeight="1">
      <c r="C50" s="173">
        <f t="shared" si="2"/>
        <v>37</v>
      </c>
      <c r="D50" s="174" t="str">
        <f>IF('CALCULATOR SHEET'!C49&lt;&gt;"",'CALCULATOR SHEET'!C49,"")</f>
        <v/>
      </c>
      <c r="E50" s="170" t="str">
        <f>IF('CALCULATOR SHEET'!D49&lt;&gt;"",IF('CALCULATOR SHEET'!$W$2=1,'CALCULATOR SHEET'!D49,VLOOKUP('CALCULATOR SHEET'!D49,GENERAL!$J$6:$K$13,2,0)),"")</f>
        <v/>
      </c>
      <c r="F50" s="175" t="str">
        <f>IF('CALCULATOR SHEET'!E49&lt;&gt;"",'CALCULATOR SHEET'!E49,"")</f>
        <v/>
      </c>
      <c r="G50" s="175" t="str">
        <f>IF('CALCULATOR SHEET'!G49&lt;&gt;"",'CALCULATOR SHEET'!G49,"")</f>
        <v/>
      </c>
      <c r="H50" s="175" t="str">
        <f>IF('CALCULATOR SHEET'!H49&lt;&gt;"",'CALCULATOR SHEET'!H49,"")</f>
        <v/>
      </c>
      <c r="I50" s="176" t="str">
        <f>IF(E50&lt;&gt;"",'CALCULATOR SHEET'!I49,"")</f>
        <v/>
      </c>
      <c r="J50" s="176" t="str">
        <f>IF(I50&lt;&gt;"",'CALCULATOR SHEET'!J49,"")</f>
        <v/>
      </c>
      <c r="K50" s="169" t="str">
        <f>IF('CALCULATOR SHEET'!K49&lt;&gt;"",IF('CALCULATOR SHEET'!$W$2=1,'CALCULATOR SHEET'!K49,VLOOKUP('CALCULATOR SHEET'!K49,GENERAL!$H$6:$I$11,2,0)),"")</f>
        <v/>
      </c>
      <c r="L50" s="174" t="str">
        <f>IF('CALCULATOR SHEET'!M49&lt;&gt;"",'CALCULATOR SHEET'!M49,"")</f>
        <v/>
      </c>
      <c r="M50" s="174" t="str">
        <f>IF(E50&lt;&gt;"",IF(OR('CALCULATOR SHEET'!P49&lt;&gt;"NO",'CALCULATOR SHEET'!Q49&lt;&gt;"NO"),"YES",""),"")</f>
        <v/>
      </c>
      <c r="N50" s="177" t="str">
        <f t="shared" si="0"/>
        <v/>
      </c>
      <c r="O50" s="165"/>
      <c r="P50" s="166" t="str">
        <f t="shared" si="1"/>
        <v/>
      </c>
      <c r="Q50" s="195"/>
      <c r="R50" s="64" t="str">
        <f t="shared" si="3"/>
        <v>FALSO</v>
      </c>
      <c r="T50" s="160">
        <f>IF('CALCULATOR SHEET'!$T$58="PESOS",'CALCULATOR SHEET'!S49*'CALCULATOR SHEET'!$W$6,'CALCULATOR SHEET'!S49)</f>
        <v>0</v>
      </c>
      <c r="V50" s="162"/>
    </row>
    <row r="51" spans="3:25" s="64" customFormat="1" ht="45" hidden="1" customHeight="1">
      <c r="C51" s="173">
        <f t="shared" si="2"/>
        <v>38</v>
      </c>
      <c r="D51" s="174" t="str">
        <f>IF('CALCULATOR SHEET'!C50&lt;&gt;"",'CALCULATOR SHEET'!C50,"")</f>
        <v/>
      </c>
      <c r="E51" s="170" t="str">
        <f>IF('CALCULATOR SHEET'!D50&lt;&gt;"",IF('CALCULATOR SHEET'!$W$2=1,'CALCULATOR SHEET'!D50,VLOOKUP('CALCULATOR SHEET'!D50,GENERAL!$J$6:$K$13,2,0)),"")</f>
        <v/>
      </c>
      <c r="F51" s="175" t="str">
        <f>IF('CALCULATOR SHEET'!E50&lt;&gt;"",'CALCULATOR SHEET'!E50,"")</f>
        <v/>
      </c>
      <c r="G51" s="175" t="str">
        <f>IF('CALCULATOR SHEET'!G50&lt;&gt;"",'CALCULATOR SHEET'!G50,"")</f>
        <v/>
      </c>
      <c r="H51" s="175" t="str">
        <f>IF('CALCULATOR SHEET'!H50&lt;&gt;"",'CALCULATOR SHEET'!H50,"")</f>
        <v/>
      </c>
      <c r="I51" s="176" t="str">
        <f>IF(E51&lt;&gt;"",'CALCULATOR SHEET'!I50,"")</f>
        <v/>
      </c>
      <c r="J51" s="176" t="str">
        <f>IF(I51&lt;&gt;"",'CALCULATOR SHEET'!J50,"")</f>
        <v/>
      </c>
      <c r="K51" s="169" t="str">
        <f>IF('CALCULATOR SHEET'!K50&lt;&gt;"",IF('CALCULATOR SHEET'!$W$2=1,'CALCULATOR SHEET'!K50,VLOOKUP('CALCULATOR SHEET'!K50,GENERAL!$H$6:$I$11,2,0)),"")</f>
        <v/>
      </c>
      <c r="L51" s="174" t="str">
        <f>IF('CALCULATOR SHEET'!M50&lt;&gt;"",'CALCULATOR SHEET'!M50,"")</f>
        <v/>
      </c>
      <c r="M51" s="174" t="str">
        <f>IF(E51&lt;&gt;"",IF(OR('CALCULATOR SHEET'!P50&lt;&gt;"NO",'CALCULATOR SHEET'!Q50&lt;&gt;"NO"),"YES",""),"")</f>
        <v/>
      </c>
      <c r="N51" s="177" t="str">
        <f t="shared" si="0"/>
        <v/>
      </c>
      <c r="O51" s="165"/>
      <c r="P51" s="166" t="str">
        <f t="shared" si="1"/>
        <v/>
      </c>
      <c r="Q51" s="195"/>
      <c r="R51" s="64" t="str">
        <f t="shared" si="3"/>
        <v>FALSO</v>
      </c>
      <c r="T51" s="160">
        <f>IF('CALCULATOR SHEET'!$T$58="PESOS",'CALCULATOR SHEET'!S50*'CALCULATOR SHEET'!$W$6,'CALCULATOR SHEET'!S50)</f>
        <v>0</v>
      </c>
      <c r="V51" s="162"/>
    </row>
    <row r="52" spans="3:25" s="64" customFormat="1" ht="45" hidden="1" customHeight="1">
      <c r="C52" s="173">
        <f t="shared" si="2"/>
        <v>39</v>
      </c>
      <c r="D52" s="174" t="str">
        <f>IF('CALCULATOR SHEET'!C51&lt;&gt;"",'CALCULATOR SHEET'!C51,"")</f>
        <v/>
      </c>
      <c r="E52" s="170" t="str">
        <f>IF('CALCULATOR SHEET'!D51&lt;&gt;"",IF('CALCULATOR SHEET'!$W$2=1,'CALCULATOR SHEET'!D51,VLOOKUP('CALCULATOR SHEET'!D51,GENERAL!$J$6:$K$13,2,0)),"")</f>
        <v/>
      </c>
      <c r="F52" s="175" t="str">
        <f>IF('CALCULATOR SHEET'!E51&lt;&gt;"",'CALCULATOR SHEET'!E51,"")</f>
        <v/>
      </c>
      <c r="G52" s="175" t="str">
        <f>IF('CALCULATOR SHEET'!G51&lt;&gt;"",'CALCULATOR SHEET'!G51,"")</f>
        <v/>
      </c>
      <c r="H52" s="175" t="str">
        <f>IF('CALCULATOR SHEET'!H51&lt;&gt;"",'CALCULATOR SHEET'!H51,"")</f>
        <v/>
      </c>
      <c r="I52" s="176" t="str">
        <f>IF(E52&lt;&gt;"",'CALCULATOR SHEET'!I51,"")</f>
        <v/>
      </c>
      <c r="J52" s="176" t="str">
        <f>IF(I52&lt;&gt;"",'CALCULATOR SHEET'!J51,"")</f>
        <v/>
      </c>
      <c r="K52" s="169" t="str">
        <f>IF('CALCULATOR SHEET'!K51&lt;&gt;"",IF('CALCULATOR SHEET'!$W$2=1,'CALCULATOR SHEET'!K51,VLOOKUP('CALCULATOR SHEET'!K51,GENERAL!$H$6:$I$11,2,0)),"")</f>
        <v/>
      </c>
      <c r="L52" s="174" t="str">
        <f>IF('CALCULATOR SHEET'!M51&lt;&gt;"",'CALCULATOR SHEET'!M51,"")</f>
        <v/>
      </c>
      <c r="M52" s="174" t="str">
        <f>IF(E52&lt;&gt;"",IF(OR('CALCULATOR SHEET'!P51&lt;&gt;"NO",'CALCULATOR SHEET'!Q51&lt;&gt;"NO"),"YES",""),"")</f>
        <v/>
      </c>
      <c r="N52" s="177" t="str">
        <f t="shared" si="0"/>
        <v/>
      </c>
      <c r="O52" s="165"/>
      <c r="P52" s="166" t="str">
        <f t="shared" si="1"/>
        <v/>
      </c>
      <c r="Q52" s="195"/>
      <c r="R52" s="64" t="str">
        <f t="shared" si="3"/>
        <v>FALSO</v>
      </c>
      <c r="T52" s="160">
        <f>IF('CALCULATOR SHEET'!$T$58="PESOS",'CALCULATOR SHEET'!S51*'CALCULATOR SHEET'!$W$6,'CALCULATOR SHEET'!S51)</f>
        <v>0</v>
      </c>
      <c r="V52" s="162"/>
    </row>
    <row r="53" spans="3:25" s="64" customFormat="1" ht="45" hidden="1" customHeight="1">
      <c r="C53" s="173">
        <f t="shared" si="2"/>
        <v>40</v>
      </c>
      <c r="D53" s="174" t="str">
        <f>IF('CALCULATOR SHEET'!C52&lt;&gt;"",'CALCULATOR SHEET'!C52,"")</f>
        <v/>
      </c>
      <c r="E53" s="170" t="str">
        <f>IF('CALCULATOR SHEET'!D52&lt;&gt;"",IF('CALCULATOR SHEET'!$W$2=1,'CALCULATOR SHEET'!D52,VLOOKUP('CALCULATOR SHEET'!D52,GENERAL!$J$6:$K$13,2,0)),"")</f>
        <v/>
      </c>
      <c r="F53" s="175" t="str">
        <f>IF('CALCULATOR SHEET'!E52&lt;&gt;"",'CALCULATOR SHEET'!E52,"")</f>
        <v/>
      </c>
      <c r="G53" s="175" t="str">
        <f>IF('CALCULATOR SHEET'!G52&lt;&gt;"",'CALCULATOR SHEET'!G52,"")</f>
        <v/>
      </c>
      <c r="H53" s="175" t="str">
        <f>IF('CALCULATOR SHEET'!H52&lt;&gt;"",'CALCULATOR SHEET'!H52,"")</f>
        <v/>
      </c>
      <c r="I53" s="176" t="str">
        <f>IF(E53&lt;&gt;"",'CALCULATOR SHEET'!I52,"")</f>
        <v/>
      </c>
      <c r="J53" s="176" t="str">
        <f>IF(I53&lt;&gt;"",'CALCULATOR SHEET'!J52,"")</f>
        <v/>
      </c>
      <c r="K53" s="169" t="str">
        <f>IF('CALCULATOR SHEET'!K52&lt;&gt;"",IF('CALCULATOR SHEET'!$W$2=1,'CALCULATOR SHEET'!K52,VLOOKUP('CALCULATOR SHEET'!K52,GENERAL!$H$6:$I$11,2,0)),"")</f>
        <v/>
      </c>
      <c r="L53" s="174" t="str">
        <f>IF('CALCULATOR SHEET'!M52&lt;&gt;"",'CALCULATOR SHEET'!M52,"")</f>
        <v/>
      </c>
      <c r="M53" s="174" t="str">
        <f>IF(E53&lt;&gt;"",IF(OR('CALCULATOR SHEET'!P52&lt;&gt;"NO",'CALCULATOR SHEET'!Q52&lt;&gt;"NO"),"YES",""),"")</f>
        <v/>
      </c>
      <c r="N53" s="177" t="str">
        <f>IF(E53&lt;&gt;"",T53,"")</f>
        <v/>
      </c>
      <c r="O53" s="165"/>
      <c r="P53" s="166" t="str">
        <f t="shared" si="1"/>
        <v/>
      </c>
      <c r="Q53" s="195"/>
      <c r="R53" s="64" t="str">
        <f t="shared" si="3"/>
        <v>FALSO</v>
      </c>
      <c r="T53" s="160">
        <f>IF('CALCULATOR SHEET'!$T$58="PESOS",'CALCULATOR SHEET'!S52*'CALCULATOR SHEET'!$W$6,'CALCULATOR SHEET'!S52)</f>
        <v>0</v>
      </c>
      <c r="V53" s="162"/>
    </row>
    <row r="54" spans="3:25" s="64" customFormat="1" ht="15" customHeight="1">
      <c r="C54" s="218" t="s">
        <v>145</v>
      </c>
      <c r="D54" s="210"/>
      <c r="E54" s="211"/>
      <c r="F54" s="212"/>
      <c r="G54" s="212"/>
      <c r="H54" s="213"/>
      <c r="I54" s="214"/>
      <c r="J54" s="214"/>
      <c r="K54" s="215"/>
      <c r="L54" s="215"/>
      <c r="M54" s="215"/>
      <c r="N54" s="216"/>
      <c r="O54" s="216"/>
      <c r="P54" s="217"/>
      <c r="Q54" s="196"/>
      <c r="R54" s="64" t="str">
        <f>IF(C54&lt;&gt;"","VERDADERO","FALSO")</f>
        <v>VERDADERO</v>
      </c>
      <c r="T54" s="185"/>
    </row>
    <row r="55" spans="3:25" s="64" customFormat="1" ht="15" hidden="1" customHeight="1">
      <c r="C55" s="210" t="s">
        <v>31</v>
      </c>
      <c r="D55" s="210" t="str">
        <f>IF('CALCULATOR SHEET'!W2=1,GENERAL!Q26,GENERAL!Q29)</f>
        <v>Qty</v>
      </c>
      <c r="E55" s="210" t="str">
        <f>IF('CALCULATOR SHEET'!$X$2=1,GENERAL!R26,GENERAL!R29)</f>
        <v>Descripcion</v>
      </c>
      <c r="F55" s="212"/>
      <c r="G55" s="212"/>
      <c r="H55" s="210" t="str">
        <f>IF('CALCULATOR SHEET'!$X$2=1,GENERAL!U26,GENERAL!U29)</f>
        <v>SERVICIOS</v>
      </c>
      <c r="I55" s="214"/>
      <c r="J55" s="214"/>
      <c r="K55" s="215"/>
      <c r="L55" s="215"/>
      <c r="M55" s="215"/>
      <c r="N55" s="216"/>
      <c r="O55" s="216"/>
      <c r="P55" s="217"/>
      <c r="Q55" s="186"/>
      <c r="R55" s="64" t="str">
        <f>IF(C56&lt;&gt;"","VERDADERO","FALSO")</f>
        <v>FALSO</v>
      </c>
    </row>
    <row r="56" spans="3:25" s="64" customFormat="1" ht="24.95" hidden="1" customHeight="1">
      <c r="C56" s="292" t="str">
        <f>IF('CALCULATOR SHEET'!B54&lt;&gt;"",'CALCULATOR SHEET'!B54,"")</f>
        <v/>
      </c>
      <c r="D56" s="67" t="str">
        <f>IF('CALCULATOR SHEET'!C54&lt;&gt;"",'CALCULATOR SHEET'!C54,"")</f>
        <v/>
      </c>
      <c r="E56" s="291" t="str">
        <f>IF('CALCULATOR SHEET'!E54&lt;&gt;"",'CALCULATOR SHEET'!E54,"")</f>
        <v/>
      </c>
      <c r="I56" s="184"/>
      <c r="J56" s="184"/>
      <c r="K56" s="67"/>
      <c r="L56" s="67"/>
      <c r="M56" s="67"/>
      <c r="N56" s="185"/>
      <c r="O56" s="185" t="str">
        <f>IF(D56&lt;&gt;"",T56,"")</f>
        <v/>
      </c>
      <c r="P56" s="186" t="str">
        <f>IF(O56&lt;&gt;"",O56*D56,"")</f>
        <v/>
      </c>
      <c r="Q56" s="208"/>
      <c r="R56" s="64" t="str">
        <f t="shared" si="3"/>
        <v>FALSO</v>
      </c>
      <c r="T56" s="160">
        <f>IF('CALCULATOR SHEET'!$T$58="PESOS",'CALCULATOR SHEET'!S54*19.5,'CALCULATOR SHEET'!S54)</f>
        <v>0</v>
      </c>
    </row>
    <row r="57" spans="3:25" s="64" customFormat="1" ht="24.95" hidden="1" customHeight="1">
      <c r="C57" s="292" t="str">
        <f>IF('CALCULATOR SHEET'!B55&lt;&gt;"",'CALCULATOR SHEET'!B55,"")</f>
        <v/>
      </c>
      <c r="D57" s="67" t="str">
        <f>IF('CALCULATOR SHEET'!C55&lt;&gt;"",'CALCULATOR SHEET'!C55,"")</f>
        <v/>
      </c>
      <c r="E57" s="291" t="str">
        <f>IF('CALCULATOR SHEET'!E55&lt;&gt;"",'CALCULATOR SHEET'!E55,"")</f>
        <v/>
      </c>
      <c r="I57" s="184"/>
      <c r="J57" s="184"/>
      <c r="K57" s="67"/>
      <c r="L57" s="67"/>
      <c r="M57" s="67"/>
      <c r="N57" s="185"/>
      <c r="O57" s="185" t="str">
        <f>IF(D57&lt;&gt;"",T57,"")</f>
        <v/>
      </c>
      <c r="P57" s="186" t="str">
        <f>IF(O57&lt;&gt;"",O57*D57,"")</f>
        <v/>
      </c>
      <c r="Q57" s="208"/>
      <c r="R57" s="64" t="str">
        <f t="shared" si="3"/>
        <v>FALSO</v>
      </c>
      <c r="T57" s="160">
        <f>IF('CALCULATOR SHEET'!$T$58="PESOS",'CALCULATOR SHEET'!S55*19.5,'CALCULATOR SHEET'!S55)</f>
        <v>0</v>
      </c>
    </row>
    <row r="58" spans="3:25" s="64" customFormat="1" ht="24.95" hidden="1" customHeight="1">
      <c r="C58" s="292" t="str">
        <f>IF('CALCULATOR SHEET'!B56&lt;&gt;"",'CALCULATOR SHEET'!B56,"")</f>
        <v/>
      </c>
      <c r="D58" s="67" t="str">
        <f>IF('CALCULATOR SHEET'!C56&lt;&gt;"",'CALCULATOR SHEET'!C56,"")</f>
        <v/>
      </c>
      <c r="E58" s="291" t="str">
        <f>IF('CALCULATOR SHEET'!E56&lt;&gt;"",'CALCULATOR SHEET'!E56,"")</f>
        <v/>
      </c>
      <c r="I58" s="184"/>
      <c r="J58" s="184"/>
      <c r="K58" s="67"/>
      <c r="L58" s="67"/>
      <c r="M58" s="67"/>
      <c r="N58" s="185"/>
      <c r="O58" s="185" t="str">
        <f>IF(D58&lt;&gt;"",T58,"")</f>
        <v/>
      </c>
      <c r="P58" s="186" t="str">
        <f>IF(O58&lt;&gt;"",O58*D58,"")</f>
        <v/>
      </c>
      <c r="Q58" s="186"/>
      <c r="R58" s="64" t="str">
        <f t="shared" si="3"/>
        <v>FALSO</v>
      </c>
      <c r="T58" s="160">
        <f>IF('CALCULATOR SHEET'!$T$58="PESOS",'CALCULATOR SHEET'!S56*19.5,'CALCULATOR SHEET'!S56)</f>
        <v>0</v>
      </c>
    </row>
    <row r="59" spans="3:25" s="64" customFormat="1" ht="24.95" hidden="1" customHeight="1">
      <c r="C59" s="292" t="str">
        <f>IF('CALCULATOR SHEET'!B57&lt;&gt;"",'CALCULATOR SHEET'!B57,"")</f>
        <v/>
      </c>
      <c r="D59" s="67" t="str">
        <f>IF('CALCULATOR SHEET'!C57&lt;&gt;"",'CALCULATOR SHEET'!C57,"")</f>
        <v/>
      </c>
      <c r="E59" s="291" t="str">
        <f>IF('CALCULATOR SHEET'!E57&lt;&gt;"",'CALCULATOR SHEET'!E57,"")</f>
        <v/>
      </c>
      <c r="I59" s="184"/>
      <c r="J59" s="184"/>
      <c r="K59" s="67"/>
      <c r="L59" s="67"/>
      <c r="M59" s="67"/>
      <c r="N59" s="185"/>
      <c r="O59" s="185" t="str">
        <f>IF(D59&lt;&gt;"",T59,"")</f>
        <v/>
      </c>
      <c r="P59" s="186" t="str">
        <f>IF(O59&lt;&gt;"",O59*D59,"")</f>
        <v/>
      </c>
      <c r="Q59" s="186"/>
      <c r="R59" s="64" t="str">
        <f t="shared" si="3"/>
        <v>FALSO</v>
      </c>
    </row>
    <row r="60" spans="3:25" s="64" customFormat="1" ht="15" hidden="1" customHeight="1">
      <c r="C60" s="67"/>
      <c r="D60" s="67"/>
      <c r="I60" s="184"/>
      <c r="J60" s="184"/>
      <c r="K60" s="67"/>
      <c r="L60" s="67"/>
      <c r="M60" s="67"/>
      <c r="N60" s="185"/>
      <c r="O60" s="185"/>
      <c r="P60" s="186"/>
      <c r="Q60" s="186"/>
      <c r="R60" s="64" t="str">
        <f t="shared" si="3"/>
        <v>FALSO</v>
      </c>
    </row>
    <row r="61" spans="3:25" s="64" customFormat="1" ht="24.95" customHeight="1">
      <c r="C61" s="67"/>
      <c r="D61" s="67"/>
      <c r="I61" s="67"/>
      <c r="J61" s="67"/>
      <c r="K61" s="67"/>
      <c r="L61" s="67"/>
      <c r="M61" s="67"/>
    </row>
    <row r="62" spans="3:25" s="64" customFormat="1" ht="20.100000000000001" customHeight="1">
      <c r="C62" s="237" t="str">
        <f>IF('CALCULATOR SHEET'!$W$2=2,'CALCULATOR SHEET'!B89,'CALCULATOR SHEET'!B81)</f>
        <v>INSTALLATION INCLUDED ON ALL PRODUCTS!</v>
      </c>
      <c r="N62" s="297"/>
      <c r="O62" s="297" t="str">
        <f>IF('CALCULATOR SHEET'!T59&lt;&gt;0,CLIENTE!X62,"")</f>
        <v>SUB TOTAL</v>
      </c>
      <c r="P62" s="298">
        <f>IF(O62&lt;&gt;"",SUM(P14:P53),"")</f>
        <v>480</v>
      </c>
      <c r="Q62" s="188"/>
      <c r="X62" s="163" t="str">
        <f>IF('CALCULATOR SHEET'!$W$2=1,GENERAL!Q35,GENERAL!S35)</f>
        <v>SUB TOTAL</v>
      </c>
      <c r="Y62" s="222">
        <f>P62</f>
        <v>480</v>
      </c>
    </row>
    <row r="63" spans="3:25" s="64" customFormat="1" ht="20.100000000000001" customHeight="1">
      <c r="C63" s="64" t="str">
        <f>IF('CALCULATOR SHEET'!$W$2=2,'CALCULATOR SHEET'!B90,'CALCULATOR SHEET'!B82)</f>
        <v>50% of grand total is required to start production</v>
      </c>
      <c r="O63" s="163" t="str">
        <f>IF('CALCULATOR SHEET'!T60&lt;&gt;0,CLIENTE!X63,"")</f>
        <v>DISCOUNT %</v>
      </c>
      <c r="P63" s="181">
        <f>IF(O63&lt;&gt;"",'CALCULATOR SHEET'!T60,"")</f>
        <v>0.4</v>
      </c>
      <c r="Q63" s="182"/>
      <c r="R63" s="179"/>
      <c r="S63" s="179"/>
      <c r="X63" s="163" t="str">
        <f>IF('CALCULATOR SHEET'!$W$2=1,GENERAL!Q36,GENERAL!S36)</f>
        <v>DISCOUNT %</v>
      </c>
      <c r="Y63" s="221">
        <f>IF(O63&lt;&gt;"",'CALCULATOR SHEET'!T60,0)</f>
        <v>0.4</v>
      </c>
    </row>
    <row r="64" spans="3:25" s="64" customFormat="1" ht="20.100000000000001" customHeight="1">
      <c r="C64" s="64" t="str">
        <f>IF('CALCULATOR SHEET'!$W$2=2,'CALCULATOR SHEET'!B91,'CALCULATOR SHEET'!B83)</f>
        <v>Product delivery may vary depending on components or fabric stock</v>
      </c>
      <c r="G64" s="17"/>
      <c r="O64" s="163" t="str">
        <f>IF(O63&lt;&gt;"",X64,"")</f>
        <v>TOTAL DISC.</v>
      </c>
      <c r="P64" s="187">
        <f>IF(P63&lt;&gt;"",'CALCULATOR SHEET'!T61,"")</f>
        <v>192</v>
      </c>
      <c r="Q64" s="187"/>
      <c r="R64" s="179"/>
      <c r="S64" s="179"/>
      <c r="X64" s="163" t="str">
        <f>IF('CALCULATOR SHEET'!$W$2=1,GENERAL!Q37,GENERAL!S37)</f>
        <v>TOTAL DISC.</v>
      </c>
      <c r="Y64" s="220">
        <f>IF(Y63&gt;0,'CALCULATOR SHEET'!T63,0)</f>
        <v>288</v>
      </c>
    </row>
    <row r="65" spans="3:25" s="64" customFormat="1" ht="20.100000000000001" customHeight="1">
      <c r="C65" s="64" t="str">
        <f>IF('CALCULATOR SHEET'!$W$2=2,'CALCULATOR SHEET'!B92,'CALCULATOR SHEET'!B84)</f>
        <v>On automated systems, property must supply electric outputs</v>
      </c>
      <c r="O65" s="163" t="str">
        <f>IF(Y66&lt;&gt;0,X66,"")</f>
        <v/>
      </c>
      <c r="P65" s="187" t="str">
        <f>IF(Y66&lt;&gt;0,Y66,"")</f>
        <v/>
      </c>
      <c r="Q65" s="187"/>
      <c r="R65" s="179"/>
      <c r="S65" s="179"/>
      <c r="X65" s="163" t="str">
        <f>IF('CALCULATOR SHEET'!$W$2=1,GENERAL!Q38,GENERAL!S38)</f>
        <v>TOTAL INC. DISC</v>
      </c>
      <c r="Y65" s="220">
        <f>IF(P64&lt;&gt;"",'CALCULATOR SHEET'!T63,0)</f>
        <v>288</v>
      </c>
    </row>
    <row r="66" spans="3:25" s="64" customFormat="1" ht="20.100000000000001" customHeight="1">
      <c r="C66" s="64" t="str">
        <f>IF('CALCULATOR SHEET'!$W$2=2,'CALCULATOR SHEET'!B93,'CALCULATOR SHEET'!B85)</f>
        <v>Property must be ready for installation or charges will be apply</v>
      </c>
      <c r="O66" s="163" t="str">
        <f>IF(Y63&gt;0,X65,"")</f>
        <v>TOTAL INC. DISC</v>
      </c>
      <c r="P66" s="352">
        <f>IF(Y65=0,"",Y65)</f>
        <v>288</v>
      </c>
      <c r="Q66" s="196"/>
      <c r="R66" s="180"/>
      <c r="S66" s="180"/>
      <c r="X66" s="163" t="str">
        <f>IF('CALCULATOR SHEET'!$W$2=1,GENERAL!Q39,GENERAL!S39)</f>
        <v>SERVICES</v>
      </c>
      <c r="Y66" s="220">
        <f>IF('CALCULATOR SHEET'!T62&lt;&gt;0,'CALCULATOR SHEET'!T62,0)</f>
        <v>0</v>
      </c>
    </row>
    <row r="67" spans="3:25" s="64" customFormat="1" ht="20.100000000000001" customHeight="1">
      <c r="C67" s="64" t="str">
        <f>IF('CALCULATOR SHEET'!$W$2=2,'CALCULATOR SHEET'!B94,'CALCULATOR SHEET'!B86)</f>
        <v>On wifi system integration, a technician must evaluate the conditions to make proper installations</v>
      </c>
      <c r="O67" s="163" t="str">
        <f>IF(Y67&gt;0,X67,"")</f>
        <v/>
      </c>
      <c r="P67" s="187" t="str">
        <f>IF(Y67&lt;&gt;0,Y67,"")</f>
        <v/>
      </c>
      <c r="Q67" s="219"/>
      <c r="X67" s="163" t="str">
        <f>IF('CALCULATOR SHEET'!$W$2=1,GENERAL!Q40,GENERAL!S40)</f>
        <v>TAX</v>
      </c>
      <c r="Y67" s="220">
        <f>IF('CALCULATOR SHEET'!T64&lt;&gt;0,'CALCULATOR SHEET'!T64,0)</f>
        <v>0</v>
      </c>
    </row>
    <row r="68" spans="3:25" s="64" customFormat="1" ht="20.100000000000001" customHeight="1">
      <c r="C68" s="241" t="s">
        <v>140</v>
      </c>
      <c r="D68" s="242" t="str">
        <f>'CALCULATOR SHEET'!T58</f>
        <v>DOLLARS</v>
      </c>
      <c r="O68" s="163" t="str">
        <f>IF(Y68&gt;0,X68,"")</f>
        <v/>
      </c>
      <c r="P68" s="187" t="str">
        <f>IF(Y68&gt;0,Y68,"")</f>
        <v/>
      </c>
      <c r="Q68" s="183"/>
      <c r="X68" s="163" t="str">
        <f>IF('CALCULATOR SHEET'!$W$2=1,GENERAL!Q41,GENERAL!S41)</f>
        <v>DEPOSIT</v>
      </c>
      <c r="Y68" s="220">
        <f>IF('CALCULATOR SHEET'!T65&lt;&gt;0,'CALCULATOR SHEET'!T65,0)</f>
        <v>0</v>
      </c>
    </row>
    <row r="69" spans="3:25" ht="24.95" customHeight="1">
      <c r="C69" s="243" t="str">
        <f>IF('CALCULATOR SHEET'!$W$2=1,"Experts In:","Expertos en:")</f>
        <v>Experts In:</v>
      </c>
      <c r="D69" s="1"/>
      <c r="K69" s="1"/>
      <c r="L69" s="1"/>
      <c r="M69" s="350"/>
      <c r="N69" s="350"/>
      <c r="O69" s="350"/>
      <c r="X69" s="163" t="str">
        <f>IF('CALCULATOR SHEET'!$W$2=1,GENERAL!Q42,GENERAL!S42)</f>
        <v>GRAND TOTAL=</v>
      </c>
      <c r="Y69" s="222">
        <f>'CALCULATOR SHEET'!T66</f>
        <v>288</v>
      </c>
    </row>
    <row r="70" spans="3:25" ht="24.95" customHeight="1" thickBot="1">
      <c r="C70" s="1"/>
      <c r="D70" s="67"/>
      <c r="E70" s="67"/>
      <c r="F70" s="67"/>
      <c r="G70" s="67"/>
      <c r="H70" s="67"/>
      <c r="I70" s="179"/>
      <c r="J70" s="67"/>
      <c r="O70" s="163" t="str">
        <f>X69</f>
        <v>GRAND TOTAL=</v>
      </c>
      <c r="P70" s="351">
        <f>Y69</f>
        <v>288</v>
      </c>
    </row>
    <row r="71" spans="3:25" ht="24.95" customHeight="1" thickTop="1">
      <c r="D71" s="67"/>
      <c r="E71" s="67"/>
      <c r="F71" s="67"/>
      <c r="G71" s="67"/>
      <c r="H71" s="67"/>
      <c r="I71" s="67"/>
      <c r="J71" s="67"/>
      <c r="O71" s="240" t="str">
        <f>IF('CALCULATOR SHEET'!T58="PESOS","MX Pesos $"&amp;'CALCULATOR SHEET'!W6&amp;" TC","US Dlls")</f>
        <v>US Dlls</v>
      </c>
    </row>
    <row r="72" spans="3:25" ht="24.95" customHeight="1">
      <c r="D72" s="67"/>
      <c r="E72" s="67"/>
      <c r="F72" s="67"/>
      <c r="G72" s="67"/>
      <c r="H72" s="67"/>
      <c r="I72" s="67"/>
      <c r="J72" s="67"/>
    </row>
    <row r="73" spans="3:25" ht="24.95" customHeight="1">
      <c r="D73" s="67"/>
      <c r="E73" s="67"/>
      <c r="F73" s="67"/>
      <c r="G73" s="67"/>
      <c r="H73" s="67"/>
      <c r="I73" s="67"/>
      <c r="J73" s="67"/>
    </row>
    <row r="74" spans="3:25" ht="24.95" customHeight="1">
      <c r="N74" s="16" t="str">
        <f>IF('CALCULATOR SHEET'!W2=1,"Quote by:","Cotizado por:")</f>
        <v>Quote by:</v>
      </c>
      <c r="P74" s="163" t="str">
        <f>IF('CALCULATOR SHEET'!S70="","",'CALCULATOR SHEET'!S70)</f>
        <v>ESAU GOMEZ</v>
      </c>
    </row>
    <row r="75" spans="3:25" ht="24.95" customHeight="1">
      <c r="G75" s="244"/>
    </row>
    <row r="76" spans="3:25" ht="24.95" customHeight="1"/>
    <row r="77" spans="3:25" ht="24.95" customHeight="1"/>
    <row r="78" spans="3:25" ht="24.95" customHeight="1"/>
    <row r="79" spans="3:25" ht="24.95" customHeight="1"/>
    <row r="80" spans="3:25" ht="24.95" customHeight="1"/>
    <row r="81" spans="3:13" ht="24.95" customHeight="1"/>
    <row r="82" spans="3:13" ht="24.95" customHeight="1"/>
    <row r="83" spans="3:13" ht="24.95" customHeight="1"/>
    <row r="84" spans="3:13" ht="24.95" customHeight="1"/>
    <row r="85" spans="3:13" ht="24.95" customHeight="1"/>
    <row r="86" spans="3:13" ht="24.95" customHeight="1"/>
    <row r="87" spans="3:13" ht="24.95" customHeight="1"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</row>
    <row r="88" spans="3:13" ht="24.95" customHeight="1"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</row>
    <row r="89" spans="3:13" ht="24.95" customHeight="1"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</row>
    <row r="90" spans="3:13" ht="24.95" customHeight="1"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</row>
    <row r="91" spans="3:13" ht="24.95" customHeight="1"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</row>
    <row r="92" spans="3:13" ht="24.95" customHeight="1"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</row>
    <row r="93" spans="3:13" ht="24.95" customHeight="1">
      <c r="C93" s="209" t="str">
        <f>IF('CALCULATOR SHEET'!B59&lt;&gt;"",'CALCULATOR SHEET'!B59,"")</f>
        <v/>
      </c>
      <c r="D93" s="161"/>
      <c r="E93" s="161"/>
      <c r="F93" s="161"/>
      <c r="G93" s="161"/>
      <c r="H93" s="161"/>
      <c r="I93" s="161"/>
      <c r="J93" s="161"/>
      <c r="K93" s="161"/>
      <c r="L93" s="161"/>
      <c r="M93" s="161"/>
    </row>
    <row r="94" spans="3:13" ht="24.95" customHeight="1"/>
    <row r="95" spans="3:13" ht="24.95" customHeight="1"/>
    <row r="96" spans="3:13" ht="24.95" customHeight="1"/>
    <row r="97" spans="3:3" ht="24.95" customHeight="1"/>
    <row r="98" spans="3:3" ht="24.95" customHeight="1"/>
    <row r="99" spans="3:3" ht="24.95" customHeight="1"/>
    <row r="100" spans="3:3" ht="24.95" customHeight="1"/>
    <row r="101" spans="3:3" ht="24.95" customHeight="1"/>
    <row r="102" spans="3:3" ht="24.95" customHeight="1"/>
    <row r="103" spans="3:3" ht="24.95" customHeight="1"/>
    <row r="104" spans="3:3" ht="24.95" customHeight="1"/>
    <row r="105" spans="3:3" ht="24.95" customHeight="1">
      <c r="C105" s="12" t="s">
        <v>308</v>
      </c>
    </row>
    <row r="106" spans="3:3" ht="24.95" customHeight="1">
      <c r="C106" s="12" t="s">
        <v>305</v>
      </c>
    </row>
    <row r="107" spans="3:3" ht="24.95" customHeight="1">
      <c r="C107" s="12" t="s">
        <v>306</v>
      </c>
    </row>
    <row r="108" spans="3:3" ht="24.95" customHeight="1">
      <c r="C108" s="12" t="s">
        <v>307</v>
      </c>
    </row>
    <row r="109" spans="3:3" ht="24.95" customHeight="1"/>
    <row r="110" spans="3:3" ht="24.95" customHeight="1"/>
    <row r="111" spans="3:3" ht="24.95" customHeight="1"/>
  </sheetData>
  <autoFilter ref="R13:R60" xr:uid="{00000000-0009-0000-0000-000000000000}">
    <filterColumn colId="0">
      <filters>
        <filter val="VERDADERO"/>
      </filters>
    </filterColumn>
  </autoFilter>
  <mergeCells count="5">
    <mergeCell ref="N5:O5"/>
    <mergeCell ref="J7:L7"/>
    <mergeCell ref="J10:L10"/>
    <mergeCell ref="N10:P10"/>
    <mergeCell ref="J8:L8"/>
  </mergeCells>
  <pageMargins left="0.25" right="0.25" top="0.16" bottom="0.17" header="0.16" footer="0.17"/>
  <pageSetup scale="61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9" width="10.7109375" customWidth="1"/>
    <col min="10" max="10" width="12.28515625" customWidth="1"/>
    <col min="11" max="11" width="13.140625" customWidth="1"/>
    <col min="12" max="12" width="14" customWidth="1"/>
    <col min="13" max="13" width="11.42578125" bestFit="1" customWidth="1"/>
    <col min="14" max="14" width="14.140625" customWidth="1"/>
    <col min="15" max="15" width="11.42578125" bestFit="1" customWidth="1"/>
    <col min="16" max="16" width="11.28515625" customWidth="1"/>
    <col min="17" max="19" width="10.28515625" bestFit="1" customWidth="1"/>
    <col min="20" max="20" width="10.42578125" bestFit="1" customWidth="1"/>
    <col min="21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0" s="1" customFormat="1" ht="18" customHeight="1">
      <c r="E2" s="20"/>
      <c r="F2" s="21"/>
      <c r="G2" s="21"/>
      <c r="H2" s="21"/>
      <c r="I2" s="21"/>
      <c r="J2" s="21"/>
      <c r="K2" s="21"/>
      <c r="L2" s="92" t="s">
        <v>433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95"/>
      <c r="L3" s="3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97">
        <v>24</v>
      </c>
      <c r="E4" s="98">
        <v>30</v>
      </c>
      <c r="F4" s="98">
        <v>36</v>
      </c>
      <c r="G4" s="98">
        <v>42</v>
      </c>
      <c r="H4" s="98">
        <v>48</v>
      </c>
      <c r="I4" s="98">
        <v>54</v>
      </c>
      <c r="J4" s="98">
        <v>60</v>
      </c>
      <c r="K4" s="98">
        <v>66</v>
      </c>
      <c r="L4" s="98">
        <v>72</v>
      </c>
      <c r="M4" s="98">
        <v>78</v>
      </c>
      <c r="N4" s="98">
        <v>84</v>
      </c>
      <c r="O4" s="98">
        <v>90</v>
      </c>
      <c r="P4" s="98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69</v>
      </c>
      <c r="E7" s="87">
        <v>75</v>
      </c>
      <c r="F7" s="87">
        <v>81</v>
      </c>
      <c r="G7" s="87">
        <v>88</v>
      </c>
      <c r="H7" s="87">
        <v>95</v>
      </c>
      <c r="I7" s="87">
        <v>101</v>
      </c>
      <c r="J7" s="87">
        <v>108</v>
      </c>
      <c r="K7" s="87">
        <v>114</v>
      </c>
      <c r="L7" s="87">
        <v>121</v>
      </c>
      <c r="M7" s="88">
        <v>144</v>
      </c>
      <c r="N7" s="356">
        <v>151</v>
      </c>
      <c r="O7" s="356">
        <v>158</v>
      </c>
      <c r="P7" s="356">
        <v>177</v>
      </c>
      <c r="Q7" s="357">
        <v>238</v>
      </c>
      <c r="R7" s="357">
        <v>247</v>
      </c>
      <c r="S7" s="357">
        <v>257</v>
      </c>
      <c r="T7" s="357">
        <v>266</v>
      </c>
      <c r="U7" s="362">
        <v>377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91</v>
      </c>
      <c r="AK7" s="53">
        <f>'CALCULATOR SHEET'!J13</f>
        <v>117.5</v>
      </c>
      <c r="AL7" s="53">
        <f>IF(AJ7=0,"",MATCH(CEILING(AJ7,6),$D$4:$Z$4,0))</f>
        <v>13</v>
      </c>
      <c r="AM7" s="53">
        <f>IF(AK7=0,"",MATCH(CEILING(AK7,6),$C$7:$C$28,0))</f>
        <v>17</v>
      </c>
      <c r="AN7" s="54">
        <f>IF(AL7="","",INDEX($D$7:$Z$28,AM7,AL7))</f>
        <v>361</v>
      </c>
    </row>
    <row r="8" spans="1:40" ht="29.1" customHeight="1">
      <c r="B8" s="13"/>
      <c r="C8" s="27">
        <v>30</v>
      </c>
      <c r="D8" s="87">
        <v>72</v>
      </c>
      <c r="E8" s="87">
        <v>79</v>
      </c>
      <c r="F8" s="87">
        <v>86</v>
      </c>
      <c r="G8" s="87">
        <v>94</v>
      </c>
      <c r="H8" s="87">
        <v>101</v>
      </c>
      <c r="I8" s="87">
        <v>108</v>
      </c>
      <c r="J8" s="87">
        <v>115</v>
      </c>
      <c r="K8" s="87">
        <v>123</v>
      </c>
      <c r="L8" s="87">
        <v>130</v>
      </c>
      <c r="M8" s="88">
        <v>153</v>
      </c>
      <c r="N8" s="356">
        <v>161</v>
      </c>
      <c r="O8" s="356">
        <v>169</v>
      </c>
      <c r="P8" s="356">
        <v>188</v>
      </c>
      <c r="Q8" s="357">
        <v>250</v>
      </c>
      <c r="R8" s="357">
        <v>260</v>
      </c>
      <c r="S8" s="357">
        <v>270</v>
      </c>
      <c r="T8" s="357">
        <v>280</v>
      </c>
      <c r="U8" s="362">
        <v>392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47</v>
      </c>
      <c r="AK8" s="53">
        <f>'CALCULATOR SHEET'!J14</f>
        <v>117.5</v>
      </c>
      <c r="AL8" s="53">
        <f t="shared" ref="AL8:AL71" si="0">IF(AJ8=0,"",MATCH(CEILING(AJ8,6),$D$4:$Z$4,0))</f>
        <v>5</v>
      </c>
      <c r="AM8" s="53">
        <f t="shared" ref="AM8:AM71" si="1">IF(AK8=0,"",MATCH(CEILING(AK8,6),$C$7:$C$28,0))</f>
        <v>17</v>
      </c>
      <c r="AN8" s="54">
        <f t="shared" ref="AN8:AN71" si="2">IF(AL8="","",INDEX($D$7:$Z$28,AM8,AL8))</f>
        <v>206</v>
      </c>
    </row>
    <row r="9" spans="1:40" ht="29.1" customHeight="1">
      <c r="B9" s="13"/>
      <c r="C9" s="27">
        <v>36</v>
      </c>
      <c r="D9" s="87">
        <v>75</v>
      </c>
      <c r="E9" s="87">
        <v>83</v>
      </c>
      <c r="F9" s="87">
        <v>91</v>
      </c>
      <c r="G9" s="87">
        <v>99</v>
      </c>
      <c r="H9" s="87">
        <v>107</v>
      </c>
      <c r="I9" s="87">
        <v>115</v>
      </c>
      <c r="J9" s="87">
        <v>123</v>
      </c>
      <c r="K9" s="87">
        <v>131</v>
      </c>
      <c r="L9" s="87">
        <v>138</v>
      </c>
      <c r="M9" s="88">
        <v>163</v>
      </c>
      <c r="N9" s="356">
        <v>171</v>
      </c>
      <c r="O9" s="356">
        <v>180</v>
      </c>
      <c r="P9" s="356">
        <v>200</v>
      </c>
      <c r="Q9" s="357">
        <v>263</v>
      </c>
      <c r="R9" s="357">
        <v>273</v>
      </c>
      <c r="S9" s="357">
        <v>284</v>
      </c>
      <c r="T9" s="357">
        <v>294</v>
      </c>
      <c r="U9" s="362">
        <v>407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1"/>
        <v/>
      </c>
      <c r="AN9" s="54" t="str">
        <f t="shared" si="2"/>
        <v/>
      </c>
    </row>
    <row r="10" spans="1:40" ht="29.1" customHeight="1">
      <c r="B10" s="13"/>
      <c r="C10" s="27">
        <v>42</v>
      </c>
      <c r="D10" s="87">
        <v>79</v>
      </c>
      <c r="E10" s="87">
        <v>87</v>
      </c>
      <c r="F10" s="87">
        <v>96</v>
      </c>
      <c r="G10" s="87">
        <v>105</v>
      </c>
      <c r="H10" s="87">
        <v>113</v>
      </c>
      <c r="I10" s="87">
        <v>122</v>
      </c>
      <c r="J10" s="87">
        <v>130</v>
      </c>
      <c r="K10" s="87">
        <v>139</v>
      </c>
      <c r="L10" s="87">
        <v>147</v>
      </c>
      <c r="M10" s="88">
        <v>172</v>
      </c>
      <c r="N10" s="356">
        <v>181</v>
      </c>
      <c r="O10" s="356">
        <v>191</v>
      </c>
      <c r="P10" s="356">
        <v>211</v>
      </c>
      <c r="Q10" s="357">
        <v>275</v>
      </c>
      <c r="R10" s="357">
        <v>286</v>
      </c>
      <c r="S10" s="357">
        <v>297</v>
      </c>
      <c r="T10" s="357">
        <v>308</v>
      </c>
      <c r="U10" s="362">
        <v>422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13"/>
      <c r="C11" s="27">
        <v>48</v>
      </c>
      <c r="D11" s="87">
        <v>82</v>
      </c>
      <c r="E11" s="87">
        <v>92</v>
      </c>
      <c r="F11" s="87">
        <v>101</v>
      </c>
      <c r="G11" s="87">
        <v>110</v>
      </c>
      <c r="H11" s="87">
        <v>119</v>
      </c>
      <c r="I11" s="87">
        <v>128</v>
      </c>
      <c r="J11" s="87">
        <v>138</v>
      </c>
      <c r="K11" s="87">
        <v>147</v>
      </c>
      <c r="L11" s="87">
        <v>156</v>
      </c>
      <c r="M11" s="88">
        <v>182</v>
      </c>
      <c r="N11" s="356">
        <v>192</v>
      </c>
      <c r="O11" s="356">
        <v>201</v>
      </c>
      <c r="P11" s="356">
        <v>223</v>
      </c>
      <c r="Q11" s="357">
        <v>287</v>
      </c>
      <c r="R11" s="357">
        <v>299</v>
      </c>
      <c r="S11" s="357">
        <v>311</v>
      </c>
      <c r="T11" s="357">
        <v>322</v>
      </c>
      <c r="U11" s="362">
        <v>437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86</v>
      </c>
      <c r="E12" s="87">
        <v>96</v>
      </c>
      <c r="F12" s="87">
        <v>106</v>
      </c>
      <c r="G12" s="87">
        <v>116</v>
      </c>
      <c r="H12" s="87">
        <v>125</v>
      </c>
      <c r="I12" s="87">
        <v>135</v>
      </c>
      <c r="J12" s="87">
        <v>145</v>
      </c>
      <c r="K12" s="87">
        <v>155</v>
      </c>
      <c r="L12" s="87">
        <v>165</v>
      </c>
      <c r="M12" s="88">
        <v>191</v>
      </c>
      <c r="N12" s="356">
        <v>202</v>
      </c>
      <c r="O12" s="356">
        <v>212</v>
      </c>
      <c r="P12" s="356">
        <v>234</v>
      </c>
      <c r="Q12" s="357">
        <v>299</v>
      </c>
      <c r="R12" s="357">
        <v>312</v>
      </c>
      <c r="S12" s="357">
        <v>324</v>
      </c>
      <c r="T12" s="357">
        <v>336</v>
      </c>
      <c r="U12" s="362">
        <v>452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89</v>
      </c>
      <c r="E13" s="87">
        <v>100</v>
      </c>
      <c r="F13" s="87">
        <v>110</v>
      </c>
      <c r="G13" s="87">
        <v>121</v>
      </c>
      <c r="H13" s="87">
        <v>132</v>
      </c>
      <c r="I13" s="87">
        <v>142</v>
      </c>
      <c r="J13" s="87">
        <v>153</v>
      </c>
      <c r="K13" s="87">
        <v>163</v>
      </c>
      <c r="L13" s="87">
        <v>174</v>
      </c>
      <c r="M13" s="88">
        <v>201</v>
      </c>
      <c r="N13" s="356">
        <v>212</v>
      </c>
      <c r="O13" s="356">
        <v>223</v>
      </c>
      <c r="P13" s="356">
        <v>246</v>
      </c>
      <c r="Q13" s="357">
        <v>311</v>
      </c>
      <c r="R13" s="357">
        <v>324</v>
      </c>
      <c r="S13" s="357">
        <v>338</v>
      </c>
      <c r="T13" s="357">
        <v>351</v>
      </c>
      <c r="U13" s="362">
        <v>467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93</v>
      </c>
      <c r="E14" s="87">
        <v>104</v>
      </c>
      <c r="F14" s="87">
        <v>115</v>
      </c>
      <c r="G14" s="87">
        <v>126</v>
      </c>
      <c r="H14" s="87">
        <v>138</v>
      </c>
      <c r="I14" s="87">
        <v>149</v>
      </c>
      <c r="J14" s="87">
        <v>160</v>
      </c>
      <c r="K14" s="87">
        <v>172</v>
      </c>
      <c r="L14" s="87">
        <v>183</v>
      </c>
      <c r="M14" s="88">
        <v>210</v>
      </c>
      <c r="N14" s="356">
        <v>222</v>
      </c>
      <c r="O14" s="356">
        <v>234</v>
      </c>
      <c r="P14" s="356">
        <v>257</v>
      </c>
      <c r="Q14" s="357">
        <v>323</v>
      </c>
      <c r="R14" s="357">
        <v>337</v>
      </c>
      <c r="S14" s="357">
        <v>351</v>
      </c>
      <c r="T14" s="357">
        <v>365</v>
      </c>
      <c r="U14" s="362">
        <v>481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96</v>
      </c>
      <c r="E15" s="87">
        <v>108</v>
      </c>
      <c r="F15" s="87">
        <v>120</v>
      </c>
      <c r="G15" s="87">
        <v>132</v>
      </c>
      <c r="H15" s="87">
        <v>144</v>
      </c>
      <c r="I15" s="87">
        <v>156</v>
      </c>
      <c r="J15" s="87">
        <v>168</v>
      </c>
      <c r="K15" s="87">
        <v>180</v>
      </c>
      <c r="L15" s="87">
        <v>192</v>
      </c>
      <c r="M15" s="88">
        <v>220</v>
      </c>
      <c r="N15" s="356">
        <v>232</v>
      </c>
      <c r="O15" s="356">
        <v>245</v>
      </c>
      <c r="P15" s="356">
        <v>269</v>
      </c>
      <c r="Q15" s="357">
        <v>336</v>
      </c>
      <c r="R15" s="357">
        <v>350</v>
      </c>
      <c r="S15" s="357">
        <v>365</v>
      </c>
      <c r="T15" s="357">
        <v>379</v>
      </c>
      <c r="U15" s="362">
        <v>496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100</v>
      </c>
      <c r="E16" s="87">
        <v>112</v>
      </c>
      <c r="F16" s="87">
        <v>125</v>
      </c>
      <c r="G16" s="87">
        <v>138</v>
      </c>
      <c r="H16" s="87">
        <v>150</v>
      </c>
      <c r="I16" s="87">
        <v>163</v>
      </c>
      <c r="J16" s="87">
        <v>175</v>
      </c>
      <c r="K16" s="87">
        <v>188</v>
      </c>
      <c r="L16" s="87">
        <v>200</v>
      </c>
      <c r="M16" s="88">
        <v>229</v>
      </c>
      <c r="N16" s="356">
        <v>242</v>
      </c>
      <c r="O16" s="356">
        <v>256</v>
      </c>
      <c r="P16" s="356">
        <v>280</v>
      </c>
      <c r="Q16" s="357">
        <v>348</v>
      </c>
      <c r="R16" s="357">
        <v>363</v>
      </c>
      <c r="S16" s="357">
        <v>378</v>
      </c>
      <c r="T16" s="357">
        <v>393</v>
      </c>
      <c r="U16" s="362">
        <v>511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103</v>
      </c>
      <c r="E17" s="87">
        <v>117</v>
      </c>
      <c r="F17" s="87">
        <v>130</v>
      </c>
      <c r="G17" s="87">
        <v>143</v>
      </c>
      <c r="H17" s="87">
        <v>156</v>
      </c>
      <c r="I17" s="87">
        <v>170</v>
      </c>
      <c r="J17" s="87">
        <v>183</v>
      </c>
      <c r="K17" s="87">
        <v>196</v>
      </c>
      <c r="L17" s="87">
        <v>209</v>
      </c>
      <c r="M17" s="88">
        <v>239</v>
      </c>
      <c r="N17" s="356">
        <v>252</v>
      </c>
      <c r="O17" s="356">
        <v>267</v>
      </c>
      <c r="P17" s="356">
        <v>292</v>
      </c>
      <c r="Q17" s="357">
        <v>360</v>
      </c>
      <c r="R17" s="357">
        <v>376</v>
      </c>
      <c r="S17" s="357">
        <v>392</v>
      </c>
      <c r="T17" s="357">
        <v>407</v>
      </c>
      <c r="U17" s="362">
        <v>526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107</v>
      </c>
      <c r="E18" s="87">
        <v>121</v>
      </c>
      <c r="F18" s="87">
        <v>135</v>
      </c>
      <c r="G18" s="87">
        <v>149</v>
      </c>
      <c r="H18" s="87">
        <v>162</v>
      </c>
      <c r="I18" s="87">
        <v>176</v>
      </c>
      <c r="J18" s="87">
        <v>190</v>
      </c>
      <c r="K18" s="87">
        <v>204</v>
      </c>
      <c r="L18" s="87">
        <v>218</v>
      </c>
      <c r="M18" s="88">
        <v>248</v>
      </c>
      <c r="N18" s="356">
        <v>263</v>
      </c>
      <c r="O18" s="356">
        <v>277</v>
      </c>
      <c r="P18" s="356">
        <v>304</v>
      </c>
      <c r="Q18" s="357">
        <v>372</v>
      </c>
      <c r="R18" s="357">
        <v>389</v>
      </c>
      <c r="S18" s="357">
        <v>405</v>
      </c>
      <c r="T18" s="357">
        <v>422</v>
      </c>
      <c r="U18" s="362">
        <v>541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120</v>
      </c>
      <c r="E19" s="88">
        <v>136</v>
      </c>
      <c r="F19" s="88">
        <v>151</v>
      </c>
      <c r="G19" s="88">
        <v>166</v>
      </c>
      <c r="H19" s="88">
        <v>181</v>
      </c>
      <c r="I19" s="88">
        <v>197</v>
      </c>
      <c r="J19" s="88">
        <v>212</v>
      </c>
      <c r="K19" s="88">
        <v>227</v>
      </c>
      <c r="L19" s="88">
        <v>242</v>
      </c>
      <c r="M19" s="88">
        <v>258</v>
      </c>
      <c r="N19" s="356">
        <v>273</v>
      </c>
      <c r="O19" s="356">
        <v>288</v>
      </c>
      <c r="P19" s="356">
        <v>315</v>
      </c>
      <c r="Q19" s="357">
        <v>384</v>
      </c>
      <c r="R19" s="357">
        <v>401</v>
      </c>
      <c r="S19" s="357">
        <v>419</v>
      </c>
      <c r="T19" s="357">
        <v>436</v>
      </c>
      <c r="U19" s="362">
        <v>556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124</v>
      </c>
      <c r="E20" s="88">
        <v>139</v>
      </c>
      <c r="F20" s="88">
        <v>156</v>
      </c>
      <c r="G20" s="88">
        <v>172</v>
      </c>
      <c r="H20" s="88">
        <v>188</v>
      </c>
      <c r="I20" s="88">
        <v>204</v>
      </c>
      <c r="J20" s="88">
        <v>219</v>
      </c>
      <c r="K20" s="88">
        <v>235</v>
      </c>
      <c r="L20" s="88">
        <v>251</v>
      </c>
      <c r="M20" s="88">
        <v>267</v>
      </c>
      <c r="N20" s="356">
        <v>283</v>
      </c>
      <c r="O20" s="356">
        <v>299</v>
      </c>
      <c r="P20" s="356">
        <v>327</v>
      </c>
      <c r="Q20" s="357">
        <v>397</v>
      </c>
      <c r="R20" s="357">
        <v>414</v>
      </c>
      <c r="S20" s="357">
        <v>432</v>
      </c>
      <c r="T20" s="357">
        <v>450</v>
      </c>
      <c r="U20" s="362">
        <v>570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127</v>
      </c>
      <c r="E21" s="88">
        <v>142</v>
      </c>
      <c r="F21" s="88">
        <v>161</v>
      </c>
      <c r="G21" s="88">
        <v>177</v>
      </c>
      <c r="H21" s="88">
        <v>194</v>
      </c>
      <c r="I21" s="88">
        <v>210</v>
      </c>
      <c r="J21" s="88">
        <v>227</v>
      </c>
      <c r="K21" s="88">
        <v>243</v>
      </c>
      <c r="L21" s="88">
        <v>260</v>
      </c>
      <c r="M21" s="88">
        <v>277</v>
      </c>
      <c r="N21" s="356">
        <v>293</v>
      </c>
      <c r="O21" s="356">
        <v>310</v>
      </c>
      <c r="P21" s="356">
        <v>338</v>
      </c>
      <c r="Q21" s="357">
        <v>409</v>
      </c>
      <c r="R21" s="357">
        <v>427</v>
      </c>
      <c r="S21" s="357">
        <v>446</v>
      </c>
      <c r="T21" s="357">
        <v>464</v>
      </c>
      <c r="U21" s="362">
        <v>585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131</v>
      </c>
      <c r="E22" s="88">
        <v>146</v>
      </c>
      <c r="F22" s="88">
        <v>165</v>
      </c>
      <c r="G22" s="88">
        <v>183</v>
      </c>
      <c r="H22" s="88">
        <v>200</v>
      </c>
      <c r="I22" s="88">
        <v>217</v>
      </c>
      <c r="J22" s="88">
        <v>234</v>
      </c>
      <c r="K22" s="88">
        <v>252</v>
      </c>
      <c r="L22" s="88">
        <v>269</v>
      </c>
      <c r="M22" s="88">
        <v>286</v>
      </c>
      <c r="N22" s="356">
        <v>303</v>
      </c>
      <c r="O22" s="356">
        <v>321</v>
      </c>
      <c r="P22" s="356">
        <v>350</v>
      </c>
      <c r="Q22" s="357">
        <v>421</v>
      </c>
      <c r="R22" s="357">
        <v>440</v>
      </c>
      <c r="S22" s="357">
        <v>459</v>
      </c>
      <c r="T22" s="357">
        <v>478</v>
      </c>
      <c r="U22" s="362">
        <v>600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134</v>
      </c>
      <c r="E23" s="88">
        <v>149</v>
      </c>
      <c r="F23" s="88">
        <v>170</v>
      </c>
      <c r="G23" s="88">
        <v>188</v>
      </c>
      <c r="H23" s="88">
        <v>206</v>
      </c>
      <c r="I23" s="88">
        <v>224</v>
      </c>
      <c r="J23" s="88">
        <v>242</v>
      </c>
      <c r="K23" s="88">
        <v>260</v>
      </c>
      <c r="L23" s="88">
        <v>278</v>
      </c>
      <c r="M23" s="88">
        <v>296</v>
      </c>
      <c r="N23" s="356">
        <v>313</v>
      </c>
      <c r="O23" s="356">
        <v>332</v>
      </c>
      <c r="P23" s="356">
        <v>361</v>
      </c>
      <c r="Q23" s="357">
        <v>433</v>
      </c>
      <c r="R23" s="357">
        <v>453</v>
      </c>
      <c r="S23" s="357">
        <v>473</v>
      </c>
      <c r="T23" s="357">
        <v>492</v>
      </c>
      <c r="U23" s="362">
        <v>615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138</v>
      </c>
      <c r="E24" s="88">
        <v>152</v>
      </c>
      <c r="F24" s="88">
        <v>175</v>
      </c>
      <c r="G24" s="88">
        <v>194</v>
      </c>
      <c r="H24" s="88">
        <v>212</v>
      </c>
      <c r="I24" s="88">
        <v>231</v>
      </c>
      <c r="J24" s="88">
        <v>249</v>
      </c>
      <c r="K24" s="88">
        <v>268</v>
      </c>
      <c r="L24" s="88">
        <v>287</v>
      </c>
      <c r="M24" s="88">
        <v>305</v>
      </c>
      <c r="N24" s="356">
        <v>324</v>
      </c>
      <c r="O24" s="356">
        <v>342</v>
      </c>
      <c r="P24" s="356">
        <v>373</v>
      </c>
      <c r="Q24" s="357">
        <v>445</v>
      </c>
      <c r="R24" s="357">
        <v>466</v>
      </c>
      <c r="S24" s="357">
        <v>486</v>
      </c>
      <c r="T24" s="357">
        <v>507</v>
      </c>
      <c r="U24" s="362">
        <v>630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182</v>
      </c>
      <c r="E25" s="89">
        <v>204</v>
      </c>
      <c r="F25" s="89">
        <v>225</v>
      </c>
      <c r="G25" s="89">
        <v>246</v>
      </c>
      <c r="H25" s="89">
        <v>267</v>
      </c>
      <c r="I25" s="89">
        <v>288</v>
      </c>
      <c r="J25" s="89">
        <v>309</v>
      </c>
      <c r="K25" s="89">
        <v>330</v>
      </c>
      <c r="L25" s="89">
        <v>352</v>
      </c>
      <c r="M25" s="89">
        <v>373</v>
      </c>
      <c r="N25" s="357">
        <v>394</v>
      </c>
      <c r="O25" s="357">
        <v>415</v>
      </c>
      <c r="P25" s="357">
        <v>436</v>
      </c>
      <c r="Q25" s="357">
        <v>457</v>
      </c>
      <c r="R25" s="357">
        <v>478</v>
      </c>
      <c r="S25" s="357">
        <v>500</v>
      </c>
      <c r="T25" s="357">
        <v>521</v>
      </c>
      <c r="U25" s="362">
        <v>645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186</v>
      </c>
      <c r="E26" s="89">
        <v>208</v>
      </c>
      <c r="F26" s="89">
        <v>229</v>
      </c>
      <c r="G26" s="89">
        <v>251</v>
      </c>
      <c r="H26" s="89">
        <v>273</v>
      </c>
      <c r="I26" s="89">
        <v>295</v>
      </c>
      <c r="J26" s="89">
        <v>317</v>
      </c>
      <c r="K26" s="89">
        <v>339</v>
      </c>
      <c r="L26" s="89">
        <v>360</v>
      </c>
      <c r="M26" s="89">
        <v>382</v>
      </c>
      <c r="N26" s="357">
        <v>404</v>
      </c>
      <c r="O26" s="357">
        <v>426</v>
      </c>
      <c r="P26" s="357">
        <v>448</v>
      </c>
      <c r="Q26" s="357">
        <v>470</v>
      </c>
      <c r="R26" s="357">
        <v>491</v>
      </c>
      <c r="S26" s="357">
        <v>513</v>
      </c>
      <c r="T26" s="357">
        <v>535</v>
      </c>
      <c r="U26" s="362">
        <v>659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F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>
      <c r="AB38"/>
      <c r="AC38"/>
      <c r="AD38"/>
      <c r="AE38"/>
      <c r="AF38"/>
      <c r="AI38">
        <f t="shared" si="3"/>
        <v>32</v>
      </c>
      <c r="AJ38" s="53">
        <f>'CALCULATOR SHEET'!I44</f>
        <v>0</v>
      </c>
      <c r="AK38" s="53">
        <f>'CALCULATOR SHEET'!J44</f>
        <v>0</v>
      </c>
      <c r="AL38" s="53" t="str">
        <f t="shared" si="0"/>
        <v/>
      </c>
      <c r="AM38" s="53" t="str">
        <f t="shared" si="1"/>
        <v/>
      </c>
      <c r="AN38" s="54" t="str">
        <f t="shared" si="2"/>
        <v/>
      </c>
    </row>
    <row r="39" spans="3:40">
      <c r="AB39"/>
      <c r="AC39"/>
      <c r="AD39"/>
      <c r="AE39"/>
      <c r="AF39"/>
      <c r="AI39">
        <f t="shared" si="3"/>
        <v>33</v>
      </c>
      <c r="AJ39" s="53">
        <f>'CALCULATOR SHEET'!I45</f>
        <v>0</v>
      </c>
      <c r="AK39" s="53">
        <f>'CALCULATOR SHEET'!J45</f>
        <v>0</v>
      </c>
      <c r="AL39" s="53" t="str">
        <f t="shared" si="0"/>
        <v/>
      </c>
      <c r="AM39" s="53" t="str">
        <f t="shared" si="1"/>
        <v/>
      </c>
      <c r="AN39" s="54" t="str">
        <f t="shared" si="2"/>
        <v/>
      </c>
    </row>
    <row r="40" spans="3:40">
      <c r="AB40"/>
      <c r="AC40"/>
      <c r="AD40"/>
      <c r="AE40"/>
      <c r="AF40"/>
      <c r="AI40">
        <f t="shared" si="3"/>
        <v>34</v>
      </c>
      <c r="AJ40" s="53">
        <f>'CALCULATOR SHEET'!I46</f>
        <v>0</v>
      </c>
      <c r="AK40" s="53">
        <f>'CALCULATOR SHEET'!J46</f>
        <v>0</v>
      </c>
      <c r="AL40" s="53" t="str">
        <f t="shared" si="0"/>
        <v/>
      </c>
      <c r="AM40" s="53" t="str">
        <f t="shared" si="1"/>
        <v/>
      </c>
      <c r="AN40" s="54" t="str">
        <f t="shared" si="2"/>
        <v/>
      </c>
    </row>
    <row r="41" spans="3:40">
      <c r="D41" s="322"/>
      <c r="AB41"/>
      <c r="AC41"/>
      <c r="AD41"/>
      <c r="AE41"/>
      <c r="AF41"/>
      <c r="AI41">
        <f t="shared" si="3"/>
        <v>35</v>
      </c>
      <c r="AJ41" s="53">
        <f>'CALCULATOR SHEET'!I47</f>
        <v>0</v>
      </c>
      <c r="AK41" s="53">
        <f>'CALCULATOR SHEET'!J47</f>
        <v>0</v>
      </c>
      <c r="AL41" s="53" t="str">
        <f t="shared" si="0"/>
        <v/>
      </c>
      <c r="AM41" s="53" t="str">
        <f t="shared" si="1"/>
        <v/>
      </c>
      <c r="AN41" s="54" t="str">
        <f t="shared" si="2"/>
        <v/>
      </c>
    </row>
    <row r="42" spans="3:40">
      <c r="AB42"/>
      <c r="AC42"/>
      <c r="AD42"/>
      <c r="AE42"/>
      <c r="AF42"/>
      <c r="AI42">
        <f t="shared" si="3"/>
        <v>36</v>
      </c>
      <c r="AJ42" s="53">
        <f>'CALCULATOR SHEET'!I48</f>
        <v>0</v>
      </c>
      <c r="AK42" s="53">
        <f>'CALCULATOR SHEET'!J48</f>
        <v>0</v>
      </c>
      <c r="AL42" s="53" t="str">
        <f t="shared" si="0"/>
        <v/>
      </c>
      <c r="AM42" s="53" t="str">
        <f t="shared" si="1"/>
        <v/>
      </c>
      <c r="AN42" s="54" t="str">
        <f t="shared" si="2"/>
        <v/>
      </c>
    </row>
    <row r="43" spans="3:40">
      <c r="AB43"/>
      <c r="AC43"/>
      <c r="AD43"/>
      <c r="AE43"/>
      <c r="AF43"/>
      <c r="AI43">
        <f t="shared" si="3"/>
        <v>37</v>
      </c>
      <c r="AJ43" s="53">
        <f>'CALCULATOR SHEET'!I49</f>
        <v>0</v>
      </c>
      <c r="AK43" s="53">
        <f>'CALCULATOR SHEET'!J49</f>
        <v>0</v>
      </c>
      <c r="AL43" s="53" t="str">
        <f t="shared" si="0"/>
        <v/>
      </c>
      <c r="AM43" s="53" t="str">
        <f t="shared" si="1"/>
        <v/>
      </c>
      <c r="AN43" s="54" t="str">
        <f t="shared" si="2"/>
        <v/>
      </c>
    </row>
    <row r="44" spans="3:40">
      <c r="AB44"/>
      <c r="AC44"/>
      <c r="AD44"/>
      <c r="AE44"/>
      <c r="AF44"/>
      <c r="AI44">
        <f t="shared" si="3"/>
        <v>38</v>
      </c>
      <c r="AJ44" s="53">
        <f>'CALCULATOR SHEET'!I50</f>
        <v>0</v>
      </c>
      <c r="AK44" s="53">
        <f>'CALCULATOR SHEET'!J50</f>
        <v>0</v>
      </c>
      <c r="AL44" s="53" t="str">
        <f t="shared" si="0"/>
        <v/>
      </c>
      <c r="AM44" s="53" t="str">
        <f t="shared" si="1"/>
        <v/>
      </c>
      <c r="AN44" s="54" t="str">
        <f t="shared" si="2"/>
        <v/>
      </c>
    </row>
    <row r="45" spans="3:40">
      <c r="AB45"/>
      <c r="AC45"/>
      <c r="AD45"/>
      <c r="AE45"/>
      <c r="AF45"/>
      <c r="AI45">
        <f t="shared" si="3"/>
        <v>39</v>
      </c>
      <c r="AJ45" s="53">
        <f>'CALCULATOR SHEET'!I51</f>
        <v>0</v>
      </c>
      <c r="AK45" s="53">
        <f>'CALCULATOR SHEET'!J51</f>
        <v>0</v>
      </c>
      <c r="AL45" s="53" t="str">
        <f t="shared" si="0"/>
        <v/>
      </c>
      <c r="AM45" s="53" t="str">
        <f t="shared" si="1"/>
        <v/>
      </c>
      <c r="AN45" s="54" t="str">
        <f t="shared" si="2"/>
        <v/>
      </c>
    </row>
    <row r="46" spans="3:40">
      <c r="AB46"/>
      <c r="AC46"/>
      <c r="AD46"/>
      <c r="AE46"/>
      <c r="AF46"/>
      <c r="AI46">
        <f t="shared" si="3"/>
        <v>40</v>
      </c>
      <c r="AJ46" s="53">
        <f>'CALCULATOR SHEET'!I52</f>
        <v>0</v>
      </c>
      <c r="AK46" s="53">
        <f>'CALCULATOR SHEET'!J52</f>
        <v>0</v>
      </c>
      <c r="AL46" s="53" t="str">
        <f t="shared" si="0"/>
        <v/>
      </c>
      <c r="AM46" s="53" t="str">
        <f t="shared" si="1"/>
        <v/>
      </c>
      <c r="AN46" s="54" t="str">
        <f t="shared" si="2"/>
        <v/>
      </c>
    </row>
    <row r="47" spans="3:40">
      <c r="AB47"/>
      <c r="AC47"/>
      <c r="AD47"/>
      <c r="AE47"/>
      <c r="AF47"/>
      <c r="AI47">
        <f t="shared" si="3"/>
        <v>41</v>
      </c>
      <c r="AJ47" s="53">
        <f>'CALCULATOR SHEET'!I53</f>
        <v>0</v>
      </c>
      <c r="AK47" s="53">
        <f>'CALCULATOR SHEET'!J53</f>
        <v>0</v>
      </c>
      <c r="AL47" s="53" t="str">
        <f t="shared" si="0"/>
        <v/>
      </c>
      <c r="AM47" s="53" t="str">
        <f t="shared" si="1"/>
        <v/>
      </c>
      <c r="AN47" s="54" t="str">
        <f t="shared" si="2"/>
        <v/>
      </c>
    </row>
    <row r="48" spans="3:40">
      <c r="AB48"/>
      <c r="AC48"/>
      <c r="AD48"/>
      <c r="AE48"/>
      <c r="AF48"/>
      <c r="AI48">
        <f t="shared" si="3"/>
        <v>42</v>
      </c>
      <c r="AJ48" s="53">
        <f>'CALCULATOR SHEET'!I54</f>
        <v>0</v>
      </c>
      <c r="AK48" s="53">
        <f>'CALCULATOR SHEET'!J54</f>
        <v>0</v>
      </c>
      <c r="AL48" s="53" t="str">
        <f t="shared" si="0"/>
        <v/>
      </c>
      <c r="AM48" s="53" t="str">
        <f t="shared" si="1"/>
        <v/>
      </c>
      <c r="AN48" s="54" t="str">
        <f t="shared" si="2"/>
        <v/>
      </c>
    </row>
    <row r="49" spans="28:40">
      <c r="AB49"/>
      <c r="AC49"/>
      <c r="AD49"/>
      <c r="AE49"/>
      <c r="AF49"/>
      <c r="AI49">
        <f t="shared" si="3"/>
        <v>43</v>
      </c>
      <c r="AJ49" s="53">
        <f>'CALCULATOR SHEET'!I55</f>
        <v>0</v>
      </c>
      <c r="AK49" s="53">
        <f>'CALCULATOR SHEET'!J55</f>
        <v>0</v>
      </c>
      <c r="AL49" s="53" t="str">
        <f t="shared" si="0"/>
        <v/>
      </c>
      <c r="AM49" s="53" t="str">
        <f t="shared" si="1"/>
        <v/>
      </c>
      <c r="AN49" s="54" t="str">
        <f t="shared" si="2"/>
        <v/>
      </c>
    </row>
    <row r="50" spans="28:40">
      <c r="AB50"/>
      <c r="AC50"/>
      <c r="AD50"/>
      <c r="AE50"/>
      <c r="AF50"/>
      <c r="AI50">
        <f t="shared" si="3"/>
        <v>44</v>
      </c>
      <c r="AJ50" s="53">
        <f>'CALCULATOR SHEET'!I56</f>
        <v>0</v>
      </c>
      <c r="AK50" s="53">
        <f>'CALCULATOR SHEET'!J56</f>
        <v>0</v>
      </c>
      <c r="AL50" s="53" t="str">
        <f t="shared" si="0"/>
        <v/>
      </c>
      <c r="AM50" s="53" t="str">
        <f t="shared" si="1"/>
        <v/>
      </c>
      <c r="AN50" s="54" t="str">
        <f t="shared" si="2"/>
        <v/>
      </c>
    </row>
    <row r="51" spans="28:40">
      <c r="AB51"/>
      <c r="AC51"/>
      <c r="AD51"/>
      <c r="AE51"/>
      <c r="AF51"/>
      <c r="AI51">
        <f t="shared" si="3"/>
        <v>45</v>
      </c>
      <c r="AJ51" s="53">
        <f>'CALCULATOR SHEET'!I57</f>
        <v>0</v>
      </c>
      <c r="AK51" s="53">
        <f>'CALCULATOR SHEET'!J57</f>
        <v>0</v>
      </c>
      <c r="AL51" s="53" t="str">
        <f t="shared" si="0"/>
        <v/>
      </c>
      <c r="AM51" s="53" t="str">
        <f t="shared" si="1"/>
        <v/>
      </c>
      <c r="AN51" s="54" t="str">
        <f t="shared" si="2"/>
        <v/>
      </c>
    </row>
    <row r="52" spans="28:40">
      <c r="AB52"/>
      <c r="AC52"/>
      <c r="AD52"/>
      <c r="AE52"/>
      <c r="AF52"/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1"/>
        <v/>
      </c>
      <c r="AN52" s="54" t="str">
        <f t="shared" si="2"/>
        <v/>
      </c>
    </row>
    <row r="53" spans="28:40">
      <c r="AB53"/>
      <c r="AC53"/>
      <c r="AD53"/>
      <c r="AE53"/>
      <c r="AF53"/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1"/>
        <v/>
      </c>
      <c r="AN53" s="54" t="str">
        <f t="shared" si="2"/>
        <v/>
      </c>
    </row>
    <row r="54" spans="28:40">
      <c r="AB54"/>
      <c r="AC54"/>
      <c r="AD54"/>
      <c r="AE54"/>
      <c r="AF54"/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1"/>
        <v/>
      </c>
      <c r="AN54" s="54" t="str">
        <f t="shared" si="2"/>
        <v/>
      </c>
    </row>
    <row r="55" spans="28:40">
      <c r="AB55"/>
      <c r="AC55"/>
      <c r="AD55"/>
      <c r="AE55"/>
      <c r="AF55"/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1"/>
        <v/>
      </c>
      <c r="AN55" s="54" t="str">
        <f t="shared" si="2"/>
        <v/>
      </c>
    </row>
    <row r="56" spans="28:40">
      <c r="AB56"/>
      <c r="AC56"/>
      <c r="AD56"/>
      <c r="AE56"/>
      <c r="AF56"/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1"/>
        <v/>
      </c>
      <c r="AN56" s="54" t="str">
        <f t="shared" si="2"/>
        <v/>
      </c>
    </row>
    <row r="57" spans="28:40">
      <c r="AB57"/>
      <c r="AC57"/>
      <c r="AD57"/>
      <c r="AE57"/>
      <c r="AF57"/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1"/>
        <v/>
      </c>
      <c r="AN57" s="54" t="str">
        <f t="shared" si="2"/>
        <v/>
      </c>
    </row>
    <row r="58" spans="28:40">
      <c r="AB58"/>
      <c r="AC58"/>
      <c r="AD58"/>
      <c r="AE58"/>
      <c r="AF58"/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1"/>
        <v/>
      </c>
      <c r="AN58" s="54" t="str">
        <f t="shared" si="2"/>
        <v/>
      </c>
    </row>
    <row r="59" spans="28:40">
      <c r="AB59"/>
      <c r="AC59"/>
      <c r="AD59"/>
      <c r="AE59"/>
      <c r="AF59"/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1"/>
        <v/>
      </c>
      <c r="AN59" s="54" t="str">
        <f t="shared" si="2"/>
        <v/>
      </c>
    </row>
    <row r="60" spans="28:40">
      <c r="AB60"/>
      <c r="AC60"/>
      <c r="AD60"/>
      <c r="AE60"/>
      <c r="AF60"/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1"/>
        <v/>
      </c>
      <c r="AN60" s="54" t="str">
        <f t="shared" si="2"/>
        <v/>
      </c>
    </row>
    <row r="61" spans="28:40">
      <c r="AB61"/>
      <c r="AC61"/>
      <c r="AD61"/>
      <c r="AE61"/>
      <c r="AF6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28:40">
      <c r="AB62"/>
      <c r="AC62"/>
      <c r="AD62"/>
      <c r="AE62"/>
      <c r="AF62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28:40">
      <c r="AB63"/>
      <c r="AC63"/>
      <c r="AD63"/>
      <c r="AE63"/>
      <c r="AF63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28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YdxgyyLZZuDyKQlL0GcWA/IGqQYiRJLuvmGdEHIl/gfVIwRwvA6fJUvlpoZ5T28N9gtwlxPmudQENaHktO2mXg==" saltValue="5hi3KIl3EeL2lLffeuiAhg==" spinCount="100000" sheet="1" objects="1" scenarios="1"/>
  <mergeCells count="1">
    <mergeCell ref="X1:Y1"/>
  </mergeCells>
  <pageMargins left="0.25" right="0.25" top="0.75" bottom="0.75" header="0.3" footer="0.3"/>
  <pageSetup scale="45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  <c r="AG1" s="8"/>
    </row>
    <row r="2" spans="1:40" s="1" customFormat="1" ht="18" customHeight="1">
      <c r="E2" s="20"/>
      <c r="L2" s="92" t="s">
        <v>430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</row>
    <row r="3" spans="1:40" s="1" customFormat="1" ht="18" customHeight="1" thickBot="1">
      <c r="E3" s="15"/>
      <c r="M3" s="93"/>
      <c r="N3" s="93"/>
      <c r="O3" s="317"/>
      <c r="P3" s="93"/>
      <c r="Q3" s="93"/>
      <c r="R3" s="93"/>
      <c r="S3" s="93"/>
      <c r="T3" s="93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74</v>
      </c>
      <c r="E7" s="87">
        <v>82</v>
      </c>
      <c r="F7" s="87">
        <v>90</v>
      </c>
      <c r="G7" s="87">
        <v>98</v>
      </c>
      <c r="H7" s="87">
        <v>106</v>
      </c>
      <c r="I7" s="87">
        <v>114</v>
      </c>
      <c r="J7" s="87">
        <v>122</v>
      </c>
      <c r="K7" s="87">
        <v>130</v>
      </c>
      <c r="L7" s="87">
        <v>137</v>
      </c>
      <c r="M7" s="88">
        <v>162</v>
      </c>
      <c r="N7" s="88">
        <v>170</v>
      </c>
      <c r="O7" s="88">
        <v>179</v>
      </c>
      <c r="P7" s="88">
        <v>199</v>
      </c>
      <c r="Q7" s="89">
        <v>262</v>
      </c>
      <c r="R7" s="89">
        <v>272</v>
      </c>
      <c r="S7" s="89">
        <v>283</v>
      </c>
      <c r="T7" s="89">
        <v>293</v>
      </c>
      <c r="U7" s="90">
        <v>407</v>
      </c>
      <c r="V7" s="323" t="s">
        <v>6</v>
      </c>
      <c r="W7" s="323" t="s">
        <v>6</v>
      </c>
      <c r="X7" s="323" t="s">
        <v>6</v>
      </c>
      <c r="Y7" s="323" t="s">
        <v>6</v>
      </c>
      <c r="Z7" s="323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91</v>
      </c>
      <c r="AK7" s="53">
        <f>'CALCULATOR SHEET'!J13</f>
        <v>117.5</v>
      </c>
      <c r="AL7" s="53">
        <f t="shared" ref="AL7:AL70" si="0">IF(AJ7=0,"",MATCH(CEILING(AJ7,6),$D$4:$Z$4,0))</f>
        <v>13</v>
      </c>
      <c r="AM7" s="53">
        <f>IF(AK7=0,"",MATCH(CEILING(AK7,6),$C$7:$C$28,0))</f>
        <v>17</v>
      </c>
      <c r="AN7" s="54">
        <f t="shared" ref="AN7:AN70" si="1">IF(AL7="","",INDEX($D$7:$Z$28,AM7,AL7))</f>
        <v>438</v>
      </c>
    </row>
    <row r="8" spans="1:40" ht="29.1" customHeight="1">
      <c r="B8" s="35">
        <v>2</v>
      </c>
      <c r="C8" s="27">
        <v>30</v>
      </c>
      <c r="D8" s="87">
        <v>79</v>
      </c>
      <c r="E8" s="87">
        <v>87</v>
      </c>
      <c r="F8" s="87">
        <v>96</v>
      </c>
      <c r="G8" s="87">
        <v>105</v>
      </c>
      <c r="H8" s="87">
        <v>114</v>
      </c>
      <c r="I8" s="87">
        <v>122</v>
      </c>
      <c r="J8" s="87">
        <v>131</v>
      </c>
      <c r="K8" s="87">
        <v>140</v>
      </c>
      <c r="L8" s="87">
        <v>149</v>
      </c>
      <c r="M8" s="88">
        <v>174</v>
      </c>
      <c r="N8" s="88">
        <v>183</v>
      </c>
      <c r="O8" s="88">
        <v>193</v>
      </c>
      <c r="P8" s="88">
        <v>214</v>
      </c>
      <c r="Q8" s="89">
        <v>278</v>
      </c>
      <c r="R8" s="89">
        <v>289</v>
      </c>
      <c r="S8" s="89">
        <v>300</v>
      </c>
      <c r="T8" s="89">
        <v>312</v>
      </c>
      <c r="U8" s="90">
        <v>426</v>
      </c>
      <c r="V8" s="323" t="s">
        <v>6</v>
      </c>
      <c r="W8" s="323" t="s">
        <v>6</v>
      </c>
      <c r="X8" s="323" t="s">
        <v>6</v>
      </c>
      <c r="Y8" s="323" t="s">
        <v>6</v>
      </c>
      <c r="Z8" s="323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47</v>
      </c>
      <c r="AK8" s="53">
        <f>'CALCULATOR SHEET'!J14</f>
        <v>117.5</v>
      </c>
      <c r="AL8" s="53">
        <f t="shared" si="0"/>
        <v>5</v>
      </c>
      <c r="AM8" s="53">
        <f t="shared" ref="AM8:AM71" si="2">IF(AK8=0,"",MATCH(CEILING(AK8,6),$C$7:$C$28,0))</f>
        <v>17</v>
      </c>
      <c r="AN8" s="54">
        <f t="shared" si="1"/>
        <v>244</v>
      </c>
    </row>
    <row r="9" spans="1:40" ht="29.1" customHeight="1">
      <c r="B9" s="35">
        <v>3</v>
      </c>
      <c r="C9" s="27">
        <v>36</v>
      </c>
      <c r="D9" s="87">
        <v>83</v>
      </c>
      <c r="E9" s="87">
        <v>92</v>
      </c>
      <c r="F9" s="87">
        <v>102</v>
      </c>
      <c r="G9" s="87">
        <v>112</v>
      </c>
      <c r="H9" s="87">
        <v>121</v>
      </c>
      <c r="I9" s="87">
        <v>131</v>
      </c>
      <c r="J9" s="87">
        <v>141</v>
      </c>
      <c r="K9" s="87">
        <v>151</v>
      </c>
      <c r="L9" s="87">
        <v>160</v>
      </c>
      <c r="M9" s="88">
        <v>186</v>
      </c>
      <c r="N9" s="88">
        <v>197</v>
      </c>
      <c r="O9" s="88">
        <v>207</v>
      </c>
      <c r="P9" s="88">
        <v>229</v>
      </c>
      <c r="Q9" s="89">
        <v>293</v>
      </c>
      <c r="R9" s="89">
        <v>306</v>
      </c>
      <c r="S9" s="89">
        <v>318</v>
      </c>
      <c r="T9" s="89">
        <v>330</v>
      </c>
      <c r="U9" s="90">
        <v>445</v>
      </c>
      <c r="V9" s="323" t="s">
        <v>6</v>
      </c>
      <c r="W9" s="323" t="s">
        <v>6</v>
      </c>
      <c r="X9" s="323" t="s">
        <v>6</v>
      </c>
      <c r="Y9" s="323" t="s">
        <v>6</v>
      </c>
      <c r="Z9" s="323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2"/>
        <v/>
      </c>
      <c r="AN9" s="54" t="str">
        <f t="shared" si="1"/>
        <v/>
      </c>
    </row>
    <row r="10" spans="1:40" ht="29.1" customHeight="1">
      <c r="B10" s="35">
        <v>4</v>
      </c>
      <c r="C10" s="27">
        <v>42</v>
      </c>
      <c r="D10" s="87">
        <v>87</v>
      </c>
      <c r="E10" s="87">
        <v>98</v>
      </c>
      <c r="F10" s="87">
        <v>108</v>
      </c>
      <c r="G10" s="87">
        <v>119</v>
      </c>
      <c r="H10" s="87">
        <v>129</v>
      </c>
      <c r="I10" s="87">
        <v>140</v>
      </c>
      <c r="J10" s="87">
        <v>150</v>
      </c>
      <c r="K10" s="87">
        <v>161</v>
      </c>
      <c r="L10" s="87">
        <v>172</v>
      </c>
      <c r="M10" s="88">
        <v>199</v>
      </c>
      <c r="N10" s="88">
        <v>210</v>
      </c>
      <c r="O10" s="88">
        <v>221</v>
      </c>
      <c r="P10" s="88">
        <v>244</v>
      </c>
      <c r="Q10" s="89">
        <v>309</v>
      </c>
      <c r="R10" s="89">
        <v>322</v>
      </c>
      <c r="S10" s="89">
        <v>336</v>
      </c>
      <c r="T10" s="89">
        <v>349</v>
      </c>
      <c r="U10" s="90">
        <v>465</v>
      </c>
      <c r="V10" s="323" t="s">
        <v>6</v>
      </c>
      <c r="W10" s="323" t="s">
        <v>6</v>
      </c>
      <c r="X10" s="323" t="s">
        <v>6</v>
      </c>
      <c r="Y10" s="323" t="s">
        <v>6</v>
      </c>
      <c r="Z10" s="323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2"/>
        <v/>
      </c>
      <c r="AN10" s="54" t="str">
        <f t="shared" si="1"/>
        <v/>
      </c>
    </row>
    <row r="11" spans="1:40" ht="29.1" customHeight="1">
      <c r="B11" s="35">
        <v>5</v>
      </c>
      <c r="C11" s="27">
        <v>48</v>
      </c>
      <c r="D11" s="87">
        <v>91</v>
      </c>
      <c r="E11" s="87">
        <v>103</v>
      </c>
      <c r="F11" s="87">
        <v>114</v>
      </c>
      <c r="G11" s="87">
        <v>126</v>
      </c>
      <c r="H11" s="87">
        <v>137</v>
      </c>
      <c r="I11" s="87">
        <v>149</v>
      </c>
      <c r="J11" s="87">
        <v>160</v>
      </c>
      <c r="K11" s="87">
        <v>172</v>
      </c>
      <c r="L11" s="87">
        <v>183</v>
      </c>
      <c r="M11" s="88">
        <v>211</v>
      </c>
      <c r="N11" s="88">
        <v>223</v>
      </c>
      <c r="O11" s="88">
        <v>235</v>
      </c>
      <c r="P11" s="88">
        <v>259</v>
      </c>
      <c r="Q11" s="89">
        <v>325</v>
      </c>
      <c r="R11" s="89">
        <v>339</v>
      </c>
      <c r="S11" s="89">
        <v>353</v>
      </c>
      <c r="T11" s="89">
        <v>367</v>
      </c>
      <c r="U11" s="90">
        <v>484</v>
      </c>
      <c r="V11" s="323" t="s">
        <v>6</v>
      </c>
      <c r="W11" s="323" t="s">
        <v>6</v>
      </c>
      <c r="X11" s="323" t="s">
        <v>6</v>
      </c>
      <c r="Y11" s="323" t="s">
        <v>6</v>
      </c>
      <c r="Z11" s="323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2"/>
        <v/>
      </c>
      <c r="AN11" s="54" t="str">
        <f t="shared" si="1"/>
        <v/>
      </c>
    </row>
    <row r="12" spans="1:40" ht="29.1" customHeight="1">
      <c r="B12" s="35">
        <v>6</v>
      </c>
      <c r="C12" s="27">
        <v>54</v>
      </c>
      <c r="D12" s="87">
        <v>96</v>
      </c>
      <c r="E12" s="87">
        <v>108</v>
      </c>
      <c r="F12" s="87">
        <v>120</v>
      </c>
      <c r="G12" s="87">
        <v>133</v>
      </c>
      <c r="H12" s="87">
        <v>145</v>
      </c>
      <c r="I12" s="87">
        <v>157</v>
      </c>
      <c r="J12" s="87">
        <v>170</v>
      </c>
      <c r="K12" s="87">
        <v>182</v>
      </c>
      <c r="L12" s="87">
        <v>194</v>
      </c>
      <c r="M12" s="88">
        <v>223</v>
      </c>
      <c r="N12" s="88">
        <v>236</v>
      </c>
      <c r="O12" s="88">
        <v>249</v>
      </c>
      <c r="P12" s="88">
        <v>274</v>
      </c>
      <c r="Q12" s="89">
        <v>341</v>
      </c>
      <c r="R12" s="89">
        <v>356</v>
      </c>
      <c r="S12" s="89">
        <v>371</v>
      </c>
      <c r="T12" s="89">
        <v>385</v>
      </c>
      <c r="U12" s="90">
        <v>503</v>
      </c>
      <c r="V12" s="323" t="s">
        <v>6</v>
      </c>
      <c r="W12" s="323" t="s">
        <v>6</v>
      </c>
      <c r="X12" s="323" t="s">
        <v>6</v>
      </c>
      <c r="Y12" s="323" t="s">
        <v>6</v>
      </c>
      <c r="Z12" s="323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2"/>
        <v/>
      </c>
      <c r="AN12" s="54" t="str">
        <f t="shared" si="1"/>
        <v/>
      </c>
    </row>
    <row r="13" spans="1:40" ht="29.1" customHeight="1">
      <c r="B13" s="35">
        <v>7</v>
      </c>
      <c r="C13" s="27">
        <v>60</v>
      </c>
      <c r="D13" s="87">
        <v>100</v>
      </c>
      <c r="E13" s="87">
        <v>113</v>
      </c>
      <c r="F13" s="87">
        <v>126</v>
      </c>
      <c r="G13" s="87">
        <v>140</v>
      </c>
      <c r="H13" s="87">
        <v>153</v>
      </c>
      <c r="I13" s="87">
        <v>166</v>
      </c>
      <c r="J13" s="87">
        <v>179</v>
      </c>
      <c r="K13" s="87">
        <v>193</v>
      </c>
      <c r="L13" s="87">
        <v>206</v>
      </c>
      <c r="M13" s="88">
        <v>235</v>
      </c>
      <c r="N13" s="88">
        <v>249</v>
      </c>
      <c r="O13" s="88">
        <v>263</v>
      </c>
      <c r="P13" s="88">
        <v>288</v>
      </c>
      <c r="Q13" s="89">
        <v>357</v>
      </c>
      <c r="R13" s="89">
        <v>372</v>
      </c>
      <c r="S13" s="89">
        <v>388</v>
      </c>
      <c r="T13" s="89">
        <v>404</v>
      </c>
      <c r="U13" s="90">
        <v>522</v>
      </c>
      <c r="V13" s="323" t="s">
        <v>6</v>
      </c>
      <c r="W13" s="323" t="s">
        <v>6</v>
      </c>
      <c r="X13" s="323" t="s">
        <v>6</v>
      </c>
      <c r="Y13" s="323" t="s">
        <v>6</v>
      </c>
      <c r="Z13" s="323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2"/>
        <v/>
      </c>
      <c r="AN13" s="54" t="str">
        <f t="shared" si="1"/>
        <v/>
      </c>
    </row>
    <row r="14" spans="1:40" ht="29.1" customHeight="1">
      <c r="B14" s="35">
        <v>8</v>
      </c>
      <c r="C14" s="27">
        <v>66</v>
      </c>
      <c r="D14" s="87">
        <v>105</v>
      </c>
      <c r="E14" s="87">
        <v>118</v>
      </c>
      <c r="F14" s="87">
        <v>133</v>
      </c>
      <c r="G14" s="87">
        <v>147</v>
      </c>
      <c r="H14" s="87">
        <v>161</v>
      </c>
      <c r="I14" s="87">
        <v>175</v>
      </c>
      <c r="J14" s="87">
        <v>189</v>
      </c>
      <c r="K14" s="87">
        <v>203</v>
      </c>
      <c r="L14" s="87">
        <v>217</v>
      </c>
      <c r="M14" s="88">
        <v>248</v>
      </c>
      <c r="N14" s="88">
        <v>262</v>
      </c>
      <c r="O14" s="88">
        <v>277</v>
      </c>
      <c r="P14" s="88">
        <v>304</v>
      </c>
      <c r="Q14" s="89">
        <v>372</v>
      </c>
      <c r="R14" s="89">
        <v>389</v>
      </c>
      <c r="S14" s="89">
        <v>406</v>
      </c>
      <c r="T14" s="89">
        <v>422</v>
      </c>
      <c r="U14" s="90">
        <v>542</v>
      </c>
      <c r="V14" s="323" t="s">
        <v>6</v>
      </c>
      <c r="W14" s="323" t="s">
        <v>6</v>
      </c>
      <c r="X14" s="323" t="s">
        <v>6</v>
      </c>
      <c r="Y14" s="323" t="s">
        <v>6</v>
      </c>
      <c r="Z14" s="323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2"/>
        <v/>
      </c>
      <c r="AN14" s="54" t="str">
        <f t="shared" si="1"/>
        <v/>
      </c>
    </row>
    <row r="15" spans="1:40" ht="29.1" customHeight="1">
      <c r="B15" s="35">
        <v>9</v>
      </c>
      <c r="C15" s="27">
        <v>72</v>
      </c>
      <c r="D15" s="87">
        <v>109</v>
      </c>
      <c r="E15" s="87">
        <v>124</v>
      </c>
      <c r="F15" s="87">
        <v>139</v>
      </c>
      <c r="G15" s="87">
        <v>154</v>
      </c>
      <c r="H15" s="87">
        <v>169</v>
      </c>
      <c r="I15" s="87">
        <v>184</v>
      </c>
      <c r="J15" s="87">
        <v>199</v>
      </c>
      <c r="K15" s="87">
        <v>214</v>
      </c>
      <c r="L15" s="87">
        <v>229</v>
      </c>
      <c r="M15" s="88">
        <v>260</v>
      </c>
      <c r="N15" s="88">
        <v>275</v>
      </c>
      <c r="O15" s="88">
        <v>291</v>
      </c>
      <c r="P15" s="88">
        <v>318</v>
      </c>
      <c r="Q15" s="89">
        <v>388</v>
      </c>
      <c r="R15" s="89">
        <v>406</v>
      </c>
      <c r="S15" s="89">
        <v>423</v>
      </c>
      <c r="T15" s="89">
        <v>441</v>
      </c>
      <c r="U15" s="90">
        <v>561</v>
      </c>
      <c r="V15" s="323" t="s">
        <v>6</v>
      </c>
      <c r="W15" s="323" t="s">
        <v>6</v>
      </c>
      <c r="X15" s="323" t="s">
        <v>6</v>
      </c>
      <c r="Y15" s="323" t="s">
        <v>6</v>
      </c>
      <c r="Z15" s="323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113</v>
      </c>
      <c r="E16" s="87">
        <v>129</v>
      </c>
      <c r="F16" s="87">
        <v>145</v>
      </c>
      <c r="G16" s="87">
        <v>161</v>
      </c>
      <c r="H16" s="87">
        <v>177</v>
      </c>
      <c r="I16" s="87">
        <v>192</v>
      </c>
      <c r="J16" s="87">
        <v>208</v>
      </c>
      <c r="K16" s="87">
        <v>224</v>
      </c>
      <c r="L16" s="87">
        <v>240</v>
      </c>
      <c r="M16" s="88">
        <v>272</v>
      </c>
      <c r="N16" s="88">
        <v>289</v>
      </c>
      <c r="O16" s="88">
        <v>305</v>
      </c>
      <c r="P16" s="88">
        <v>333</v>
      </c>
      <c r="Q16" s="89">
        <v>404</v>
      </c>
      <c r="R16" s="89">
        <v>422</v>
      </c>
      <c r="S16" s="89">
        <v>441</v>
      </c>
      <c r="T16" s="89">
        <v>459</v>
      </c>
      <c r="U16" s="90">
        <v>580</v>
      </c>
      <c r="V16" s="323" t="s">
        <v>6</v>
      </c>
      <c r="W16" s="323" t="s">
        <v>6</v>
      </c>
      <c r="X16" s="323" t="s">
        <v>6</v>
      </c>
      <c r="Y16" s="323" t="s">
        <v>6</v>
      </c>
      <c r="Z16" s="323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117</v>
      </c>
      <c r="E17" s="87">
        <v>134</v>
      </c>
      <c r="F17" s="87">
        <v>151</v>
      </c>
      <c r="G17" s="87">
        <v>168</v>
      </c>
      <c r="H17" s="87">
        <v>184</v>
      </c>
      <c r="I17" s="87">
        <v>201</v>
      </c>
      <c r="J17" s="87">
        <v>218</v>
      </c>
      <c r="K17" s="87">
        <v>235</v>
      </c>
      <c r="L17" s="87">
        <v>251</v>
      </c>
      <c r="M17" s="88">
        <v>284</v>
      </c>
      <c r="N17" s="88">
        <v>302</v>
      </c>
      <c r="O17" s="88">
        <v>319</v>
      </c>
      <c r="P17" s="88">
        <v>348</v>
      </c>
      <c r="Q17" s="89">
        <v>420</v>
      </c>
      <c r="R17" s="89">
        <v>439</v>
      </c>
      <c r="S17" s="89">
        <v>459</v>
      </c>
      <c r="T17" s="89">
        <v>478</v>
      </c>
      <c r="U17" s="90">
        <v>600</v>
      </c>
      <c r="V17" s="323" t="s">
        <v>6</v>
      </c>
      <c r="W17" s="323" t="s">
        <v>6</v>
      </c>
      <c r="X17" s="323" t="s">
        <v>6</v>
      </c>
      <c r="Y17" s="323" t="s">
        <v>6</v>
      </c>
      <c r="Z17" s="323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122</v>
      </c>
      <c r="E18" s="87">
        <v>139</v>
      </c>
      <c r="F18" s="87">
        <v>157</v>
      </c>
      <c r="G18" s="87">
        <v>175</v>
      </c>
      <c r="H18" s="87">
        <v>192</v>
      </c>
      <c r="I18" s="87">
        <v>210</v>
      </c>
      <c r="J18" s="87">
        <v>228</v>
      </c>
      <c r="K18" s="87">
        <v>245</v>
      </c>
      <c r="L18" s="87">
        <v>263</v>
      </c>
      <c r="M18" s="88">
        <v>297</v>
      </c>
      <c r="N18" s="88">
        <v>315</v>
      </c>
      <c r="O18" s="88">
        <v>333</v>
      </c>
      <c r="P18" s="88">
        <v>363</v>
      </c>
      <c r="Q18" s="89">
        <v>436</v>
      </c>
      <c r="R18" s="89">
        <v>456</v>
      </c>
      <c r="S18" s="89">
        <v>476</v>
      </c>
      <c r="T18" s="89">
        <v>496</v>
      </c>
      <c r="U18" s="90">
        <v>619</v>
      </c>
      <c r="V18" s="323" t="s">
        <v>6</v>
      </c>
      <c r="W18" s="323" t="s">
        <v>6</v>
      </c>
      <c r="X18" s="323" t="s">
        <v>6</v>
      </c>
      <c r="Y18" s="323" t="s">
        <v>6</v>
      </c>
      <c r="Z18" s="323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136</v>
      </c>
      <c r="E19" s="88">
        <v>156</v>
      </c>
      <c r="F19" s="88">
        <v>175</v>
      </c>
      <c r="G19" s="88">
        <v>194</v>
      </c>
      <c r="H19" s="88">
        <v>213</v>
      </c>
      <c r="I19" s="88">
        <v>232</v>
      </c>
      <c r="J19" s="88">
        <v>251</v>
      </c>
      <c r="K19" s="88">
        <v>271</v>
      </c>
      <c r="L19" s="88">
        <v>290</v>
      </c>
      <c r="M19" s="88">
        <v>309</v>
      </c>
      <c r="N19" s="88">
        <v>328</v>
      </c>
      <c r="O19" s="88">
        <v>347</v>
      </c>
      <c r="P19" s="88">
        <v>378</v>
      </c>
      <c r="Q19" s="89">
        <v>451</v>
      </c>
      <c r="R19" s="89">
        <v>472</v>
      </c>
      <c r="S19" s="89">
        <v>493</v>
      </c>
      <c r="T19" s="89">
        <v>515</v>
      </c>
      <c r="U19" s="90">
        <v>638</v>
      </c>
      <c r="V19" s="323" t="s">
        <v>6</v>
      </c>
      <c r="W19" s="323" t="s">
        <v>6</v>
      </c>
      <c r="X19" s="323" t="s">
        <v>6</v>
      </c>
      <c r="Y19" s="323" t="s">
        <v>6</v>
      </c>
      <c r="Z19" s="323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141</v>
      </c>
      <c r="E20" s="88">
        <v>160</v>
      </c>
      <c r="F20" s="88">
        <v>181</v>
      </c>
      <c r="G20" s="88">
        <v>201</v>
      </c>
      <c r="H20" s="88">
        <v>221</v>
      </c>
      <c r="I20" s="88">
        <v>241</v>
      </c>
      <c r="J20" s="88">
        <v>261</v>
      </c>
      <c r="K20" s="88">
        <v>281</v>
      </c>
      <c r="L20" s="88">
        <v>301</v>
      </c>
      <c r="M20" s="88">
        <v>321</v>
      </c>
      <c r="N20" s="88">
        <v>341</v>
      </c>
      <c r="O20" s="88">
        <v>361</v>
      </c>
      <c r="P20" s="88">
        <v>393</v>
      </c>
      <c r="Q20" s="89">
        <v>467</v>
      </c>
      <c r="R20" s="89">
        <v>489</v>
      </c>
      <c r="S20" s="89">
        <v>511</v>
      </c>
      <c r="T20" s="89">
        <v>533</v>
      </c>
      <c r="U20" s="90">
        <v>658</v>
      </c>
      <c r="V20" s="323" t="s">
        <v>6</v>
      </c>
      <c r="W20" s="323" t="s">
        <v>6</v>
      </c>
      <c r="X20" s="323" t="s">
        <v>6</v>
      </c>
      <c r="Y20" s="323" t="s">
        <v>6</v>
      </c>
      <c r="Z20" s="323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145</v>
      </c>
      <c r="E21" s="88">
        <v>164</v>
      </c>
      <c r="F21" s="88">
        <v>187</v>
      </c>
      <c r="G21" s="88">
        <v>208</v>
      </c>
      <c r="H21" s="88">
        <v>229</v>
      </c>
      <c r="I21" s="88">
        <v>250</v>
      </c>
      <c r="J21" s="88">
        <v>271</v>
      </c>
      <c r="K21" s="88">
        <v>291</v>
      </c>
      <c r="L21" s="88">
        <v>313</v>
      </c>
      <c r="M21" s="88">
        <v>333</v>
      </c>
      <c r="N21" s="88">
        <v>354</v>
      </c>
      <c r="O21" s="88">
        <v>375</v>
      </c>
      <c r="P21" s="88">
        <v>408</v>
      </c>
      <c r="Q21" s="89">
        <v>483</v>
      </c>
      <c r="R21" s="89">
        <v>506</v>
      </c>
      <c r="S21" s="89">
        <v>529</v>
      </c>
      <c r="T21" s="89">
        <v>551</v>
      </c>
      <c r="U21" s="90">
        <v>677</v>
      </c>
      <c r="V21" s="323" t="s">
        <v>6</v>
      </c>
      <c r="W21" s="323" t="s">
        <v>6</v>
      </c>
      <c r="X21" s="323" t="s">
        <v>6</v>
      </c>
      <c r="Y21" s="323" t="s">
        <v>6</v>
      </c>
      <c r="Z21" s="323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149</v>
      </c>
      <c r="E22" s="88">
        <v>169</v>
      </c>
      <c r="F22" s="88">
        <v>193</v>
      </c>
      <c r="G22" s="88">
        <v>215</v>
      </c>
      <c r="H22" s="88">
        <v>237</v>
      </c>
      <c r="I22" s="88">
        <v>258</v>
      </c>
      <c r="J22" s="88">
        <v>280</v>
      </c>
      <c r="K22" s="88">
        <v>302</v>
      </c>
      <c r="L22" s="88">
        <v>324</v>
      </c>
      <c r="M22" s="88">
        <v>346</v>
      </c>
      <c r="N22" s="88">
        <v>367</v>
      </c>
      <c r="O22" s="88">
        <v>389</v>
      </c>
      <c r="P22" s="88">
        <v>423</v>
      </c>
      <c r="Q22" s="89">
        <v>499</v>
      </c>
      <c r="R22" s="89">
        <v>522</v>
      </c>
      <c r="S22" s="89">
        <v>546</v>
      </c>
      <c r="T22" s="89">
        <v>570</v>
      </c>
      <c r="U22" s="90">
        <v>696</v>
      </c>
      <c r="V22" s="323" t="s">
        <v>6</v>
      </c>
      <c r="W22" s="323" t="s">
        <v>6</v>
      </c>
      <c r="X22" s="323" t="s">
        <v>6</v>
      </c>
      <c r="Y22" s="323" t="s">
        <v>6</v>
      </c>
      <c r="Z22" s="323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154</v>
      </c>
      <c r="E23" s="88">
        <v>173</v>
      </c>
      <c r="F23" s="88">
        <v>199</v>
      </c>
      <c r="G23" s="88">
        <v>222</v>
      </c>
      <c r="H23" s="88">
        <v>244</v>
      </c>
      <c r="I23" s="88">
        <v>267</v>
      </c>
      <c r="J23" s="88">
        <v>290</v>
      </c>
      <c r="K23" s="88">
        <v>313</v>
      </c>
      <c r="L23" s="88">
        <v>335</v>
      </c>
      <c r="M23" s="88">
        <v>358</v>
      </c>
      <c r="N23" s="88">
        <v>381</v>
      </c>
      <c r="O23" s="88">
        <v>403</v>
      </c>
      <c r="P23" s="88">
        <v>438</v>
      </c>
      <c r="Q23" s="89">
        <v>514</v>
      </c>
      <c r="R23" s="89">
        <v>539</v>
      </c>
      <c r="S23" s="89">
        <v>564</v>
      </c>
      <c r="T23" s="89">
        <v>588</v>
      </c>
      <c r="U23" s="90">
        <v>716</v>
      </c>
      <c r="V23" s="323" t="s">
        <v>6</v>
      </c>
      <c r="W23" s="323" t="s">
        <v>6</v>
      </c>
      <c r="X23" s="323" t="s">
        <v>6</v>
      </c>
      <c r="Y23" s="323" t="s">
        <v>6</v>
      </c>
      <c r="Z23" s="323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158</v>
      </c>
      <c r="E24" s="88">
        <v>178</v>
      </c>
      <c r="F24" s="88">
        <v>205</v>
      </c>
      <c r="G24" s="88">
        <v>229</v>
      </c>
      <c r="H24" s="88">
        <v>252</v>
      </c>
      <c r="I24" s="88">
        <v>276</v>
      </c>
      <c r="J24" s="88">
        <v>299</v>
      </c>
      <c r="K24" s="88">
        <v>323</v>
      </c>
      <c r="L24" s="88">
        <v>347</v>
      </c>
      <c r="M24" s="88">
        <v>370</v>
      </c>
      <c r="N24" s="88">
        <v>394</v>
      </c>
      <c r="O24" s="88">
        <v>417</v>
      </c>
      <c r="P24" s="88">
        <v>453</v>
      </c>
      <c r="Q24" s="89">
        <v>530</v>
      </c>
      <c r="R24" s="89">
        <v>556</v>
      </c>
      <c r="S24" s="89">
        <v>581</v>
      </c>
      <c r="T24" s="89">
        <v>607</v>
      </c>
      <c r="U24" s="90">
        <v>735</v>
      </c>
      <c r="V24" s="323" t="s">
        <v>6</v>
      </c>
      <c r="W24" s="323" t="s">
        <v>6</v>
      </c>
      <c r="X24" s="323" t="s">
        <v>6</v>
      </c>
      <c r="Y24" s="323" t="s">
        <v>6</v>
      </c>
      <c r="Z24" s="323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203</v>
      </c>
      <c r="E25" s="89">
        <v>230</v>
      </c>
      <c r="F25" s="89">
        <v>256</v>
      </c>
      <c r="G25" s="89">
        <v>282</v>
      </c>
      <c r="H25" s="89">
        <v>309</v>
      </c>
      <c r="I25" s="89">
        <v>335</v>
      </c>
      <c r="J25" s="89">
        <v>361</v>
      </c>
      <c r="K25" s="89">
        <v>388</v>
      </c>
      <c r="L25" s="89">
        <v>414</v>
      </c>
      <c r="M25" s="89">
        <v>441</v>
      </c>
      <c r="N25" s="89">
        <v>467</v>
      </c>
      <c r="O25" s="89">
        <v>493</v>
      </c>
      <c r="P25" s="89">
        <v>520</v>
      </c>
      <c r="Q25" s="89">
        <v>546</v>
      </c>
      <c r="R25" s="89">
        <v>572</v>
      </c>
      <c r="S25" s="89">
        <v>599</v>
      </c>
      <c r="T25" s="89">
        <v>625</v>
      </c>
      <c r="U25" s="90">
        <v>754</v>
      </c>
      <c r="V25" s="323" t="s">
        <v>6</v>
      </c>
      <c r="W25" s="323" t="s">
        <v>6</v>
      </c>
      <c r="X25" s="323" t="s">
        <v>6</v>
      </c>
      <c r="Y25" s="323" t="s">
        <v>6</v>
      </c>
      <c r="Z25" s="323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207</v>
      </c>
      <c r="E26" s="89">
        <v>235</v>
      </c>
      <c r="F26" s="89">
        <v>262</v>
      </c>
      <c r="G26" s="89">
        <v>289</v>
      </c>
      <c r="H26" s="89">
        <v>317</v>
      </c>
      <c r="I26" s="89">
        <v>344</v>
      </c>
      <c r="J26" s="89">
        <v>371</v>
      </c>
      <c r="K26" s="89">
        <v>398</v>
      </c>
      <c r="L26" s="89">
        <v>426</v>
      </c>
      <c r="M26" s="89">
        <v>453</v>
      </c>
      <c r="N26" s="89">
        <v>480</v>
      </c>
      <c r="O26" s="89">
        <v>507</v>
      </c>
      <c r="P26" s="89">
        <v>535</v>
      </c>
      <c r="Q26" s="89">
        <v>562</v>
      </c>
      <c r="R26" s="89">
        <v>589</v>
      </c>
      <c r="S26" s="89">
        <v>616</v>
      </c>
      <c r="T26" s="89">
        <v>644</v>
      </c>
      <c r="U26" s="90">
        <v>773</v>
      </c>
      <c r="V26" s="323" t="s">
        <v>6</v>
      </c>
      <c r="W26" s="323" t="s">
        <v>6</v>
      </c>
      <c r="X26" s="323" t="s">
        <v>6</v>
      </c>
      <c r="Y26" s="323" t="s">
        <v>6</v>
      </c>
      <c r="Z26" s="323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323" t="s">
        <v>6</v>
      </c>
      <c r="R27" s="323" t="s">
        <v>6</v>
      </c>
      <c r="S27" s="323" t="s">
        <v>6</v>
      </c>
      <c r="T27" s="323" t="s">
        <v>6</v>
      </c>
      <c r="U27" s="323" t="s">
        <v>6</v>
      </c>
      <c r="V27" s="323" t="s">
        <v>6</v>
      </c>
      <c r="W27" s="323" t="s">
        <v>6</v>
      </c>
      <c r="X27" s="323" t="s">
        <v>6</v>
      </c>
      <c r="Y27" s="323" t="s">
        <v>6</v>
      </c>
      <c r="Z27" s="323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323" t="s">
        <v>6</v>
      </c>
      <c r="R28" s="323" t="s">
        <v>6</v>
      </c>
      <c r="S28" s="323" t="s">
        <v>6</v>
      </c>
      <c r="T28" s="323" t="s">
        <v>6</v>
      </c>
      <c r="U28" s="323" t="s">
        <v>6</v>
      </c>
      <c r="V28" s="323" t="s">
        <v>6</v>
      </c>
      <c r="W28" s="323" t="s">
        <v>6</v>
      </c>
      <c r="X28" s="323" t="s">
        <v>6</v>
      </c>
      <c r="Y28" s="323" t="s">
        <v>6</v>
      </c>
      <c r="Z28" s="323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2"/>
        <v/>
      </c>
      <c r="AN52" s="146" t="str">
        <f t="shared" si="1"/>
        <v/>
      </c>
    </row>
    <row r="53" spans="32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2"/>
        <v/>
      </c>
      <c r="AN53" s="146" t="str">
        <f t="shared" si="1"/>
        <v/>
      </c>
    </row>
    <row r="54" spans="32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2"/>
        <v/>
      </c>
      <c r="AN54" s="146" t="str">
        <f t="shared" si="1"/>
        <v/>
      </c>
    </row>
    <row r="55" spans="32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2"/>
        <v/>
      </c>
      <c r="AN55" s="146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2Pp3lB750iw/u0sOaalQdqV5Upsfk6L7VduK7MA80XaeLtmsRA4ZlmMNs8JRTcLyGHrcE5FlgIddrmpir+Z3nw==" saltValue="cuCrQCCHmm3kfA9Y1aFxPg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rgb="FF00B0F0"/>
    <pageSetUpPr fitToPage="1"/>
  </sheetPr>
  <dimension ref="A1:AN92"/>
  <sheetViews>
    <sheetView topLeftCell="G7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4" width="12" customWidth="1"/>
    <col min="5" max="6" width="12.5703125" customWidth="1"/>
    <col min="7" max="7" width="13" customWidth="1"/>
    <col min="8" max="8" width="13.140625" customWidth="1"/>
    <col min="9" max="9" width="12.140625" customWidth="1"/>
    <col min="10" max="11" width="11.42578125" bestFit="1" customWidth="1"/>
    <col min="12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 t="s">
        <v>403</v>
      </c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0" s="1" customFormat="1" ht="18" customHeight="1">
      <c r="E2" s="20"/>
      <c r="K2" s="92"/>
      <c r="M2" s="318" t="s">
        <v>383</v>
      </c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1" t="s">
        <v>347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1" t="s">
        <v>340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75</v>
      </c>
      <c r="E7" s="87">
        <v>83</v>
      </c>
      <c r="F7" s="87">
        <v>91</v>
      </c>
      <c r="G7" s="87">
        <v>99</v>
      </c>
      <c r="H7" s="87">
        <v>108</v>
      </c>
      <c r="I7" s="87">
        <v>116</v>
      </c>
      <c r="J7" s="87">
        <v>124</v>
      </c>
      <c r="K7" s="87">
        <v>132</v>
      </c>
      <c r="L7" s="87">
        <v>140</v>
      </c>
      <c r="M7" s="88">
        <v>165</v>
      </c>
      <c r="N7" s="88">
        <v>174</v>
      </c>
      <c r="O7" s="88">
        <v>182</v>
      </c>
      <c r="P7" s="88">
        <v>203</v>
      </c>
      <c r="Q7" s="89">
        <v>266</v>
      </c>
      <c r="R7" s="89">
        <v>277</v>
      </c>
      <c r="S7" s="89">
        <v>288</v>
      </c>
      <c r="T7" s="89">
        <v>298</v>
      </c>
      <c r="U7" s="90">
        <v>412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91</v>
      </c>
      <c r="AK7" s="53">
        <f>'CALCULATOR SHEET'!J13</f>
        <v>117.5</v>
      </c>
      <c r="AL7" s="53">
        <f>IF(AJ7=0,"",MATCH(CEILING(AJ7,6),$D$4:$Z$4,0))</f>
        <v>13</v>
      </c>
      <c r="AM7" s="53">
        <f>IF(AK7=0,"",MATCH(CEILING(AK7,6),$C$7:$C$28,0))</f>
        <v>17</v>
      </c>
      <c r="AN7" s="54">
        <f>IF(AL7="","",INDEX($D$7:$Z$28,AM7,AL7))</f>
        <v>451</v>
      </c>
    </row>
    <row r="8" spans="1:40" ht="29.1" customHeight="1">
      <c r="B8" s="13"/>
      <c r="C8" s="27">
        <v>30</v>
      </c>
      <c r="D8" s="87">
        <v>80</v>
      </c>
      <c r="E8" s="87">
        <v>88</v>
      </c>
      <c r="F8" s="87">
        <v>98</v>
      </c>
      <c r="G8" s="87">
        <v>107</v>
      </c>
      <c r="H8" s="87">
        <v>116</v>
      </c>
      <c r="I8" s="87">
        <v>125</v>
      </c>
      <c r="J8" s="87">
        <v>134</v>
      </c>
      <c r="K8" s="87">
        <v>143</v>
      </c>
      <c r="L8" s="87">
        <v>152</v>
      </c>
      <c r="M8" s="88">
        <v>177</v>
      </c>
      <c r="N8" s="88">
        <v>187</v>
      </c>
      <c r="O8" s="88">
        <v>197</v>
      </c>
      <c r="P8" s="88">
        <v>218</v>
      </c>
      <c r="Q8" s="89">
        <v>282</v>
      </c>
      <c r="R8" s="89">
        <v>294</v>
      </c>
      <c r="S8" s="89">
        <v>306</v>
      </c>
      <c r="T8" s="89">
        <v>317</v>
      </c>
      <c r="U8" s="90">
        <v>432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47</v>
      </c>
      <c r="AK8" s="53">
        <f>'CALCULATOR SHEET'!J14</f>
        <v>117.5</v>
      </c>
      <c r="AL8" s="53">
        <f t="shared" ref="AL8:AL71" si="0">IF(AJ8=0,"",MATCH(CEILING(AJ8,6),$D$4:$Z$4,0))</f>
        <v>5</v>
      </c>
      <c r="AM8" s="53">
        <f t="shared" ref="AM8:AM71" si="1">IF(AK8=0,"",MATCH(CEILING(AK8,6),$C$7:$C$28,0))</f>
        <v>17</v>
      </c>
      <c r="AN8" s="54">
        <f t="shared" ref="AN8:AN71" si="2">IF(AL8="","",INDEX($D$7:$Z$28,AM8,AL8))</f>
        <v>251</v>
      </c>
    </row>
    <row r="9" spans="1:40" ht="29.1" customHeight="1">
      <c r="B9" s="13"/>
      <c r="C9" s="27">
        <v>36</v>
      </c>
      <c r="D9" s="87">
        <v>84</v>
      </c>
      <c r="E9" s="87">
        <v>94</v>
      </c>
      <c r="F9" s="87">
        <v>104</v>
      </c>
      <c r="G9" s="87">
        <v>114</v>
      </c>
      <c r="H9" s="87">
        <v>124</v>
      </c>
      <c r="I9" s="87">
        <v>134</v>
      </c>
      <c r="J9" s="87">
        <v>144</v>
      </c>
      <c r="K9" s="87">
        <v>154</v>
      </c>
      <c r="L9" s="87">
        <v>164</v>
      </c>
      <c r="M9" s="88">
        <v>190</v>
      </c>
      <c r="N9" s="88">
        <v>201</v>
      </c>
      <c r="O9" s="88">
        <v>212</v>
      </c>
      <c r="P9" s="88">
        <v>234</v>
      </c>
      <c r="Q9" s="89">
        <v>299</v>
      </c>
      <c r="R9" s="89">
        <v>311</v>
      </c>
      <c r="S9" s="89">
        <v>324</v>
      </c>
      <c r="T9" s="89">
        <v>336</v>
      </c>
      <c r="U9" s="90">
        <v>452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1"/>
        <v/>
      </c>
      <c r="AN9" s="54" t="str">
        <f t="shared" si="2"/>
        <v/>
      </c>
    </row>
    <row r="10" spans="1:40" ht="29.1" customHeight="1">
      <c r="B10" s="13"/>
      <c r="C10" s="27">
        <v>42</v>
      </c>
      <c r="D10" s="87">
        <v>88</v>
      </c>
      <c r="E10" s="87">
        <v>99</v>
      </c>
      <c r="F10" s="87">
        <v>110</v>
      </c>
      <c r="G10" s="87">
        <v>121</v>
      </c>
      <c r="H10" s="87">
        <v>132</v>
      </c>
      <c r="I10" s="87">
        <v>143</v>
      </c>
      <c r="J10" s="87">
        <v>154</v>
      </c>
      <c r="K10" s="87">
        <v>165</v>
      </c>
      <c r="L10" s="87">
        <v>176</v>
      </c>
      <c r="M10" s="88">
        <v>203</v>
      </c>
      <c r="N10" s="88">
        <v>215</v>
      </c>
      <c r="O10" s="88">
        <v>226</v>
      </c>
      <c r="P10" s="88">
        <v>249</v>
      </c>
      <c r="Q10" s="89">
        <v>315</v>
      </c>
      <c r="R10" s="89">
        <v>329</v>
      </c>
      <c r="S10" s="89">
        <v>342</v>
      </c>
      <c r="T10" s="89">
        <v>356</v>
      </c>
      <c r="U10" s="90">
        <v>472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13"/>
      <c r="C11" s="27">
        <v>48</v>
      </c>
      <c r="D11" s="87">
        <v>93</v>
      </c>
      <c r="E11" s="87">
        <v>105</v>
      </c>
      <c r="F11" s="87">
        <v>116</v>
      </c>
      <c r="G11" s="87">
        <v>128</v>
      </c>
      <c r="H11" s="87">
        <v>140</v>
      </c>
      <c r="I11" s="87">
        <v>152</v>
      </c>
      <c r="J11" s="87">
        <v>164</v>
      </c>
      <c r="K11" s="87">
        <v>176</v>
      </c>
      <c r="L11" s="87">
        <v>188</v>
      </c>
      <c r="M11" s="88">
        <v>216</v>
      </c>
      <c r="N11" s="88">
        <v>228</v>
      </c>
      <c r="O11" s="88">
        <v>241</v>
      </c>
      <c r="P11" s="88">
        <v>265</v>
      </c>
      <c r="Q11" s="89">
        <v>332</v>
      </c>
      <c r="R11" s="89">
        <v>346</v>
      </c>
      <c r="S11" s="89">
        <v>360</v>
      </c>
      <c r="T11" s="89">
        <v>375</v>
      </c>
      <c r="U11" s="90">
        <v>492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97</v>
      </c>
      <c r="E12" s="87">
        <v>110</v>
      </c>
      <c r="F12" s="87">
        <v>123</v>
      </c>
      <c r="G12" s="87">
        <v>136</v>
      </c>
      <c r="H12" s="87">
        <v>149</v>
      </c>
      <c r="I12" s="87">
        <v>161</v>
      </c>
      <c r="J12" s="87">
        <v>174</v>
      </c>
      <c r="K12" s="87">
        <v>187</v>
      </c>
      <c r="L12" s="87">
        <v>199</v>
      </c>
      <c r="M12" s="88">
        <v>229</v>
      </c>
      <c r="N12" s="88">
        <v>242</v>
      </c>
      <c r="O12" s="88">
        <v>255</v>
      </c>
      <c r="P12" s="88">
        <v>280</v>
      </c>
      <c r="Q12" s="89">
        <v>348</v>
      </c>
      <c r="R12" s="89">
        <v>363</v>
      </c>
      <c r="S12" s="89">
        <v>379</v>
      </c>
      <c r="T12" s="89">
        <v>394</v>
      </c>
      <c r="U12" s="90">
        <v>512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102</v>
      </c>
      <c r="E13" s="87">
        <v>116</v>
      </c>
      <c r="F13" s="87">
        <v>129</v>
      </c>
      <c r="G13" s="87">
        <v>143</v>
      </c>
      <c r="H13" s="87">
        <v>156</v>
      </c>
      <c r="I13" s="87">
        <v>170</v>
      </c>
      <c r="J13" s="87">
        <v>184</v>
      </c>
      <c r="K13" s="87">
        <v>198</v>
      </c>
      <c r="L13" s="87">
        <v>211</v>
      </c>
      <c r="M13" s="88">
        <v>241</v>
      </c>
      <c r="N13" s="88">
        <v>256</v>
      </c>
      <c r="O13" s="88">
        <v>270</v>
      </c>
      <c r="P13" s="88">
        <v>296</v>
      </c>
      <c r="Q13" s="89">
        <v>364</v>
      </c>
      <c r="R13" s="89">
        <v>381</v>
      </c>
      <c r="S13" s="89">
        <v>397</v>
      </c>
      <c r="T13" s="89">
        <v>413</v>
      </c>
      <c r="U13" s="90">
        <v>532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107</v>
      </c>
      <c r="E14" s="87">
        <v>121</v>
      </c>
      <c r="F14" s="87">
        <v>136</v>
      </c>
      <c r="G14" s="87">
        <v>150</v>
      </c>
      <c r="H14" s="87">
        <v>165</v>
      </c>
      <c r="I14" s="87">
        <v>179</v>
      </c>
      <c r="J14" s="87">
        <v>194</v>
      </c>
      <c r="K14" s="87">
        <v>209</v>
      </c>
      <c r="L14" s="87">
        <v>223</v>
      </c>
      <c r="M14" s="88">
        <v>254</v>
      </c>
      <c r="N14" s="88">
        <v>269</v>
      </c>
      <c r="O14" s="88">
        <v>285</v>
      </c>
      <c r="P14" s="88">
        <v>311</v>
      </c>
      <c r="Q14" s="89">
        <v>381</v>
      </c>
      <c r="R14" s="89">
        <v>398</v>
      </c>
      <c r="S14" s="89">
        <v>415</v>
      </c>
      <c r="T14" s="89">
        <v>432</v>
      </c>
      <c r="U14" s="90">
        <v>552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111</v>
      </c>
      <c r="E15" s="87">
        <v>126</v>
      </c>
      <c r="F15" s="87">
        <v>142</v>
      </c>
      <c r="G15" s="87">
        <v>157</v>
      </c>
      <c r="H15" s="87">
        <v>173</v>
      </c>
      <c r="I15" s="87">
        <v>188</v>
      </c>
      <c r="J15" s="87">
        <v>204</v>
      </c>
      <c r="K15" s="87">
        <v>219</v>
      </c>
      <c r="L15" s="87">
        <v>235</v>
      </c>
      <c r="M15" s="88">
        <v>267</v>
      </c>
      <c r="N15" s="88">
        <v>283</v>
      </c>
      <c r="O15" s="88">
        <v>299</v>
      </c>
      <c r="P15" s="88">
        <v>327</v>
      </c>
      <c r="Q15" s="89">
        <v>397</v>
      </c>
      <c r="R15" s="89">
        <v>415</v>
      </c>
      <c r="S15" s="89">
        <v>433</v>
      </c>
      <c r="T15" s="89">
        <v>451</v>
      </c>
      <c r="U15" s="90">
        <v>572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116</v>
      </c>
      <c r="E16" s="87">
        <v>132</v>
      </c>
      <c r="F16" s="87">
        <v>148</v>
      </c>
      <c r="G16" s="87">
        <v>165</v>
      </c>
      <c r="H16" s="87">
        <v>181</v>
      </c>
      <c r="I16" s="87">
        <v>198</v>
      </c>
      <c r="J16" s="87">
        <v>214</v>
      </c>
      <c r="K16" s="87">
        <v>230</v>
      </c>
      <c r="L16" s="87">
        <v>247</v>
      </c>
      <c r="M16" s="88">
        <v>279</v>
      </c>
      <c r="N16" s="88">
        <v>297</v>
      </c>
      <c r="O16" s="88">
        <v>314</v>
      </c>
      <c r="P16" s="88">
        <v>342</v>
      </c>
      <c r="Q16" s="89">
        <v>414</v>
      </c>
      <c r="R16" s="89">
        <v>433</v>
      </c>
      <c r="S16" s="89">
        <v>452</v>
      </c>
      <c r="T16" s="89">
        <v>471</v>
      </c>
      <c r="U16" s="90">
        <v>592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120</v>
      </c>
      <c r="E17" s="87">
        <v>137</v>
      </c>
      <c r="F17" s="87">
        <v>154</v>
      </c>
      <c r="G17" s="87">
        <v>172</v>
      </c>
      <c r="H17" s="87">
        <v>189</v>
      </c>
      <c r="I17" s="87">
        <v>207</v>
      </c>
      <c r="J17" s="87">
        <v>224</v>
      </c>
      <c r="K17" s="87">
        <v>241</v>
      </c>
      <c r="L17" s="87">
        <v>259</v>
      </c>
      <c r="M17" s="88">
        <v>292</v>
      </c>
      <c r="N17" s="88">
        <v>310</v>
      </c>
      <c r="O17" s="88">
        <v>328</v>
      </c>
      <c r="P17" s="88">
        <v>358</v>
      </c>
      <c r="Q17" s="89">
        <v>430</v>
      </c>
      <c r="R17" s="89">
        <v>450</v>
      </c>
      <c r="S17" s="89">
        <v>470</v>
      </c>
      <c r="T17" s="89">
        <v>490</v>
      </c>
      <c r="U17" s="90">
        <v>612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124</v>
      </c>
      <c r="E18" s="87">
        <v>143</v>
      </c>
      <c r="F18" s="87">
        <v>161</v>
      </c>
      <c r="G18" s="87">
        <v>179</v>
      </c>
      <c r="H18" s="87">
        <v>197</v>
      </c>
      <c r="I18" s="87">
        <v>216</v>
      </c>
      <c r="J18" s="87">
        <v>234</v>
      </c>
      <c r="K18" s="87">
        <v>252</v>
      </c>
      <c r="L18" s="87">
        <v>271</v>
      </c>
      <c r="M18" s="88">
        <v>305</v>
      </c>
      <c r="N18" s="88">
        <v>324</v>
      </c>
      <c r="O18" s="88">
        <v>343</v>
      </c>
      <c r="P18" s="88">
        <v>373</v>
      </c>
      <c r="Q18" s="89">
        <v>446</v>
      </c>
      <c r="R18" s="89">
        <v>467</v>
      </c>
      <c r="S18" s="89">
        <v>488</v>
      </c>
      <c r="T18" s="89">
        <v>509</v>
      </c>
      <c r="U18" s="90">
        <v>633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139</v>
      </c>
      <c r="E19" s="88">
        <v>159</v>
      </c>
      <c r="F19" s="88">
        <v>179</v>
      </c>
      <c r="G19" s="88">
        <v>199</v>
      </c>
      <c r="H19" s="88">
        <v>218</v>
      </c>
      <c r="I19" s="88">
        <v>238</v>
      </c>
      <c r="J19" s="88">
        <v>258</v>
      </c>
      <c r="K19" s="88">
        <v>278</v>
      </c>
      <c r="L19" s="88">
        <v>298</v>
      </c>
      <c r="M19" s="88">
        <v>318</v>
      </c>
      <c r="N19" s="88">
        <v>337</v>
      </c>
      <c r="O19" s="88">
        <v>358</v>
      </c>
      <c r="P19" s="88">
        <v>389</v>
      </c>
      <c r="Q19" s="89">
        <v>463</v>
      </c>
      <c r="R19" s="89">
        <v>485</v>
      </c>
      <c r="S19" s="89">
        <v>506</v>
      </c>
      <c r="T19" s="89">
        <v>528</v>
      </c>
      <c r="U19" s="90">
        <v>653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143</v>
      </c>
      <c r="E20" s="88">
        <v>163</v>
      </c>
      <c r="F20" s="88">
        <v>185</v>
      </c>
      <c r="G20" s="88">
        <v>206</v>
      </c>
      <c r="H20" s="88">
        <v>227</v>
      </c>
      <c r="I20" s="88">
        <v>247</v>
      </c>
      <c r="J20" s="88">
        <v>268</v>
      </c>
      <c r="K20" s="88">
        <v>289</v>
      </c>
      <c r="L20" s="88">
        <v>310</v>
      </c>
      <c r="M20" s="88">
        <v>330</v>
      </c>
      <c r="N20" s="88">
        <v>351</v>
      </c>
      <c r="O20" s="88">
        <v>372</v>
      </c>
      <c r="P20" s="88">
        <v>404</v>
      </c>
      <c r="Q20" s="89">
        <v>479</v>
      </c>
      <c r="R20" s="89">
        <v>502</v>
      </c>
      <c r="S20" s="89">
        <v>525</v>
      </c>
      <c r="T20" s="89">
        <v>547</v>
      </c>
      <c r="U20" s="90">
        <v>673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148</v>
      </c>
      <c r="E21" s="88">
        <v>168</v>
      </c>
      <c r="F21" s="88">
        <v>191</v>
      </c>
      <c r="G21" s="88">
        <v>213</v>
      </c>
      <c r="H21" s="88">
        <v>235</v>
      </c>
      <c r="I21" s="88">
        <v>257</v>
      </c>
      <c r="J21" s="88">
        <v>278</v>
      </c>
      <c r="K21" s="88">
        <v>300</v>
      </c>
      <c r="L21" s="88">
        <v>322</v>
      </c>
      <c r="M21" s="88">
        <v>343</v>
      </c>
      <c r="N21" s="88">
        <v>365</v>
      </c>
      <c r="O21" s="88">
        <v>387</v>
      </c>
      <c r="P21" s="88">
        <v>420</v>
      </c>
      <c r="Q21" s="89">
        <v>496</v>
      </c>
      <c r="R21" s="89">
        <v>519</v>
      </c>
      <c r="S21" s="89">
        <v>543</v>
      </c>
      <c r="T21" s="89">
        <v>566</v>
      </c>
      <c r="U21" s="90">
        <v>693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152</v>
      </c>
      <c r="E22" s="88">
        <v>173</v>
      </c>
      <c r="F22" s="88">
        <v>198</v>
      </c>
      <c r="G22" s="88">
        <v>220</v>
      </c>
      <c r="H22" s="88">
        <v>243</v>
      </c>
      <c r="I22" s="88">
        <v>265</v>
      </c>
      <c r="J22" s="88">
        <v>288</v>
      </c>
      <c r="K22" s="88">
        <v>311</v>
      </c>
      <c r="L22" s="88">
        <v>333</v>
      </c>
      <c r="M22" s="88">
        <v>356</v>
      </c>
      <c r="N22" s="88">
        <v>379</v>
      </c>
      <c r="O22" s="88">
        <v>401</v>
      </c>
      <c r="P22" s="88">
        <v>435</v>
      </c>
      <c r="Q22" s="89">
        <v>512</v>
      </c>
      <c r="R22" s="89">
        <v>537</v>
      </c>
      <c r="S22" s="89">
        <v>561</v>
      </c>
      <c r="T22" s="89">
        <v>586</v>
      </c>
      <c r="U22" s="90">
        <v>713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157</v>
      </c>
      <c r="E23" s="88">
        <v>177</v>
      </c>
      <c r="F23" s="88">
        <v>204</v>
      </c>
      <c r="G23" s="88">
        <v>227</v>
      </c>
      <c r="H23" s="88">
        <v>251</v>
      </c>
      <c r="I23" s="88">
        <v>275</v>
      </c>
      <c r="J23" s="88">
        <v>298</v>
      </c>
      <c r="K23" s="88">
        <v>322</v>
      </c>
      <c r="L23" s="88">
        <v>345</v>
      </c>
      <c r="M23" s="88">
        <v>369</v>
      </c>
      <c r="N23" s="88">
        <v>392</v>
      </c>
      <c r="O23" s="88">
        <v>416</v>
      </c>
      <c r="P23" s="88">
        <v>451</v>
      </c>
      <c r="Q23" s="89">
        <v>528</v>
      </c>
      <c r="R23" s="89">
        <v>554</v>
      </c>
      <c r="S23" s="89">
        <v>579</v>
      </c>
      <c r="T23" s="89">
        <v>605</v>
      </c>
      <c r="U23" s="90">
        <v>733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162</v>
      </c>
      <c r="E24" s="88">
        <v>182</v>
      </c>
      <c r="F24" s="88">
        <v>210</v>
      </c>
      <c r="G24" s="88">
        <v>235</v>
      </c>
      <c r="H24" s="88">
        <v>259</v>
      </c>
      <c r="I24" s="88">
        <v>284</v>
      </c>
      <c r="J24" s="88">
        <v>308</v>
      </c>
      <c r="K24" s="88">
        <v>333</v>
      </c>
      <c r="L24" s="88">
        <v>357</v>
      </c>
      <c r="M24" s="88">
        <v>382</v>
      </c>
      <c r="N24" s="88">
        <v>406</v>
      </c>
      <c r="O24" s="88">
        <v>430</v>
      </c>
      <c r="P24" s="88">
        <v>466</v>
      </c>
      <c r="Q24" s="89">
        <v>545</v>
      </c>
      <c r="R24" s="89">
        <v>571</v>
      </c>
      <c r="S24" s="89">
        <v>598</v>
      </c>
      <c r="T24" s="89">
        <v>624</v>
      </c>
      <c r="U24" s="90">
        <v>753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207</v>
      </c>
      <c r="E25" s="89">
        <v>234</v>
      </c>
      <c r="F25" s="89">
        <v>261</v>
      </c>
      <c r="G25" s="89">
        <v>289</v>
      </c>
      <c r="H25" s="89">
        <v>316</v>
      </c>
      <c r="I25" s="89">
        <v>343</v>
      </c>
      <c r="J25" s="89">
        <v>370</v>
      </c>
      <c r="K25" s="89">
        <v>398</v>
      </c>
      <c r="L25" s="89">
        <v>425</v>
      </c>
      <c r="M25" s="89">
        <v>452</v>
      </c>
      <c r="N25" s="89">
        <v>480</v>
      </c>
      <c r="O25" s="89">
        <v>507</v>
      </c>
      <c r="P25" s="89">
        <v>534</v>
      </c>
      <c r="Q25" s="89">
        <v>561</v>
      </c>
      <c r="R25" s="89">
        <v>588</v>
      </c>
      <c r="S25" s="89">
        <v>616</v>
      </c>
      <c r="T25" s="89">
        <v>643</v>
      </c>
      <c r="U25" s="90">
        <v>773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211</v>
      </c>
      <c r="E26" s="89">
        <v>239</v>
      </c>
      <c r="F26" s="89">
        <v>268</v>
      </c>
      <c r="G26" s="89">
        <v>296</v>
      </c>
      <c r="H26" s="89">
        <v>324</v>
      </c>
      <c r="I26" s="89">
        <v>352</v>
      </c>
      <c r="J26" s="89">
        <v>380</v>
      </c>
      <c r="K26" s="89">
        <v>409</v>
      </c>
      <c r="L26" s="89">
        <v>437</v>
      </c>
      <c r="M26" s="89">
        <v>465</v>
      </c>
      <c r="N26" s="89">
        <v>493</v>
      </c>
      <c r="O26" s="89">
        <v>521</v>
      </c>
      <c r="P26" s="89">
        <v>550</v>
      </c>
      <c r="Q26" s="89">
        <v>578</v>
      </c>
      <c r="R26" s="89">
        <v>606</v>
      </c>
      <c r="S26" s="89">
        <v>634</v>
      </c>
      <c r="T26" s="89">
        <v>662</v>
      </c>
      <c r="U26" s="90">
        <v>793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/>
      <c r="AC30"/>
      <c r="AD30"/>
      <c r="AE30"/>
      <c r="AF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 s="1" customFormat="1">
      <c r="AF62" s="8"/>
      <c r="AI62" s="1">
        <f t="shared" si="3"/>
        <v>56</v>
      </c>
      <c r="AJ62" s="7">
        <f>'CALCULATOR SHEET'!I71</f>
        <v>0</v>
      </c>
      <c r="AK62" s="7">
        <f>'CALCULATOR SHEET'!J71</f>
        <v>0</v>
      </c>
      <c r="AL62" s="7" t="str">
        <f t="shared" si="0"/>
        <v/>
      </c>
      <c r="AM62" s="7" t="str">
        <f t="shared" si="1"/>
        <v/>
      </c>
      <c r="AN62" s="146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UkdZfDdsMQ57YOKog5uznjkgq+NGI4hiwMI7MHaW4G8ViFYzwxKggZdApyGzX9QFLShxIbZ/H9L6m4I6Ef8pOQ==" saltValue="6anUtNS3Pn7DZLwB+5aQxw==" spinCount="100000" sheet="1" objects="1" scenarios="1"/>
  <mergeCells count="1">
    <mergeCell ref="X1:Y1"/>
  </mergeCells>
  <pageMargins left="0.25" right="0.25" top="0.75" bottom="0.75" header="0.3" footer="0.3"/>
  <pageSetup scale="42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tabColor rgb="FF00B0F0"/>
    <pageSetUpPr fitToPage="1"/>
  </sheetPr>
  <dimension ref="A1:AN92"/>
  <sheetViews>
    <sheetView topLeftCell="B7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0" s="1" customFormat="1" ht="18" customHeight="1">
      <c r="E2" s="20"/>
      <c r="J2" s="92" t="s">
        <v>431</v>
      </c>
      <c r="K2" s="92"/>
      <c r="L2" s="92"/>
      <c r="M2" s="318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82</v>
      </c>
      <c r="E7" s="87">
        <v>91</v>
      </c>
      <c r="F7" s="87">
        <v>101</v>
      </c>
      <c r="G7" s="87">
        <v>111</v>
      </c>
      <c r="H7" s="87">
        <v>121</v>
      </c>
      <c r="I7" s="87">
        <v>131</v>
      </c>
      <c r="J7" s="87">
        <v>141</v>
      </c>
      <c r="K7" s="87">
        <v>151</v>
      </c>
      <c r="L7" s="87">
        <v>160</v>
      </c>
      <c r="M7" s="88">
        <v>187</v>
      </c>
      <c r="N7" s="88">
        <v>197</v>
      </c>
      <c r="O7" s="88">
        <v>207</v>
      </c>
      <c r="P7" s="88">
        <v>230</v>
      </c>
      <c r="Q7" s="89">
        <v>294</v>
      </c>
      <c r="R7" s="89">
        <v>307</v>
      </c>
      <c r="S7" s="89">
        <v>319</v>
      </c>
      <c r="T7" s="357">
        <v>331</v>
      </c>
      <c r="U7" s="362">
        <v>447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91</v>
      </c>
      <c r="AK7" s="53">
        <f>'CALCULATOR SHEET'!J13</f>
        <v>117.5</v>
      </c>
      <c r="AL7" s="53">
        <f>IF(AJ7=0,"",MATCH(CEILING(AJ7,6),$D$4:$Z$4,0))</f>
        <v>13</v>
      </c>
      <c r="AM7" s="53">
        <f>IF(AK7=0,"",MATCH(CEILING(AK7,6),$C$7:$C$28,0))</f>
        <v>17</v>
      </c>
      <c r="AN7" s="54">
        <f>IF(AL7="","",INDEX($D$7:$Z$28,AM7,AL7))</f>
        <v>543</v>
      </c>
    </row>
    <row r="8" spans="1:40" ht="29.1" customHeight="1">
      <c r="B8" s="13"/>
      <c r="C8" s="27">
        <v>30</v>
      </c>
      <c r="D8" s="87">
        <v>87</v>
      </c>
      <c r="E8" s="87">
        <v>98</v>
      </c>
      <c r="F8" s="87">
        <v>109</v>
      </c>
      <c r="G8" s="87">
        <v>120</v>
      </c>
      <c r="H8" s="87">
        <v>131</v>
      </c>
      <c r="I8" s="87">
        <v>142</v>
      </c>
      <c r="J8" s="87">
        <v>153</v>
      </c>
      <c r="K8" s="87">
        <v>164</v>
      </c>
      <c r="L8" s="87">
        <v>175</v>
      </c>
      <c r="M8" s="88">
        <v>203</v>
      </c>
      <c r="N8" s="88">
        <v>214</v>
      </c>
      <c r="O8" s="88">
        <v>226</v>
      </c>
      <c r="P8" s="88">
        <v>249</v>
      </c>
      <c r="Q8" s="89">
        <v>315</v>
      </c>
      <c r="R8" s="89">
        <v>329</v>
      </c>
      <c r="S8" s="89">
        <v>342</v>
      </c>
      <c r="T8" s="357">
        <v>356</v>
      </c>
      <c r="U8" s="362">
        <v>472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47</v>
      </c>
      <c r="AK8" s="53">
        <f>'CALCULATOR SHEET'!J14</f>
        <v>117.5</v>
      </c>
      <c r="AL8" s="53">
        <f t="shared" ref="AL8:AL71" si="0">IF(AJ8=0,"",MATCH(CEILING(AJ8,6),$D$4:$Z$4,0))</f>
        <v>5</v>
      </c>
      <c r="AM8" s="53">
        <f t="shared" ref="AM8:AM71" si="1">IF(AK8=0,"",MATCH(CEILING(AK8,6),$C$7:$C$28,0))</f>
        <v>17</v>
      </c>
      <c r="AN8" s="54">
        <f t="shared" ref="AN8:AN71" si="2">IF(AL8="","",INDEX($D$7:$Z$28,AM8,AL8))</f>
        <v>297</v>
      </c>
    </row>
    <row r="9" spans="1:40" ht="29.1" customHeight="1">
      <c r="B9" s="13"/>
      <c r="C9" s="27">
        <v>36</v>
      </c>
      <c r="D9" s="87">
        <v>93</v>
      </c>
      <c r="E9" s="87">
        <v>105</v>
      </c>
      <c r="F9" s="87">
        <v>117</v>
      </c>
      <c r="G9" s="87">
        <v>129</v>
      </c>
      <c r="H9" s="87">
        <v>141</v>
      </c>
      <c r="I9" s="87">
        <v>154</v>
      </c>
      <c r="J9" s="87">
        <v>166</v>
      </c>
      <c r="K9" s="87">
        <v>178</v>
      </c>
      <c r="L9" s="87">
        <v>190</v>
      </c>
      <c r="M9" s="88">
        <v>219</v>
      </c>
      <c r="N9" s="88">
        <v>232</v>
      </c>
      <c r="O9" s="88">
        <v>244</v>
      </c>
      <c r="P9" s="88">
        <v>269</v>
      </c>
      <c r="Q9" s="89">
        <v>336</v>
      </c>
      <c r="R9" s="89">
        <v>351</v>
      </c>
      <c r="S9" s="89">
        <v>365</v>
      </c>
      <c r="T9" s="357">
        <v>380</v>
      </c>
      <c r="U9" s="362">
        <v>498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1"/>
        <v/>
      </c>
      <c r="AN9" s="54" t="str">
        <f t="shared" si="2"/>
        <v/>
      </c>
    </row>
    <row r="10" spans="1:40" ht="29.1" customHeight="1">
      <c r="B10" s="13"/>
      <c r="C10" s="27">
        <v>42</v>
      </c>
      <c r="D10" s="87">
        <v>98</v>
      </c>
      <c r="E10" s="87">
        <v>112</v>
      </c>
      <c r="F10" s="87">
        <v>125</v>
      </c>
      <c r="G10" s="87">
        <v>138</v>
      </c>
      <c r="H10" s="87">
        <v>152</v>
      </c>
      <c r="I10" s="87">
        <v>165</v>
      </c>
      <c r="J10" s="87">
        <v>178</v>
      </c>
      <c r="K10" s="87">
        <v>192</v>
      </c>
      <c r="L10" s="87">
        <v>205</v>
      </c>
      <c r="M10" s="88">
        <v>235</v>
      </c>
      <c r="N10" s="88">
        <v>249</v>
      </c>
      <c r="O10" s="88">
        <v>263</v>
      </c>
      <c r="P10" s="88">
        <v>289</v>
      </c>
      <c r="Q10" s="89">
        <v>357</v>
      </c>
      <c r="R10" s="89">
        <v>373</v>
      </c>
      <c r="S10" s="89">
        <v>389</v>
      </c>
      <c r="T10" s="357">
        <v>404</v>
      </c>
      <c r="U10" s="362">
        <v>523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13"/>
      <c r="C11" s="27">
        <v>48</v>
      </c>
      <c r="D11" s="87">
        <v>104</v>
      </c>
      <c r="E11" s="87">
        <v>118</v>
      </c>
      <c r="F11" s="87">
        <v>133</v>
      </c>
      <c r="G11" s="87">
        <v>147</v>
      </c>
      <c r="H11" s="87">
        <v>162</v>
      </c>
      <c r="I11" s="87">
        <v>176</v>
      </c>
      <c r="J11" s="87">
        <v>191</v>
      </c>
      <c r="K11" s="87">
        <v>206</v>
      </c>
      <c r="L11" s="87">
        <v>220</v>
      </c>
      <c r="M11" s="88">
        <v>251</v>
      </c>
      <c r="N11" s="88">
        <v>266</v>
      </c>
      <c r="O11" s="88">
        <v>281</v>
      </c>
      <c r="P11" s="88">
        <v>308</v>
      </c>
      <c r="Q11" s="89">
        <v>378</v>
      </c>
      <c r="R11" s="89">
        <v>394</v>
      </c>
      <c r="S11" s="89">
        <v>412</v>
      </c>
      <c r="T11" s="357">
        <v>429</v>
      </c>
      <c r="U11" s="362">
        <v>549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109</v>
      </c>
      <c r="E12" s="87">
        <v>125</v>
      </c>
      <c r="F12" s="87">
        <v>141</v>
      </c>
      <c r="G12" s="87">
        <v>156</v>
      </c>
      <c r="H12" s="87">
        <v>172</v>
      </c>
      <c r="I12" s="87">
        <v>188</v>
      </c>
      <c r="J12" s="87">
        <v>204</v>
      </c>
      <c r="K12" s="87">
        <v>219</v>
      </c>
      <c r="L12" s="87">
        <v>235</v>
      </c>
      <c r="M12" s="88">
        <v>267</v>
      </c>
      <c r="N12" s="88">
        <v>283</v>
      </c>
      <c r="O12" s="88">
        <v>300</v>
      </c>
      <c r="P12" s="88">
        <v>328</v>
      </c>
      <c r="Q12" s="89">
        <v>398</v>
      </c>
      <c r="R12" s="89">
        <v>417</v>
      </c>
      <c r="S12" s="89">
        <v>435</v>
      </c>
      <c r="T12" s="357">
        <v>453</v>
      </c>
      <c r="U12" s="362">
        <v>574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115</v>
      </c>
      <c r="E13" s="87">
        <v>132</v>
      </c>
      <c r="F13" s="87">
        <v>148</v>
      </c>
      <c r="G13" s="87">
        <v>166</v>
      </c>
      <c r="H13" s="87">
        <v>182</v>
      </c>
      <c r="I13" s="87">
        <v>199</v>
      </c>
      <c r="J13" s="87">
        <v>216</v>
      </c>
      <c r="K13" s="87">
        <v>233</v>
      </c>
      <c r="L13" s="87">
        <v>250</v>
      </c>
      <c r="M13" s="88">
        <v>283</v>
      </c>
      <c r="N13" s="88">
        <v>301</v>
      </c>
      <c r="O13" s="88">
        <v>318</v>
      </c>
      <c r="P13" s="88">
        <v>347</v>
      </c>
      <c r="Q13" s="89">
        <v>419</v>
      </c>
      <c r="R13" s="89">
        <v>438</v>
      </c>
      <c r="S13" s="89">
        <v>458</v>
      </c>
      <c r="T13" s="357">
        <v>478</v>
      </c>
      <c r="U13" s="362">
        <v>600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120</v>
      </c>
      <c r="E14" s="87">
        <v>138</v>
      </c>
      <c r="F14" s="87">
        <v>156</v>
      </c>
      <c r="G14" s="87">
        <v>174</v>
      </c>
      <c r="H14" s="87">
        <v>192</v>
      </c>
      <c r="I14" s="87">
        <v>211</v>
      </c>
      <c r="J14" s="87">
        <v>229</v>
      </c>
      <c r="K14" s="87">
        <v>247</v>
      </c>
      <c r="L14" s="87">
        <v>265</v>
      </c>
      <c r="M14" s="88">
        <v>299</v>
      </c>
      <c r="N14" s="88">
        <v>318</v>
      </c>
      <c r="O14" s="88">
        <v>337</v>
      </c>
      <c r="P14" s="88">
        <v>367</v>
      </c>
      <c r="Q14" s="89">
        <v>440</v>
      </c>
      <c r="R14" s="89">
        <v>460</v>
      </c>
      <c r="S14" s="89">
        <v>481</v>
      </c>
      <c r="T14" s="357">
        <v>502</v>
      </c>
      <c r="U14" s="362">
        <v>625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126</v>
      </c>
      <c r="E15" s="87">
        <v>145</v>
      </c>
      <c r="F15" s="87">
        <v>164</v>
      </c>
      <c r="G15" s="87">
        <v>183</v>
      </c>
      <c r="H15" s="87">
        <v>203</v>
      </c>
      <c r="I15" s="87">
        <v>222</v>
      </c>
      <c r="J15" s="87">
        <v>241</v>
      </c>
      <c r="K15" s="87">
        <v>260</v>
      </c>
      <c r="L15" s="87">
        <v>280</v>
      </c>
      <c r="M15" s="88">
        <v>315</v>
      </c>
      <c r="N15" s="88">
        <v>335</v>
      </c>
      <c r="O15" s="88">
        <v>355</v>
      </c>
      <c r="P15" s="88">
        <v>386</v>
      </c>
      <c r="Q15" s="89">
        <v>461</v>
      </c>
      <c r="R15" s="89">
        <v>482</v>
      </c>
      <c r="S15" s="89">
        <v>504</v>
      </c>
      <c r="T15" s="357">
        <v>526</v>
      </c>
      <c r="U15" s="362">
        <v>651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132</v>
      </c>
      <c r="E16" s="87">
        <v>152</v>
      </c>
      <c r="F16" s="87">
        <v>172</v>
      </c>
      <c r="G16" s="87">
        <v>193</v>
      </c>
      <c r="H16" s="87">
        <v>213</v>
      </c>
      <c r="I16" s="87">
        <v>233</v>
      </c>
      <c r="J16" s="87">
        <v>254</v>
      </c>
      <c r="K16" s="87">
        <v>274</v>
      </c>
      <c r="L16" s="87">
        <v>295</v>
      </c>
      <c r="M16" s="88">
        <v>331</v>
      </c>
      <c r="N16" s="88">
        <v>352</v>
      </c>
      <c r="O16" s="88">
        <v>373</v>
      </c>
      <c r="P16" s="88">
        <v>406</v>
      </c>
      <c r="Q16" s="89">
        <v>481</v>
      </c>
      <c r="R16" s="89">
        <v>504</v>
      </c>
      <c r="S16" s="89">
        <v>527</v>
      </c>
      <c r="T16" s="357">
        <v>550</v>
      </c>
      <c r="U16" s="362">
        <v>676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137</v>
      </c>
      <c r="E17" s="87">
        <v>158</v>
      </c>
      <c r="F17" s="87">
        <v>180</v>
      </c>
      <c r="G17" s="87">
        <v>202</v>
      </c>
      <c r="H17" s="87">
        <v>223</v>
      </c>
      <c r="I17" s="87">
        <v>245</v>
      </c>
      <c r="J17" s="87">
        <v>266</v>
      </c>
      <c r="K17" s="87">
        <v>288</v>
      </c>
      <c r="L17" s="87">
        <v>309</v>
      </c>
      <c r="M17" s="88">
        <v>347</v>
      </c>
      <c r="N17" s="88">
        <v>370</v>
      </c>
      <c r="O17" s="88">
        <v>392</v>
      </c>
      <c r="P17" s="88">
        <v>426</v>
      </c>
      <c r="Q17" s="89">
        <v>502</v>
      </c>
      <c r="R17" s="89">
        <v>526</v>
      </c>
      <c r="S17" s="89">
        <v>551</v>
      </c>
      <c r="T17" s="357">
        <v>575</v>
      </c>
      <c r="U17" s="362">
        <v>701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142</v>
      </c>
      <c r="E18" s="87">
        <v>165</v>
      </c>
      <c r="F18" s="87">
        <v>188</v>
      </c>
      <c r="G18" s="87">
        <v>211</v>
      </c>
      <c r="H18" s="87">
        <v>233</v>
      </c>
      <c r="I18" s="87">
        <v>256</v>
      </c>
      <c r="J18" s="87">
        <v>279</v>
      </c>
      <c r="K18" s="87">
        <v>302</v>
      </c>
      <c r="L18" s="87">
        <v>325</v>
      </c>
      <c r="M18" s="88">
        <v>363</v>
      </c>
      <c r="N18" s="88">
        <v>387</v>
      </c>
      <c r="O18" s="88">
        <v>410</v>
      </c>
      <c r="P18" s="88">
        <v>445</v>
      </c>
      <c r="Q18" s="89">
        <v>523</v>
      </c>
      <c r="R18" s="89">
        <v>548</v>
      </c>
      <c r="S18" s="89">
        <v>574</v>
      </c>
      <c r="T18" s="357">
        <v>599</v>
      </c>
      <c r="U18" s="362">
        <v>727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158</v>
      </c>
      <c r="E19" s="88">
        <v>183</v>
      </c>
      <c r="F19" s="88">
        <v>207</v>
      </c>
      <c r="G19" s="88">
        <v>232</v>
      </c>
      <c r="H19" s="88">
        <v>257</v>
      </c>
      <c r="I19" s="88">
        <v>281</v>
      </c>
      <c r="J19" s="88">
        <v>306</v>
      </c>
      <c r="K19" s="88">
        <v>330</v>
      </c>
      <c r="L19" s="88">
        <v>355</v>
      </c>
      <c r="M19" s="88">
        <v>380</v>
      </c>
      <c r="N19" s="88">
        <v>404</v>
      </c>
      <c r="O19" s="88">
        <v>429</v>
      </c>
      <c r="P19" s="88">
        <v>465</v>
      </c>
      <c r="Q19" s="89">
        <v>544</v>
      </c>
      <c r="R19" s="89">
        <v>570</v>
      </c>
      <c r="S19" s="89">
        <v>597</v>
      </c>
      <c r="T19" s="357">
        <v>623</v>
      </c>
      <c r="U19" s="362">
        <v>752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164</v>
      </c>
      <c r="E20" s="88">
        <v>188</v>
      </c>
      <c r="F20" s="88">
        <v>215</v>
      </c>
      <c r="G20" s="88">
        <v>241</v>
      </c>
      <c r="H20" s="88">
        <v>267</v>
      </c>
      <c r="I20" s="88">
        <v>293</v>
      </c>
      <c r="J20" s="88">
        <v>318</v>
      </c>
      <c r="K20" s="88">
        <v>344</v>
      </c>
      <c r="L20" s="88">
        <v>370</v>
      </c>
      <c r="M20" s="88">
        <v>396</v>
      </c>
      <c r="N20" s="88">
        <v>421</v>
      </c>
      <c r="O20" s="88">
        <v>447</v>
      </c>
      <c r="P20" s="88">
        <v>485</v>
      </c>
      <c r="Q20" s="89">
        <v>565</v>
      </c>
      <c r="R20" s="89">
        <v>592</v>
      </c>
      <c r="S20" s="89">
        <v>620</v>
      </c>
      <c r="T20" s="357">
        <v>648</v>
      </c>
      <c r="U20" s="362">
        <v>778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169</v>
      </c>
      <c r="E21" s="88">
        <v>194</v>
      </c>
      <c r="F21" s="88">
        <v>223</v>
      </c>
      <c r="G21" s="88">
        <v>250</v>
      </c>
      <c r="H21" s="88">
        <v>277</v>
      </c>
      <c r="I21" s="88">
        <v>304</v>
      </c>
      <c r="J21" s="88">
        <v>331</v>
      </c>
      <c r="K21" s="88">
        <v>358</v>
      </c>
      <c r="L21" s="88">
        <v>385</v>
      </c>
      <c r="M21" s="88">
        <v>412</v>
      </c>
      <c r="N21" s="88">
        <v>439</v>
      </c>
      <c r="O21" s="88">
        <v>466</v>
      </c>
      <c r="P21" s="88">
        <v>504</v>
      </c>
      <c r="Q21" s="89">
        <v>585</v>
      </c>
      <c r="R21" s="89">
        <v>614</v>
      </c>
      <c r="S21" s="89">
        <v>643</v>
      </c>
      <c r="T21" s="357">
        <v>672</v>
      </c>
      <c r="U21" s="362">
        <v>804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175</v>
      </c>
      <c r="E22" s="88">
        <v>200</v>
      </c>
      <c r="F22" s="88">
        <v>231</v>
      </c>
      <c r="G22" s="88">
        <v>259</v>
      </c>
      <c r="H22" s="88">
        <v>287</v>
      </c>
      <c r="I22" s="88">
        <v>315</v>
      </c>
      <c r="J22" s="88">
        <v>343</v>
      </c>
      <c r="K22" s="88">
        <v>372</v>
      </c>
      <c r="L22" s="88">
        <v>400</v>
      </c>
      <c r="M22" s="88">
        <v>428</v>
      </c>
      <c r="N22" s="88">
        <v>456</v>
      </c>
      <c r="O22" s="88">
        <v>484</v>
      </c>
      <c r="P22" s="88">
        <v>524</v>
      </c>
      <c r="Q22" s="89">
        <v>606</v>
      </c>
      <c r="R22" s="89">
        <v>636</v>
      </c>
      <c r="S22" s="89">
        <v>666</v>
      </c>
      <c r="T22" s="357">
        <v>696</v>
      </c>
      <c r="U22" s="362">
        <v>829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180</v>
      </c>
      <c r="E23" s="88">
        <v>206</v>
      </c>
      <c r="F23" s="88">
        <v>239</v>
      </c>
      <c r="G23" s="88">
        <v>268</v>
      </c>
      <c r="H23" s="88">
        <v>297</v>
      </c>
      <c r="I23" s="88">
        <v>327</v>
      </c>
      <c r="J23" s="88">
        <v>356</v>
      </c>
      <c r="K23" s="88">
        <v>385</v>
      </c>
      <c r="L23" s="88">
        <v>415</v>
      </c>
      <c r="M23" s="88">
        <v>444</v>
      </c>
      <c r="N23" s="88">
        <v>473</v>
      </c>
      <c r="O23" s="88">
        <v>503</v>
      </c>
      <c r="P23" s="88">
        <v>543</v>
      </c>
      <c r="Q23" s="89">
        <v>627</v>
      </c>
      <c r="R23" s="89">
        <v>658</v>
      </c>
      <c r="S23" s="89">
        <v>689</v>
      </c>
      <c r="T23" s="357">
        <v>720</v>
      </c>
      <c r="U23" s="362">
        <v>854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186</v>
      </c>
      <c r="E24" s="88">
        <v>212</v>
      </c>
      <c r="F24" s="88">
        <v>247</v>
      </c>
      <c r="G24" s="88">
        <v>277</v>
      </c>
      <c r="H24" s="88">
        <v>308</v>
      </c>
      <c r="I24" s="88">
        <v>338</v>
      </c>
      <c r="J24" s="88">
        <v>368</v>
      </c>
      <c r="K24" s="88">
        <v>399</v>
      </c>
      <c r="L24" s="88">
        <v>430</v>
      </c>
      <c r="M24" s="88">
        <v>460</v>
      </c>
      <c r="N24" s="88">
        <v>490</v>
      </c>
      <c r="O24" s="88">
        <v>521</v>
      </c>
      <c r="P24" s="88">
        <v>563</v>
      </c>
      <c r="Q24" s="89">
        <v>648</v>
      </c>
      <c r="R24" s="89">
        <v>680</v>
      </c>
      <c r="S24" s="89">
        <v>712</v>
      </c>
      <c r="T24" s="357">
        <v>745</v>
      </c>
      <c r="U24" s="362">
        <v>880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232</v>
      </c>
      <c r="E25" s="89">
        <v>266</v>
      </c>
      <c r="F25" s="89">
        <v>299</v>
      </c>
      <c r="G25" s="89">
        <v>333</v>
      </c>
      <c r="H25" s="89">
        <v>366</v>
      </c>
      <c r="I25" s="89">
        <v>400</v>
      </c>
      <c r="J25" s="89">
        <v>433</v>
      </c>
      <c r="K25" s="89">
        <v>467</v>
      </c>
      <c r="L25" s="89">
        <v>500</v>
      </c>
      <c r="M25" s="89">
        <v>534</v>
      </c>
      <c r="N25" s="89">
        <v>568</v>
      </c>
      <c r="O25" s="89">
        <v>601</v>
      </c>
      <c r="P25" s="89">
        <v>635</v>
      </c>
      <c r="Q25" s="89">
        <v>668</v>
      </c>
      <c r="R25" s="89">
        <v>702</v>
      </c>
      <c r="S25" s="89">
        <v>736</v>
      </c>
      <c r="T25" s="357">
        <v>769</v>
      </c>
      <c r="U25" s="362">
        <v>905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237</v>
      </c>
      <c r="E26" s="89">
        <v>272</v>
      </c>
      <c r="F26" s="89">
        <v>307</v>
      </c>
      <c r="G26" s="89">
        <v>342</v>
      </c>
      <c r="H26" s="89">
        <v>376</v>
      </c>
      <c r="I26" s="89">
        <v>411</v>
      </c>
      <c r="J26" s="89">
        <v>446</v>
      </c>
      <c r="K26" s="89">
        <v>481</v>
      </c>
      <c r="L26" s="89">
        <v>516</v>
      </c>
      <c r="M26" s="89">
        <v>550</v>
      </c>
      <c r="N26" s="89">
        <v>585</v>
      </c>
      <c r="O26" s="89">
        <v>620</v>
      </c>
      <c r="P26" s="89">
        <v>655</v>
      </c>
      <c r="Q26" s="89">
        <v>689</v>
      </c>
      <c r="R26" s="89">
        <v>724</v>
      </c>
      <c r="S26" s="89">
        <v>759</v>
      </c>
      <c r="T26" s="357">
        <v>793</v>
      </c>
      <c r="U26" s="362">
        <v>931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323" t="s">
        <v>6</v>
      </c>
      <c r="R27" s="323" t="s">
        <v>6</v>
      </c>
      <c r="S27" s="323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323" t="s">
        <v>6</v>
      </c>
      <c r="R28" s="323" t="s">
        <v>6</v>
      </c>
      <c r="S28" s="323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vSzvNPmwxbylWGaTeMsQn1g09YXHh2J7OuNPDogZdZlYAtHlOZoGqrqQq7NrTWfgItVOR36A5HpkWr7//5llrA==" saltValue="kFa4WCbO4uNnkjc/Spew7A==" spinCount="100000" sheet="1" objects="1" scenarios="1"/>
  <mergeCells count="1">
    <mergeCell ref="X1:Y1"/>
  </mergeCells>
  <pageMargins left="0.25" right="0.25" top="0.75" bottom="0.75" header="0.3" footer="0.3"/>
  <pageSetup scale="4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rgb="FF00B0F0"/>
    <pageSetUpPr fitToPage="1"/>
  </sheetPr>
  <dimension ref="A1:AP92"/>
  <sheetViews>
    <sheetView topLeftCell="C4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6" width="11.42578125" customWidth="1"/>
    <col min="7" max="19" width="11.42578125" bestFit="1" customWidth="1"/>
    <col min="20" max="20" width="13" customWidth="1"/>
    <col min="21" max="21" width="11.42578125" bestFit="1" customWidth="1"/>
    <col min="22" max="22" width="7.7109375" bestFit="1" customWidth="1"/>
    <col min="23" max="23" width="16.42578125" bestFit="1" customWidth="1"/>
    <col min="24" max="26" width="7.710937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2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</row>
    <row r="2" spans="1:42" s="1" customFormat="1" ht="18" customHeight="1">
      <c r="E2" s="20"/>
      <c r="L2" s="92" t="s">
        <v>384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2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H3" s="1" t="s">
        <v>345</v>
      </c>
    </row>
    <row r="4" spans="1:42" ht="24.95" customHeight="1" thickBot="1">
      <c r="C4" s="6" t="s">
        <v>401</v>
      </c>
      <c r="D4" s="32">
        <v>24</v>
      </c>
      <c r="E4" s="33">
        <f>D4+6</f>
        <v>30</v>
      </c>
      <c r="F4" s="33">
        <f t="shared" ref="F4:Z4" si="0">E4+6</f>
        <v>36</v>
      </c>
      <c r="G4" s="33">
        <f t="shared" si="0"/>
        <v>42</v>
      </c>
      <c r="H4" s="33">
        <f t="shared" si="0"/>
        <v>48</v>
      </c>
      <c r="I4" s="33">
        <f t="shared" si="0"/>
        <v>54</v>
      </c>
      <c r="J4" s="33">
        <f t="shared" si="0"/>
        <v>60</v>
      </c>
      <c r="K4" s="33">
        <f t="shared" si="0"/>
        <v>66</v>
      </c>
      <c r="L4" s="33">
        <f t="shared" si="0"/>
        <v>72</v>
      </c>
      <c r="M4" s="33">
        <f t="shared" si="0"/>
        <v>78</v>
      </c>
      <c r="N4" s="33">
        <f t="shared" si="0"/>
        <v>84</v>
      </c>
      <c r="O4" s="33">
        <f t="shared" si="0"/>
        <v>90</v>
      </c>
      <c r="P4" s="33">
        <f t="shared" si="0"/>
        <v>96</v>
      </c>
      <c r="Q4" s="33">
        <f t="shared" si="0"/>
        <v>102</v>
      </c>
      <c r="R4" s="33">
        <f t="shared" si="0"/>
        <v>108</v>
      </c>
      <c r="S4" s="33">
        <f t="shared" si="0"/>
        <v>114</v>
      </c>
      <c r="T4" s="33">
        <f t="shared" si="0"/>
        <v>120</v>
      </c>
      <c r="U4" s="33">
        <f t="shared" si="0"/>
        <v>126</v>
      </c>
      <c r="V4" s="33">
        <f t="shared" si="0"/>
        <v>132</v>
      </c>
      <c r="W4" s="33">
        <f t="shared" si="0"/>
        <v>138</v>
      </c>
      <c r="X4" s="33">
        <f t="shared" si="0"/>
        <v>144</v>
      </c>
      <c r="Y4" s="33">
        <f t="shared" si="0"/>
        <v>150</v>
      </c>
      <c r="Z4" s="33">
        <f t="shared" si="0"/>
        <v>156</v>
      </c>
      <c r="AA4" s="5" t="s">
        <v>401</v>
      </c>
      <c r="AC4" s="3"/>
      <c r="AE4" s="3"/>
      <c r="AH4" t="s">
        <v>338</v>
      </c>
    </row>
    <row r="5" spans="1:42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2" ht="24.95" customHeight="1" thickBot="1">
      <c r="C6" s="2" t="s">
        <v>129</v>
      </c>
      <c r="D6" s="4"/>
      <c r="E6" s="4"/>
      <c r="F6" s="4"/>
      <c r="G6" s="4"/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2" ht="29.1" customHeight="1">
      <c r="B7" s="13"/>
      <c r="C7" s="26">
        <v>24</v>
      </c>
      <c r="D7" s="87">
        <v>88</v>
      </c>
      <c r="E7" s="87">
        <v>99</v>
      </c>
      <c r="F7" s="87">
        <v>110</v>
      </c>
      <c r="G7" s="87">
        <v>122</v>
      </c>
      <c r="H7" s="87">
        <v>133</v>
      </c>
      <c r="I7" s="87">
        <v>145</v>
      </c>
      <c r="J7" s="87">
        <v>156</v>
      </c>
      <c r="K7" s="87">
        <v>167</v>
      </c>
      <c r="L7" s="87">
        <v>179</v>
      </c>
      <c r="M7" s="88">
        <v>206</v>
      </c>
      <c r="N7" s="88">
        <v>218</v>
      </c>
      <c r="O7" s="88">
        <v>230</v>
      </c>
      <c r="P7" s="88">
        <v>254</v>
      </c>
      <c r="Q7" s="89">
        <v>320</v>
      </c>
      <c r="R7" s="89">
        <v>334</v>
      </c>
      <c r="S7" s="89">
        <v>348</v>
      </c>
      <c r="T7" s="357">
        <v>362</v>
      </c>
      <c r="U7" s="362">
        <v>478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91</v>
      </c>
      <c r="AK7" s="53">
        <f>'CALCULATOR SHEET'!J13</f>
        <v>117.5</v>
      </c>
      <c r="AL7" s="53">
        <f>IF(AJ7=0,"",MATCH(CEILING(AJ7,6),$D$4:$Z$4,0))</f>
        <v>13</v>
      </c>
      <c r="AM7" s="53">
        <f>IF(AK7=0,"",MATCH(CEILING(AK7,6),$C$7:$C$28,0))</f>
        <v>17</v>
      </c>
      <c r="AN7" s="54">
        <f>IF(AL7="","",INDEX($D$7:$Z$28,AM7,AL7))</f>
        <v>627</v>
      </c>
    </row>
    <row r="8" spans="1:42" ht="29.1" customHeight="1">
      <c r="B8" s="13"/>
      <c r="C8" s="27">
        <v>30</v>
      </c>
      <c r="D8" s="87">
        <v>94</v>
      </c>
      <c r="E8" s="87">
        <v>107</v>
      </c>
      <c r="F8" s="87">
        <v>120</v>
      </c>
      <c r="G8" s="87">
        <v>133</v>
      </c>
      <c r="H8" s="87">
        <v>145</v>
      </c>
      <c r="I8" s="87">
        <v>158</v>
      </c>
      <c r="J8" s="87">
        <v>171</v>
      </c>
      <c r="K8" s="87">
        <v>184</v>
      </c>
      <c r="L8" s="87">
        <v>196</v>
      </c>
      <c r="M8" s="88">
        <v>225</v>
      </c>
      <c r="N8" s="88">
        <v>239</v>
      </c>
      <c r="O8" s="88">
        <v>252</v>
      </c>
      <c r="P8" s="88">
        <v>277</v>
      </c>
      <c r="Q8" s="89">
        <v>345</v>
      </c>
      <c r="R8" s="89">
        <v>360</v>
      </c>
      <c r="S8" s="89">
        <v>375</v>
      </c>
      <c r="T8" s="357">
        <v>391</v>
      </c>
      <c r="U8" s="362">
        <v>509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47</v>
      </c>
      <c r="AK8" s="53">
        <f>'CALCULATOR SHEET'!J14</f>
        <v>117.5</v>
      </c>
      <c r="AL8" s="53">
        <f t="shared" ref="AL8:AL71" si="1">IF(AJ8=0,"",MATCH(CEILING(AJ8,6),$D$4:$Z$4,0))</f>
        <v>5</v>
      </c>
      <c r="AM8" s="53">
        <f t="shared" ref="AM8:AM71" si="2">IF(AK8=0,"",MATCH(CEILING(AK8,6),$C$7:$C$28,0))</f>
        <v>17</v>
      </c>
      <c r="AN8" s="54">
        <f t="shared" ref="AN8:AN71" si="3">IF(AL8="","",INDEX($D$7:$Z$28,AM8,AL8))</f>
        <v>339</v>
      </c>
    </row>
    <row r="9" spans="1:42" ht="29.1" customHeight="1">
      <c r="B9" s="13"/>
      <c r="C9" s="27">
        <v>36</v>
      </c>
      <c r="D9" s="87">
        <v>101</v>
      </c>
      <c r="E9" s="87">
        <v>115</v>
      </c>
      <c r="F9" s="87">
        <v>129</v>
      </c>
      <c r="G9" s="87">
        <v>143</v>
      </c>
      <c r="H9" s="87">
        <v>157</v>
      </c>
      <c r="I9" s="87">
        <v>171</v>
      </c>
      <c r="J9" s="87">
        <v>186</v>
      </c>
      <c r="K9" s="87">
        <v>200</v>
      </c>
      <c r="L9" s="87">
        <v>214</v>
      </c>
      <c r="M9" s="88">
        <v>244</v>
      </c>
      <c r="N9" s="88">
        <v>259</v>
      </c>
      <c r="O9" s="88">
        <v>274</v>
      </c>
      <c r="P9" s="88">
        <v>300</v>
      </c>
      <c r="Q9" s="89">
        <v>369</v>
      </c>
      <c r="R9" s="89">
        <v>386</v>
      </c>
      <c r="S9" s="89">
        <v>403</v>
      </c>
      <c r="T9" s="357">
        <v>420</v>
      </c>
      <c r="U9" s="362">
        <v>539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4">+AI8+1</f>
        <v>3</v>
      </c>
      <c r="AJ9" s="53">
        <f>'CALCULATOR SHEET'!I15</f>
        <v>0</v>
      </c>
      <c r="AK9" s="53">
        <f>'CALCULATOR SHEET'!J15</f>
        <v>0</v>
      </c>
      <c r="AL9" s="53" t="str">
        <f>IF(AJ9=0,"",MATCH(CEILING(AJ9,6),$D$4:$Z$4,0))</f>
        <v/>
      </c>
      <c r="AM9" s="53" t="str">
        <f t="shared" si="2"/>
        <v/>
      </c>
      <c r="AN9" s="54" t="str">
        <f t="shared" si="3"/>
        <v/>
      </c>
      <c r="AP9">
        <f>CEILING(120,6)</f>
        <v>120</v>
      </c>
    </row>
    <row r="10" spans="1:42" ht="29.1" customHeight="1">
      <c r="B10" s="13"/>
      <c r="C10" s="27">
        <v>42</v>
      </c>
      <c r="D10" s="87">
        <v>107</v>
      </c>
      <c r="E10" s="87">
        <v>123</v>
      </c>
      <c r="F10" s="87">
        <v>138</v>
      </c>
      <c r="G10" s="87">
        <v>154</v>
      </c>
      <c r="H10" s="87">
        <v>169</v>
      </c>
      <c r="I10" s="87">
        <v>185</v>
      </c>
      <c r="J10" s="87">
        <v>200</v>
      </c>
      <c r="K10" s="87">
        <v>216</v>
      </c>
      <c r="L10" s="87">
        <v>232</v>
      </c>
      <c r="M10" s="88">
        <v>264</v>
      </c>
      <c r="N10" s="88">
        <v>280</v>
      </c>
      <c r="O10" s="88">
        <v>296</v>
      </c>
      <c r="P10" s="88">
        <v>324</v>
      </c>
      <c r="Q10" s="89">
        <v>394</v>
      </c>
      <c r="R10" s="89">
        <v>412</v>
      </c>
      <c r="S10" s="89">
        <v>431</v>
      </c>
      <c r="T10" s="357">
        <v>448</v>
      </c>
      <c r="U10" s="362">
        <v>569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4"/>
        <v>4</v>
      </c>
      <c r="AJ10" s="53">
        <f>'CALCULATOR SHEET'!I16</f>
        <v>0</v>
      </c>
      <c r="AK10" s="53">
        <f>'CALCULATOR SHEET'!J16</f>
        <v>0</v>
      </c>
      <c r="AL10" s="53" t="str">
        <f t="shared" si="1"/>
        <v/>
      </c>
      <c r="AM10" s="53" t="str">
        <f t="shared" si="2"/>
        <v/>
      </c>
      <c r="AN10" s="54" t="str">
        <f t="shared" si="3"/>
        <v/>
      </c>
    </row>
    <row r="11" spans="1:42" ht="29.1" customHeight="1">
      <c r="B11" s="13"/>
      <c r="C11" s="27">
        <v>48</v>
      </c>
      <c r="D11" s="87">
        <v>114</v>
      </c>
      <c r="E11" s="87">
        <v>131</v>
      </c>
      <c r="F11" s="87">
        <v>147</v>
      </c>
      <c r="G11" s="87">
        <v>164</v>
      </c>
      <c r="H11" s="87">
        <v>181</v>
      </c>
      <c r="I11" s="87">
        <v>198</v>
      </c>
      <c r="J11" s="87">
        <v>215</v>
      </c>
      <c r="K11" s="87">
        <v>232</v>
      </c>
      <c r="L11" s="87">
        <v>249</v>
      </c>
      <c r="M11" s="88">
        <v>282</v>
      </c>
      <c r="N11" s="88">
        <v>300</v>
      </c>
      <c r="O11" s="88">
        <v>318</v>
      </c>
      <c r="P11" s="88">
        <v>347</v>
      </c>
      <c r="Q11" s="89">
        <v>419</v>
      </c>
      <c r="R11" s="89">
        <v>438</v>
      </c>
      <c r="S11" s="89">
        <v>458</v>
      </c>
      <c r="T11" s="357">
        <v>478</v>
      </c>
      <c r="U11" s="362">
        <v>600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4"/>
        <v>5</v>
      </c>
      <c r="AJ11" s="53">
        <f>'CALCULATOR SHEET'!I17</f>
        <v>0</v>
      </c>
      <c r="AK11" s="53">
        <f>'CALCULATOR SHEET'!J17</f>
        <v>0</v>
      </c>
      <c r="AL11" s="53" t="str">
        <f t="shared" si="1"/>
        <v/>
      </c>
      <c r="AM11" s="53" t="str">
        <f t="shared" si="2"/>
        <v/>
      </c>
      <c r="AN11" s="54" t="str">
        <f t="shared" si="3"/>
        <v/>
      </c>
    </row>
    <row r="12" spans="1:42" ht="29.1" customHeight="1">
      <c r="B12" s="13"/>
      <c r="C12" s="27">
        <v>54</v>
      </c>
      <c r="D12" s="87">
        <v>120</v>
      </c>
      <c r="E12" s="87">
        <v>138</v>
      </c>
      <c r="F12" s="87">
        <v>157</v>
      </c>
      <c r="G12" s="87">
        <v>175</v>
      </c>
      <c r="H12" s="87">
        <v>194</v>
      </c>
      <c r="I12" s="87">
        <v>212</v>
      </c>
      <c r="J12" s="87">
        <v>230</v>
      </c>
      <c r="K12" s="87">
        <v>249</v>
      </c>
      <c r="L12" s="87">
        <v>267</v>
      </c>
      <c r="M12" s="88">
        <v>302</v>
      </c>
      <c r="N12" s="88">
        <v>321</v>
      </c>
      <c r="O12" s="88">
        <v>340</v>
      </c>
      <c r="P12" s="88">
        <v>370</v>
      </c>
      <c r="Q12" s="89">
        <v>443</v>
      </c>
      <c r="R12" s="89">
        <v>465</v>
      </c>
      <c r="S12" s="89">
        <v>486</v>
      </c>
      <c r="T12" s="357">
        <v>506</v>
      </c>
      <c r="U12" s="362">
        <v>630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4"/>
        <v>6</v>
      </c>
      <c r="AJ12" s="53">
        <f>'CALCULATOR SHEET'!I18</f>
        <v>0</v>
      </c>
      <c r="AK12" s="53">
        <f>'CALCULATOR SHEET'!J18</f>
        <v>0</v>
      </c>
      <c r="AL12" s="53" t="str">
        <f t="shared" si="1"/>
        <v/>
      </c>
      <c r="AM12" s="53" t="str">
        <f t="shared" si="2"/>
        <v/>
      </c>
      <c r="AN12" s="54" t="str">
        <f t="shared" si="3"/>
        <v/>
      </c>
    </row>
    <row r="13" spans="1:42" ht="29.1" customHeight="1">
      <c r="B13" s="13"/>
      <c r="C13" s="27">
        <v>60</v>
      </c>
      <c r="D13" s="87">
        <v>127</v>
      </c>
      <c r="E13" s="87">
        <v>146</v>
      </c>
      <c r="F13" s="87">
        <v>166</v>
      </c>
      <c r="G13" s="87">
        <v>186</v>
      </c>
      <c r="H13" s="87">
        <v>205</v>
      </c>
      <c r="I13" s="87">
        <v>225</v>
      </c>
      <c r="J13" s="87">
        <v>245</v>
      </c>
      <c r="K13" s="87">
        <v>265</v>
      </c>
      <c r="L13" s="87">
        <v>285</v>
      </c>
      <c r="M13" s="88">
        <v>321</v>
      </c>
      <c r="N13" s="88">
        <v>341</v>
      </c>
      <c r="O13" s="88">
        <v>362</v>
      </c>
      <c r="P13" s="88">
        <v>394</v>
      </c>
      <c r="Q13" s="89">
        <v>468</v>
      </c>
      <c r="R13" s="89">
        <v>491</v>
      </c>
      <c r="S13" s="89">
        <v>513</v>
      </c>
      <c r="T13" s="357">
        <v>536</v>
      </c>
      <c r="U13" s="362">
        <v>660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4"/>
        <v>7</v>
      </c>
      <c r="AJ13" s="53">
        <f>'CALCULATOR SHEET'!I19</f>
        <v>0</v>
      </c>
      <c r="AK13" s="53">
        <f>'CALCULATOR SHEET'!J19</f>
        <v>0</v>
      </c>
      <c r="AL13" s="53" t="str">
        <f t="shared" si="1"/>
        <v/>
      </c>
      <c r="AM13" s="53" t="str">
        <f t="shared" si="2"/>
        <v/>
      </c>
      <c r="AN13" s="54" t="str">
        <f t="shared" si="3"/>
        <v/>
      </c>
    </row>
    <row r="14" spans="1:42" ht="29.1" customHeight="1">
      <c r="B14" s="13"/>
      <c r="C14" s="27">
        <v>66</v>
      </c>
      <c r="D14" s="87">
        <v>133</v>
      </c>
      <c r="E14" s="87">
        <v>154</v>
      </c>
      <c r="F14" s="87">
        <v>175</v>
      </c>
      <c r="G14" s="87">
        <v>196</v>
      </c>
      <c r="H14" s="87">
        <v>218</v>
      </c>
      <c r="I14" s="87">
        <v>239</v>
      </c>
      <c r="J14" s="87">
        <v>260</v>
      </c>
      <c r="K14" s="87">
        <v>281</v>
      </c>
      <c r="L14" s="87">
        <v>302</v>
      </c>
      <c r="M14" s="88">
        <v>340</v>
      </c>
      <c r="N14" s="88">
        <v>361</v>
      </c>
      <c r="O14" s="88">
        <v>384</v>
      </c>
      <c r="P14" s="88">
        <v>417</v>
      </c>
      <c r="Q14" s="89">
        <v>493</v>
      </c>
      <c r="R14" s="89">
        <v>517</v>
      </c>
      <c r="S14" s="89">
        <v>540</v>
      </c>
      <c r="T14" s="357">
        <v>564</v>
      </c>
      <c r="U14" s="362">
        <v>691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4"/>
        <v>8</v>
      </c>
      <c r="AJ14" s="53">
        <f>'CALCULATOR SHEET'!I20</f>
        <v>0</v>
      </c>
      <c r="AK14" s="53">
        <f>'CALCULATOR SHEET'!J20</f>
        <v>0</v>
      </c>
      <c r="AL14" s="53" t="str">
        <f t="shared" si="1"/>
        <v/>
      </c>
      <c r="AM14" s="53" t="str">
        <f t="shared" si="2"/>
        <v/>
      </c>
      <c r="AN14" s="54" t="str">
        <f t="shared" si="3"/>
        <v/>
      </c>
    </row>
    <row r="15" spans="1:42" ht="29.1" customHeight="1">
      <c r="B15" s="13"/>
      <c r="C15" s="27">
        <v>72</v>
      </c>
      <c r="D15" s="87">
        <v>139</v>
      </c>
      <c r="E15" s="87">
        <v>162</v>
      </c>
      <c r="F15" s="87">
        <v>185</v>
      </c>
      <c r="G15" s="87">
        <v>207</v>
      </c>
      <c r="H15" s="87">
        <v>230</v>
      </c>
      <c r="I15" s="87">
        <v>252</v>
      </c>
      <c r="J15" s="87">
        <v>275</v>
      </c>
      <c r="K15" s="87">
        <v>297</v>
      </c>
      <c r="L15" s="87">
        <v>320</v>
      </c>
      <c r="M15" s="88">
        <v>359</v>
      </c>
      <c r="N15" s="88">
        <v>382</v>
      </c>
      <c r="O15" s="88">
        <v>406</v>
      </c>
      <c r="P15" s="88">
        <v>440</v>
      </c>
      <c r="Q15" s="89">
        <v>518</v>
      </c>
      <c r="R15" s="89">
        <v>543</v>
      </c>
      <c r="S15" s="89">
        <v>568</v>
      </c>
      <c r="T15" s="357">
        <v>593</v>
      </c>
      <c r="U15" s="362">
        <v>721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4"/>
        <v>9</v>
      </c>
      <c r="AJ15" s="53">
        <f>'CALCULATOR SHEET'!I21</f>
        <v>0</v>
      </c>
      <c r="AK15" s="53">
        <f>'CALCULATOR SHEET'!J21</f>
        <v>0</v>
      </c>
      <c r="AL15" s="53" t="str">
        <f t="shared" si="1"/>
        <v/>
      </c>
      <c r="AM15" s="53" t="str">
        <f t="shared" si="2"/>
        <v/>
      </c>
      <c r="AN15" s="54" t="str">
        <f t="shared" si="3"/>
        <v/>
      </c>
    </row>
    <row r="16" spans="1:42" ht="29.1" customHeight="1">
      <c r="B16" s="13"/>
      <c r="C16" s="27">
        <v>78</v>
      </c>
      <c r="D16" s="87">
        <v>146</v>
      </c>
      <c r="E16" s="87">
        <v>170</v>
      </c>
      <c r="F16" s="87">
        <v>194</v>
      </c>
      <c r="G16" s="87">
        <v>218</v>
      </c>
      <c r="H16" s="87">
        <v>242</v>
      </c>
      <c r="I16" s="87">
        <v>266</v>
      </c>
      <c r="J16" s="87">
        <v>290</v>
      </c>
      <c r="K16" s="87">
        <v>314</v>
      </c>
      <c r="L16" s="87">
        <v>338</v>
      </c>
      <c r="M16" s="88">
        <v>378</v>
      </c>
      <c r="N16" s="88">
        <v>403</v>
      </c>
      <c r="O16" s="88">
        <v>427</v>
      </c>
      <c r="P16" s="88">
        <v>464</v>
      </c>
      <c r="Q16" s="89">
        <v>542</v>
      </c>
      <c r="R16" s="89">
        <v>569</v>
      </c>
      <c r="S16" s="89">
        <v>596</v>
      </c>
      <c r="T16" s="357">
        <v>622</v>
      </c>
      <c r="U16" s="362">
        <v>751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4"/>
        <v>10</v>
      </c>
      <c r="AJ16" s="53">
        <f>'CALCULATOR SHEET'!I22</f>
        <v>0</v>
      </c>
      <c r="AK16" s="53">
        <f>'CALCULATOR SHEET'!J22</f>
        <v>0</v>
      </c>
      <c r="AL16" s="53" t="str">
        <f t="shared" si="1"/>
        <v/>
      </c>
      <c r="AM16" s="53" t="str">
        <f t="shared" si="2"/>
        <v/>
      </c>
      <c r="AN16" s="54" t="str">
        <f t="shared" si="3"/>
        <v/>
      </c>
    </row>
    <row r="17" spans="2:40" ht="29.1" customHeight="1">
      <c r="B17" s="13"/>
      <c r="C17" s="27">
        <v>84</v>
      </c>
      <c r="D17" s="87">
        <v>152</v>
      </c>
      <c r="E17" s="87">
        <v>178</v>
      </c>
      <c r="F17" s="87">
        <v>203</v>
      </c>
      <c r="G17" s="87">
        <v>228</v>
      </c>
      <c r="H17" s="87">
        <v>254</v>
      </c>
      <c r="I17" s="87">
        <v>279</v>
      </c>
      <c r="J17" s="87">
        <v>305</v>
      </c>
      <c r="K17" s="87">
        <v>330</v>
      </c>
      <c r="L17" s="87">
        <v>355</v>
      </c>
      <c r="M17" s="88">
        <v>397</v>
      </c>
      <c r="N17" s="88">
        <v>423</v>
      </c>
      <c r="O17" s="88">
        <v>449</v>
      </c>
      <c r="P17" s="88">
        <v>487</v>
      </c>
      <c r="Q17" s="89">
        <v>567</v>
      </c>
      <c r="R17" s="89">
        <v>595</v>
      </c>
      <c r="S17" s="89">
        <v>623</v>
      </c>
      <c r="T17" s="357">
        <v>651</v>
      </c>
      <c r="U17" s="362">
        <v>782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4"/>
        <v>11</v>
      </c>
      <c r="AJ17" s="53">
        <f>'CALCULATOR SHEET'!I23</f>
        <v>0</v>
      </c>
      <c r="AK17" s="53">
        <f>'CALCULATOR SHEET'!J23</f>
        <v>0</v>
      </c>
      <c r="AL17" s="53" t="str">
        <f t="shared" si="1"/>
        <v/>
      </c>
      <c r="AM17" s="53" t="str">
        <f t="shared" si="2"/>
        <v/>
      </c>
      <c r="AN17" s="54" t="str">
        <f t="shared" si="3"/>
        <v/>
      </c>
    </row>
    <row r="18" spans="2:40" ht="29.1" customHeight="1">
      <c r="B18" s="13"/>
      <c r="C18" s="27">
        <v>90</v>
      </c>
      <c r="D18" s="87">
        <v>159</v>
      </c>
      <c r="E18" s="87">
        <v>185</v>
      </c>
      <c r="F18" s="87">
        <v>212</v>
      </c>
      <c r="G18" s="87">
        <v>239</v>
      </c>
      <c r="H18" s="87">
        <v>266</v>
      </c>
      <c r="I18" s="87">
        <v>293</v>
      </c>
      <c r="J18" s="87">
        <v>320</v>
      </c>
      <c r="K18" s="87">
        <v>346</v>
      </c>
      <c r="L18" s="87">
        <v>373</v>
      </c>
      <c r="M18" s="88">
        <v>416</v>
      </c>
      <c r="N18" s="88">
        <v>444</v>
      </c>
      <c r="O18" s="88">
        <v>471</v>
      </c>
      <c r="P18" s="88">
        <v>510</v>
      </c>
      <c r="Q18" s="89">
        <v>592</v>
      </c>
      <c r="R18" s="89">
        <v>621</v>
      </c>
      <c r="S18" s="89">
        <v>651</v>
      </c>
      <c r="T18" s="357">
        <v>680</v>
      </c>
      <c r="U18" s="362">
        <v>812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4"/>
        <v>12</v>
      </c>
      <c r="AJ18" s="53">
        <f>'CALCULATOR SHEET'!I24</f>
        <v>0</v>
      </c>
      <c r="AK18" s="53">
        <f>'CALCULATOR SHEET'!J24</f>
        <v>0</v>
      </c>
      <c r="AL18" s="53" t="str">
        <f t="shared" si="1"/>
        <v/>
      </c>
      <c r="AM18" s="53" t="str">
        <f t="shared" si="2"/>
        <v/>
      </c>
      <c r="AN18" s="54" t="str">
        <f t="shared" si="3"/>
        <v/>
      </c>
    </row>
    <row r="19" spans="2:40" ht="29.1" customHeight="1">
      <c r="B19" s="13"/>
      <c r="C19" s="27">
        <v>96</v>
      </c>
      <c r="D19" s="88">
        <v>175</v>
      </c>
      <c r="E19" s="88">
        <v>204</v>
      </c>
      <c r="F19" s="88">
        <v>233</v>
      </c>
      <c r="G19" s="88">
        <v>262</v>
      </c>
      <c r="H19" s="88">
        <v>291</v>
      </c>
      <c r="I19" s="88">
        <v>320</v>
      </c>
      <c r="J19" s="88">
        <v>349</v>
      </c>
      <c r="K19" s="88">
        <v>378</v>
      </c>
      <c r="L19" s="88">
        <v>406</v>
      </c>
      <c r="M19" s="88">
        <v>435</v>
      </c>
      <c r="N19" s="88">
        <v>464</v>
      </c>
      <c r="O19" s="88">
        <v>493</v>
      </c>
      <c r="P19" s="88">
        <v>534</v>
      </c>
      <c r="Q19" s="89">
        <v>617</v>
      </c>
      <c r="R19" s="89">
        <v>647</v>
      </c>
      <c r="S19" s="89">
        <v>678</v>
      </c>
      <c r="T19" s="357">
        <v>709</v>
      </c>
      <c r="U19" s="362">
        <v>843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4"/>
        <v>13</v>
      </c>
      <c r="AJ19" s="53">
        <f>'CALCULATOR SHEET'!I25</f>
        <v>0</v>
      </c>
      <c r="AK19" s="53">
        <f>'CALCULATOR SHEET'!J25</f>
        <v>0</v>
      </c>
      <c r="AL19" s="53" t="str">
        <f t="shared" si="1"/>
        <v/>
      </c>
      <c r="AM19" s="53" t="str">
        <f t="shared" si="2"/>
        <v/>
      </c>
      <c r="AN19" s="54" t="str">
        <f t="shared" si="3"/>
        <v/>
      </c>
    </row>
    <row r="20" spans="2:40" ht="29.1" customHeight="1">
      <c r="B20" s="13"/>
      <c r="C20" s="27">
        <v>102</v>
      </c>
      <c r="D20" s="88">
        <v>182</v>
      </c>
      <c r="E20" s="88">
        <v>211</v>
      </c>
      <c r="F20" s="88">
        <v>242</v>
      </c>
      <c r="G20" s="88">
        <v>273</v>
      </c>
      <c r="H20" s="88">
        <v>303</v>
      </c>
      <c r="I20" s="88">
        <v>333</v>
      </c>
      <c r="J20" s="88">
        <v>363</v>
      </c>
      <c r="K20" s="88">
        <v>394</v>
      </c>
      <c r="L20" s="88">
        <v>424</v>
      </c>
      <c r="M20" s="88">
        <v>454</v>
      </c>
      <c r="N20" s="88">
        <v>485</v>
      </c>
      <c r="O20" s="88">
        <v>515</v>
      </c>
      <c r="P20" s="88">
        <v>557</v>
      </c>
      <c r="Q20" s="89">
        <v>641</v>
      </c>
      <c r="R20" s="89">
        <v>673</v>
      </c>
      <c r="S20" s="89">
        <v>706</v>
      </c>
      <c r="T20" s="357">
        <v>738</v>
      </c>
      <c r="U20" s="362">
        <v>873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4"/>
        <v>14</v>
      </c>
      <c r="AJ20" s="53">
        <f>'CALCULATOR SHEET'!I26</f>
        <v>0</v>
      </c>
      <c r="AK20" s="53">
        <f>'CALCULATOR SHEET'!J26</f>
        <v>0</v>
      </c>
      <c r="AL20" s="53" t="str">
        <f t="shared" si="1"/>
        <v/>
      </c>
      <c r="AM20" s="53" t="str">
        <f t="shared" si="2"/>
        <v/>
      </c>
      <c r="AN20" s="54" t="str">
        <f t="shared" si="3"/>
        <v/>
      </c>
    </row>
    <row r="21" spans="2:40" ht="29.1" customHeight="1">
      <c r="B21" s="13"/>
      <c r="C21" s="27">
        <v>108</v>
      </c>
      <c r="D21" s="88">
        <v>188</v>
      </c>
      <c r="E21" s="88">
        <v>218</v>
      </c>
      <c r="F21" s="88">
        <v>252</v>
      </c>
      <c r="G21" s="88">
        <v>283</v>
      </c>
      <c r="H21" s="88">
        <v>315</v>
      </c>
      <c r="I21" s="88">
        <v>347</v>
      </c>
      <c r="J21" s="88">
        <v>378</v>
      </c>
      <c r="K21" s="88">
        <v>410</v>
      </c>
      <c r="L21" s="88">
        <v>442</v>
      </c>
      <c r="M21" s="88">
        <v>474</v>
      </c>
      <c r="N21" s="88">
        <v>505</v>
      </c>
      <c r="O21" s="88">
        <v>537</v>
      </c>
      <c r="P21" s="88">
        <v>580</v>
      </c>
      <c r="Q21" s="89">
        <v>666</v>
      </c>
      <c r="R21" s="89">
        <v>700</v>
      </c>
      <c r="S21" s="89">
        <v>733</v>
      </c>
      <c r="T21" s="357">
        <v>767</v>
      </c>
      <c r="U21" s="362">
        <v>903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4"/>
        <v>15</v>
      </c>
      <c r="AJ21" s="53">
        <f>'CALCULATOR SHEET'!I27</f>
        <v>0</v>
      </c>
      <c r="AK21" s="53">
        <f>'CALCULATOR SHEET'!J27</f>
        <v>0</v>
      </c>
      <c r="AL21" s="53" t="str">
        <f t="shared" si="1"/>
        <v/>
      </c>
      <c r="AM21" s="53" t="str">
        <f t="shared" si="2"/>
        <v/>
      </c>
      <c r="AN21" s="54" t="str">
        <f t="shared" si="3"/>
        <v/>
      </c>
    </row>
    <row r="22" spans="2:40" ht="29.1" customHeight="1">
      <c r="B22" s="13"/>
      <c r="C22" s="27">
        <v>114</v>
      </c>
      <c r="D22" s="88">
        <v>195</v>
      </c>
      <c r="E22" s="88">
        <v>225</v>
      </c>
      <c r="F22" s="88">
        <v>261</v>
      </c>
      <c r="G22" s="88">
        <v>294</v>
      </c>
      <c r="H22" s="88">
        <v>327</v>
      </c>
      <c r="I22" s="88">
        <v>360</v>
      </c>
      <c r="J22" s="88">
        <v>393</v>
      </c>
      <c r="K22" s="88">
        <v>426</v>
      </c>
      <c r="L22" s="88">
        <v>459</v>
      </c>
      <c r="M22" s="88">
        <v>493</v>
      </c>
      <c r="N22" s="88">
        <v>526</v>
      </c>
      <c r="O22" s="88">
        <v>559</v>
      </c>
      <c r="P22" s="88">
        <v>604</v>
      </c>
      <c r="Q22" s="89">
        <v>691</v>
      </c>
      <c r="R22" s="89">
        <v>726</v>
      </c>
      <c r="S22" s="89">
        <v>761</v>
      </c>
      <c r="T22" s="357">
        <v>796</v>
      </c>
      <c r="U22" s="362">
        <v>934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4"/>
        <v>16</v>
      </c>
      <c r="AJ22" s="53">
        <f>'CALCULATOR SHEET'!I28</f>
        <v>0</v>
      </c>
      <c r="AK22" s="53">
        <f>'CALCULATOR SHEET'!J28</f>
        <v>0</v>
      </c>
      <c r="AL22" s="53" t="str">
        <f t="shared" si="1"/>
        <v/>
      </c>
      <c r="AM22" s="53" t="str">
        <f t="shared" si="2"/>
        <v/>
      </c>
      <c r="AN22" s="54" t="str">
        <f t="shared" si="3"/>
        <v/>
      </c>
    </row>
    <row r="23" spans="2:40" ht="29.1" customHeight="1">
      <c r="B23" s="13"/>
      <c r="C23" s="27">
        <v>120</v>
      </c>
      <c r="D23" s="88">
        <v>201</v>
      </c>
      <c r="E23" s="88">
        <v>232</v>
      </c>
      <c r="F23" s="88">
        <v>270</v>
      </c>
      <c r="G23" s="88">
        <v>304</v>
      </c>
      <c r="H23" s="88">
        <v>339</v>
      </c>
      <c r="I23" s="88">
        <v>374</v>
      </c>
      <c r="J23" s="88">
        <v>408</v>
      </c>
      <c r="K23" s="88">
        <v>443</v>
      </c>
      <c r="L23" s="88">
        <v>477</v>
      </c>
      <c r="M23" s="88">
        <v>512</v>
      </c>
      <c r="N23" s="88">
        <v>546</v>
      </c>
      <c r="O23" s="88">
        <v>581</v>
      </c>
      <c r="P23" s="88">
        <v>627</v>
      </c>
      <c r="Q23" s="89">
        <v>715</v>
      </c>
      <c r="R23" s="89">
        <v>752</v>
      </c>
      <c r="S23" s="89">
        <v>788</v>
      </c>
      <c r="T23" s="357">
        <v>825</v>
      </c>
      <c r="U23" s="362">
        <v>964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4"/>
        <v>17</v>
      </c>
      <c r="AJ23" s="53">
        <f>'CALCULATOR SHEET'!I29</f>
        <v>0</v>
      </c>
      <c r="AK23" s="53">
        <f>'CALCULATOR SHEET'!J29</f>
        <v>0</v>
      </c>
      <c r="AL23" s="53" t="str">
        <f t="shared" si="1"/>
        <v/>
      </c>
      <c r="AM23" s="53" t="str">
        <f t="shared" si="2"/>
        <v/>
      </c>
      <c r="AN23" s="54" t="str">
        <f t="shared" si="3"/>
        <v/>
      </c>
    </row>
    <row r="24" spans="2:40" ht="29.1" customHeight="1">
      <c r="B24" s="13"/>
      <c r="C24" s="27">
        <v>126</v>
      </c>
      <c r="D24" s="88">
        <v>208</v>
      </c>
      <c r="E24" s="88">
        <v>239</v>
      </c>
      <c r="F24" s="88">
        <v>279</v>
      </c>
      <c r="G24" s="88">
        <v>315</v>
      </c>
      <c r="H24" s="88">
        <v>351</v>
      </c>
      <c r="I24" s="88">
        <v>387</v>
      </c>
      <c r="J24" s="88">
        <v>423</v>
      </c>
      <c r="K24" s="88">
        <v>459</v>
      </c>
      <c r="L24" s="88">
        <v>495</v>
      </c>
      <c r="M24" s="88">
        <v>531</v>
      </c>
      <c r="N24" s="88">
        <v>567</v>
      </c>
      <c r="O24" s="88">
        <v>603</v>
      </c>
      <c r="P24" s="88">
        <v>650</v>
      </c>
      <c r="Q24" s="89">
        <v>740</v>
      </c>
      <c r="R24" s="89">
        <v>778</v>
      </c>
      <c r="S24" s="89">
        <v>816</v>
      </c>
      <c r="T24" s="357">
        <v>854</v>
      </c>
      <c r="U24" s="362">
        <v>994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4"/>
        <v>18</v>
      </c>
      <c r="AJ24" s="53">
        <f>'CALCULATOR SHEET'!I30</f>
        <v>0</v>
      </c>
      <c r="AK24" s="53">
        <f>'CALCULATOR SHEET'!J30</f>
        <v>0</v>
      </c>
      <c r="AL24" s="53" t="str">
        <f t="shared" si="1"/>
        <v/>
      </c>
      <c r="AM24" s="53" t="str">
        <f t="shared" si="2"/>
        <v/>
      </c>
      <c r="AN24" s="54" t="str">
        <f t="shared" si="3"/>
        <v/>
      </c>
    </row>
    <row r="25" spans="2:40" ht="29.1" customHeight="1">
      <c r="B25" s="13"/>
      <c r="C25" s="27">
        <v>132</v>
      </c>
      <c r="D25" s="89">
        <v>255</v>
      </c>
      <c r="E25" s="89">
        <v>294</v>
      </c>
      <c r="F25" s="89">
        <v>333</v>
      </c>
      <c r="G25" s="89">
        <v>372</v>
      </c>
      <c r="H25" s="89">
        <v>412</v>
      </c>
      <c r="I25" s="89">
        <v>451</v>
      </c>
      <c r="J25" s="89">
        <v>490</v>
      </c>
      <c r="K25" s="89">
        <v>530</v>
      </c>
      <c r="L25" s="89">
        <v>569</v>
      </c>
      <c r="M25" s="89">
        <v>608</v>
      </c>
      <c r="N25" s="89">
        <v>647</v>
      </c>
      <c r="O25" s="89">
        <v>687</v>
      </c>
      <c r="P25" s="89">
        <v>726</v>
      </c>
      <c r="Q25" s="89">
        <v>765</v>
      </c>
      <c r="R25" s="89">
        <v>804</v>
      </c>
      <c r="S25" s="89">
        <v>844</v>
      </c>
      <c r="T25" s="357">
        <v>883</v>
      </c>
      <c r="U25" s="362">
        <v>1025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4"/>
        <v>19</v>
      </c>
      <c r="AJ25" s="53">
        <f>'CALCULATOR SHEET'!I31</f>
        <v>0</v>
      </c>
      <c r="AK25" s="53">
        <f>'CALCULATOR SHEET'!J31</f>
        <v>0</v>
      </c>
      <c r="AL25" s="53" t="str">
        <f t="shared" si="1"/>
        <v/>
      </c>
      <c r="AM25" s="53" t="str">
        <f t="shared" si="2"/>
        <v/>
      </c>
      <c r="AN25" s="54" t="str">
        <f t="shared" si="3"/>
        <v/>
      </c>
    </row>
    <row r="26" spans="2:40" ht="29.1" customHeight="1">
      <c r="B26" s="13"/>
      <c r="C26" s="27">
        <v>138</v>
      </c>
      <c r="D26" s="89">
        <v>261</v>
      </c>
      <c r="E26" s="89">
        <v>302</v>
      </c>
      <c r="F26" s="89">
        <v>343</v>
      </c>
      <c r="G26" s="89">
        <v>383</v>
      </c>
      <c r="H26" s="89">
        <v>424</v>
      </c>
      <c r="I26" s="89">
        <v>464</v>
      </c>
      <c r="J26" s="89">
        <v>505</v>
      </c>
      <c r="K26" s="89">
        <v>546</v>
      </c>
      <c r="L26" s="89">
        <v>586</v>
      </c>
      <c r="M26" s="89">
        <v>627</v>
      </c>
      <c r="N26" s="89">
        <v>668</v>
      </c>
      <c r="O26" s="89">
        <v>708</v>
      </c>
      <c r="P26" s="89">
        <v>749</v>
      </c>
      <c r="Q26" s="89">
        <v>790</v>
      </c>
      <c r="R26" s="89">
        <v>830</v>
      </c>
      <c r="S26" s="89">
        <v>871</v>
      </c>
      <c r="T26" s="357">
        <v>912</v>
      </c>
      <c r="U26" s="362">
        <v>1055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4"/>
        <v>20</v>
      </c>
      <c r="AJ26" s="53">
        <f>'CALCULATOR SHEET'!I32</f>
        <v>0</v>
      </c>
      <c r="AK26" s="53">
        <f>'CALCULATOR SHEET'!J32</f>
        <v>0</v>
      </c>
      <c r="AL26" s="53" t="str">
        <f t="shared" si="1"/>
        <v/>
      </c>
      <c r="AM26" s="53" t="str">
        <f t="shared" si="2"/>
        <v/>
      </c>
      <c r="AN26" s="54" t="str">
        <f t="shared" si="3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4"/>
        <v>21</v>
      </c>
      <c r="AJ27" s="53">
        <f>'CALCULATOR SHEET'!I33</f>
        <v>0</v>
      </c>
      <c r="AK27" s="53">
        <f>'CALCULATOR SHEET'!J33</f>
        <v>0</v>
      </c>
      <c r="AL27" s="53" t="str">
        <f t="shared" si="1"/>
        <v/>
      </c>
      <c r="AM27" s="53" t="str">
        <f t="shared" si="2"/>
        <v/>
      </c>
      <c r="AN27" s="54" t="str">
        <f t="shared" si="3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4"/>
        <v>22</v>
      </c>
      <c r="AJ28" s="53">
        <f>'CALCULATOR SHEET'!I34</f>
        <v>0</v>
      </c>
      <c r="AK28" s="53">
        <f>'CALCULATOR SHEET'!J34</f>
        <v>0</v>
      </c>
      <c r="AL28" s="53" t="str">
        <f t="shared" si="1"/>
        <v/>
      </c>
      <c r="AM28" s="53" t="str">
        <f t="shared" si="2"/>
        <v/>
      </c>
      <c r="AN28" s="54" t="str">
        <f t="shared" si="3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4"/>
        <v>23</v>
      </c>
      <c r="AJ29" s="53">
        <f>'CALCULATOR SHEET'!I35</f>
        <v>0</v>
      </c>
      <c r="AK29" s="53">
        <f>'CALCULATOR SHEET'!J35</f>
        <v>0</v>
      </c>
      <c r="AL29" s="53" t="str">
        <f t="shared" si="1"/>
        <v/>
      </c>
      <c r="AM29" s="53" t="str">
        <f t="shared" si="2"/>
        <v/>
      </c>
      <c r="AN29" s="54" t="str">
        <f t="shared" si="3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118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4"/>
        <v>24</v>
      </c>
      <c r="AJ30" s="53">
        <f>'CALCULATOR SHEET'!I36</f>
        <v>0</v>
      </c>
      <c r="AK30" s="53">
        <f>'CALCULATOR SHEET'!J36</f>
        <v>0</v>
      </c>
      <c r="AL30" s="53" t="str">
        <f t="shared" si="1"/>
        <v/>
      </c>
      <c r="AM30" s="53" t="str">
        <f t="shared" si="2"/>
        <v/>
      </c>
      <c r="AN30" s="54" t="str">
        <f t="shared" si="3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F31" s="1"/>
      <c r="AI31">
        <f t="shared" si="4"/>
        <v>25</v>
      </c>
      <c r="AJ31" s="53">
        <f>'CALCULATOR SHEET'!I37</f>
        <v>0</v>
      </c>
      <c r="AK31" s="53">
        <f>'CALCULATOR SHEET'!J37</f>
        <v>0</v>
      </c>
      <c r="AL31" s="53" t="str">
        <f t="shared" si="1"/>
        <v/>
      </c>
      <c r="AM31" s="53" t="str">
        <f t="shared" si="2"/>
        <v/>
      </c>
      <c r="AN31" s="54" t="str">
        <f t="shared" si="3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F32" s="1"/>
      <c r="AI32">
        <f t="shared" si="4"/>
        <v>26</v>
      </c>
      <c r="AJ32" s="53">
        <f>'CALCULATOR SHEET'!I38</f>
        <v>0</v>
      </c>
      <c r="AK32" s="53">
        <f>'CALCULATOR SHEET'!J38</f>
        <v>0</v>
      </c>
      <c r="AL32" s="53" t="str">
        <f t="shared" si="1"/>
        <v/>
      </c>
      <c r="AM32" s="53" t="str">
        <f t="shared" si="2"/>
        <v/>
      </c>
      <c r="AN32" s="54" t="str">
        <f t="shared" si="3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F33" s="1"/>
      <c r="AI33">
        <f t="shared" si="4"/>
        <v>27</v>
      </c>
      <c r="AJ33" s="53">
        <f>'CALCULATOR SHEET'!I39</f>
        <v>0</v>
      </c>
      <c r="AK33" s="53">
        <f>'CALCULATOR SHEET'!J39</f>
        <v>0</v>
      </c>
      <c r="AL33" s="53" t="str">
        <f t="shared" si="1"/>
        <v/>
      </c>
      <c r="AM33" s="53" t="str">
        <f t="shared" si="2"/>
        <v/>
      </c>
      <c r="AN33" s="54" t="str">
        <f t="shared" si="3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F34" s="1"/>
      <c r="AI34">
        <f t="shared" si="4"/>
        <v>28</v>
      </c>
      <c r="AJ34" s="53">
        <f>'CALCULATOR SHEET'!I40</f>
        <v>0</v>
      </c>
      <c r="AK34" s="53">
        <f>'CALCULATOR SHEET'!J40</f>
        <v>0</v>
      </c>
      <c r="AL34" s="53" t="str">
        <f t="shared" si="1"/>
        <v/>
      </c>
      <c r="AM34" s="53" t="str">
        <f t="shared" si="2"/>
        <v/>
      </c>
      <c r="AN34" s="54" t="str">
        <f t="shared" si="3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F35" s="1"/>
      <c r="AI35">
        <f t="shared" si="4"/>
        <v>29</v>
      </c>
      <c r="AJ35" s="53">
        <f>'CALCULATOR SHEET'!I41</f>
        <v>0</v>
      </c>
      <c r="AK35" s="53">
        <f>'CALCULATOR SHEET'!J41</f>
        <v>0</v>
      </c>
      <c r="AL35" s="53" t="str">
        <f t="shared" si="1"/>
        <v/>
      </c>
      <c r="AM35" s="53" t="str">
        <f t="shared" si="2"/>
        <v/>
      </c>
      <c r="AN35" s="54" t="str">
        <f t="shared" si="3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I36">
        <f t="shared" si="4"/>
        <v>30</v>
      </c>
      <c r="AJ36" s="53">
        <f>'CALCULATOR SHEET'!I42</f>
        <v>0</v>
      </c>
      <c r="AK36" s="53">
        <f>'CALCULATOR SHEET'!J42</f>
        <v>0</v>
      </c>
      <c r="AL36" s="53" t="str">
        <f t="shared" si="1"/>
        <v/>
      </c>
      <c r="AM36" s="53" t="str">
        <f t="shared" si="2"/>
        <v/>
      </c>
      <c r="AN36" s="54" t="str">
        <f t="shared" si="3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F37" s="1"/>
      <c r="AI37">
        <f t="shared" si="4"/>
        <v>31</v>
      </c>
      <c r="AJ37" s="53">
        <f>'CALCULATOR SHEET'!I43</f>
        <v>0</v>
      </c>
      <c r="AK37" s="53">
        <f>'CALCULATOR SHEET'!J43</f>
        <v>0</v>
      </c>
      <c r="AL37" s="53" t="str">
        <f t="shared" si="1"/>
        <v/>
      </c>
      <c r="AM37" s="53" t="str">
        <f t="shared" si="2"/>
        <v/>
      </c>
      <c r="AN37" s="54" t="str">
        <f t="shared" si="3"/>
        <v/>
      </c>
    </row>
    <row r="38" spans="3:40" s="1" customFormat="1">
      <c r="AI38" s="1">
        <f t="shared" si="4"/>
        <v>32</v>
      </c>
      <c r="AJ38" s="7">
        <f>'CALCULATOR SHEET'!I44</f>
        <v>0</v>
      </c>
      <c r="AK38" s="7">
        <f>'CALCULATOR SHEET'!J44</f>
        <v>0</v>
      </c>
      <c r="AL38" s="7" t="str">
        <f t="shared" si="1"/>
        <v/>
      </c>
      <c r="AM38" s="7" t="str">
        <f t="shared" si="2"/>
        <v/>
      </c>
      <c r="AN38" s="146" t="str">
        <f t="shared" si="3"/>
        <v/>
      </c>
    </row>
    <row r="39" spans="3:40" s="1" customFormat="1">
      <c r="AI39" s="1">
        <f t="shared" si="4"/>
        <v>33</v>
      </c>
      <c r="AJ39" s="7">
        <f>'CALCULATOR SHEET'!I45</f>
        <v>0</v>
      </c>
      <c r="AK39" s="7">
        <f>'CALCULATOR SHEET'!J45</f>
        <v>0</v>
      </c>
      <c r="AL39" s="7" t="str">
        <f t="shared" si="1"/>
        <v/>
      </c>
      <c r="AM39" s="7" t="str">
        <f t="shared" si="2"/>
        <v/>
      </c>
      <c r="AN39" s="146" t="str">
        <f t="shared" si="3"/>
        <v/>
      </c>
    </row>
    <row r="40" spans="3:40" s="1" customFormat="1">
      <c r="AI40" s="1">
        <f t="shared" si="4"/>
        <v>34</v>
      </c>
      <c r="AJ40" s="7">
        <f>'CALCULATOR SHEET'!I46</f>
        <v>0</v>
      </c>
      <c r="AK40" s="7">
        <f>'CALCULATOR SHEET'!J46</f>
        <v>0</v>
      </c>
      <c r="AL40" s="7" t="str">
        <f t="shared" si="1"/>
        <v/>
      </c>
      <c r="AM40" s="7" t="str">
        <f t="shared" si="2"/>
        <v/>
      </c>
      <c r="AN40" s="146" t="str">
        <f t="shared" si="3"/>
        <v/>
      </c>
    </row>
    <row r="41" spans="3:40" s="1" customFormat="1">
      <c r="D41" s="4"/>
      <c r="AI41" s="1">
        <f t="shared" si="4"/>
        <v>35</v>
      </c>
      <c r="AJ41" s="7">
        <f>'CALCULATOR SHEET'!I47</f>
        <v>0</v>
      </c>
      <c r="AK41" s="7">
        <f>'CALCULATOR SHEET'!J47</f>
        <v>0</v>
      </c>
      <c r="AL41" s="7" t="str">
        <f t="shared" si="1"/>
        <v/>
      </c>
      <c r="AM41" s="7" t="str">
        <f t="shared" si="2"/>
        <v/>
      </c>
      <c r="AN41" s="146" t="str">
        <f t="shared" si="3"/>
        <v/>
      </c>
    </row>
    <row r="42" spans="3:40" s="1" customFormat="1">
      <c r="AI42" s="1">
        <f t="shared" si="4"/>
        <v>36</v>
      </c>
      <c r="AJ42" s="7">
        <f>'CALCULATOR SHEET'!I48</f>
        <v>0</v>
      </c>
      <c r="AK42" s="7">
        <f>'CALCULATOR SHEET'!J48</f>
        <v>0</v>
      </c>
      <c r="AL42" s="7" t="str">
        <f t="shared" si="1"/>
        <v/>
      </c>
      <c r="AM42" s="7" t="str">
        <f t="shared" si="2"/>
        <v/>
      </c>
      <c r="AN42" s="146" t="str">
        <f t="shared" si="3"/>
        <v/>
      </c>
    </row>
    <row r="43" spans="3:40" s="1" customFormat="1">
      <c r="AI43" s="1">
        <f t="shared" si="4"/>
        <v>37</v>
      </c>
      <c r="AJ43" s="7">
        <f>'CALCULATOR SHEET'!I49</f>
        <v>0</v>
      </c>
      <c r="AK43" s="7">
        <f>'CALCULATOR SHEET'!J49</f>
        <v>0</v>
      </c>
      <c r="AL43" s="7" t="str">
        <f t="shared" si="1"/>
        <v/>
      </c>
      <c r="AM43" s="7" t="str">
        <f t="shared" si="2"/>
        <v/>
      </c>
      <c r="AN43" s="146" t="str">
        <f t="shared" si="3"/>
        <v/>
      </c>
    </row>
    <row r="44" spans="3:40" s="1" customFormat="1">
      <c r="AI44" s="1">
        <f t="shared" si="4"/>
        <v>38</v>
      </c>
      <c r="AJ44" s="7">
        <f>'CALCULATOR SHEET'!I50</f>
        <v>0</v>
      </c>
      <c r="AK44" s="7">
        <f>'CALCULATOR SHEET'!J50</f>
        <v>0</v>
      </c>
      <c r="AL44" s="7" t="str">
        <f t="shared" si="1"/>
        <v/>
      </c>
      <c r="AM44" s="7" t="str">
        <f t="shared" si="2"/>
        <v/>
      </c>
      <c r="AN44" s="146" t="str">
        <f t="shared" si="3"/>
        <v/>
      </c>
    </row>
    <row r="45" spans="3:40" s="1" customFormat="1">
      <c r="AI45" s="1">
        <f t="shared" si="4"/>
        <v>39</v>
      </c>
      <c r="AJ45" s="7">
        <f>'CALCULATOR SHEET'!I51</f>
        <v>0</v>
      </c>
      <c r="AK45" s="7">
        <f>'CALCULATOR SHEET'!J51</f>
        <v>0</v>
      </c>
      <c r="AL45" s="7" t="str">
        <f t="shared" si="1"/>
        <v/>
      </c>
      <c r="AM45" s="7" t="str">
        <f t="shared" si="2"/>
        <v/>
      </c>
      <c r="AN45" s="146" t="str">
        <f t="shared" si="3"/>
        <v/>
      </c>
    </row>
    <row r="46" spans="3:40" s="1" customFormat="1">
      <c r="AF46" s="8"/>
      <c r="AI46" s="1">
        <f t="shared" si="4"/>
        <v>40</v>
      </c>
      <c r="AJ46" s="7">
        <f>'CALCULATOR SHEET'!I52</f>
        <v>0</v>
      </c>
      <c r="AK46" s="7">
        <f>'CALCULATOR SHEET'!J52</f>
        <v>0</v>
      </c>
      <c r="AL46" s="7" t="str">
        <f t="shared" si="1"/>
        <v/>
      </c>
      <c r="AM46" s="7" t="str">
        <f t="shared" si="2"/>
        <v/>
      </c>
      <c r="AN46" s="146" t="str">
        <f t="shared" si="3"/>
        <v/>
      </c>
    </row>
    <row r="47" spans="3:40" s="1" customFormat="1">
      <c r="AF47" s="8"/>
      <c r="AI47" s="1">
        <f t="shared" si="4"/>
        <v>41</v>
      </c>
      <c r="AJ47" s="7">
        <f>'CALCULATOR SHEET'!I53</f>
        <v>0</v>
      </c>
      <c r="AK47" s="7">
        <f>'CALCULATOR SHEET'!J53</f>
        <v>0</v>
      </c>
      <c r="AL47" s="7" t="str">
        <f t="shared" si="1"/>
        <v/>
      </c>
      <c r="AM47" s="7" t="str">
        <f t="shared" si="2"/>
        <v/>
      </c>
      <c r="AN47" s="146" t="str">
        <f t="shared" si="3"/>
        <v/>
      </c>
    </row>
    <row r="48" spans="3:40" s="1" customFormat="1">
      <c r="AF48" s="8"/>
      <c r="AI48" s="1">
        <f t="shared" si="4"/>
        <v>42</v>
      </c>
      <c r="AJ48" s="7">
        <f>'CALCULATOR SHEET'!I54</f>
        <v>0</v>
      </c>
      <c r="AK48" s="7">
        <f>'CALCULATOR SHEET'!J54</f>
        <v>0</v>
      </c>
      <c r="AL48" s="7" t="str">
        <f t="shared" si="1"/>
        <v/>
      </c>
      <c r="AM48" s="7" t="str">
        <f t="shared" si="2"/>
        <v/>
      </c>
      <c r="AN48" s="146" t="str">
        <f t="shared" si="3"/>
        <v/>
      </c>
    </row>
    <row r="49" spans="4:40" s="1" customFormat="1">
      <c r="AF49" s="8"/>
      <c r="AI49" s="1">
        <f t="shared" si="4"/>
        <v>43</v>
      </c>
      <c r="AJ49" s="7">
        <f>'CALCULATOR SHEET'!I55</f>
        <v>0</v>
      </c>
      <c r="AK49" s="7">
        <f>'CALCULATOR SHEET'!J55</f>
        <v>0</v>
      </c>
      <c r="AL49" s="7" t="str">
        <f t="shared" si="1"/>
        <v/>
      </c>
      <c r="AM49" s="7" t="str">
        <f t="shared" si="2"/>
        <v/>
      </c>
      <c r="AN49" s="146" t="str">
        <f t="shared" si="3"/>
        <v/>
      </c>
    </row>
    <row r="50" spans="4:40" s="1" customFormat="1">
      <c r="AF50" s="8"/>
      <c r="AI50" s="1">
        <f t="shared" si="4"/>
        <v>44</v>
      </c>
      <c r="AJ50" s="7">
        <f>'CALCULATOR SHEET'!I56</f>
        <v>0</v>
      </c>
      <c r="AK50" s="7">
        <f>'CALCULATOR SHEET'!J56</f>
        <v>0</v>
      </c>
      <c r="AL50" s="7" t="str">
        <f t="shared" si="1"/>
        <v/>
      </c>
      <c r="AM50" s="7" t="str">
        <f t="shared" si="2"/>
        <v/>
      </c>
      <c r="AN50" s="146" t="str">
        <f t="shared" si="3"/>
        <v/>
      </c>
    </row>
    <row r="51" spans="4:40" s="1" customFormat="1">
      <c r="AF51" s="8"/>
      <c r="AI51" s="1">
        <f t="shared" si="4"/>
        <v>45</v>
      </c>
      <c r="AJ51" s="7">
        <f>'CALCULATOR SHEET'!I57</f>
        <v>0</v>
      </c>
      <c r="AK51" s="7">
        <f>'CALCULATOR SHEET'!J57</f>
        <v>0</v>
      </c>
      <c r="AL51" s="7" t="str">
        <f t="shared" si="1"/>
        <v/>
      </c>
      <c r="AM51" s="7" t="str">
        <f t="shared" si="2"/>
        <v/>
      </c>
      <c r="AN51" s="146" t="str">
        <f t="shared" si="3"/>
        <v/>
      </c>
    </row>
    <row r="52" spans="4:40" s="1" customFormat="1">
      <c r="AF52" s="8"/>
      <c r="AI52" s="1">
        <f t="shared" si="4"/>
        <v>46</v>
      </c>
      <c r="AJ52" s="7">
        <f>'CALCULATOR SHEET'!I58</f>
        <v>0</v>
      </c>
      <c r="AK52" s="7">
        <f>'CALCULATOR SHEET'!J58</f>
        <v>0</v>
      </c>
      <c r="AL52" s="7" t="str">
        <f t="shared" si="1"/>
        <v/>
      </c>
      <c r="AM52" s="7" t="str">
        <f t="shared" si="2"/>
        <v/>
      </c>
      <c r="AN52" s="146" t="str">
        <f t="shared" si="3"/>
        <v/>
      </c>
    </row>
    <row r="53" spans="4:40" s="1" customFormat="1">
      <c r="AF53" s="8"/>
      <c r="AI53" s="1">
        <f t="shared" si="4"/>
        <v>47</v>
      </c>
      <c r="AJ53" s="7">
        <f>'CALCULATOR SHEET'!I59</f>
        <v>0</v>
      </c>
      <c r="AK53" s="7">
        <f>'CALCULATOR SHEET'!J59</f>
        <v>0</v>
      </c>
      <c r="AL53" s="7" t="str">
        <f t="shared" si="1"/>
        <v/>
      </c>
      <c r="AM53" s="7" t="str">
        <f t="shared" si="2"/>
        <v/>
      </c>
      <c r="AN53" s="146" t="str">
        <f t="shared" si="3"/>
        <v/>
      </c>
    </row>
    <row r="54" spans="4:40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AB54"/>
      <c r="AC54"/>
      <c r="AD54"/>
      <c r="AE54"/>
      <c r="AI54">
        <f t="shared" si="4"/>
        <v>48</v>
      </c>
      <c r="AJ54" s="53">
        <f>'CALCULATOR SHEET'!I60</f>
        <v>0</v>
      </c>
      <c r="AK54" s="53">
        <f>'CALCULATOR SHEET'!J60</f>
        <v>0</v>
      </c>
      <c r="AL54" s="53" t="str">
        <f t="shared" si="1"/>
        <v/>
      </c>
      <c r="AM54" s="53" t="str">
        <f t="shared" si="2"/>
        <v/>
      </c>
      <c r="AN54" s="54" t="str">
        <f t="shared" si="3"/>
        <v/>
      </c>
    </row>
    <row r="55" spans="4:40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AB55"/>
      <c r="AC55"/>
      <c r="AD55"/>
      <c r="AE55"/>
      <c r="AI55">
        <f t="shared" si="4"/>
        <v>49</v>
      </c>
      <c r="AJ55" s="53">
        <f>'CALCULATOR SHEET'!I61</f>
        <v>0</v>
      </c>
      <c r="AK55" s="53">
        <f>'CALCULATOR SHEET'!J61</f>
        <v>0</v>
      </c>
      <c r="AL55" s="53" t="str">
        <f t="shared" si="1"/>
        <v/>
      </c>
      <c r="AM55" s="53" t="str">
        <f t="shared" si="2"/>
        <v/>
      </c>
      <c r="AN55" s="54" t="str">
        <f t="shared" si="3"/>
        <v/>
      </c>
    </row>
    <row r="56" spans="4:40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AB56"/>
      <c r="AC56"/>
      <c r="AD56"/>
      <c r="AE56"/>
      <c r="AI56">
        <f t="shared" si="4"/>
        <v>50</v>
      </c>
      <c r="AJ56" s="53">
        <f>'CALCULATOR SHEET'!I62</f>
        <v>0</v>
      </c>
      <c r="AK56" s="53">
        <f>'CALCULATOR SHEET'!J62</f>
        <v>0</v>
      </c>
      <c r="AL56" s="53" t="str">
        <f t="shared" si="1"/>
        <v/>
      </c>
      <c r="AM56" s="53" t="str">
        <f t="shared" si="2"/>
        <v/>
      </c>
      <c r="AN56" s="54" t="str">
        <f t="shared" si="3"/>
        <v/>
      </c>
    </row>
    <row r="57" spans="4:40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AB57"/>
      <c r="AC57"/>
      <c r="AD57"/>
      <c r="AE57"/>
      <c r="AI57">
        <f t="shared" si="4"/>
        <v>51</v>
      </c>
      <c r="AJ57" s="53">
        <f>'CALCULATOR SHEET'!I66</f>
        <v>0</v>
      </c>
      <c r="AK57" s="53">
        <f>'CALCULATOR SHEET'!J66</f>
        <v>0</v>
      </c>
      <c r="AL57" s="53" t="str">
        <f t="shared" si="1"/>
        <v/>
      </c>
      <c r="AM57" s="53" t="str">
        <f t="shared" si="2"/>
        <v/>
      </c>
      <c r="AN57" s="54" t="str">
        <f t="shared" si="3"/>
        <v/>
      </c>
    </row>
    <row r="58" spans="4:40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AB58"/>
      <c r="AC58"/>
      <c r="AD58"/>
      <c r="AE58"/>
      <c r="AI58">
        <f t="shared" si="4"/>
        <v>52</v>
      </c>
      <c r="AJ58" s="53">
        <f>'CALCULATOR SHEET'!I67</f>
        <v>0</v>
      </c>
      <c r="AK58" s="53">
        <f>'CALCULATOR SHEET'!J67</f>
        <v>0</v>
      </c>
      <c r="AL58" s="53" t="str">
        <f t="shared" si="1"/>
        <v/>
      </c>
      <c r="AM58" s="53" t="str">
        <f t="shared" si="2"/>
        <v/>
      </c>
      <c r="AN58" s="54" t="str">
        <f t="shared" si="3"/>
        <v/>
      </c>
    </row>
    <row r="59" spans="4:40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AB59"/>
      <c r="AC59"/>
      <c r="AD59"/>
      <c r="AE59"/>
      <c r="AI59">
        <f t="shared" si="4"/>
        <v>53</v>
      </c>
      <c r="AJ59" s="53">
        <f>'CALCULATOR SHEET'!I68</f>
        <v>0</v>
      </c>
      <c r="AK59" s="53">
        <f>'CALCULATOR SHEET'!J68</f>
        <v>0</v>
      </c>
      <c r="AL59" s="53" t="str">
        <f t="shared" si="1"/>
        <v/>
      </c>
      <c r="AM59" s="53" t="str">
        <f t="shared" si="2"/>
        <v/>
      </c>
      <c r="AN59" s="54" t="str">
        <f t="shared" si="3"/>
        <v/>
      </c>
    </row>
    <row r="60" spans="4:40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AB60"/>
      <c r="AC60"/>
      <c r="AD60"/>
      <c r="AE60"/>
      <c r="AI60">
        <f t="shared" si="4"/>
        <v>54</v>
      </c>
      <c r="AJ60" s="53">
        <f>'CALCULATOR SHEET'!I69</f>
        <v>0</v>
      </c>
      <c r="AK60" s="53">
        <f>'CALCULATOR SHEET'!J69</f>
        <v>0</v>
      </c>
      <c r="AL60" s="53" t="str">
        <f t="shared" si="1"/>
        <v/>
      </c>
      <c r="AM60" s="53" t="str">
        <f t="shared" si="2"/>
        <v/>
      </c>
      <c r="AN60" s="54" t="str">
        <f t="shared" si="3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B61"/>
      <c r="AC61"/>
      <c r="AD61"/>
      <c r="AE61"/>
      <c r="AI61">
        <f t="shared" si="4"/>
        <v>55</v>
      </c>
      <c r="AJ61" s="53">
        <f>'CALCULATOR SHEET'!I70</f>
        <v>0</v>
      </c>
      <c r="AK61" s="53">
        <f>'CALCULATOR SHEET'!J70</f>
        <v>0</v>
      </c>
      <c r="AL61" s="53" t="str">
        <f t="shared" si="1"/>
        <v/>
      </c>
      <c r="AM61" s="53" t="str">
        <f t="shared" si="2"/>
        <v/>
      </c>
      <c r="AN61" s="54" t="str">
        <f t="shared" si="3"/>
        <v/>
      </c>
    </row>
    <row r="62" spans="4:40">
      <c r="AB62"/>
      <c r="AC62"/>
      <c r="AD62"/>
      <c r="AE62"/>
      <c r="AI62">
        <f t="shared" si="4"/>
        <v>56</v>
      </c>
      <c r="AJ62" s="53">
        <f>'CALCULATOR SHEET'!I71</f>
        <v>0</v>
      </c>
      <c r="AK62" s="53">
        <f>'CALCULATOR SHEET'!J71</f>
        <v>0</v>
      </c>
      <c r="AL62" s="53" t="str">
        <f t="shared" si="1"/>
        <v/>
      </c>
      <c r="AM62" s="53" t="str">
        <f t="shared" si="2"/>
        <v/>
      </c>
      <c r="AN62" s="54" t="str">
        <f t="shared" si="3"/>
        <v/>
      </c>
    </row>
    <row r="63" spans="4:40">
      <c r="AI63">
        <f t="shared" si="4"/>
        <v>57</v>
      </c>
      <c r="AJ63" s="53">
        <f>'CALCULATOR SHEET'!I72</f>
        <v>0</v>
      </c>
      <c r="AK63" s="53">
        <f>'CALCULATOR SHEET'!J72</f>
        <v>0</v>
      </c>
      <c r="AL63" s="53" t="str">
        <f t="shared" si="1"/>
        <v/>
      </c>
      <c r="AM63" s="53" t="str">
        <f t="shared" si="2"/>
        <v/>
      </c>
      <c r="AN63" s="54" t="str">
        <f t="shared" si="3"/>
        <v/>
      </c>
    </row>
    <row r="64" spans="4:40">
      <c r="AI64">
        <f t="shared" si="4"/>
        <v>58</v>
      </c>
      <c r="AJ64" s="53">
        <f>'CALCULATOR SHEET'!I73</f>
        <v>0</v>
      </c>
      <c r="AK64" s="53">
        <f>'CALCULATOR SHEET'!J73</f>
        <v>0</v>
      </c>
      <c r="AL64" s="53" t="str">
        <f t="shared" si="1"/>
        <v/>
      </c>
      <c r="AM64" s="53" t="str">
        <f t="shared" si="2"/>
        <v/>
      </c>
      <c r="AN64" s="54" t="str">
        <f t="shared" si="3"/>
        <v/>
      </c>
    </row>
    <row r="65" spans="35:40">
      <c r="AI65">
        <f t="shared" si="4"/>
        <v>59</v>
      </c>
      <c r="AJ65" s="53">
        <f>'CALCULATOR SHEET'!I74</f>
        <v>0</v>
      </c>
      <c r="AK65" s="53">
        <f>'CALCULATOR SHEET'!J74</f>
        <v>0</v>
      </c>
      <c r="AL65" s="53" t="str">
        <f t="shared" si="1"/>
        <v/>
      </c>
      <c r="AM65" s="53" t="str">
        <f t="shared" si="2"/>
        <v/>
      </c>
      <c r="AN65" s="54" t="str">
        <f t="shared" si="3"/>
        <v/>
      </c>
    </row>
    <row r="66" spans="35:40">
      <c r="AI66">
        <f t="shared" si="4"/>
        <v>60</v>
      </c>
      <c r="AJ66" s="53">
        <f>'CALCULATOR SHEET'!I75</f>
        <v>0</v>
      </c>
      <c r="AK66" s="53">
        <f>'CALCULATOR SHEET'!J75</f>
        <v>0</v>
      </c>
      <c r="AL66" s="53" t="str">
        <f t="shared" si="1"/>
        <v/>
      </c>
      <c r="AM66" s="53" t="str">
        <f t="shared" si="2"/>
        <v/>
      </c>
      <c r="AN66" s="54" t="str">
        <f t="shared" si="3"/>
        <v/>
      </c>
    </row>
    <row r="67" spans="35:40">
      <c r="AI67">
        <f t="shared" si="4"/>
        <v>61</v>
      </c>
      <c r="AJ67" s="53">
        <f>'CALCULATOR SHEET'!I76</f>
        <v>0</v>
      </c>
      <c r="AK67" s="53">
        <f>'CALCULATOR SHEET'!J76</f>
        <v>0</v>
      </c>
      <c r="AL67" s="53" t="str">
        <f t="shared" si="1"/>
        <v/>
      </c>
      <c r="AM67" s="53" t="str">
        <f t="shared" si="2"/>
        <v/>
      </c>
      <c r="AN67" s="54" t="str">
        <f t="shared" si="3"/>
        <v/>
      </c>
    </row>
    <row r="68" spans="35:40">
      <c r="AI68">
        <f t="shared" si="4"/>
        <v>62</v>
      </c>
      <c r="AJ68" s="53">
        <f>'CALCULATOR SHEET'!I77</f>
        <v>0</v>
      </c>
      <c r="AK68" s="53">
        <f>'CALCULATOR SHEET'!J77</f>
        <v>0</v>
      </c>
      <c r="AL68" s="53" t="str">
        <f t="shared" si="1"/>
        <v/>
      </c>
      <c r="AM68" s="53" t="str">
        <f t="shared" si="2"/>
        <v/>
      </c>
      <c r="AN68" s="54" t="str">
        <f t="shared" si="3"/>
        <v/>
      </c>
    </row>
    <row r="69" spans="35:40">
      <c r="AI69">
        <f t="shared" si="4"/>
        <v>63</v>
      </c>
      <c r="AJ69" s="53">
        <f>'CALCULATOR SHEET'!I78</f>
        <v>0</v>
      </c>
      <c r="AK69" s="53">
        <f>'CALCULATOR SHEET'!J78</f>
        <v>0</v>
      </c>
      <c r="AL69" s="53" t="str">
        <f t="shared" si="1"/>
        <v/>
      </c>
      <c r="AM69" s="53" t="str">
        <f t="shared" si="2"/>
        <v/>
      </c>
      <c r="AN69" s="54" t="str">
        <f t="shared" si="3"/>
        <v/>
      </c>
    </row>
    <row r="70" spans="35:40">
      <c r="AI70">
        <f t="shared" si="4"/>
        <v>64</v>
      </c>
      <c r="AJ70" s="53">
        <f>'CALCULATOR SHEET'!I79</f>
        <v>0</v>
      </c>
      <c r="AK70" s="53">
        <f>'CALCULATOR SHEET'!J79</f>
        <v>0</v>
      </c>
      <c r="AL70" s="53" t="str">
        <f t="shared" si="1"/>
        <v/>
      </c>
      <c r="AM70" s="53" t="str">
        <f t="shared" si="2"/>
        <v/>
      </c>
      <c r="AN70" s="54" t="str">
        <f t="shared" si="3"/>
        <v/>
      </c>
    </row>
    <row r="71" spans="35:40">
      <c r="AI71">
        <f t="shared" si="4"/>
        <v>65</v>
      </c>
      <c r="AJ71" s="53">
        <f>'CALCULATOR SHEET'!I80</f>
        <v>0</v>
      </c>
      <c r="AK71" s="53">
        <f>'CALCULATOR SHEET'!J80</f>
        <v>0</v>
      </c>
      <c r="AL71" s="53" t="str">
        <f t="shared" si="1"/>
        <v/>
      </c>
      <c r="AM71" s="53" t="str">
        <f t="shared" si="2"/>
        <v/>
      </c>
      <c r="AN71" s="54" t="str">
        <f t="shared" si="3"/>
        <v/>
      </c>
    </row>
    <row r="72" spans="35:40">
      <c r="AI72">
        <f t="shared" si="4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5">IF(AJ72=0,"",MATCH(CEILING(AJ72,6),$D$4:$Z$4,0))</f>
        <v/>
      </c>
      <c r="AM72" s="53" t="str">
        <f t="shared" ref="AM72:AM92" si="6">IF(AK72=0,"",MATCH(CEILING(AK72,6),$C$7:$C$28,0))</f>
        <v/>
      </c>
      <c r="AN72" s="54" t="str">
        <f t="shared" ref="AN72:AN92" si="7">IF(AL72="","",INDEX($D$7:$Z$28,AM72,AL72))</f>
        <v/>
      </c>
    </row>
    <row r="73" spans="35:40">
      <c r="AI73">
        <f t="shared" ref="AI73:AI92" si="8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5"/>
        <v/>
      </c>
      <c r="AM73" s="53" t="str">
        <f t="shared" si="6"/>
        <v/>
      </c>
      <c r="AN73" s="54" t="str">
        <f t="shared" si="7"/>
        <v/>
      </c>
    </row>
    <row r="74" spans="35:40">
      <c r="AI74">
        <f t="shared" si="8"/>
        <v>68</v>
      </c>
      <c r="AJ74" s="53">
        <f>'CALCULATOR SHEET'!I83</f>
        <v>0</v>
      </c>
      <c r="AK74" s="53">
        <f>'CALCULATOR SHEET'!J83</f>
        <v>0</v>
      </c>
      <c r="AL74" s="53" t="str">
        <f t="shared" si="5"/>
        <v/>
      </c>
      <c r="AM74" s="53" t="str">
        <f t="shared" si="6"/>
        <v/>
      </c>
      <c r="AN74" s="54" t="str">
        <f t="shared" si="7"/>
        <v/>
      </c>
    </row>
    <row r="75" spans="35:40">
      <c r="AI75">
        <f t="shared" si="8"/>
        <v>69</v>
      </c>
      <c r="AJ75" s="53">
        <f>'CALCULATOR SHEET'!I84</f>
        <v>0</v>
      </c>
      <c r="AK75" s="53">
        <f>'CALCULATOR SHEET'!J84</f>
        <v>0</v>
      </c>
      <c r="AL75" s="53" t="str">
        <f t="shared" si="5"/>
        <v/>
      </c>
      <c r="AM75" s="53" t="str">
        <f t="shared" si="6"/>
        <v/>
      </c>
      <c r="AN75" s="54" t="str">
        <f t="shared" si="7"/>
        <v/>
      </c>
    </row>
    <row r="76" spans="35:40">
      <c r="AI76">
        <f t="shared" si="8"/>
        <v>70</v>
      </c>
      <c r="AJ76" s="53">
        <f>'CALCULATOR SHEET'!I85</f>
        <v>0</v>
      </c>
      <c r="AK76" s="53">
        <f>'CALCULATOR SHEET'!J85</f>
        <v>0</v>
      </c>
      <c r="AL76" s="53" t="str">
        <f t="shared" si="5"/>
        <v/>
      </c>
      <c r="AM76" s="53" t="str">
        <f t="shared" si="6"/>
        <v/>
      </c>
      <c r="AN76" s="54" t="str">
        <f t="shared" si="7"/>
        <v/>
      </c>
    </row>
    <row r="77" spans="35:40">
      <c r="AI77">
        <f t="shared" si="8"/>
        <v>71</v>
      </c>
      <c r="AJ77" s="53">
        <f>'CALCULATOR SHEET'!I86</f>
        <v>0</v>
      </c>
      <c r="AK77" s="53">
        <f>'CALCULATOR SHEET'!J86</f>
        <v>0</v>
      </c>
      <c r="AL77" s="53" t="str">
        <f t="shared" si="5"/>
        <v/>
      </c>
      <c r="AM77" s="53" t="str">
        <f t="shared" si="6"/>
        <v/>
      </c>
      <c r="AN77" s="54" t="str">
        <f t="shared" si="7"/>
        <v/>
      </c>
    </row>
    <row r="78" spans="35:40">
      <c r="AI78">
        <f t="shared" si="8"/>
        <v>72</v>
      </c>
      <c r="AJ78" s="53">
        <f>'CALCULATOR SHEET'!I87</f>
        <v>0</v>
      </c>
      <c r="AK78" s="53">
        <f>'CALCULATOR SHEET'!J87</f>
        <v>0</v>
      </c>
      <c r="AL78" s="53" t="str">
        <f t="shared" si="5"/>
        <v/>
      </c>
      <c r="AM78" s="53" t="str">
        <f t="shared" si="6"/>
        <v/>
      </c>
      <c r="AN78" s="54" t="str">
        <f t="shared" si="7"/>
        <v/>
      </c>
    </row>
    <row r="79" spans="35:40">
      <c r="AI79">
        <f t="shared" si="8"/>
        <v>73</v>
      </c>
      <c r="AJ79" s="53">
        <f>'CALCULATOR SHEET'!I88</f>
        <v>0</v>
      </c>
      <c r="AK79" s="53">
        <f>'CALCULATOR SHEET'!J88</f>
        <v>0</v>
      </c>
      <c r="AL79" s="53" t="str">
        <f t="shared" si="5"/>
        <v/>
      </c>
      <c r="AM79" s="53" t="str">
        <f t="shared" si="6"/>
        <v/>
      </c>
      <c r="AN79" s="54" t="str">
        <f t="shared" si="7"/>
        <v/>
      </c>
    </row>
    <row r="80" spans="35:40">
      <c r="AI80">
        <f t="shared" si="8"/>
        <v>74</v>
      </c>
      <c r="AJ80" s="53">
        <f>'CALCULATOR SHEET'!I89</f>
        <v>0</v>
      </c>
      <c r="AK80" s="53">
        <f>'CALCULATOR SHEET'!J89</f>
        <v>0</v>
      </c>
      <c r="AL80" s="53" t="str">
        <f t="shared" si="5"/>
        <v/>
      </c>
      <c r="AM80" s="53" t="str">
        <f t="shared" si="6"/>
        <v/>
      </c>
      <c r="AN80" s="54" t="str">
        <f t="shared" si="7"/>
        <v/>
      </c>
    </row>
    <row r="81" spans="35:40">
      <c r="AI81">
        <f t="shared" si="8"/>
        <v>75</v>
      </c>
      <c r="AJ81" s="53">
        <f>'CALCULATOR SHEET'!I90</f>
        <v>0</v>
      </c>
      <c r="AK81" s="53">
        <f>'CALCULATOR SHEET'!J90</f>
        <v>0</v>
      </c>
      <c r="AL81" s="53" t="str">
        <f t="shared" si="5"/>
        <v/>
      </c>
      <c r="AM81" s="53" t="str">
        <f t="shared" si="6"/>
        <v/>
      </c>
      <c r="AN81" s="54" t="str">
        <f t="shared" si="7"/>
        <v/>
      </c>
    </row>
    <row r="82" spans="35:40">
      <c r="AI82">
        <f t="shared" si="8"/>
        <v>76</v>
      </c>
      <c r="AJ82" s="53">
        <f>'CALCULATOR SHEET'!I91</f>
        <v>0</v>
      </c>
      <c r="AK82" s="53">
        <f>'CALCULATOR SHEET'!J91</f>
        <v>0</v>
      </c>
      <c r="AL82" s="53" t="str">
        <f t="shared" si="5"/>
        <v/>
      </c>
      <c r="AM82" s="53" t="str">
        <f t="shared" si="6"/>
        <v/>
      </c>
      <c r="AN82" s="54" t="str">
        <f t="shared" si="7"/>
        <v/>
      </c>
    </row>
    <row r="83" spans="35:40">
      <c r="AI83">
        <f t="shared" si="8"/>
        <v>77</v>
      </c>
      <c r="AJ83" s="53">
        <f>'CALCULATOR SHEET'!I92</f>
        <v>0</v>
      </c>
      <c r="AK83" s="53">
        <f>'CALCULATOR SHEET'!J92</f>
        <v>0</v>
      </c>
      <c r="AL83" s="53" t="str">
        <f t="shared" si="5"/>
        <v/>
      </c>
      <c r="AM83" s="53" t="str">
        <f t="shared" si="6"/>
        <v/>
      </c>
      <c r="AN83" s="54" t="str">
        <f t="shared" si="7"/>
        <v/>
      </c>
    </row>
    <row r="84" spans="35:40">
      <c r="AI84">
        <f t="shared" si="8"/>
        <v>78</v>
      </c>
      <c r="AJ84" s="53">
        <f>'CALCULATOR SHEET'!I93</f>
        <v>0</v>
      </c>
      <c r="AK84" s="53">
        <f>'CALCULATOR SHEET'!J93</f>
        <v>0</v>
      </c>
      <c r="AL84" s="53" t="str">
        <f t="shared" si="5"/>
        <v/>
      </c>
      <c r="AM84" s="53" t="str">
        <f t="shared" si="6"/>
        <v/>
      </c>
      <c r="AN84" s="54" t="str">
        <f t="shared" si="7"/>
        <v/>
      </c>
    </row>
    <row r="85" spans="35:40">
      <c r="AI85">
        <f t="shared" si="8"/>
        <v>79</v>
      </c>
      <c r="AJ85" s="53">
        <f>'CALCULATOR SHEET'!I94</f>
        <v>0</v>
      </c>
      <c r="AK85" s="53">
        <f>'CALCULATOR SHEET'!J94</f>
        <v>0</v>
      </c>
      <c r="AL85" s="53" t="str">
        <f t="shared" si="5"/>
        <v/>
      </c>
      <c r="AM85" s="53" t="str">
        <f t="shared" si="6"/>
        <v/>
      </c>
      <c r="AN85" s="54" t="str">
        <f t="shared" si="7"/>
        <v/>
      </c>
    </row>
    <row r="86" spans="35:40">
      <c r="AI86">
        <f t="shared" si="8"/>
        <v>80</v>
      </c>
      <c r="AJ86" s="53">
        <f>'CALCULATOR SHEET'!I95</f>
        <v>0</v>
      </c>
      <c r="AK86" s="53">
        <f>'CALCULATOR SHEET'!J95</f>
        <v>0</v>
      </c>
      <c r="AL86" s="53" t="str">
        <f t="shared" si="5"/>
        <v/>
      </c>
      <c r="AM86" s="53" t="str">
        <f t="shared" si="6"/>
        <v/>
      </c>
      <c r="AN86" s="54" t="str">
        <f t="shared" si="7"/>
        <v/>
      </c>
    </row>
    <row r="87" spans="35:40">
      <c r="AI87">
        <f t="shared" si="8"/>
        <v>81</v>
      </c>
      <c r="AJ87" s="53">
        <f>'CALCULATOR SHEET'!I96</f>
        <v>0</v>
      </c>
      <c r="AK87" s="53">
        <f>'CALCULATOR SHEET'!J96</f>
        <v>0</v>
      </c>
      <c r="AL87" s="53" t="str">
        <f t="shared" si="5"/>
        <v/>
      </c>
      <c r="AM87" s="53" t="str">
        <f t="shared" si="6"/>
        <v/>
      </c>
      <c r="AN87" s="54" t="str">
        <f t="shared" si="7"/>
        <v/>
      </c>
    </row>
    <row r="88" spans="35:40">
      <c r="AI88">
        <f t="shared" si="8"/>
        <v>82</v>
      </c>
      <c r="AJ88" s="53">
        <f>'CALCULATOR SHEET'!I97</f>
        <v>0</v>
      </c>
      <c r="AK88" s="53">
        <f>'CALCULATOR SHEET'!J97</f>
        <v>0</v>
      </c>
      <c r="AL88" s="53" t="str">
        <f t="shared" si="5"/>
        <v/>
      </c>
      <c r="AM88" s="53" t="str">
        <f t="shared" si="6"/>
        <v/>
      </c>
      <c r="AN88" s="54" t="str">
        <f t="shared" si="7"/>
        <v/>
      </c>
    </row>
    <row r="89" spans="35:40">
      <c r="AI89">
        <f t="shared" si="8"/>
        <v>83</v>
      </c>
      <c r="AJ89" s="53">
        <f>'CALCULATOR SHEET'!I98</f>
        <v>0</v>
      </c>
      <c r="AK89" s="53">
        <f>'CALCULATOR SHEET'!J98</f>
        <v>0</v>
      </c>
      <c r="AL89" s="53" t="str">
        <f t="shared" si="5"/>
        <v/>
      </c>
      <c r="AM89" s="53" t="str">
        <f t="shared" si="6"/>
        <v/>
      </c>
      <c r="AN89" s="54" t="str">
        <f t="shared" si="7"/>
        <v/>
      </c>
    </row>
    <row r="90" spans="35:40">
      <c r="AI90">
        <f t="shared" si="8"/>
        <v>84</v>
      </c>
      <c r="AJ90" s="53">
        <f>'CALCULATOR SHEET'!I99</f>
        <v>0</v>
      </c>
      <c r="AK90" s="53">
        <f>'CALCULATOR SHEET'!J99</f>
        <v>0</v>
      </c>
      <c r="AL90" s="53" t="str">
        <f t="shared" si="5"/>
        <v/>
      </c>
      <c r="AM90" s="53" t="str">
        <f t="shared" si="6"/>
        <v/>
      </c>
      <c r="AN90" s="54" t="str">
        <f t="shared" si="7"/>
        <v/>
      </c>
    </row>
    <row r="91" spans="35:40">
      <c r="AI91">
        <f t="shared" si="8"/>
        <v>85</v>
      </c>
      <c r="AJ91" s="53">
        <f>'CALCULATOR SHEET'!I100</f>
        <v>0</v>
      </c>
      <c r="AK91" s="53">
        <f>'CALCULATOR SHEET'!J100</f>
        <v>0</v>
      </c>
      <c r="AL91" s="53" t="str">
        <f t="shared" si="5"/>
        <v/>
      </c>
      <c r="AM91" s="53" t="str">
        <f t="shared" si="6"/>
        <v/>
      </c>
      <c r="AN91" s="54" t="str">
        <f t="shared" si="7"/>
        <v/>
      </c>
    </row>
    <row r="92" spans="35:40">
      <c r="AI92">
        <f t="shared" si="8"/>
        <v>86</v>
      </c>
      <c r="AJ92" s="53">
        <f>'CALCULATOR SHEET'!I101</f>
        <v>0</v>
      </c>
      <c r="AK92" s="53">
        <f>'CALCULATOR SHEET'!J101</f>
        <v>0</v>
      </c>
      <c r="AL92" s="53" t="str">
        <f t="shared" si="5"/>
        <v/>
      </c>
      <c r="AM92" s="53" t="str">
        <f t="shared" si="6"/>
        <v/>
      </c>
      <c r="AN92" s="54" t="str">
        <f t="shared" si="7"/>
        <v/>
      </c>
    </row>
  </sheetData>
  <sheetProtection algorithmName="SHA-512" hashValue="n+aVmAiz35nVXfura0qRxmlS2fG14tic6DWcTytnw1yhW8JUHrdHsPd6Kvnd0qhaRWWw6N8Cz1znOXR5BwbvfQ==" saltValue="gOVocp8D7K3Sl8MVnXfbfw==" spinCount="100000" sheet="1" objects="1" scenarios="1"/>
  <mergeCells count="1">
    <mergeCell ref="X1:Y1"/>
  </mergeCells>
  <pageMargins left="0.25" right="0.25" top="0.75" bottom="0.75" header="0.3" footer="0.3"/>
  <pageSetup scale="46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tabColor rgb="FF00B0F0"/>
    <pageSetUpPr fitToPage="1"/>
  </sheetPr>
  <dimension ref="A1:CO92"/>
  <sheetViews>
    <sheetView zoomScale="59" zoomScaleNormal="59" zoomScaleSheetLayoutView="85" workbookViewId="0">
      <selection activeCell="K19" sqref="K19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6" width="12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93" s="1" customFormat="1" ht="18" customHeight="1">
      <c r="A1" s="11"/>
      <c r="M1" s="383" t="s">
        <v>298</v>
      </c>
      <c r="N1" s="383"/>
      <c r="O1" s="383"/>
      <c r="P1" s="383"/>
      <c r="Q1" s="383"/>
      <c r="R1" s="383"/>
      <c r="S1" s="383"/>
      <c r="T1" s="383"/>
      <c r="W1" s="24" t="s">
        <v>4</v>
      </c>
      <c r="X1" s="381">
        <v>44656</v>
      </c>
      <c r="Y1" s="381"/>
      <c r="AF1" s="8"/>
      <c r="AG1" s="8"/>
    </row>
    <row r="2" spans="1:93" s="1" customFormat="1" ht="18" customHeight="1">
      <c r="E2" s="20"/>
      <c r="M2" s="383"/>
      <c r="N2" s="383"/>
      <c r="O2" s="383"/>
      <c r="P2" s="383"/>
      <c r="Q2" s="383"/>
      <c r="R2" s="383"/>
      <c r="S2" s="383"/>
      <c r="T2" s="383"/>
      <c r="W2" s="25"/>
      <c r="AF2" s="8"/>
      <c r="AG2" s="8"/>
    </row>
    <row r="3" spans="1:93" s="1" customFormat="1" ht="18" customHeight="1" thickBot="1">
      <c r="E3" s="15"/>
      <c r="M3" s="384"/>
      <c r="N3" s="384"/>
      <c r="O3" s="384"/>
      <c r="P3" s="384"/>
      <c r="Q3" s="384"/>
      <c r="R3" s="384"/>
      <c r="S3" s="384"/>
      <c r="T3" s="384"/>
      <c r="AF3" s="8"/>
      <c r="AG3" s="8"/>
    </row>
    <row r="4" spans="1:9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9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/>
      <c r="AD5" s="10"/>
      <c r="AE5" s="3"/>
    </row>
    <row r="6" spans="1:9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0"/>
      <c r="AD6" s="10"/>
      <c r="AE6" s="3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  <c r="BX6" s="306">
        <v>0.15</v>
      </c>
    </row>
    <row r="7" spans="1:93" ht="29.1" customHeight="1">
      <c r="B7" s="13"/>
      <c r="C7" s="26">
        <v>24</v>
      </c>
      <c r="D7" s="87">
        <v>105</v>
      </c>
      <c r="E7" s="87">
        <v>118</v>
      </c>
      <c r="F7" s="87">
        <v>133</v>
      </c>
      <c r="G7" s="87">
        <v>148</v>
      </c>
      <c r="H7" s="87">
        <v>160</v>
      </c>
      <c r="I7" s="87">
        <v>175</v>
      </c>
      <c r="J7" s="87">
        <v>189</v>
      </c>
      <c r="K7" s="87">
        <v>203</v>
      </c>
      <c r="L7" s="87">
        <v>217</v>
      </c>
      <c r="M7" s="88">
        <v>230</v>
      </c>
      <c r="N7" s="88">
        <v>244</v>
      </c>
      <c r="O7" s="88">
        <v>283</v>
      </c>
      <c r="P7" s="88">
        <v>298</v>
      </c>
      <c r="Q7" s="89">
        <v>312</v>
      </c>
      <c r="R7" s="89">
        <v>326</v>
      </c>
      <c r="S7" s="89">
        <v>340</v>
      </c>
      <c r="T7" s="89">
        <v>368</v>
      </c>
      <c r="U7" s="90">
        <v>384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10"/>
      <c r="AD7" s="10"/>
      <c r="AE7" s="3"/>
      <c r="AF7" s="1"/>
      <c r="AG7" s="1"/>
      <c r="AI7">
        <v>1</v>
      </c>
      <c r="AJ7" s="53">
        <f>'CALCULATOR SHEET'!I13</f>
        <v>91</v>
      </c>
      <c r="AK7" s="53">
        <f>'CALCULATOR SHEET'!J13</f>
        <v>117.5</v>
      </c>
      <c r="AL7" s="53">
        <f>IF(AJ7=0,"",MATCH(CEILING(AJ7,6),$D$4:$Z$4,0))</f>
        <v>13</v>
      </c>
      <c r="AM7" s="53">
        <f>IF(AK7=0,"",MATCH(CEILING(AK7,6),$C$7:$C$28,0))</f>
        <v>17</v>
      </c>
      <c r="AN7" s="54">
        <f>IF(AL7="","",INDEX($D$7:$Z$28,AM7,AL7))</f>
        <v>804</v>
      </c>
      <c r="BE7">
        <v>89</v>
      </c>
      <c r="BF7">
        <v>100</v>
      </c>
      <c r="BG7">
        <v>113</v>
      </c>
      <c r="BH7">
        <v>125</v>
      </c>
      <c r="BI7">
        <v>136</v>
      </c>
      <c r="BJ7">
        <v>148</v>
      </c>
      <c r="BK7">
        <v>160</v>
      </c>
      <c r="BL7">
        <v>172</v>
      </c>
      <c r="BM7">
        <v>184</v>
      </c>
      <c r="BN7">
        <v>195</v>
      </c>
      <c r="BO7">
        <v>207</v>
      </c>
      <c r="BP7">
        <v>240</v>
      </c>
      <c r="BQ7">
        <v>253</v>
      </c>
      <c r="BR7">
        <v>265</v>
      </c>
      <c r="BS7">
        <v>277</v>
      </c>
      <c r="BT7">
        <v>289</v>
      </c>
      <c r="BU7">
        <v>312</v>
      </c>
      <c r="BV7">
        <v>326</v>
      </c>
      <c r="BX7">
        <f>CEILING(BE7/(1-$BX$6),1)</f>
        <v>105</v>
      </c>
      <c r="BY7">
        <f t="shared" ref="BY7:BY26" si="0">CEILING(BF7/(1-$BX$6),1)</f>
        <v>118</v>
      </c>
      <c r="BZ7">
        <f t="shared" ref="BZ7:BZ26" si="1">CEILING(BG7/(1-$BX$6),1)</f>
        <v>133</v>
      </c>
      <c r="CA7">
        <f t="shared" ref="CA7:CA26" si="2">CEILING(BH7/(1-$BX$6),1)</f>
        <v>148</v>
      </c>
      <c r="CB7">
        <f t="shared" ref="CB7:CB26" si="3">CEILING(BI7/(1-$BX$6),1)</f>
        <v>160</v>
      </c>
      <c r="CC7">
        <f t="shared" ref="CC7:CC26" si="4">CEILING(BJ7/(1-$BX$6),1)</f>
        <v>175</v>
      </c>
      <c r="CD7">
        <f t="shared" ref="CD7:CD26" si="5">CEILING(BK7/(1-$BX$6),1)</f>
        <v>189</v>
      </c>
      <c r="CE7">
        <f t="shared" ref="CE7:CE26" si="6">CEILING(BL7/(1-$BX$6),1)</f>
        <v>203</v>
      </c>
      <c r="CF7">
        <f t="shared" ref="CF7:CF26" si="7">CEILING(BM7/(1-$BX$6),1)</f>
        <v>217</v>
      </c>
      <c r="CG7">
        <f t="shared" ref="CG7:CG26" si="8">CEILING(BN7/(1-$BX$6),1)</f>
        <v>230</v>
      </c>
      <c r="CH7">
        <f t="shared" ref="CH7:CH26" si="9">CEILING(BO7/(1-$BX$6),1)</f>
        <v>244</v>
      </c>
      <c r="CI7">
        <f t="shared" ref="CI7:CI26" si="10">CEILING(BP7/(1-$BX$6),1)</f>
        <v>283</v>
      </c>
      <c r="CJ7">
        <f t="shared" ref="CJ7:CJ26" si="11">CEILING(BQ7/(1-$BX$6),1)</f>
        <v>298</v>
      </c>
      <c r="CK7">
        <f t="shared" ref="CK7:CK26" si="12">CEILING(BR7/(1-$BX$6),1)</f>
        <v>312</v>
      </c>
      <c r="CL7">
        <f t="shared" ref="CL7:CL26" si="13">CEILING(BS7/(1-$BX$6),1)</f>
        <v>326</v>
      </c>
      <c r="CM7">
        <f t="shared" ref="CM7:CM26" si="14">CEILING(BT7/(1-$BX$6),1)</f>
        <v>340</v>
      </c>
      <c r="CN7">
        <f t="shared" ref="CN7:CN26" si="15">CEILING(BU7/(1-$BX$6),1)</f>
        <v>368</v>
      </c>
      <c r="CO7">
        <f t="shared" ref="CO7:CO26" si="16">CEILING(BV7/(1-$BX$6),1)</f>
        <v>384</v>
      </c>
    </row>
    <row r="8" spans="1:93" ht="29.1" customHeight="1">
      <c r="B8" s="13"/>
      <c r="C8" s="27">
        <v>30</v>
      </c>
      <c r="D8" s="87">
        <v>113</v>
      </c>
      <c r="E8" s="87">
        <v>129</v>
      </c>
      <c r="F8" s="87">
        <v>145</v>
      </c>
      <c r="G8" s="87">
        <v>160</v>
      </c>
      <c r="H8" s="87">
        <v>176</v>
      </c>
      <c r="I8" s="87">
        <v>192</v>
      </c>
      <c r="J8" s="87">
        <v>208</v>
      </c>
      <c r="K8" s="87">
        <v>223</v>
      </c>
      <c r="L8" s="87">
        <v>240</v>
      </c>
      <c r="M8" s="88">
        <v>256</v>
      </c>
      <c r="N8" s="88">
        <v>271</v>
      </c>
      <c r="O8" s="88">
        <v>312</v>
      </c>
      <c r="P8" s="88">
        <v>328</v>
      </c>
      <c r="Q8" s="89">
        <v>345</v>
      </c>
      <c r="R8" s="89">
        <v>360</v>
      </c>
      <c r="S8" s="89">
        <v>377</v>
      </c>
      <c r="T8" s="89">
        <v>405</v>
      </c>
      <c r="U8" s="90">
        <v>423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10"/>
      <c r="AD8" s="10"/>
      <c r="AE8" s="3"/>
      <c r="AF8" s="1"/>
      <c r="AG8" s="1"/>
      <c r="AI8">
        <f>+AI7+1</f>
        <v>2</v>
      </c>
      <c r="AJ8" s="53">
        <f>'CALCULATOR SHEET'!I14</f>
        <v>47</v>
      </c>
      <c r="AK8" s="53">
        <f>'CALCULATOR SHEET'!J14</f>
        <v>117.5</v>
      </c>
      <c r="AL8" s="53">
        <f t="shared" ref="AL8:AL71" si="17">IF(AJ8=0,"",MATCH(CEILING(AJ8,6),$D$4:$Z$4,0))</f>
        <v>5</v>
      </c>
      <c r="AM8" s="53">
        <f t="shared" ref="AM8:AM71" si="18">IF(AK8=0,"",MATCH(CEILING(AK8,6),$C$7:$C$28,0))</f>
        <v>17</v>
      </c>
      <c r="AN8" s="54">
        <f t="shared" ref="AN8:AN71" si="19">IF(AL8="","",INDEX($D$7:$Z$28,AM8,AL8))</f>
        <v>446</v>
      </c>
      <c r="BE8">
        <v>96</v>
      </c>
      <c r="BF8">
        <v>109</v>
      </c>
      <c r="BG8">
        <v>123</v>
      </c>
      <c r="BH8">
        <v>136</v>
      </c>
      <c r="BI8">
        <v>149</v>
      </c>
      <c r="BJ8">
        <v>163</v>
      </c>
      <c r="BK8">
        <v>176</v>
      </c>
      <c r="BL8">
        <v>189</v>
      </c>
      <c r="BM8">
        <v>204</v>
      </c>
      <c r="BN8">
        <v>217</v>
      </c>
      <c r="BO8">
        <v>230</v>
      </c>
      <c r="BP8">
        <v>265</v>
      </c>
      <c r="BQ8">
        <v>278</v>
      </c>
      <c r="BR8">
        <v>293</v>
      </c>
      <c r="BS8">
        <v>306</v>
      </c>
      <c r="BT8">
        <v>320</v>
      </c>
      <c r="BU8">
        <v>344</v>
      </c>
      <c r="BV8">
        <v>359</v>
      </c>
      <c r="BX8">
        <f t="shared" ref="BX8:BX26" si="20">CEILING(BE8/(1-$BX$6),1)</f>
        <v>113</v>
      </c>
      <c r="BY8">
        <f t="shared" si="0"/>
        <v>129</v>
      </c>
      <c r="BZ8">
        <f t="shared" si="1"/>
        <v>145</v>
      </c>
      <c r="CA8">
        <f t="shared" si="2"/>
        <v>160</v>
      </c>
      <c r="CB8">
        <f t="shared" si="3"/>
        <v>176</v>
      </c>
      <c r="CC8">
        <f t="shared" si="4"/>
        <v>192</v>
      </c>
      <c r="CD8">
        <f t="shared" si="5"/>
        <v>208</v>
      </c>
      <c r="CE8">
        <f t="shared" si="6"/>
        <v>223</v>
      </c>
      <c r="CF8">
        <f t="shared" si="7"/>
        <v>240</v>
      </c>
      <c r="CG8">
        <f t="shared" si="8"/>
        <v>256</v>
      </c>
      <c r="CH8">
        <f t="shared" si="9"/>
        <v>271</v>
      </c>
      <c r="CI8">
        <f t="shared" si="10"/>
        <v>312</v>
      </c>
      <c r="CJ8">
        <f t="shared" si="11"/>
        <v>328</v>
      </c>
      <c r="CK8">
        <f t="shared" si="12"/>
        <v>345</v>
      </c>
      <c r="CL8">
        <f t="shared" si="13"/>
        <v>360</v>
      </c>
      <c r="CM8">
        <f t="shared" si="14"/>
        <v>377</v>
      </c>
      <c r="CN8">
        <f t="shared" si="15"/>
        <v>405</v>
      </c>
      <c r="CO8">
        <f t="shared" si="16"/>
        <v>423</v>
      </c>
    </row>
    <row r="9" spans="1:93" ht="29.1" customHeight="1">
      <c r="B9" s="13"/>
      <c r="C9" s="27">
        <v>36</v>
      </c>
      <c r="D9" s="87">
        <v>122</v>
      </c>
      <c r="E9" s="87">
        <v>139</v>
      </c>
      <c r="F9" s="87">
        <v>157</v>
      </c>
      <c r="G9" s="87">
        <v>175</v>
      </c>
      <c r="H9" s="87">
        <v>192</v>
      </c>
      <c r="I9" s="87">
        <v>210</v>
      </c>
      <c r="J9" s="87">
        <v>228</v>
      </c>
      <c r="K9" s="87">
        <v>245</v>
      </c>
      <c r="L9" s="87">
        <v>263</v>
      </c>
      <c r="M9" s="88">
        <v>280</v>
      </c>
      <c r="N9" s="88">
        <v>298</v>
      </c>
      <c r="O9" s="88">
        <v>340</v>
      </c>
      <c r="P9" s="88">
        <v>359</v>
      </c>
      <c r="Q9" s="89">
        <v>377</v>
      </c>
      <c r="R9" s="89">
        <v>396</v>
      </c>
      <c r="S9" s="89">
        <v>412</v>
      </c>
      <c r="T9" s="89">
        <v>443</v>
      </c>
      <c r="U9" s="90">
        <v>464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10"/>
      <c r="AD9" s="10"/>
      <c r="AE9" s="3"/>
      <c r="AF9" s="1"/>
      <c r="AG9" s="1"/>
      <c r="AI9">
        <f t="shared" ref="AI9:AI72" si="21">+AI8+1</f>
        <v>3</v>
      </c>
      <c r="AJ9" s="53">
        <f>'CALCULATOR SHEET'!I15</f>
        <v>0</v>
      </c>
      <c r="AK9" s="53">
        <f>'CALCULATOR SHEET'!J15</f>
        <v>0</v>
      </c>
      <c r="AL9" s="53" t="str">
        <f t="shared" si="17"/>
        <v/>
      </c>
      <c r="AM9" s="53" t="str">
        <f t="shared" si="18"/>
        <v/>
      </c>
      <c r="AN9" s="54" t="str">
        <f t="shared" si="19"/>
        <v/>
      </c>
      <c r="BE9">
        <v>103</v>
      </c>
      <c r="BF9">
        <v>118</v>
      </c>
      <c r="BG9">
        <v>133</v>
      </c>
      <c r="BH9">
        <v>148</v>
      </c>
      <c r="BI9">
        <v>163</v>
      </c>
      <c r="BJ9">
        <v>178</v>
      </c>
      <c r="BK9">
        <v>193</v>
      </c>
      <c r="BL9">
        <v>208</v>
      </c>
      <c r="BM9">
        <v>223</v>
      </c>
      <c r="BN9">
        <v>238</v>
      </c>
      <c r="BO9">
        <v>253</v>
      </c>
      <c r="BP9">
        <v>289</v>
      </c>
      <c r="BQ9">
        <v>305</v>
      </c>
      <c r="BR9">
        <v>320</v>
      </c>
      <c r="BS9">
        <v>336</v>
      </c>
      <c r="BT9">
        <v>350</v>
      </c>
      <c r="BU9">
        <v>376</v>
      </c>
      <c r="BV9">
        <v>394</v>
      </c>
      <c r="BX9">
        <f t="shared" si="20"/>
        <v>122</v>
      </c>
      <c r="BY9">
        <f t="shared" si="0"/>
        <v>139</v>
      </c>
      <c r="BZ9">
        <f t="shared" si="1"/>
        <v>157</v>
      </c>
      <c r="CA9">
        <f t="shared" si="2"/>
        <v>175</v>
      </c>
      <c r="CB9">
        <f t="shared" si="3"/>
        <v>192</v>
      </c>
      <c r="CC9">
        <f t="shared" si="4"/>
        <v>210</v>
      </c>
      <c r="CD9">
        <f t="shared" si="5"/>
        <v>228</v>
      </c>
      <c r="CE9">
        <f t="shared" si="6"/>
        <v>245</v>
      </c>
      <c r="CF9">
        <f t="shared" si="7"/>
        <v>263</v>
      </c>
      <c r="CG9">
        <f t="shared" si="8"/>
        <v>280</v>
      </c>
      <c r="CH9">
        <f t="shared" si="9"/>
        <v>298</v>
      </c>
      <c r="CI9">
        <f t="shared" si="10"/>
        <v>340</v>
      </c>
      <c r="CJ9">
        <f t="shared" si="11"/>
        <v>359</v>
      </c>
      <c r="CK9">
        <f t="shared" si="12"/>
        <v>377</v>
      </c>
      <c r="CL9">
        <f t="shared" si="13"/>
        <v>396</v>
      </c>
      <c r="CM9">
        <f t="shared" si="14"/>
        <v>412</v>
      </c>
      <c r="CN9">
        <f t="shared" si="15"/>
        <v>443</v>
      </c>
      <c r="CO9">
        <f t="shared" si="16"/>
        <v>464</v>
      </c>
    </row>
    <row r="10" spans="1:93" ht="29.1" customHeight="1">
      <c r="B10" s="13"/>
      <c r="C10" s="27">
        <v>42</v>
      </c>
      <c r="D10" s="87">
        <v>130</v>
      </c>
      <c r="E10" s="87">
        <v>149</v>
      </c>
      <c r="F10" s="87">
        <v>169</v>
      </c>
      <c r="G10" s="87">
        <v>188</v>
      </c>
      <c r="H10" s="87">
        <v>208</v>
      </c>
      <c r="I10" s="87">
        <v>228</v>
      </c>
      <c r="J10" s="87">
        <v>246</v>
      </c>
      <c r="K10" s="87">
        <v>266</v>
      </c>
      <c r="L10" s="87">
        <v>286</v>
      </c>
      <c r="M10" s="88">
        <v>305</v>
      </c>
      <c r="N10" s="88">
        <v>325</v>
      </c>
      <c r="O10" s="88">
        <v>370</v>
      </c>
      <c r="P10" s="88">
        <v>389</v>
      </c>
      <c r="Q10" s="89">
        <v>410</v>
      </c>
      <c r="R10" s="89">
        <v>430</v>
      </c>
      <c r="S10" s="89">
        <v>450</v>
      </c>
      <c r="T10" s="89">
        <v>482</v>
      </c>
      <c r="U10" s="90">
        <v>504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10"/>
      <c r="AD10" s="10"/>
      <c r="AE10" s="3"/>
      <c r="AF10" s="1"/>
      <c r="AG10" s="1"/>
      <c r="AI10">
        <f t="shared" si="21"/>
        <v>4</v>
      </c>
      <c r="AJ10" s="53">
        <f>'CALCULATOR SHEET'!I16</f>
        <v>0</v>
      </c>
      <c r="AK10" s="53">
        <f>'CALCULATOR SHEET'!J16</f>
        <v>0</v>
      </c>
      <c r="AL10" s="53" t="str">
        <f t="shared" si="17"/>
        <v/>
      </c>
      <c r="AM10" s="53" t="str">
        <f t="shared" si="18"/>
        <v/>
      </c>
      <c r="AN10" s="54" t="str">
        <f t="shared" si="19"/>
        <v/>
      </c>
      <c r="BE10">
        <v>110</v>
      </c>
      <c r="BF10">
        <v>126</v>
      </c>
      <c r="BG10">
        <v>143</v>
      </c>
      <c r="BH10">
        <v>159</v>
      </c>
      <c r="BI10">
        <v>176</v>
      </c>
      <c r="BJ10">
        <v>193</v>
      </c>
      <c r="BK10">
        <v>209</v>
      </c>
      <c r="BL10">
        <v>226</v>
      </c>
      <c r="BM10">
        <v>243</v>
      </c>
      <c r="BN10">
        <v>259</v>
      </c>
      <c r="BO10">
        <v>276</v>
      </c>
      <c r="BP10">
        <v>314</v>
      </c>
      <c r="BQ10">
        <v>330</v>
      </c>
      <c r="BR10">
        <v>348</v>
      </c>
      <c r="BS10">
        <v>365</v>
      </c>
      <c r="BT10">
        <v>382</v>
      </c>
      <c r="BU10">
        <v>409</v>
      </c>
      <c r="BV10">
        <v>428</v>
      </c>
      <c r="BX10">
        <f t="shared" si="20"/>
        <v>130</v>
      </c>
      <c r="BY10">
        <f t="shared" si="0"/>
        <v>149</v>
      </c>
      <c r="BZ10">
        <f t="shared" si="1"/>
        <v>169</v>
      </c>
      <c r="CA10">
        <f t="shared" si="2"/>
        <v>188</v>
      </c>
      <c r="CB10">
        <f t="shared" si="3"/>
        <v>208</v>
      </c>
      <c r="CC10">
        <f t="shared" si="4"/>
        <v>228</v>
      </c>
      <c r="CD10">
        <f t="shared" si="5"/>
        <v>246</v>
      </c>
      <c r="CE10">
        <f t="shared" si="6"/>
        <v>266</v>
      </c>
      <c r="CF10">
        <f t="shared" si="7"/>
        <v>286</v>
      </c>
      <c r="CG10">
        <f t="shared" si="8"/>
        <v>305</v>
      </c>
      <c r="CH10">
        <f t="shared" si="9"/>
        <v>325</v>
      </c>
      <c r="CI10">
        <f t="shared" si="10"/>
        <v>370</v>
      </c>
      <c r="CJ10">
        <f t="shared" si="11"/>
        <v>389</v>
      </c>
      <c r="CK10">
        <f t="shared" si="12"/>
        <v>410</v>
      </c>
      <c r="CL10">
        <f t="shared" si="13"/>
        <v>430</v>
      </c>
      <c r="CM10">
        <f t="shared" si="14"/>
        <v>450</v>
      </c>
      <c r="CN10">
        <f t="shared" si="15"/>
        <v>482</v>
      </c>
      <c r="CO10">
        <f t="shared" si="16"/>
        <v>504</v>
      </c>
    </row>
    <row r="11" spans="1:93" ht="29.1" customHeight="1">
      <c r="B11" s="13"/>
      <c r="C11" s="27">
        <v>48</v>
      </c>
      <c r="D11" s="87">
        <v>138</v>
      </c>
      <c r="E11" s="87">
        <v>159</v>
      </c>
      <c r="F11" s="87">
        <v>180</v>
      </c>
      <c r="G11" s="87">
        <v>203</v>
      </c>
      <c r="H11" s="87">
        <v>223</v>
      </c>
      <c r="I11" s="87">
        <v>245</v>
      </c>
      <c r="J11" s="87">
        <v>266</v>
      </c>
      <c r="K11" s="87">
        <v>288</v>
      </c>
      <c r="L11" s="87">
        <v>310</v>
      </c>
      <c r="M11" s="88">
        <v>330</v>
      </c>
      <c r="N11" s="88">
        <v>351</v>
      </c>
      <c r="O11" s="88">
        <v>398</v>
      </c>
      <c r="P11" s="88">
        <v>420</v>
      </c>
      <c r="Q11" s="89">
        <v>442</v>
      </c>
      <c r="R11" s="89">
        <v>464</v>
      </c>
      <c r="S11" s="89">
        <v>486</v>
      </c>
      <c r="T11" s="89">
        <v>520</v>
      </c>
      <c r="U11" s="90">
        <v>545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10"/>
      <c r="AD11" s="10"/>
      <c r="AE11" s="3"/>
      <c r="AI11">
        <f t="shared" si="21"/>
        <v>5</v>
      </c>
      <c r="AJ11" s="53">
        <f>'CALCULATOR SHEET'!I17</f>
        <v>0</v>
      </c>
      <c r="AK11" s="53">
        <f>'CALCULATOR SHEET'!J17</f>
        <v>0</v>
      </c>
      <c r="AL11" s="53" t="str">
        <f t="shared" si="17"/>
        <v/>
      </c>
      <c r="AM11" s="53" t="str">
        <f t="shared" si="18"/>
        <v/>
      </c>
      <c r="AN11" s="54" t="str">
        <f t="shared" si="19"/>
        <v/>
      </c>
      <c r="BE11">
        <v>117</v>
      </c>
      <c r="BF11">
        <v>135</v>
      </c>
      <c r="BG11">
        <v>153</v>
      </c>
      <c r="BH11">
        <v>172</v>
      </c>
      <c r="BI11">
        <v>189</v>
      </c>
      <c r="BJ11">
        <v>208</v>
      </c>
      <c r="BK11">
        <v>226</v>
      </c>
      <c r="BL11">
        <v>244</v>
      </c>
      <c r="BM11">
        <v>263</v>
      </c>
      <c r="BN11">
        <v>280</v>
      </c>
      <c r="BO11">
        <v>298</v>
      </c>
      <c r="BP11">
        <v>338</v>
      </c>
      <c r="BQ11">
        <v>357</v>
      </c>
      <c r="BR11">
        <v>375</v>
      </c>
      <c r="BS11">
        <v>394</v>
      </c>
      <c r="BT11">
        <v>413</v>
      </c>
      <c r="BU11">
        <v>442</v>
      </c>
      <c r="BV11">
        <v>463</v>
      </c>
      <c r="BX11">
        <f t="shared" si="20"/>
        <v>138</v>
      </c>
      <c r="BY11">
        <f t="shared" si="0"/>
        <v>159</v>
      </c>
      <c r="BZ11">
        <f t="shared" si="1"/>
        <v>180</v>
      </c>
      <c r="CA11">
        <f t="shared" si="2"/>
        <v>203</v>
      </c>
      <c r="CB11">
        <f t="shared" si="3"/>
        <v>223</v>
      </c>
      <c r="CC11">
        <f t="shared" si="4"/>
        <v>245</v>
      </c>
      <c r="CD11">
        <f t="shared" si="5"/>
        <v>266</v>
      </c>
      <c r="CE11">
        <f t="shared" si="6"/>
        <v>288</v>
      </c>
      <c r="CF11">
        <f t="shared" si="7"/>
        <v>310</v>
      </c>
      <c r="CG11">
        <f t="shared" si="8"/>
        <v>330</v>
      </c>
      <c r="CH11">
        <f t="shared" si="9"/>
        <v>351</v>
      </c>
      <c r="CI11">
        <f t="shared" si="10"/>
        <v>398</v>
      </c>
      <c r="CJ11">
        <f t="shared" si="11"/>
        <v>420</v>
      </c>
      <c r="CK11">
        <f t="shared" si="12"/>
        <v>442</v>
      </c>
      <c r="CL11">
        <f t="shared" si="13"/>
        <v>464</v>
      </c>
      <c r="CM11">
        <f t="shared" si="14"/>
        <v>486</v>
      </c>
      <c r="CN11">
        <f t="shared" si="15"/>
        <v>520</v>
      </c>
      <c r="CO11">
        <f t="shared" si="16"/>
        <v>545</v>
      </c>
    </row>
    <row r="12" spans="1:93" ht="29.1" customHeight="1">
      <c r="B12" s="13"/>
      <c r="C12" s="27">
        <v>54</v>
      </c>
      <c r="D12" s="87">
        <v>146</v>
      </c>
      <c r="E12" s="87">
        <v>170</v>
      </c>
      <c r="F12" s="87">
        <v>193</v>
      </c>
      <c r="G12" s="87">
        <v>216</v>
      </c>
      <c r="H12" s="87">
        <v>239</v>
      </c>
      <c r="I12" s="87">
        <v>263</v>
      </c>
      <c r="J12" s="87">
        <v>286</v>
      </c>
      <c r="K12" s="87">
        <v>310</v>
      </c>
      <c r="L12" s="87">
        <v>332</v>
      </c>
      <c r="M12" s="88">
        <v>356</v>
      </c>
      <c r="N12" s="88">
        <v>379</v>
      </c>
      <c r="O12" s="88">
        <v>428</v>
      </c>
      <c r="P12" s="88">
        <v>451</v>
      </c>
      <c r="Q12" s="89">
        <v>475</v>
      </c>
      <c r="R12" s="89">
        <v>499</v>
      </c>
      <c r="S12" s="89">
        <v>523</v>
      </c>
      <c r="T12" s="89">
        <v>558</v>
      </c>
      <c r="U12" s="90">
        <v>584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10"/>
      <c r="AD12" s="10"/>
      <c r="AE12" s="3"/>
      <c r="AI12">
        <f t="shared" si="21"/>
        <v>6</v>
      </c>
      <c r="AJ12" s="53">
        <f>'CALCULATOR SHEET'!I18</f>
        <v>0</v>
      </c>
      <c r="AK12" s="53">
        <f>'CALCULATOR SHEET'!J18</f>
        <v>0</v>
      </c>
      <c r="AL12" s="53" t="str">
        <f t="shared" si="17"/>
        <v/>
      </c>
      <c r="AM12" s="53" t="str">
        <f t="shared" si="18"/>
        <v/>
      </c>
      <c r="AN12" s="54" t="str">
        <f t="shared" si="19"/>
        <v/>
      </c>
      <c r="BE12">
        <v>124</v>
      </c>
      <c r="BF12">
        <v>144</v>
      </c>
      <c r="BG12">
        <v>164</v>
      </c>
      <c r="BH12">
        <v>183</v>
      </c>
      <c r="BI12">
        <v>203</v>
      </c>
      <c r="BJ12">
        <v>223</v>
      </c>
      <c r="BK12">
        <v>243</v>
      </c>
      <c r="BL12">
        <v>263</v>
      </c>
      <c r="BM12">
        <v>282</v>
      </c>
      <c r="BN12">
        <v>302</v>
      </c>
      <c r="BO12">
        <v>322</v>
      </c>
      <c r="BP12">
        <v>363</v>
      </c>
      <c r="BQ12">
        <v>383</v>
      </c>
      <c r="BR12">
        <v>403</v>
      </c>
      <c r="BS12">
        <v>424</v>
      </c>
      <c r="BT12">
        <v>444</v>
      </c>
      <c r="BU12">
        <v>474</v>
      </c>
      <c r="BV12">
        <v>496</v>
      </c>
      <c r="BX12">
        <f t="shared" si="20"/>
        <v>146</v>
      </c>
      <c r="BY12">
        <f t="shared" si="0"/>
        <v>170</v>
      </c>
      <c r="BZ12">
        <f t="shared" si="1"/>
        <v>193</v>
      </c>
      <c r="CA12">
        <f t="shared" si="2"/>
        <v>216</v>
      </c>
      <c r="CB12">
        <f t="shared" si="3"/>
        <v>239</v>
      </c>
      <c r="CC12">
        <f t="shared" si="4"/>
        <v>263</v>
      </c>
      <c r="CD12">
        <f t="shared" si="5"/>
        <v>286</v>
      </c>
      <c r="CE12">
        <f t="shared" si="6"/>
        <v>310</v>
      </c>
      <c r="CF12">
        <f t="shared" si="7"/>
        <v>332</v>
      </c>
      <c r="CG12">
        <f t="shared" si="8"/>
        <v>356</v>
      </c>
      <c r="CH12">
        <f t="shared" si="9"/>
        <v>379</v>
      </c>
      <c r="CI12">
        <f t="shared" si="10"/>
        <v>428</v>
      </c>
      <c r="CJ12">
        <f t="shared" si="11"/>
        <v>451</v>
      </c>
      <c r="CK12">
        <f t="shared" si="12"/>
        <v>475</v>
      </c>
      <c r="CL12">
        <f t="shared" si="13"/>
        <v>499</v>
      </c>
      <c r="CM12">
        <f t="shared" si="14"/>
        <v>523</v>
      </c>
      <c r="CN12">
        <f t="shared" si="15"/>
        <v>558</v>
      </c>
      <c r="CO12">
        <f t="shared" si="16"/>
        <v>584</v>
      </c>
    </row>
    <row r="13" spans="1:93" ht="29.1" customHeight="1">
      <c r="B13" s="13"/>
      <c r="C13" s="27">
        <v>60</v>
      </c>
      <c r="D13" s="87">
        <v>153</v>
      </c>
      <c r="E13" s="87">
        <v>179</v>
      </c>
      <c r="F13" s="87">
        <v>205</v>
      </c>
      <c r="G13" s="87">
        <v>230</v>
      </c>
      <c r="H13" s="87">
        <v>255</v>
      </c>
      <c r="I13" s="87">
        <v>279</v>
      </c>
      <c r="J13" s="87">
        <v>305</v>
      </c>
      <c r="K13" s="87">
        <v>330</v>
      </c>
      <c r="L13" s="87">
        <v>356</v>
      </c>
      <c r="M13" s="88">
        <v>380</v>
      </c>
      <c r="N13" s="88">
        <v>406</v>
      </c>
      <c r="O13" s="88">
        <v>456</v>
      </c>
      <c r="P13" s="88">
        <v>482</v>
      </c>
      <c r="Q13" s="89">
        <v>506</v>
      </c>
      <c r="R13" s="89">
        <v>533</v>
      </c>
      <c r="S13" s="89">
        <v>559</v>
      </c>
      <c r="T13" s="89">
        <v>596</v>
      </c>
      <c r="U13" s="90">
        <v>624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10"/>
      <c r="AD13" s="10"/>
      <c r="AE13" s="3"/>
      <c r="AI13">
        <f t="shared" si="21"/>
        <v>7</v>
      </c>
      <c r="AJ13" s="53">
        <f>'CALCULATOR SHEET'!I19</f>
        <v>0</v>
      </c>
      <c r="AK13" s="53">
        <f>'CALCULATOR SHEET'!J19</f>
        <v>0</v>
      </c>
      <c r="AL13" s="53" t="str">
        <f t="shared" si="17"/>
        <v/>
      </c>
      <c r="AM13" s="53" t="str">
        <f t="shared" si="18"/>
        <v/>
      </c>
      <c r="AN13" s="54" t="str">
        <f t="shared" si="19"/>
        <v/>
      </c>
      <c r="BE13">
        <v>130</v>
      </c>
      <c r="BF13">
        <v>152</v>
      </c>
      <c r="BG13">
        <v>174</v>
      </c>
      <c r="BH13">
        <v>195</v>
      </c>
      <c r="BI13">
        <v>216</v>
      </c>
      <c r="BJ13">
        <v>237</v>
      </c>
      <c r="BK13">
        <v>259</v>
      </c>
      <c r="BL13">
        <v>280</v>
      </c>
      <c r="BM13">
        <v>302</v>
      </c>
      <c r="BN13">
        <v>323</v>
      </c>
      <c r="BO13">
        <v>345</v>
      </c>
      <c r="BP13">
        <v>387</v>
      </c>
      <c r="BQ13">
        <v>409</v>
      </c>
      <c r="BR13">
        <v>430</v>
      </c>
      <c r="BS13">
        <v>453</v>
      </c>
      <c r="BT13">
        <v>475</v>
      </c>
      <c r="BU13">
        <v>506</v>
      </c>
      <c r="BV13">
        <v>530</v>
      </c>
      <c r="BX13">
        <f t="shared" si="20"/>
        <v>153</v>
      </c>
      <c r="BY13">
        <f t="shared" si="0"/>
        <v>179</v>
      </c>
      <c r="BZ13">
        <f t="shared" si="1"/>
        <v>205</v>
      </c>
      <c r="CA13">
        <f t="shared" si="2"/>
        <v>230</v>
      </c>
      <c r="CB13">
        <f t="shared" si="3"/>
        <v>255</v>
      </c>
      <c r="CC13">
        <f t="shared" si="4"/>
        <v>279</v>
      </c>
      <c r="CD13">
        <f t="shared" si="5"/>
        <v>305</v>
      </c>
      <c r="CE13">
        <f t="shared" si="6"/>
        <v>330</v>
      </c>
      <c r="CF13">
        <f t="shared" si="7"/>
        <v>356</v>
      </c>
      <c r="CG13">
        <f t="shared" si="8"/>
        <v>380</v>
      </c>
      <c r="CH13">
        <f t="shared" si="9"/>
        <v>406</v>
      </c>
      <c r="CI13">
        <f t="shared" si="10"/>
        <v>456</v>
      </c>
      <c r="CJ13">
        <f t="shared" si="11"/>
        <v>482</v>
      </c>
      <c r="CK13">
        <f t="shared" si="12"/>
        <v>506</v>
      </c>
      <c r="CL13">
        <f t="shared" si="13"/>
        <v>533</v>
      </c>
      <c r="CM13">
        <f t="shared" si="14"/>
        <v>559</v>
      </c>
      <c r="CN13">
        <f t="shared" si="15"/>
        <v>596</v>
      </c>
      <c r="CO13">
        <f t="shared" si="16"/>
        <v>624</v>
      </c>
    </row>
    <row r="14" spans="1:93" ht="29.1" customHeight="1">
      <c r="B14" s="13"/>
      <c r="C14" s="27">
        <v>66</v>
      </c>
      <c r="D14" s="87">
        <v>162</v>
      </c>
      <c r="E14" s="87">
        <v>189</v>
      </c>
      <c r="F14" s="87">
        <v>217</v>
      </c>
      <c r="G14" s="87">
        <v>243</v>
      </c>
      <c r="H14" s="87">
        <v>270</v>
      </c>
      <c r="I14" s="87">
        <v>298</v>
      </c>
      <c r="J14" s="87">
        <v>325</v>
      </c>
      <c r="K14" s="87">
        <v>351</v>
      </c>
      <c r="L14" s="87">
        <v>379</v>
      </c>
      <c r="M14" s="88">
        <v>406</v>
      </c>
      <c r="N14" s="88">
        <v>432</v>
      </c>
      <c r="O14" s="88">
        <v>485</v>
      </c>
      <c r="P14" s="88">
        <v>512</v>
      </c>
      <c r="Q14" s="89">
        <v>539</v>
      </c>
      <c r="R14" s="89">
        <v>568</v>
      </c>
      <c r="S14" s="89">
        <v>595</v>
      </c>
      <c r="T14" s="89">
        <v>635</v>
      </c>
      <c r="U14" s="90">
        <v>665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10"/>
      <c r="AD14" s="10"/>
      <c r="AE14" s="3"/>
      <c r="AI14">
        <f t="shared" si="21"/>
        <v>8</v>
      </c>
      <c r="AJ14" s="53">
        <f>'CALCULATOR SHEET'!I20</f>
        <v>0</v>
      </c>
      <c r="AK14" s="53">
        <f>'CALCULATOR SHEET'!J20</f>
        <v>0</v>
      </c>
      <c r="AL14" s="53" t="str">
        <f t="shared" si="17"/>
        <v/>
      </c>
      <c r="AM14" s="53" t="str">
        <f t="shared" si="18"/>
        <v/>
      </c>
      <c r="AN14" s="54" t="str">
        <f t="shared" si="19"/>
        <v/>
      </c>
      <c r="BE14">
        <v>137</v>
      </c>
      <c r="BF14">
        <v>160</v>
      </c>
      <c r="BG14">
        <v>184</v>
      </c>
      <c r="BH14">
        <v>206</v>
      </c>
      <c r="BI14">
        <v>229</v>
      </c>
      <c r="BJ14">
        <v>253</v>
      </c>
      <c r="BK14">
        <v>276</v>
      </c>
      <c r="BL14">
        <v>298</v>
      </c>
      <c r="BM14">
        <v>322</v>
      </c>
      <c r="BN14">
        <v>345</v>
      </c>
      <c r="BO14">
        <v>367</v>
      </c>
      <c r="BP14">
        <v>412</v>
      </c>
      <c r="BQ14">
        <v>435</v>
      </c>
      <c r="BR14">
        <v>458</v>
      </c>
      <c r="BS14">
        <v>482</v>
      </c>
      <c r="BT14">
        <v>505</v>
      </c>
      <c r="BU14">
        <v>539</v>
      </c>
      <c r="BV14">
        <v>565</v>
      </c>
      <c r="BX14">
        <f t="shared" si="20"/>
        <v>162</v>
      </c>
      <c r="BY14">
        <f t="shared" si="0"/>
        <v>189</v>
      </c>
      <c r="BZ14">
        <f t="shared" si="1"/>
        <v>217</v>
      </c>
      <c r="CA14">
        <f t="shared" si="2"/>
        <v>243</v>
      </c>
      <c r="CB14">
        <f t="shared" si="3"/>
        <v>270</v>
      </c>
      <c r="CC14">
        <f t="shared" si="4"/>
        <v>298</v>
      </c>
      <c r="CD14">
        <f t="shared" si="5"/>
        <v>325</v>
      </c>
      <c r="CE14">
        <f t="shared" si="6"/>
        <v>351</v>
      </c>
      <c r="CF14">
        <f t="shared" si="7"/>
        <v>379</v>
      </c>
      <c r="CG14">
        <f t="shared" si="8"/>
        <v>406</v>
      </c>
      <c r="CH14">
        <f t="shared" si="9"/>
        <v>432</v>
      </c>
      <c r="CI14">
        <f t="shared" si="10"/>
        <v>485</v>
      </c>
      <c r="CJ14">
        <f t="shared" si="11"/>
        <v>512</v>
      </c>
      <c r="CK14">
        <f t="shared" si="12"/>
        <v>539</v>
      </c>
      <c r="CL14">
        <f t="shared" si="13"/>
        <v>568</v>
      </c>
      <c r="CM14">
        <f t="shared" si="14"/>
        <v>595</v>
      </c>
      <c r="CN14">
        <f t="shared" si="15"/>
        <v>635</v>
      </c>
      <c r="CO14">
        <f t="shared" si="16"/>
        <v>665</v>
      </c>
    </row>
    <row r="15" spans="1:93" ht="29.1" customHeight="1">
      <c r="B15" s="13"/>
      <c r="C15" s="27">
        <v>72</v>
      </c>
      <c r="D15" s="87">
        <v>171</v>
      </c>
      <c r="E15" s="87">
        <v>199</v>
      </c>
      <c r="F15" s="87">
        <v>229</v>
      </c>
      <c r="G15" s="87">
        <v>257</v>
      </c>
      <c r="H15" s="87">
        <v>286</v>
      </c>
      <c r="I15" s="87">
        <v>315</v>
      </c>
      <c r="J15" s="87">
        <v>344</v>
      </c>
      <c r="K15" s="87">
        <v>373</v>
      </c>
      <c r="L15" s="87">
        <v>403</v>
      </c>
      <c r="M15" s="88">
        <v>431</v>
      </c>
      <c r="N15" s="88">
        <v>459</v>
      </c>
      <c r="O15" s="88">
        <v>513</v>
      </c>
      <c r="P15" s="88">
        <v>544</v>
      </c>
      <c r="Q15" s="89">
        <v>572</v>
      </c>
      <c r="R15" s="89">
        <v>603</v>
      </c>
      <c r="S15" s="89">
        <v>631</v>
      </c>
      <c r="T15" s="89">
        <v>673</v>
      </c>
      <c r="U15" s="90">
        <v>704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10"/>
      <c r="AD15" s="10"/>
      <c r="AE15" s="3"/>
      <c r="AI15">
        <f t="shared" si="21"/>
        <v>9</v>
      </c>
      <c r="AJ15" s="53">
        <f>'CALCULATOR SHEET'!I21</f>
        <v>0</v>
      </c>
      <c r="AK15" s="53">
        <f>'CALCULATOR SHEET'!J21</f>
        <v>0</v>
      </c>
      <c r="AL15" s="53" t="str">
        <f t="shared" si="17"/>
        <v/>
      </c>
      <c r="AM15" s="53" t="str">
        <f t="shared" si="18"/>
        <v/>
      </c>
      <c r="AN15" s="54" t="str">
        <f t="shared" si="19"/>
        <v/>
      </c>
      <c r="BE15">
        <v>145</v>
      </c>
      <c r="BF15">
        <v>169</v>
      </c>
      <c r="BG15">
        <v>194</v>
      </c>
      <c r="BH15">
        <v>218</v>
      </c>
      <c r="BI15">
        <v>243</v>
      </c>
      <c r="BJ15">
        <v>267</v>
      </c>
      <c r="BK15">
        <v>292</v>
      </c>
      <c r="BL15">
        <v>317</v>
      </c>
      <c r="BM15">
        <v>342</v>
      </c>
      <c r="BN15">
        <v>366</v>
      </c>
      <c r="BO15">
        <v>390</v>
      </c>
      <c r="BP15">
        <v>436</v>
      </c>
      <c r="BQ15">
        <v>462</v>
      </c>
      <c r="BR15">
        <v>486</v>
      </c>
      <c r="BS15">
        <v>512</v>
      </c>
      <c r="BT15">
        <v>536</v>
      </c>
      <c r="BU15">
        <v>572</v>
      </c>
      <c r="BV15">
        <v>598</v>
      </c>
      <c r="BX15">
        <f t="shared" si="20"/>
        <v>171</v>
      </c>
      <c r="BY15">
        <f t="shared" si="0"/>
        <v>199</v>
      </c>
      <c r="BZ15">
        <f t="shared" si="1"/>
        <v>229</v>
      </c>
      <c r="CA15">
        <f t="shared" si="2"/>
        <v>257</v>
      </c>
      <c r="CB15">
        <f t="shared" si="3"/>
        <v>286</v>
      </c>
      <c r="CC15">
        <f t="shared" si="4"/>
        <v>315</v>
      </c>
      <c r="CD15">
        <f t="shared" si="5"/>
        <v>344</v>
      </c>
      <c r="CE15">
        <f t="shared" si="6"/>
        <v>373</v>
      </c>
      <c r="CF15">
        <f t="shared" si="7"/>
        <v>403</v>
      </c>
      <c r="CG15">
        <f t="shared" si="8"/>
        <v>431</v>
      </c>
      <c r="CH15">
        <f t="shared" si="9"/>
        <v>459</v>
      </c>
      <c r="CI15">
        <f t="shared" si="10"/>
        <v>513</v>
      </c>
      <c r="CJ15">
        <f t="shared" si="11"/>
        <v>544</v>
      </c>
      <c r="CK15">
        <f t="shared" si="12"/>
        <v>572</v>
      </c>
      <c r="CL15">
        <f t="shared" si="13"/>
        <v>603</v>
      </c>
      <c r="CM15">
        <f t="shared" si="14"/>
        <v>631</v>
      </c>
      <c r="CN15">
        <f t="shared" si="15"/>
        <v>673</v>
      </c>
      <c r="CO15">
        <f t="shared" si="16"/>
        <v>704</v>
      </c>
    </row>
    <row r="16" spans="1:93" ht="29.1" customHeight="1">
      <c r="B16" s="13"/>
      <c r="C16" s="27">
        <v>78</v>
      </c>
      <c r="D16" s="87">
        <v>179</v>
      </c>
      <c r="E16" s="87">
        <v>209</v>
      </c>
      <c r="F16" s="87">
        <v>240</v>
      </c>
      <c r="G16" s="87">
        <v>271</v>
      </c>
      <c r="H16" s="87">
        <v>302</v>
      </c>
      <c r="I16" s="87">
        <v>333</v>
      </c>
      <c r="J16" s="87">
        <v>363</v>
      </c>
      <c r="K16" s="87">
        <v>395</v>
      </c>
      <c r="L16" s="87">
        <v>424</v>
      </c>
      <c r="M16" s="88">
        <v>456</v>
      </c>
      <c r="N16" s="88">
        <v>488</v>
      </c>
      <c r="O16" s="88">
        <v>542</v>
      </c>
      <c r="P16" s="88">
        <v>573</v>
      </c>
      <c r="Q16" s="89">
        <v>605</v>
      </c>
      <c r="R16" s="89">
        <v>636</v>
      </c>
      <c r="S16" s="89">
        <v>668</v>
      </c>
      <c r="T16" s="89">
        <v>711</v>
      </c>
      <c r="U16" s="90">
        <v>745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10"/>
      <c r="AD16" s="10"/>
      <c r="AE16" s="3"/>
      <c r="AI16">
        <f t="shared" si="21"/>
        <v>10</v>
      </c>
      <c r="AJ16" s="53">
        <f>'CALCULATOR SHEET'!I22</f>
        <v>0</v>
      </c>
      <c r="AK16" s="53">
        <f>'CALCULATOR SHEET'!J22</f>
        <v>0</v>
      </c>
      <c r="AL16" s="53" t="str">
        <f t="shared" si="17"/>
        <v/>
      </c>
      <c r="AM16" s="53" t="str">
        <f t="shared" si="18"/>
        <v/>
      </c>
      <c r="AN16" s="54" t="str">
        <f t="shared" si="19"/>
        <v/>
      </c>
      <c r="BE16">
        <v>152</v>
      </c>
      <c r="BF16">
        <v>177</v>
      </c>
      <c r="BG16">
        <v>204</v>
      </c>
      <c r="BH16">
        <v>230</v>
      </c>
      <c r="BI16">
        <v>256</v>
      </c>
      <c r="BJ16">
        <v>283</v>
      </c>
      <c r="BK16">
        <v>308</v>
      </c>
      <c r="BL16">
        <v>335</v>
      </c>
      <c r="BM16">
        <v>360</v>
      </c>
      <c r="BN16">
        <v>387</v>
      </c>
      <c r="BO16">
        <v>414</v>
      </c>
      <c r="BP16">
        <v>460</v>
      </c>
      <c r="BQ16">
        <v>487</v>
      </c>
      <c r="BR16">
        <v>514</v>
      </c>
      <c r="BS16">
        <v>540</v>
      </c>
      <c r="BT16">
        <v>567</v>
      </c>
      <c r="BU16">
        <v>604</v>
      </c>
      <c r="BV16">
        <v>633</v>
      </c>
      <c r="BX16">
        <f t="shared" si="20"/>
        <v>179</v>
      </c>
      <c r="BY16">
        <f t="shared" si="0"/>
        <v>209</v>
      </c>
      <c r="BZ16">
        <f t="shared" si="1"/>
        <v>240</v>
      </c>
      <c r="CA16">
        <f t="shared" si="2"/>
        <v>271</v>
      </c>
      <c r="CB16">
        <f t="shared" si="3"/>
        <v>302</v>
      </c>
      <c r="CC16">
        <f t="shared" si="4"/>
        <v>333</v>
      </c>
      <c r="CD16">
        <f t="shared" si="5"/>
        <v>363</v>
      </c>
      <c r="CE16">
        <f t="shared" si="6"/>
        <v>395</v>
      </c>
      <c r="CF16">
        <f t="shared" si="7"/>
        <v>424</v>
      </c>
      <c r="CG16">
        <f t="shared" si="8"/>
        <v>456</v>
      </c>
      <c r="CH16">
        <f t="shared" si="9"/>
        <v>488</v>
      </c>
      <c r="CI16">
        <f t="shared" si="10"/>
        <v>542</v>
      </c>
      <c r="CJ16">
        <f t="shared" si="11"/>
        <v>573</v>
      </c>
      <c r="CK16">
        <f t="shared" si="12"/>
        <v>605</v>
      </c>
      <c r="CL16">
        <f t="shared" si="13"/>
        <v>636</v>
      </c>
      <c r="CM16">
        <f t="shared" si="14"/>
        <v>668</v>
      </c>
      <c r="CN16">
        <f t="shared" si="15"/>
        <v>711</v>
      </c>
      <c r="CO16">
        <f t="shared" si="16"/>
        <v>745</v>
      </c>
    </row>
    <row r="17" spans="2:93" ht="29.1" customHeight="1">
      <c r="B17" s="13"/>
      <c r="C17" s="27">
        <v>84</v>
      </c>
      <c r="D17" s="87">
        <v>186</v>
      </c>
      <c r="E17" s="87">
        <v>219</v>
      </c>
      <c r="F17" s="87">
        <v>252</v>
      </c>
      <c r="G17" s="87">
        <v>285</v>
      </c>
      <c r="H17" s="87">
        <v>317</v>
      </c>
      <c r="I17" s="87">
        <v>350</v>
      </c>
      <c r="J17" s="87">
        <v>383</v>
      </c>
      <c r="K17" s="87">
        <v>416</v>
      </c>
      <c r="L17" s="87">
        <v>448</v>
      </c>
      <c r="M17" s="88">
        <v>480</v>
      </c>
      <c r="N17" s="88">
        <v>513</v>
      </c>
      <c r="O17" s="88">
        <v>571</v>
      </c>
      <c r="P17" s="88">
        <v>605</v>
      </c>
      <c r="Q17" s="89">
        <v>638</v>
      </c>
      <c r="R17" s="89">
        <v>670</v>
      </c>
      <c r="S17" s="89">
        <v>704</v>
      </c>
      <c r="T17" s="89">
        <v>749</v>
      </c>
      <c r="U17" s="90">
        <v>785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10"/>
      <c r="AD17" s="10"/>
      <c r="AE17" s="3"/>
      <c r="AI17">
        <f t="shared" si="21"/>
        <v>11</v>
      </c>
      <c r="AJ17" s="53">
        <f>'CALCULATOR SHEET'!I23</f>
        <v>0</v>
      </c>
      <c r="AK17" s="53">
        <f>'CALCULATOR SHEET'!J23</f>
        <v>0</v>
      </c>
      <c r="AL17" s="53" t="str">
        <f t="shared" si="17"/>
        <v/>
      </c>
      <c r="AM17" s="53" t="str">
        <f t="shared" si="18"/>
        <v/>
      </c>
      <c r="AN17" s="54" t="str">
        <f t="shared" si="19"/>
        <v/>
      </c>
      <c r="BE17">
        <v>158</v>
      </c>
      <c r="BF17">
        <v>186</v>
      </c>
      <c r="BG17">
        <v>214</v>
      </c>
      <c r="BH17">
        <v>242</v>
      </c>
      <c r="BI17">
        <v>269</v>
      </c>
      <c r="BJ17">
        <v>297</v>
      </c>
      <c r="BK17">
        <v>325</v>
      </c>
      <c r="BL17">
        <v>353</v>
      </c>
      <c r="BM17">
        <v>380</v>
      </c>
      <c r="BN17">
        <v>408</v>
      </c>
      <c r="BO17">
        <v>436</v>
      </c>
      <c r="BP17">
        <v>485</v>
      </c>
      <c r="BQ17">
        <v>514</v>
      </c>
      <c r="BR17">
        <v>542</v>
      </c>
      <c r="BS17">
        <v>569</v>
      </c>
      <c r="BT17">
        <v>598</v>
      </c>
      <c r="BU17">
        <v>636</v>
      </c>
      <c r="BV17">
        <v>667</v>
      </c>
      <c r="BX17">
        <f t="shared" si="20"/>
        <v>186</v>
      </c>
      <c r="BY17">
        <f t="shared" si="0"/>
        <v>219</v>
      </c>
      <c r="BZ17">
        <f t="shared" si="1"/>
        <v>252</v>
      </c>
      <c r="CA17">
        <f t="shared" si="2"/>
        <v>285</v>
      </c>
      <c r="CB17">
        <f t="shared" si="3"/>
        <v>317</v>
      </c>
      <c r="CC17">
        <f t="shared" si="4"/>
        <v>350</v>
      </c>
      <c r="CD17">
        <f t="shared" si="5"/>
        <v>383</v>
      </c>
      <c r="CE17">
        <f t="shared" si="6"/>
        <v>416</v>
      </c>
      <c r="CF17">
        <f t="shared" si="7"/>
        <v>448</v>
      </c>
      <c r="CG17">
        <f t="shared" si="8"/>
        <v>480</v>
      </c>
      <c r="CH17">
        <f t="shared" si="9"/>
        <v>513</v>
      </c>
      <c r="CI17">
        <f t="shared" si="10"/>
        <v>571</v>
      </c>
      <c r="CJ17">
        <f t="shared" si="11"/>
        <v>605</v>
      </c>
      <c r="CK17">
        <f t="shared" si="12"/>
        <v>638</v>
      </c>
      <c r="CL17">
        <f t="shared" si="13"/>
        <v>670</v>
      </c>
      <c r="CM17">
        <f t="shared" si="14"/>
        <v>704</v>
      </c>
      <c r="CN17">
        <f t="shared" si="15"/>
        <v>749</v>
      </c>
      <c r="CO17">
        <f t="shared" si="16"/>
        <v>785</v>
      </c>
    </row>
    <row r="18" spans="2:93" ht="29.1" customHeight="1">
      <c r="B18" s="13"/>
      <c r="C18" s="27">
        <v>90</v>
      </c>
      <c r="D18" s="87">
        <v>195</v>
      </c>
      <c r="E18" s="87">
        <v>230</v>
      </c>
      <c r="F18" s="87">
        <v>264</v>
      </c>
      <c r="G18" s="87">
        <v>299</v>
      </c>
      <c r="H18" s="87">
        <v>333</v>
      </c>
      <c r="I18" s="87">
        <v>368</v>
      </c>
      <c r="J18" s="87">
        <v>403</v>
      </c>
      <c r="K18" s="87">
        <v>436</v>
      </c>
      <c r="L18" s="87">
        <v>471</v>
      </c>
      <c r="M18" s="88">
        <v>505</v>
      </c>
      <c r="N18" s="88">
        <v>540</v>
      </c>
      <c r="O18" s="88">
        <v>599</v>
      </c>
      <c r="P18" s="88">
        <v>635</v>
      </c>
      <c r="Q18" s="89">
        <v>670</v>
      </c>
      <c r="R18" s="89">
        <v>705</v>
      </c>
      <c r="S18" s="89">
        <v>740</v>
      </c>
      <c r="T18" s="89">
        <v>788</v>
      </c>
      <c r="U18" s="90">
        <v>824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10"/>
      <c r="AD18" s="10"/>
      <c r="AE18" s="3"/>
      <c r="AI18">
        <f t="shared" si="21"/>
        <v>12</v>
      </c>
      <c r="AJ18" s="53">
        <f>'CALCULATOR SHEET'!I24</f>
        <v>0</v>
      </c>
      <c r="AK18" s="53">
        <f>'CALCULATOR SHEET'!J24</f>
        <v>0</v>
      </c>
      <c r="AL18" s="53" t="str">
        <f t="shared" si="17"/>
        <v/>
      </c>
      <c r="AM18" s="53" t="str">
        <f t="shared" si="18"/>
        <v/>
      </c>
      <c r="AN18" s="54" t="str">
        <f t="shared" si="19"/>
        <v/>
      </c>
      <c r="BE18">
        <v>165</v>
      </c>
      <c r="BF18">
        <v>195</v>
      </c>
      <c r="BG18">
        <v>224</v>
      </c>
      <c r="BH18">
        <v>254</v>
      </c>
      <c r="BI18">
        <v>283</v>
      </c>
      <c r="BJ18">
        <v>312</v>
      </c>
      <c r="BK18">
        <v>342</v>
      </c>
      <c r="BL18">
        <v>370</v>
      </c>
      <c r="BM18">
        <v>400</v>
      </c>
      <c r="BN18">
        <v>429</v>
      </c>
      <c r="BO18">
        <v>459</v>
      </c>
      <c r="BP18">
        <v>509</v>
      </c>
      <c r="BQ18">
        <v>539</v>
      </c>
      <c r="BR18">
        <v>569</v>
      </c>
      <c r="BS18">
        <v>599</v>
      </c>
      <c r="BT18">
        <v>629</v>
      </c>
      <c r="BU18">
        <v>669</v>
      </c>
      <c r="BV18">
        <v>700</v>
      </c>
      <c r="BX18">
        <f t="shared" si="20"/>
        <v>195</v>
      </c>
      <c r="BY18">
        <f t="shared" si="0"/>
        <v>230</v>
      </c>
      <c r="BZ18">
        <f t="shared" si="1"/>
        <v>264</v>
      </c>
      <c r="CA18">
        <f t="shared" si="2"/>
        <v>299</v>
      </c>
      <c r="CB18">
        <f t="shared" si="3"/>
        <v>333</v>
      </c>
      <c r="CC18">
        <f t="shared" si="4"/>
        <v>368</v>
      </c>
      <c r="CD18">
        <f t="shared" si="5"/>
        <v>403</v>
      </c>
      <c r="CE18">
        <f t="shared" si="6"/>
        <v>436</v>
      </c>
      <c r="CF18">
        <f t="shared" si="7"/>
        <v>471</v>
      </c>
      <c r="CG18">
        <f t="shared" si="8"/>
        <v>505</v>
      </c>
      <c r="CH18">
        <f t="shared" si="9"/>
        <v>540</v>
      </c>
      <c r="CI18">
        <f t="shared" si="10"/>
        <v>599</v>
      </c>
      <c r="CJ18">
        <f t="shared" si="11"/>
        <v>635</v>
      </c>
      <c r="CK18">
        <f t="shared" si="12"/>
        <v>670</v>
      </c>
      <c r="CL18">
        <f t="shared" si="13"/>
        <v>705</v>
      </c>
      <c r="CM18">
        <f t="shared" si="14"/>
        <v>740</v>
      </c>
      <c r="CN18">
        <f t="shared" si="15"/>
        <v>788</v>
      </c>
      <c r="CO18">
        <f t="shared" si="16"/>
        <v>824</v>
      </c>
    </row>
    <row r="19" spans="2:93" ht="29.1" customHeight="1">
      <c r="B19" s="13"/>
      <c r="C19" s="27">
        <v>96</v>
      </c>
      <c r="D19" s="88">
        <v>222</v>
      </c>
      <c r="E19" s="88">
        <v>258</v>
      </c>
      <c r="F19" s="88">
        <v>297</v>
      </c>
      <c r="G19" s="88">
        <v>333</v>
      </c>
      <c r="H19" s="88">
        <v>370</v>
      </c>
      <c r="I19" s="88">
        <v>408</v>
      </c>
      <c r="J19" s="88">
        <v>444</v>
      </c>
      <c r="K19" s="88">
        <v>480</v>
      </c>
      <c r="L19" s="88">
        <v>517</v>
      </c>
      <c r="M19" s="88">
        <v>556</v>
      </c>
      <c r="N19" s="88">
        <v>592</v>
      </c>
      <c r="O19" s="88">
        <v>629</v>
      </c>
      <c r="P19" s="88">
        <v>666</v>
      </c>
      <c r="Q19" s="89">
        <v>703</v>
      </c>
      <c r="R19" s="89">
        <v>739</v>
      </c>
      <c r="S19" s="89">
        <v>777</v>
      </c>
      <c r="T19" s="89">
        <v>826</v>
      </c>
      <c r="U19" s="90">
        <v>865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10"/>
      <c r="AD19" s="10"/>
      <c r="AE19" s="3"/>
      <c r="AI19">
        <f t="shared" si="21"/>
        <v>13</v>
      </c>
      <c r="AJ19" s="53">
        <f>'CALCULATOR SHEET'!I25</f>
        <v>0</v>
      </c>
      <c r="AK19" s="53">
        <f>'CALCULATOR SHEET'!J25</f>
        <v>0</v>
      </c>
      <c r="AL19" s="53" t="str">
        <f t="shared" si="17"/>
        <v/>
      </c>
      <c r="AM19" s="53" t="str">
        <f t="shared" si="18"/>
        <v/>
      </c>
      <c r="AN19" s="54" t="str">
        <f t="shared" si="19"/>
        <v/>
      </c>
      <c r="BE19">
        <v>188</v>
      </c>
      <c r="BF19">
        <v>219</v>
      </c>
      <c r="BG19">
        <v>252</v>
      </c>
      <c r="BH19">
        <v>283</v>
      </c>
      <c r="BI19">
        <v>314</v>
      </c>
      <c r="BJ19">
        <v>346</v>
      </c>
      <c r="BK19">
        <v>377</v>
      </c>
      <c r="BL19">
        <v>408</v>
      </c>
      <c r="BM19">
        <v>439</v>
      </c>
      <c r="BN19">
        <v>472</v>
      </c>
      <c r="BO19">
        <v>503</v>
      </c>
      <c r="BP19">
        <v>534</v>
      </c>
      <c r="BQ19">
        <v>566</v>
      </c>
      <c r="BR19">
        <v>597</v>
      </c>
      <c r="BS19">
        <v>628</v>
      </c>
      <c r="BT19">
        <v>660</v>
      </c>
      <c r="BU19">
        <v>702</v>
      </c>
      <c r="BV19">
        <v>735</v>
      </c>
      <c r="BX19">
        <f t="shared" si="20"/>
        <v>222</v>
      </c>
      <c r="BY19">
        <f t="shared" si="0"/>
        <v>258</v>
      </c>
      <c r="BZ19">
        <f t="shared" si="1"/>
        <v>297</v>
      </c>
      <c r="CA19">
        <f t="shared" si="2"/>
        <v>333</v>
      </c>
      <c r="CB19">
        <f t="shared" si="3"/>
        <v>370</v>
      </c>
      <c r="CC19">
        <f t="shared" si="4"/>
        <v>408</v>
      </c>
      <c r="CD19">
        <f t="shared" si="5"/>
        <v>444</v>
      </c>
      <c r="CE19">
        <f t="shared" si="6"/>
        <v>480</v>
      </c>
      <c r="CF19">
        <f t="shared" si="7"/>
        <v>517</v>
      </c>
      <c r="CG19">
        <f t="shared" si="8"/>
        <v>556</v>
      </c>
      <c r="CH19">
        <f t="shared" si="9"/>
        <v>592</v>
      </c>
      <c r="CI19">
        <f t="shared" si="10"/>
        <v>629</v>
      </c>
      <c r="CJ19">
        <f t="shared" si="11"/>
        <v>666</v>
      </c>
      <c r="CK19">
        <f t="shared" si="12"/>
        <v>703</v>
      </c>
      <c r="CL19">
        <f t="shared" si="13"/>
        <v>739</v>
      </c>
      <c r="CM19">
        <f t="shared" si="14"/>
        <v>777</v>
      </c>
      <c r="CN19">
        <f t="shared" si="15"/>
        <v>826</v>
      </c>
      <c r="CO19">
        <f t="shared" si="16"/>
        <v>865</v>
      </c>
    </row>
    <row r="20" spans="2:93" ht="29.1" customHeight="1">
      <c r="B20" s="13"/>
      <c r="C20" s="27">
        <v>102</v>
      </c>
      <c r="D20" s="88">
        <v>230</v>
      </c>
      <c r="E20" s="88">
        <v>269</v>
      </c>
      <c r="F20" s="88">
        <v>309</v>
      </c>
      <c r="G20" s="88">
        <v>348</v>
      </c>
      <c r="H20" s="88">
        <v>385</v>
      </c>
      <c r="I20" s="88">
        <v>424</v>
      </c>
      <c r="J20" s="88">
        <v>464</v>
      </c>
      <c r="K20" s="88">
        <v>502</v>
      </c>
      <c r="L20" s="88">
        <v>540</v>
      </c>
      <c r="M20" s="88">
        <v>580</v>
      </c>
      <c r="N20" s="88">
        <v>619</v>
      </c>
      <c r="O20" s="88">
        <v>657</v>
      </c>
      <c r="P20" s="88">
        <v>697</v>
      </c>
      <c r="Q20" s="89">
        <v>736</v>
      </c>
      <c r="R20" s="89">
        <v>775</v>
      </c>
      <c r="S20" s="89">
        <v>812</v>
      </c>
      <c r="T20" s="89">
        <v>864</v>
      </c>
      <c r="U20" s="90">
        <v>905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10"/>
      <c r="AD20" s="10"/>
      <c r="AE20" s="3"/>
      <c r="AI20">
        <f t="shared" si="21"/>
        <v>14</v>
      </c>
      <c r="AJ20" s="53">
        <f>'CALCULATOR SHEET'!I26</f>
        <v>0</v>
      </c>
      <c r="AK20" s="53">
        <f>'CALCULATOR SHEET'!J26</f>
        <v>0</v>
      </c>
      <c r="AL20" s="53" t="str">
        <f t="shared" si="17"/>
        <v/>
      </c>
      <c r="AM20" s="53" t="str">
        <f t="shared" si="18"/>
        <v/>
      </c>
      <c r="AN20" s="54" t="str">
        <f t="shared" si="19"/>
        <v/>
      </c>
      <c r="BE20">
        <v>195</v>
      </c>
      <c r="BF20">
        <v>228</v>
      </c>
      <c r="BG20">
        <v>262</v>
      </c>
      <c r="BH20">
        <v>295</v>
      </c>
      <c r="BI20">
        <v>327</v>
      </c>
      <c r="BJ20">
        <v>360</v>
      </c>
      <c r="BK20">
        <v>394</v>
      </c>
      <c r="BL20">
        <v>426</v>
      </c>
      <c r="BM20">
        <v>459</v>
      </c>
      <c r="BN20">
        <v>493</v>
      </c>
      <c r="BO20">
        <v>526</v>
      </c>
      <c r="BP20">
        <v>558</v>
      </c>
      <c r="BQ20">
        <v>592</v>
      </c>
      <c r="BR20">
        <v>625</v>
      </c>
      <c r="BS20">
        <v>658</v>
      </c>
      <c r="BT20">
        <v>690</v>
      </c>
      <c r="BU20">
        <v>734</v>
      </c>
      <c r="BV20">
        <v>769</v>
      </c>
      <c r="BX20">
        <f t="shared" si="20"/>
        <v>230</v>
      </c>
      <c r="BY20">
        <f t="shared" si="0"/>
        <v>269</v>
      </c>
      <c r="BZ20">
        <f t="shared" si="1"/>
        <v>309</v>
      </c>
      <c r="CA20">
        <f t="shared" si="2"/>
        <v>348</v>
      </c>
      <c r="CB20">
        <f t="shared" si="3"/>
        <v>385</v>
      </c>
      <c r="CC20">
        <f t="shared" si="4"/>
        <v>424</v>
      </c>
      <c r="CD20">
        <f t="shared" si="5"/>
        <v>464</v>
      </c>
      <c r="CE20">
        <f t="shared" si="6"/>
        <v>502</v>
      </c>
      <c r="CF20">
        <f t="shared" si="7"/>
        <v>540</v>
      </c>
      <c r="CG20">
        <f t="shared" si="8"/>
        <v>580</v>
      </c>
      <c r="CH20">
        <f t="shared" si="9"/>
        <v>619</v>
      </c>
      <c r="CI20">
        <f t="shared" si="10"/>
        <v>657</v>
      </c>
      <c r="CJ20">
        <f t="shared" si="11"/>
        <v>697</v>
      </c>
      <c r="CK20">
        <f t="shared" si="12"/>
        <v>736</v>
      </c>
      <c r="CL20">
        <f t="shared" si="13"/>
        <v>775</v>
      </c>
      <c r="CM20">
        <f t="shared" si="14"/>
        <v>812</v>
      </c>
      <c r="CN20">
        <f t="shared" si="15"/>
        <v>864</v>
      </c>
      <c r="CO20">
        <f t="shared" si="16"/>
        <v>905</v>
      </c>
    </row>
    <row r="21" spans="2:93" ht="29.1" customHeight="1">
      <c r="B21" s="13"/>
      <c r="C21" s="27">
        <v>108</v>
      </c>
      <c r="D21" s="88">
        <v>239</v>
      </c>
      <c r="E21" s="88">
        <v>279</v>
      </c>
      <c r="F21" s="88">
        <v>320</v>
      </c>
      <c r="G21" s="88">
        <v>360</v>
      </c>
      <c r="H21" s="88">
        <v>400</v>
      </c>
      <c r="I21" s="88">
        <v>442</v>
      </c>
      <c r="J21" s="88">
        <v>483</v>
      </c>
      <c r="K21" s="88">
        <v>524</v>
      </c>
      <c r="L21" s="88">
        <v>564</v>
      </c>
      <c r="M21" s="88">
        <v>605</v>
      </c>
      <c r="N21" s="88">
        <v>645</v>
      </c>
      <c r="O21" s="88">
        <v>686</v>
      </c>
      <c r="P21" s="88">
        <v>728</v>
      </c>
      <c r="Q21" s="89">
        <v>769</v>
      </c>
      <c r="R21" s="89">
        <v>809</v>
      </c>
      <c r="S21" s="89">
        <v>850</v>
      </c>
      <c r="T21" s="89">
        <v>902</v>
      </c>
      <c r="U21" s="90">
        <v>945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10"/>
      <c r="AD21" s="10"/>
      <c r="AE21" s="3"/>
      <c r="AI21">
        <f t="shared" si="21"/>
        <v>15</v>
      </c>
      <c r="AJ21" s="53">
        <f>'CALCULATOR SHEET'!I27</f>
        <v>0</v>
      </c>
      <c r="AK21" s="53">
        <f>'CALCULATOR SHEET'!J27</f>
        <v>0</v>
      </c>
      <c r="AL21" s="53" t="str">
        <f t="shared" si="17"/>
        <v/>
      </c>
      <c r="AM21" s="53" t="str">
        <f t="shared" si="18"/>
        <v/>
      </c>
      <c r="AN21" s="54" t="str">
        <f t="shared" si="19"/>
        <v/>
      </c>
      <c r="BE21">
        <v>203</v>
      </c>
      <c r="BF21">
        <v>237</v>
      </c>
      <c r="BG21">
        <v>272</v>
      </c>
      <c r="BH21">
        <v>306</v>
      </c>
      <c r="BI21">
        <v>340</v>
      </c>
      <c r="BJ21">
        <v>375</v>
      </c>
      <c r="BK21">
        <v>410</v>
      </c>
      <c r="BL21">
        <v>445</v>
      </c>
      <c r="BM21">
        <v>479</v>
      </c>
      <c r="BN21">
        <v>514</v>
      </c>
      <c r="BO21">
        <v>548</v>
      </c>
      <c r="BP21">
        <v>583</v>
      </c>
      <c r="BQ21">
        <v>618</v>
      </c>
      <c r="BR21">
        <v>653</v>
      </c>
      <c r="BS21">
        <v>687</v>
      </c>
      <c r="BT21">
        <v>722</v>
      </c>
      <c r="BU21">
        <v>766</v>
      </c>
      <c r="BV21">
        <v>803</v>
      </c>
      <c r="BX21">
        <f t="shared" si="20"/>
        <v>239</v>
      </c>
      <c r="BY21">
        <f t="shared" si="0"/>
        <v>279</v>
      </c>
      <c r="BZ21">
        <f t="shared" si="1"/>
        <v>320</v>
      </c>
      <c r="CA21">
        <f t="shared" si="2"/>
        <v>360</v>
      </c>
      <c r="CB21">
        <f t="shared" si="3"/>
        <v>400</v>
      </c>
      <c r="CC21">
        <f t="shared" si="4"/>
        <v>442</v>
      </c>
      <c r="CD21">
        <f t="shared" si="5"/>
        <v>483</v>
      </c>
      <c r="CE21">
        <f t="shared" si="6"/>
        <v>524</v>
      </c>
      <c r="CF21">
        <f t="shared" si="7"/>
        <v>564</v>
      </c>
      <c r="CG21">
        <f t="shared" si="8"/>
        <v>605</v>
      </c>
      <c r="CH21">
        <f t="shared" si="9"/>
        <v>645</v>
      </c>
      <c r="CI21">
        <f t="shared" si="10"/>
        <v>686</v>
      </c>
      <c r="CJ21">
        <f t="shared" si="11"/>
        <v>728</v>
      </c>
      <c r="CK21">
        <f t="shared" si="12"/>
        <v>769</v>
      </c>
      <c r="CL21">
        <f t="shared" si="13"/>
        <v>809</v>
      </c>
      <c r="CM21">
        <f t="shared" si="14"/>
        <v>850</v>
      </c>
      <c r="CN21">
        <f t="shared" si="15"/>
        <v>902</v>
      </c>
      <c r="CO21">
        <f t="shared" si="16"/>
        <v>945</v>
      </c>
    </row>
    <row r="22" spans="2:93" ht="29.1" customHeight="1">
      <c r="B22" s="13"/>
      <c r="C22" s="27">
        <v>114</v>
      </c>
      <c r="D22" s="88">
        <v>262</v>
      </c>
      <c r="E22" s="88">
        <v>303</v>
      </c>
      <c r="F22" s="88">
        <v>346</v>
      </c>
      <c r="G22" s="88">
        <v>389</v>
      </c>
      <c r="H22" s="88">
        <v>431</v>
      </c>
      <c r="I22" s="88">
        <v>475</v>
      </c>
      <c r="J22" s="88">
        <v>516</v>
      </c>
      <c r="K22" s="88">
        <v>559</v>
      </c>
      <c r="L22" s="88">
        <v>603</v>
      </c>
      <c r="M22" s="88">
        <v>644</v>
      </c>
      <c r="N22" s="88">
        <v>688</v>
      </c>
      <c r="O22" s="88">
        <v>729</v>
      </c>
      <c r="P22" s="88">
        <v>772</v>
      </c>
      <c r="Q22" s="89">
        <v>816</v>
      </c>
      <c r="R22" s="89">
        <v>857</v>
      </c>
      <c r="S22" s="89">
        <v>900</v>
      </c>
      <c r="T22" s="89">
        <v>944</v>
      </c>
      <c r="U22" s="90">
        <v>985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10"/>
      <c r="AD22" s="10"/>
      <c r="AE22" s="3"/>
      <c r="AI22">
        <f t="shared" si="21"/>
        <v>16</v>
      </c>
      <c r="AJ22" s="53">
        <f>'CALCULATOR SHEET'!I28</f>
        <v>0</v>
      </c>
      <c r="AK22" s="53">
        <f>'CALCULATOR SHEET'!J28</f>
        <v>0</v>
      </c>
      <c r="AL22" s="53" t="str">
        <f t="shared" si="17"/>
        <v/>
      </c>
      <c r="AM22" s="53" t="str">
        <f t="shared" si="18"/>
        <v/>
      </c>
      <c r="AN22" s="54" t="str">
        <f t="shared" si="19"/>
        <v/>
      </c>
      <c r="BE22">
        <v>222</v>
      </c>
      <c r="BF22">
        <v>257</v>
      </c>
      <c r="BG22">
        <v>294</v>
      </c>
      <c r="BH22">
        <v>330</v>
      </c>
      <c r="BI22">
        <v>366</v>
      </c>
      <c r="BJ22">
        <v>403</v>
      </c>
      <c r="BK22">
        <v>438</v>
      </c>
      <c r="BL22">
        <v>475</v>
      </c>
      <c r="BM22">
        <v>512</v>
      </c>
      <c r="BN22">
        <v>547</v>
      </c>
      <c r="BO22">
        <v>584</v>
      </c>
      <c r="BP22">
        <v>619</v>
      </c>
      <c r="BQ22">
        <v>656</v>
      </c>
      <c r="BR22">
        <v>693</v>
      </c>
      <c r="BS22">
        <v>728</v>
      </c>
      <c r="BT22">
        <v>765</v>
      </c>
      <c r="BU22">
        <v>802</v>
      </c>
      <c r="BV22">
        <v>837</v>
      </c>
      <c r="BX22">
        <f t="shared" si="20"/>
        <v>262</v>
      </c>
      <c r="BY22">
        <f t="shared" si="0"/>
        <v>303</v>
      </c>
      <c r="BZ22">
        <f t="shared" si="1"/>
        <v>346</v>
      </c>
      <c r="CA22">
        <f t="shared" si="2"/>
        <v>389</v>
      </c>
      <c r="CB22">
        <f t="shared" si="3"/>
        <v>431</v>
      </c>
      <c r="CC22">
        <f t="shared" si="4"/>
        <v>475</v>
      </c>
      <c r="CD22">
        <f t="shared" si="5"/>
        <v>516</v>
      </c>
      <c r="CE22">
        <f t="shared" si="6"/>
        <v>559</v>
      </c>
      <c r="CF22">
        <f t="shared" si="7"/>
        <v>603</v>
      </c>
      <c r="CG22">
        <f t="shared" si="8"/>
        <v>644</v>
      </c>
      <c r="CH22">
        <f t="shared" si="9"/>
        <v>688</v>
      </c>
      <c r="CI22">
        <f t="shared" si="10"/>
        <v>729</v>
      </c>
      <c r="CJ22">
        <f t="shared" si="11"/>
        <v>772</v>
      </c>
      <c r="CK22">
        <f t="shared" si="12"/>
        <v>816</v>
      </c>
      <c r="CL22">
        <f t="shared" si="13"/>
        <v>857</v>
      </c>
      <c r="CM22">
        <f t="shared" si="14"/>
        <v>900</v>
      </c>
      <c r="CN22">
        <f t="shared" si="15"/>
        <v>944</v>
      </c>
      <c r="CO22">
        <f t="shared" si="16"/>
        <v>985</v>
      </c>
    </row>
    <row r="23" spans="2:93" ht="29.1" customHeight="1">
      <c r="B23" s="13"/>
      <c r="C23" s="27">
        <v>120</v>
      </c>
      <c r="D23" s="88">
        <v>269</v>
      </c>
      <c r="E23" s="88">
        <v>313</v>
      </c>
      <c r="F23" s="88">
        <v>358</v>
      </c>
      <c r="G23" s="88">
        <v>403</v>
      </c>
      <c r="H23" s="88">
        <v>446</v>
      </c>
      <c r="I23" s="88">
        <v>491</v>
      </c>
      <c r="J23" s="88">
        <v>536</v>
      </c>
      <c r="K23" s="88">
        <v>580</v>
      </c>
      <c r="L23" s="88">
        <v>624</v>
      </c>
      <c r="M23" s="88">
        <v>669</v>
      </c>
      <c r="N23" s="88">
        <v>713</v>
      </c>
      <c r="O23" s="88">
        <v>759</v>
      </c>
      <c r="P23" s="88">
        <v>804</v>
      </c>
      <c r="Q23" s="89">
        <v>848</v>
      </c>
      <c r="R23" s="89">
        <v>892</v>
      </c>
      <c r="S23" s="89">
        <v>937</v>
      </c>
      <c r="T23" s="89">
        <v>982</v>
      </c>
      <c r="U23" s="90">
        <v>1026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10"/>
      <c r="AD23" s="10"/>
      <c r="AE23" s="3"/>
      <c r="AI23">
        <f t="shared" si="21"/>
        <v>17</v>
      </c>
      <c r="AJ23" s="53">
        <f>'CALCULATOR SHEET'!I29</f>
        <v>0</v>
      </c>
      <c r="AK23" s="53">
        <f>'CALCULATOR SHEET'!J29</f>
        <v>0</v>
      </c>
      <c r="AL23" s="53" t="str">
        <f t="shared" si="17"/>
        <v/>
      </c>
      <c r="AM23" s="53" t="str">
        <f t="shared" si="18"/>
        <v/>
      </c>
      <c r="AN23" s="54" t="str">
        <f t="shared" si="19"/>
        <v/>
      </c>
      <c r="BE23">
        <v>228</v>
      </c>
      <c r="BF23">
        <v>266</v>
      </c>
      <c r="BG23">
        <v>304</v>
      </c>
      <c r="BH23">
        <v>342</v>
      </c>
      <c r="BI23">
        <v>379</v>
      </c>
      <c r="BJ23">
        <v>417</v>
      </c>
      <c r="BK23">
        <v>455</v>
      </c>
      <c r="BL23">
        <v>493</v>
      </c>
      <c r="BM23">
        <v>530</v>
      </c>
      <c r="BN23">
        <v>568</v>
      </c>
      <c r="BO23">
        <v>606</v>
      </c>
      <c r="BP23">
        <v>645</v>
      </c>
      <c r="BQ23">
        <v>683</v>
      </c>
      <c r="BR23">
        <v>720</v>
      </c>
      <c r="BS23">
        <v>758</v>
      </c>
      <c r="BT23">
        <v>796</v>
      </c>
      <c r="BU23">
        <v>834</v>
      </c>
      <c r="BV23">
        <v>872</v>
      </c>
      <c r="BX23">
        <f t="shared" si="20"/>
        <v>269</v>
      </c>
      <c r="BY23">
        <f t="shared" si="0"/>
        <v>313</v>
      </c>
      <c r="BZ23">
        <f t="shared" si="1"/>
        <v>358</v>
      </c>
      <c r="CA23">
        <f t="shared" si="2"/>
        <v>403</v>
      </c>
      <c r="CB23">
        <f t="shared" si="3"/>
        <v>446</v>
      </c>
      <c r="CC23">
        <f t="shared" si="4"/>
        <v>491</v>
      </c>
      <c r="CD23">
        <f t="shared" si="5"/>
        <v>536</v>
      </c>
      <c r="CE23">
        <f t="shared" si="6"/>
        <v>580</v>
      </c>
      <c r="CF23">
        <f t="shared" si="7"/>
        <v>624</v>
      </c>
      <c r="CG23">
        <f t="shared" si="8"/>
        <v>669</v>
      </c>
      <c r="CH23">
        <f t="shared" si="9"/>
        <v>713</v>
      </c>
      <c r="CI23">
        <f t="shared" si="10"/>
        <v>759</v>
      </c>
      <c r="CJ23">
        <f t="shared" si="11"/>
        <v>804</v>
      </c>
      <c r="CK23">
        <f t="shared" si="12"/>
        <v>848</v>
      </c>
      <c r="CL23">
        <f t="shared" si="13"/>
        <v>892</v>
      </c>
      <c r="CM23">
        <f t="shared" si="14"/>
        <v>937</v>
      </c>
      <c r="CN23">
        <f t="shared" si="15"/>
        <v>982</v>
      </c>
      <c r="CO23">
        <f t="shared" si="16"/>
        <v>1026</v>
      </c>
    </row>
    <row r="24" spans="2:93" ht="29.1" customHeight="1">
      <c r="B24" s="13"/>
      <c r="C24" s="27">
        <v>126</v>
      </c>
      <c r="D24" s="88">
        <v>277</v>
      </c>
      <c r="E24" s="88">
        <v>324</v>
      </c>
      <c r="F24" s="88">
        <v>370</v>
      </c>
      <c r="G24" s="88">
        <v>417</v>
      </c>
      <c r="H24" s="88">
        <v>463</v>
      </c>
      <c r="I24" s="88">
        <v>510</v>
      </c>
      <c r="J24" s="88">
        <v>556</v>
      </c>
      <c r="K24" s="88">
        <v>603</v>
      </c>
      <c r="L24" s="88">
        <v>648</v>
      </c>
      <c r="M24" s="88">
        <v>695</v>
      </c>
      <c r="N24" s="88">
        <v>740</v>
      </c>
      <c r="O24" s="88">
        <v>788</v>
      </c>
      <c r="P24" s="88">
        <v>833</v>
      </c>
      <c r="Q24" s="89">
        <v>880</v>
      </c>
      <c r="R24" s="89">
        <v>926</v>
      </c>
      <c r="S24" s="89">
        <v>973</v>
      </c>
      <c r="T24" s="89">
        <v>1019</v>
      </c>
      <c r="U24" s="90">
        <v>1065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10"/>
      <c r="AD24" s="10"/>
      <c r="AE24" s="3"/>
      <c r="AI24">
        <f t="shared" si="21"/>
        <v>18</v>
      </c>
      <c r="AJ24" s="53">
        <f>'CALCULATOR SHEET'!I30</f>
        <v>0</v>
      </c>
      <c r="AK24" s="53">
        <f>'CALCULATOR SHEET'!J30</f>
        <v>0</v>
      </c>
      <c r="AL24" s="53" t="str">
        <f t="shared" si="17"/>
        <v/>
      </c>
      <c r="AM24" s="53" t="str">
        <f t="shared" si="18"/>
        <v/>
      </c>
      <c r="AN24" s="54" t="str">
        <f t="shared" si="19"/>
        <v/>
      </c>
      <c r="BE24">
        <v>235</v>
      </c>
      <c r="BF24">
        <v>275</v>
      </c>
      <c r="BG24">
        <v>314</v>
      </c>
      <c r="BH24">
        <v>354</v>
      </c>
      <c r="BI24">
        <v>393</v>
      </c>
      <c r="BJ24">
        <v>433</v>
      </c>
      <c r="BK24">
        <v>472</v>
      </c>
      <c r="BL24">
        <v>512</v>
      </c>
      <c r="BM24">
        <v>550</v>
      </c>
      <c r="BN24">
        <v>590</v>
      </c>
      <c r="BO24">
        <v>629</v>
      </c>
      <c r="BP24">
        <v>669</v>
      </c>
      <c r="BQ24">
        <v>708</v>
      </c>
      <c r="BR24">
        <v>748</v>
      </c>
      <c r="BS24">
        <v>787</v>
      </c>
      <c r="BT24">
        <v>827</v>
      </c>
      <c r="BU24">
        <v>866</v>
      </c>
      <c r="BV24">
        <v>905</v>
      </c>
      <c r="BX24">
        <f t="shared" si="20"/>
        <v>277</v>
      </c>
      <c r="BY24">
        <f t="shared" si="0"/>
        <v>324</v>
      </c>
      <c r="BZ24">
        <f t="shared" si="1"/>
        <v>370</v>
      </c>
      <c r="CA24">
        <f t="shared" si="2"/>
        <v>417</v>
      </c>
      <c r="CB24">
        <f t="shared" si="3"/>
        <v>463</v>
      </c>
      <c r="CC24">
        <f t="shared" si="4"/>
        <v>510</v>
      </c>
      <c r="CD24">
        <f t="shared" si="5"/>
        <v>556</v>
      </c>
      <c r="CE24">
        <f t="shared" si="6"/>
        <v>603</v>
      </c>
      <c r="CF24">
        <f t="shared" si="7"/>
        <v>648</v>
      </c>
      <c r="CG24">
        <f t="shared" si="8"/>
        <v>695</v>
      </c>
      <c r="CH24">
        <f t="shared" si="9"/>
        <v>740</v>
      </c>
      <c r="CI24">
        <f t="shared" si="10"/>
        <v>788</v>
      </c>
      <c r="CJ24">
        <f t="shared" si="11"/>
        <v>833</v>
      </c>
      <c r="CK24">
        <f t="shared" si="12"/>
        <v>880</v>
      </c>
      <c r="CL24">
        <f t="shared" si="13"/>
        <v>926</v>
      </c>
      <c r="CM24">
        <f t="shared" si="14"/>
        <v>973</v>
      </c>
      <c r="CN24">
        <f t="shared" si="15"/>
        <v>1019</v>
      </c>
      <c r="CO24">
        <f t="shared" si="16"/>
        <v>1065</v>
      </c>
    </row>
    <row r="25" spans="2:93" ht="29.1" customHeight="1">
      <c r="B25" s="13"/>
      <c r="C25" s="27">
        <v>132</v>
      </c>
      <c r="D25" s="89">
        <v>306</v>
      </c>
      <c r="E25" s="89">
        <v>356</v>
      </c>
      <c r="F25" s="89">
        <v>405</v>
      </c>
      <c r="G25" s="89">
        <v>455</v>
      </c>
      <c r="H25" s="89">
        <v>504</v>
      </c>
      <c r="I25" s="89">
        <v>552</v>
      </c>
      <c r="J25" s="89">
        <v>603</v>
      </c>
      <c r="K25" s="89">
        <v>652</v>
      </c>
      <c r="L25" s="89">
        <v>700</v>
      </c>
      <c r="M25" s="89">
        <v>750</v>
      </c>
      <c r="N25" s="89">
        <v>799</v>
      </c>
      <c r="O25" s="89">
        <v>850</v>
      </c>
      <c r="P25" s="89">
        <v>898</v>
      </c>
      <c r="Q25" s="89">
        <v>948</v>
      </c>
      <c r="R25" s="89">
        <v>997</v>
      </c>
      <c r="S25" s="89">
        <v>1046</v>
      </c>
      <c r="T25" s="89">
        <v>1095</v>
      </c>
      <c r="U25" s="90">
        <v>1145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10"/>
      <c r="AD25" s="10"/>
      <c r="AE25" s="3"/>
      <c r="AI25">
        <f t="shared" si="21"/>
        <v>19</v>
      </c>
      <c r="AJ25" s="53">
        <f>'CALCULATOR SHEET'!I31</f>
        <v>0</v>
      </c>
      <c r="AK25" s="53">
        <f>'CALCULATOR SHEET'!J31</f>
        <v>0</v>
      </c>
      <c r="AL25" s="53" t="str">
        <f t="shared" si="17"/>
        <v/>
      </c>
      <c r="AM25" s="53" t="str">
        <f t="shared" si="18"/>
        <v/>
      </c>
      <c r="AN25" s="54" t="str">
        <f t="shared" si="19"/>
        <v/>
      </c>
      <c r="BE25">
        <v>260</v>
      </c>
      <c r="BF25">
        <v>302</v>
      </c>
      <c r="BG25">
        <v>344</v>
      </c>
      <c r="BH25">
        <v>386</v>
      </c>
      <c r="BI25">
        <v>428</v>
      </c>
      <c r="BJ25">
        <v>469</v>
      </c>
      <c r="BK25">
        <v>512</v>
      </c>
      <c r="BL25">
        <v>554</v>
      </c>
      <c r="BM25">
        <v>595</v>
      </c>
      <c r="BN25">
        <v>637</v>
      </c>
      <c r="BO25">
        <v>679</v>
      </c>
      <c r="BP25">
        <v>722</v>
      </c>
      <c r="BQ25">
        <v>763</v>
      </c>
      <c r="BR25">
        <v>805</v>
      </c>
      <c r="BS25">
        <v>847</v>
      </c>
      <c r="BT25">
        <v>889</v>
      </c>
      <c r="BU25">
        <v>930</v>
      </c>
      <c r="BV25">
        <v>973</v>
      </c>
      <c r="BX25">
        <f t="shared" si="20"/>
        <v>306</v>
      </c>
      <c r="BY25">
        <f t="shared" si="0"/>
        <v>356</v>
      </c>
      <c r="BZ25">
        <f t="shared" si="1"/>
        <v>405</v>
      </c>
      <c r="CA25">
        <f t="shared" si="2"/>
        <v>455</v>
      </c>
      <c r="CB25">
        <f t="shared" si="3"/>
        <v>504</v>
      </c>
      <c r="CC25">
        <f t="shared" si="4"/>
        <v>552</v>
      </c>
      <c r="CD25">
        <f t="shared" si="5"/>
        <v>603</v>
      </c>
      <c r="CE25">
        <f t="shared" si="6"/>
        <v>652</v>
      </c>
      <c r="CF25">
        <f t="shared" si="7"/>
        <v>700</v>
      </c>
      <c r="CG25">
        <f t="shared" si="8"/>
        <v>750</v>
      </c>
      <c r="CH25">
        <f t="shared" si="9"/>
        <v>799</v>
      </c>
      <c r="CI25">
        <f t="shared" si="10"/>
        <v>850</v>
      </c>
      <c r="CJ25">
        <f t="shared" si="11"/>
        <v>898</v>
      </c>
      <c r="CK25">
        <f t="shared" si="12"/>
        <v>948</v>
      </c>
      <c r="CL25">
        <f t="shared" si="13"/>
        <v>997</v>
      </c>
      <c r="CM25">
        <f t="shared" si="14"/>
        <v>1046</v>
      </c>
      <c r="CN25">
        <f t="shared" si="15"/>
        <v>1095</v>
      </c>
      <c r="CO25">
        <f t="shared" si="16"/>
        <v>1145</v>
      </c>
    </row>
    <row r="26" spans="2:93" ht="29.1" customHeight="1">
      <c r="B26" s="13"/>
      <c r="C26" s="27">
        <v>138</v>
      </c>
      <c r="D26" s="89">
        <v>315</v>
      </c>
      <c r="E26" s="89">
        <v>365</v>
      </c>
      <c r="F26" s="89">
        <v>417</v>
      </c>
      <c r="G26" s="89">
        <v>468</v>
      </c>
      <c r="H26" s="89">
        <v>518</v>
      </c>
      <c r="I26" s="89">
        <v>571</v>
      </c>
      <c r="J26" s="89">
        <v>622</v>
      </c>
      <c r="K26" s="89">
        <v>673</v>
      </c>
      <c r="L26" s="89">
        <v>724</v>
      </c>
      <c r="M26" s="89">
        <v>775</v>
      </c>
      <c r="N26" s="89">
        <v>828</v>
      </c>
      <c r="O26" s="89">
        <v>878</v>
      </c>
      <c r="P26" s="89">
        <v>929</v>
      </c>
      <c r="Q26" s="89">
        <v>980</v>
      </c>
      <c r="R26" s="89">
        <v>1031</v>
      </c>
      <c r="S26" s="89">
        <v>1083</v>
      </c>
      <c r="T26" s="89">
        <v>1135</v>
      </c>
      <c r="U26" s="90">
        <v>1185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10"/>
      <c r="AD26" s="10"/>
      <c r="AE26" s="3"/>
      <c r="AI26">
        <f t="shared" si="21"/>
        <v>20</v>
      </c>
      <c r="AJ26" s="53">
        <f>'CALCULATOR SHEET'!I32</f>
        <v>0</v>
      </c>
      <c r="AK26" s="53">
        <f>'CALCULATOR SHEET'!J32</f>
        <v>0</v>
      </c>
      <c r="AL26" s="53" t="str">
        <f t="shared" si="17"/>
        <v/>
      </c>
      <c r="AM26" s="53" t="str">
        <f t="shared" si="18"/>
        <v/>
      </c>
      <c r="AN26" s="54" t="str">
        <f t="shared" si="19"/>
        <v/>
      </c>
      <c r="BE26">
        <v>267</v>
      </c>
      <c r="BF26">
        <v>310</v>
      </c>
      <c r="BG26">
        <v>354</v>
      </c>
      <c r="BH26">
        <v>397</v>
      </c>
      <c r="BI26">
        <v>440</v>
      </c>
      <c r="BJ26">
        <v>485</v>
      </c>
      <c r="BK26">
        <v>528</v>
      </c>
      <c r="BL26">
        <v>572</v>
      </c>
      <c r="BM26">
        <v>615</v>
      </c>
      <c r="BN26">
        <v>658</v>
      </c>
      <c r="BO26">
        <v>703</v>
      </c>
      <c r="BP26">
        <v>746</v>
      </c>
      <c r="BQ26">
        <v>789</v>
      </c>
      <c r="BR26">
        <v>833</v>
      </c>
      <c r="BS26">
        <v>876</v>
      </c>
      <c r="BT26">
        <v>920</v>
      </c>
      <c r="BU26">
        <v>964</v>
      </c>
      <c r="BV26">
        <v>1007</v>
      </c>
      <c r="BX26">
        <f t="shared" si="20"/>
        <v>315</v>
      </c>
      <c r="BY26">
        <f t="shared" si="0"/>
        <v>365</v>
      </c>
      <c r="BZ26">
        <f t="shared" si="1"/>
        <v>417</v>
      </c>
      <c r="CA26">
        <f t="shared" si="2"/>
        <v>468</v>
      </c>
      <c r="CB26">
        <f t="shared" si="3"/>
        <v>518</v>
      </c>
      <c r="CC26">
        <f t="shared" si="4"/>
        <v>571</v>
      </c>
      <c r="CD26">
        <f t="shared" si="5"/>
        <v>622</v>
      </c>
      <c r="CE26">
        <f t="shared" si="6"/>
        <v>673</v>
      </c>
      <c r="CF26">
        <f t="shared" si="7"/>
        <v>724</v>
      </c>
      <c r="CG26">
        <f t="shared" si="8"/>
        <v>775</v>
      </c>
      <c r="CH26">
        <f t="shared" si="9"/>
        <v>828</v>
      </c>
      <c r="CI26">
        <f t="shared" si="10"/>
        <v>878</v>
      </c>
      <c r="CJ26">
        <f t="shared" si="11"/>
        <v>929</v>
      </c>
      <c r="CK26">
        <f t="shared" si="12"/>
        <v>980</v>
      </c>
      <c r="CL26">
        <f t="shared" si="13"/>
        <v>1031</v>
      </c>
      <c r="CM26">
        <f t="shared" si="14"/>
        <v>1083</v>
      </c>
      <c r="CN26">
        <f t="shared" si="15"/>
        <v>1135</v>
      </c>
      <c r="CO26">
        <f t="shared" si="16"/>
        <v>1185</v>
      </c>
    </row>
    <row r="27" spans="2:93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67</v>
      </c>
      <c r="R27" s="91" t="s">
        <v>67</v>
      </c>
      <c r="S27" s="91" t="s">
        <v>67</v>
      </c>
      <c r="T27" s="91" t="s">
        <v>67</v>
      </c>
      <c r="U27" s="91" t="s">
        <v>67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10"/>
      <c r="AD27" s="10"/>
      <c r="AE27" s="3"/>
      <c r="AI27">
        <f t="shared" si="21"/>
        <v>21</v>
      </c>
      <c r="AJ27" s="53">
        <f>'CALCULATOR SHEET'!I33</f>
        <v>0</v>
      </c>
      <c r="AK27" s="53">
        <f>'CALCULATOR SHEET'!J33</f>
        <v>0</v>
      </c>
      <c r="AL27" s="53" t="str">
        <f t="shared" si="17"/>
        <v/>
      </c>
      <c r="AM27" s="53" t="str">
        <f t="shared" si="18"/>
        <v/>
      </c>
      <c r="AN27" s="54" t="str">
        <f t="shared" si="19"/>
        <v/>
      </c>
    </row>
    <row r="28" spans="2:93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67</v>
      </c>
      <c r="R28" s="91" t="s">
        <v>67</v>
      </c>
      <c r="S28" s="91" t="s">
        <v>67</v>
      </c>
      <c r="T28" s="91" t="s">
        <v>67</v>
      </c>
      <c r="U28" s="91" t="s">
        <v>67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10"/>
      <c r="AD28" s="10"/>
      <c r="AE28" s="3"/>
      <c r="AI28">
        <f t="shared" si="21"/>
        <v>22</v>
      </c>
      <c r="AJ28" s="53">
        <f>'CALCULATOR SHEET'!I34</f>
        <v>0</v>
      </c>
      <c r="AK28" s="53">
        <f>'CALCULATOR SHEET'!J34</f>
        <v>0</v>
      </c>
      <c r="AL28" s="53" t="str">
        <f t="shared" si="17"/>
        <v/>
      </c>
      <c r="AM28" s="53" t="str">
        <f t="shared" si="18"/>
        <v/>
      </c>
      <c r="AN28" s="54" t="str">
        <f t="shared" si="19"/>
        <v/>
      </c>
    </row>
    <row r="29" spans="2:93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0"/>
      <c r="AD29" s="10"/>
      <c r="AE29" s="3"/>
      <c r="AI29">
        <f t="shared" si="21"/>
        <v>23</v>
      </c>
      <c r="AJ29" s="53">
        <f>'CALCULATOR SHEET'!I35</f>
        <v>0</v>
      </c>
      <c r="AK29" s="53">
        <f>'CALCULATOR SHEET'!J35</f>
        <v>0</v>
      </c>
      <c r="AL29" s="53" t="str">
        <f t="shared" si="17"/>
        <v/>
      </c>
      <c r="AM29" s="53" t="str">
        <f t="shared" si="18"/>
        <v/>
      </c>
      <c r="AN29" s="54" t="str">
        <f t="shared" si="19"/>
        <v/>
      </c>
    </row>
    <row r="30" spans="2:93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10"/>
      <c r="AD30" s="10"/>
      <c r="AE30" s="3"/>
      <c r="AI30">
        <f t="shared" si="21"/>
        <v>24</v>
      </c>
      <c r="AJ30" s="53">
        <f>'CALCULATOR SHEET'!I36</f>
        <v>0</v>
      </c>
      <c r="AK30" s="53">
        <f>'CALCULATOR SHEET'!J36</f>
        <v>0</v>
      </c>
      <c r="AL30" s="53" t="str">
        <f t="shared" si="17"/>
        <v/>
      </c>
      <c r="AM30" s="53" t="str">
        <f t="shared" si="18"/>
        <v/>
      </c>
      <c r="AN30" s="54" t="str">
        <f t="shared" si="19"/>
        <v/>
      </c>
    </row>
    <row r="31" spans="2:93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10"/>
      <c r="AC31" s="10"/>
      <c r="AD31" s="10"/>
      <c r="AE31" s="3"/>
      <c r="AI31">
        <f t="shared" si="21"/>
        <v>25</v>
      </c>
      <c r="AJ31" s="53">
        <f>'CALCULATOR SHEET'!I37</f>
        <v>0</v>
      </c>
      <c r="AK31" s="53">
        <f>'CALCULATOR SHEET'!J37</f>
        <v>0</v>
      </c>
      <c r="AL31" s="53" t="str">
        <f t="shared" si="17"/>
        <v/>
      </c>
      <c r="AM31" s="53" t="str">
        <f t="shared" si="18"/>
        <v/>
      </c>
      <c r="AN31" s="54" t="str">
        <f t="shared" si="19"/>
        <v/>
      </c>
    </row>
    <row r="32" spans="2:9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0"/>
      <c r="AC32" s="10"/>
      <c r="AD32" s="10"/>
      <c r="AE32" s="3"/>
      <c r="AI32">
        <f t="shared" si="21"/>
        <v>26</v>
      </c>
      <c r="AJ32" s="53">
        <f>'CALCULATOR SHEET'!I38</f>
        <v>0</v>
      </c>
      <c r="AK32" s="53">
        <f>'CALCULATOR SHEET'!J38</f>
        <v>0</v>
      </c>
      <c r="AL32" s="53" t="str">
        <f t="shared" si="17"/>
        <v/>
      </c>
      <c r="AM32" s="53" t="str">
        <f t="shared" si="18"/>
        <v/>
      </c>
      <c r="AN32" s="54" t="str">
        <f t="shared" si="19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10"/>
      <c r="AC33" s="10"/>
      <c r="AD33" s="10"/>
      <c r="AE33" s="3"/>
      <c r="AI33">
        <f t="shared" si="21"/>
        <v>27</v>
      </c>
      <c r="AJ33" s="53">
        <f>'CALCULATOR SHEET'!I39</f>
        <v>0</v>
      </c>
      <c r="AK33" s="53">
        <f>'CALCULATOR SHEET'!J39</f>
        <v>0</v>
      </c>
      <c r="AL33" s="53" t="str">
        <f t="shared" si="17"/>
        <v/>
      </c>
      <c r="AM33" s="53" t="str">
        <f t="shared" si="18"/>
        <v/>
      </c>
      <c r="AN33" s="54" t="str">
        <f t="shared" si="19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10"/>
      <c r="AC34" s="10"/>
      <c r="AD34" s="10"/>
      <c r="AE34" s="3"/>
      <c r="AI34">
        <f t="shared" si="21"/>
        <v>28</v>
      </c>
      <c r="AJ34" s="53">
        <f>'CALCULATOR SHEET'!I40</f>
        <v>0</v>
      </c>
      <c r="AK34" s="53">
        <f>'CALCULATOR SHEET'!J40</f>
        <v>0</v>
      </c>
      <c r="AL34" s="53" t="str">
        <f t="shared" si="17"/>
        <v/>
      </c>
      <c r="AM34" s="53" t="str">
        <f t="shared" si="18"/>
        <v/>
      </c>
      <c r="AN34" s="54" t="str">
        <f t="shared" si="19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10"/>
      <c r="AC35" s="10"/>
      <c r="AD35" s="10"/>
      <c r="AE35" s="3"/>
      <c r="AI35">
        <f t="shared" si="21"/>
        <v>29</v>
      </c>
      <c r="AJ35" s="53">
        <f>'CALCULATOR SHEET'!I41</f>
        <v>0</v>
      </c>
      <c r="AK35" s="53">
        <f>'CALCULATOR SHEET'!J41</f>
        <v>0</v>
      </c>
      <c r="AL35" s="53" t="str">
        <f t="shared" si="17"/>
        <v/>
      </c>
      <c r="AM35" s="53" t="str">
        <f t="shared" si="18"/>
        <v/>
      </c>
      <c r="AN35" s="54" t="str">
        <f t="shared" si="19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10"/>
      <c r="AC36" s="10"/>
      <c r="AD36" s="10"/>
      <c r="AE36" s="3"/>
      <c r="AI36">
        <f t="shared" si="21"/>
        <v>30</v>
      </c>
      <c r="AJ36" s="53">
        <f>'CALCULATOR SHEET'!I42</f>
        <v>0</v>
      </c>
      <c r="AK36" s="53">
        <f>'CALCULATOR SHEET'!J42</f>
        <v>0</v>
      </c>
      <c r="AL36" s="53" t="str">
        <f t="shared" si="17"/>
        <v/>
      </c>
      <c r="AM36" s="53" t="str">
        <f t="shared" si="18"/>
        <v/>
      </c>
      <c r="AN36" s="54" t="str">
        <f t="shared" si="19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10"/>
      <c r="AE37" s="3"/>
      <c r="AI37">
        <f t="shared" si="21"/>
        <v>31</v>
      </c>
      <c r="AJ37" s="53">
        <f>'CALCULATOR SHEET'!I43</f>
        <v>0</v>
      </c>
      <c r="AK37" s="53">
        <f>'CALCULATOR SHEET'!J43</f>
        <v>0</v>
      </c>
      <c r="AL37" s="53" t="str">
        <f t="shared" si="17"/>
        <v/>
      </c>
      <c r="AM37" s="53" t="str">
        <f t="shared" si="18"/>
        <v/>
      </c>
      <c r="AN37" s="54" t="str">
        <f t="shared" si="19"/>
        <v/>
      </c>
    </row>
    <row r="38" spans="3:40" ht="18.75">
      <c r="AB38" s="10"/>
      <c r="AI38">
        <f t="shared" si="21"/>
        <v>32</v>
      </c>
      <c r="AJ38" s="53">
        <f>'CALCULATOR SHEET'!I44</f>
        <v>0</v>
      </c>
      <c r="AK38" s="53">
        <f>'CALCULATOR SHEET'!J44</f>
        <v>0</v>
      </c>
      <c r="AL38" s="53" t="str">
        <f t="shared" si="17"/>
        <v/>
      </c>
      <c r="AM38" s="53" t="str">
        <f t="shared" si="18"/>
        <v/>
      </c>
      <c r="AN38" s="54" t="str">
        <f t="shared" si="19"/>
        <v/>
      </c>
    </row>
    <row r="39" spans="3:40" ht="18.75">
      <c r="AB39" s="10"/>
      <c r="AI39">
        <f t="shared" si="21"/>
        <v>33</v>
      </c>
      <c r="AJ39" s="53">
        <f>'CALCULATOR SHEET'!I45</f>
        <v>0</v>
      </c>
      <c r="AK39" s="53">
        <f>'CALCULATOR SHEET'!J45</f>
        <v>0</v>
      </c>
      <c r="AL39" s="53" t="str">
        <f t="shared" si="17"/>
        <v/>
      </c>
      <c r="AM39" s="53" t="str">
        <f t="shared" si="18"/>
        <v/>
      </c>
      <c r="AN39" s="54" t="str">
        <f t="shared" si="19"/>
        <v/>
      </c>
    </row>
    <row r="40" spans="3:40" ht="18.75">
      <c r="AB40" s="10"/>
      <c r="AI40">
        <f t="shared" si="21"/>
        <v>34</v>
      </c>
      <c r="AJ40" s="53">
        <f>'CALCULATOR SHEET'!I46</f>
        <v>0</v>
      </c>
      <c r="AK40" s="53">
        <f>'CALCULATOR SHEET'!J46</f>
        <v>0</v>
      </c>
      <c r="AL40" s="53" t="str">
        <f t="shared" si="17"/>
        <v/>
      </c>
      <c r="AM40" s="53" t="str">
        <f t="shared" si="18"/>
        <v/>
      </c>
      <c r="AN40" s="54" t="str">
        <f t="shared" si="19"/>
        <v/>
      </c>
    </row>
    <row r="41" spans="3:40" ht="18.75">
      <c r="D41" s="322"/>
      <c r="AB41" s="10"/>
      <c r="AI41">
        <f t="shared" si="21"/>
        <v>35</v>
      </c>
      <c r="AJ41" s="53">
        <f>'CALCULATOR SHEET'!I47</f>
        <v>0</v>
      </c>
      <c r="AK41" s="53">
        <f>'CALCULATOR SHEET'!J47</f>
        <v>0</v>
      </c>
      <c r="AL41" s="53" t="str">
        <f t="shared" si="17"/>
        <v/>
      </c>
      <c r="AM41" s="53" t="str">
        <f t="shared" si="18"/>
        <v/>
      </c>
      <c r="AN41" s="54" t="str">
        <f t="shared" si="19"/>
        <v/>
      </c>
    </row>
    <row r="42" spans="3:40" ht="18.75">
      <c r="AB42" s="10"/>
      <c r="AI42">
        <f t="shared" si="21"/>
        <v>36</v>
      </c>
      <c r="AJ42" s="53">
        <f>'CALCULATOR SHEET'!I48</f>
        <v>0</v>
      </c>
      <c r="AK42" s="53">
        <f>'CALCULATOR SHEET'!J48</f>
        <v>0</v>
      </c>
      <c r="AL42" s="53" t="str">
        <f t="shared" si="17"/>
        <v/>
      </c>
      <c r="AM42" s="53" t="str">
        <f t="shared" si="18"/>
        <v/>
      </c>
      <c r="AN42" s="54" t="str">
        <f t="shared" si="19"/>
        <v/>
      </c>
    </row>
    <row r="43" spans="3:40" ht="18.75">
      <c r="AB43" s="10"/>
      <c r="AI43">
        <f t="shared" si="21"/>
        <v>37</v>
      </c>
      <c r="AJ43" s="53">
        <f>'CALCULATOR SHEET'!I49</f>
        <v>0</v>
      </c>
      <c r="AK43" s="53">
        <f>'CALCULATOR SHEET'!J49</f>
        <v>0</v>
      </c>
      <c r="AL43" s="53" t="str">
        <f t="shared" si="17"/>
        <v/>
      </c>
      <c r="AM43" s="53" t="str">
        <f t="shared" si="18"/>
        <v/>
      </c>
      <c r="AN43" s="54" t="str">
        <f t="shared" si="19"/>
        <v/>
      </c>
    </row>
    <row r="44" spans="3:40" ht="18.75">
      <c r="AB44" s="10"/>
      <c r="AI44">
        <f t="shared" si="21"/>
        <v>38</v>
      </c>
      <c r="AJ44" s="53">
        <f>'CALCULATOR SHEET'!I50</f>
        <v>0</v>
      </c>
      <c r="AK44" s="53">
        <f>'CALCULATOR SHEET'!J50</f>
        <v>0</v>
      </c>
      <c r="AL44" s="53" t="str">
        <f t="shared" si="17"/>
        <v/>
      </c>
      <c r="AM44" s="53" t="str">
        <f t="shared" si="18"/>
        <v/>
      </c>
      <c r="AN44" s="54" t="str">
        <f t="shared" si="19"/>
        <v/>
      </c>
    </row>
    <row r="45" spans="3:40" ht="18.75">
      <c r="AB45" s="10"/>
      <c r="AI45">
        <f t="shared" si="21"/>
        <v>39</v>
      </c>
      <c r="AJ45" s="53">
        <f>'CALCULATOR SHEET'!I51</f>
        <v>0</v>
      </c>
      <c r="AK45" s="53">
        <f>'CALCULATOR SHEET'!J51</f>
        <v>0</v>
      </c>
      <c r="AL45" s="53" t="str">
        <f t="shared" si="17"/>
        <v/>
      </c>
      <c r="AM45" s="53" t="str">
        <f t="shared" si="18"/>
        <v/>
      </c>
      <c r="AN45" s="54" t="str">
        <f t="shared" si="19"/>
        <v/>
      </c>
    </row>
    <row r="46" spans="3:40" ht="18.75">
      <c r="AB46" s="10"/>
      <c r="AI46">
        <f t="shared" si="21"/>
        <v>40</v>
      </c>
      <c r="AJ46" s="53">
        <f>'CALCULATOR SHEET'!I52</f>
        <v>0</v>
      </c>
      <c r="AK46" s="53">
        <f>'CALCULATOR SHEET'!J52</f>
        <v>0</v>
      </c>
      <c r="AL46" s="53" t="str">
        <f t="shared" si="17"/>
        <v/>
      </c>
      <c r="AM46" s="53" t="str">
        <f t="shared" si="18"/>
        <v/>
      </c>
      <c r="AN46" s="54" t="str">
        <f t="shared" si="19"/>
        <v/>
      </c>
    </row>
    <row r="47" spans="3:40" ht="18.75">
      <c r="AB47" s="10"/>
      <c r="AI47">
        <f t="shared" si="21"/>
        <v>41</v>
      </c>
      <c r="AJ47" s="53">
        <f>'CALCULATOR SHEET'!I53</f>
        <v>0</v>
      </c>
      <c r="AK47" s="53">
        <f>'CALCULATOR SHEET'!J53</f>
        <v>0</v>
      </c>
      <c r="AL47" s="53" t="str">
        <f t="shared" si="17"/>
        <v/>
      </c>
      <c r="AM47" s="53" t="str">
        <f t="shared" si="18"/>
        <v/>
      </c>
      <c r="AN47" s="54" t="str">
        <f t="shared" si="19"/>
        <v/>
      </c>
    </row>
    <row r="48" spans="3:40" ht="18.75">
      <c r="AB48" s="10"/>
      <c r="AI48">
        <f t="shared" si="21"/>
        <v>42</v>
      </c>
      <c r="AJ48" s="53">
        <f>'CALCULATOR SHEET'!I54</f>
        <v>0</v>
      </c>
      <c r="AK48" s="53">
        <f>'CALCULATOR SHEET'!J54</f>
        <v>0</v>
      </c>
      <c r="AL48" s="53" t="str">
        <f t="shared" si="17"/>
        <v/>
      </c>
      <c r="AM48" s="53" t="str">
        <f t="shared" si="18"/>
        <v/>
      </c>
      <c r="AN48" s="54" t="str">
        <f t="shared" si="19"/>
        <v/>
      </c>
    </row>
    <row r="49" spans="28:40" ht="18.75">
      <c r="AB49" s="10"/>
      <c r="AI49">
        <f t="shared" si="21"/>
        <v>43</v>
      </c>
      <c r="AJ49" s="53">
        <f>'CALCULATOR SHEET'!I55</f>
        <v>0</v>
      </c>
      <c r="AK49" s="53">
        <f>'CALCULATOR SHEET'!J55</f>
        <v>0</v>
      </c>
      <c r="AL49" s="53" t="str">
        <f t="shared" si="17"/>
        <v/>
      </c>
      <c r="AM49" s="53" t="str">
        <f t="shared" si="18"/>
        <v/>
      </c>
      <c r="AN49" s="54" t="str">
        <f t="shared" si="19"/>
        <v/>
      </c>
    </row>
    <row r="50" spans="28:40" ht="18.75">
      <c r="AB50" s="10"/>
      <c r="AI50">
        <f t="shared" si="21"/>
        <v>44</v>
      </c>
      <c r="AJ50" s="53">
        <f>'CALCULATOR SHEET'!I56</f>
        <v>0</v>
      </c>
      <c r="AK50" s="53">
        <f>'CALCULATOR SHEET'!J56</f>
        <v>0</v>
      </c>
      <c r="AL50" s="53" t="str">
        <f t="shared" si="17"/>
        <v/>
      </c>
      <c r="AM50" s="53" t="str">
        <f t="shared" si="18"/>
        <v/>
      </c>
      <c r="AN50" s="54" t="str">
        <f t="shared" si="19"/>
        <v/>
      </c>
    </row>
    <row r="51" spans="28:40" ht="18.75">
      <c r="AB51" s="10"/>
      <c r="AI51">
        <f t="shared" si="21"/>
        <v>45</v>
      </c>
      <c r="AJ51" s="53">
        <f>'CALCULATOR SHEET'!I57</f>
        <v>0</v>
      </c>
      <c r="AK51" s="53">
        <f>'CALCULATOR SHEET'!J57</f>
        <v>0</v>
      </c>
      <c r="AL51" s="53" t="str">
        <f t="shared" si="17"/>
        <v/>
      </c>
      <c r="AM51" s="53" t="str">
        <f t="shared" si="18"/>
        <v/>
      </c>
      <c r="AN51" s="54" t="str">
        <f t="shared" si="19"/>
        <v/>
      </c>
    </row>
    <row r="52" spans="28:40" ht="18.75">
      <c r="AB52" s="10"/>
      <c r="AI52">
        <f t="shared" si="21"/>
        <v>46</v>
      </c>
      <c r="AJ52" s="53">
        <f>'CALCULATOR SHEET'!I58</f>
        <v>0</v>
      </c>
      <c r="AK52" s="53">
        <f>'CALCULATOR SHEET'!J58</f>
        <v>0</v>
      </c>
      <c r="AL52" s="53" t="str">
        <f t="shared" si="17"/>
        <v/>
      </c>
      <c r="AM52" s="53" t="str">
        <f t="shared" si="18"/>
        <v/>
      </c>
      <c r="AN52" s="54" t="str">
        <f t="shared" si="19"/>
        <v/>
      </c>
    </row>
    <row r="53" spans="28:40" ht="18.75">
      <c r="AB53" s="10"/>
      <c r="AI53">
        <f t="shared" si="21"/>
        <v>47</v>
      </c>
      <c r="AJ53" s="53">
        <f>'CALCULATOR SHEET'!I59</f>
        <v>0</v>
      </c>
      <c r="AK53" s="53">
        <f>'CALCULATOR SHEET'!J59</f>
        <v>0</v>
      </c>
      <c r="AL53" s="53" t="str">
        <f t="shared" si="17"/>
        <v/>
      </c>
      <c r="AM53" s="53" t="str">
        <f t="shared" si="18"/>
        <v/>
      </c>
      <c r="AN53" s="54" t="str">
        <f t="shared" si="19"/>
        <v/>
      </c>
    </row>
    <row r="54" spans="28:40" ht="18.75">
      <c r="AB54" s="10"/>
      <c r="AI54">
        <f t="shared" si="21"/>
        <v>48</v>
      </c>
      <c r="AJ54" s="53">
        <f>'CALCULATOR SHEET'!I60</f>
        <v>0</v>
      </c>
      <c r="AK54" s="53">
        <f>'CALCULATOR SHEET'!J60</f>
        <v>0</v>
      </c>
      <c r="AL54" s="53" t="str">
        <f t="shared" si="17"/>
        <v/>
      </c>
      <c r="AM54" s="53" t="str">
        <f t="shared" si="18"/>
        <v/>
      </c>
      <c r="AN54" s="54" t="str">
        <f t="shared" si="19"/>
        <v/>
      </c>
    </row>
    <row r="55" spans="28:40" ht="18.75">
      <c r="AB55" s="10"/>
      <c r="AI55">
        <f t="shared" si="21"/>
        <v>49</v>
      </c>
      <c r="AJ55" s="53">
        <f>'CALCULATOR SHEET'!I61</f>
        <v>0</v>
      </c>
      <c r="AK55" s="53">
        <f>'CALCULATOR SHEET'!J61</f>
        <v>0</v>
      </c>
      <c r="AL55" s="53" t="str">
        <f t="shared" si="17"/>
        <v/>
      </c>
      <c r="AM55" s="53" t="str">
        <f t="shared" si="18"/>
        <v/>
      </c>
      <c r="AN55" s="54" t="str">
        <f t="shared" si="19"/>
        <v/>
      </c>
    </row>
    <row r="56" spans="28:40" ht="18.75">
      <c r="AB56" s="10"/>
      <c r="AI56">
        <f t="shared" si="21"/>
        <v>50</v>
      </c>
      <c r="AJ56" s="53">
        <f>'CALCULATOR SHEET'!I62</f>
        <v>0</v>
      </c>
      <c r="AK56" s="53">
        <f>'CALCULATOR SHEET'!J62</f>
        <v>0</v>
      </c>
      <c r="AL56" s="53" t="str">
        <f t="shared" si="17"/>
        <v/>
      </c>
      <c r="AM56" s="53" t="str">
        <f t="shared" si="18"/>
        <v/>
      </c>
      <c r="AN56" s="54" t="str">
        <f t="shared" si="19"/>
        <v/>
      </c>
    </row>
    <row r="57" spans="28:40" ht="18.75">
      <c r="AB57" s="10"/>
      <c r="AI57">
        <f t="shared" si="21"/>
        <v>51</v>
      </c>
      <c r="AJ57" s="53">
        <f>'CALCULATOR SHEET'!I66</f>
        <v>0</v>
      </c>
      <c r="AK57" s="53">
        <f>'CALCULATOR SHEET'!J66</f>
        <v>0</v>
      </c>
      <c r="AL57" s="53" t="str">
        <f t="shared" si="17"/>
        <v/>
      </c>
      <c r="AM57" s="53" t="str">
        <f t="shared" si="18"/>
        <v/>
      </c>
      <c r="AN57" s="54" t="str">
        <f t="shared" si="19"/>
        <v/>
      </c>
    </row>
    <row r="58" spans="28:40" ht="18.75">
      <c r="AB58" s="10"/>
      <c r="AI58">
        <f t="shared" si="21"/>
        <v>52</v>
      </c>
      <c r="AJ58" s="53">
        <f>'CALCULATOR SHEET'!I67</f>
        <v>0</v>
      </c>
      <c r="AK58" s="53">
        <f>'CALCULATOR SHEET'!J67</f>
        <v>0</v>
      </c>
      <c r="AL58" s="53" t="str">
        <f t="shared" si="17"/>
        <v/>
      </c>
      <c r="AM58" s="53" t="str">
        <f t="shared" si="18"/>
        <v/>
      </c>
      <c r="AN58" s="54" t="str">
        <f t="shared" si="19"/>
        <v/>
      </c>
    </row>
    <row r="59" spans="28:40" ht="18.75">
      <c r="AB59" s="10"/>
      <c r="AI59">
        <f t="shared" si="21"/>
        <v>53</v>
      </c>
      <c r="AJ59" s="53">
        <f>'CALCULATOR SHEET'!I68</f>
        <v>0</v>
      </c>
      <c r="AK59" s="53">
        <f>'CALCULATOR SHEET'!J68</f>
        <v>0</v>
      </c>
      <c r="AL59" s="53" t="str">
        <f t="shared" si="17"/>
        <v/>
      </c>
      <c r="AM59" s="53" t="str">
        <f t="shared" si="18"/>
        <v/>
      </c>
      <c r="AN59" s="54" t="str">
        <f t="shared" si="19"/>
        <v/>
      </c>
    </row>
    <row r="60" spans="28:40" ht="18.75">
      <c r="AB60" s="10"/>
      <c r="AI60">
        <f t="shared" si="21"/>
        <v>54</v>
      </c>
      <c r="AJ60" s="53">
        <f>'CALCULATOR SHEET'!I69</f>
        <v>0</v>
      </c>
      <c r="AK60" s="53">
        <f>'CALCULATOR SHEET'!J69</f>
        <v>0</v>
      </c>
      <c r="AL60" s="53" t="str">
        <f t="shared" si="17"/>
        <v/>
      </c>
      <c r="AM60" s="53" t="str">
        <f t="shared" si="18"/>
        <v/>
      </c>
      <c r="AN60" s="54" t="str">
        <f t="shared" si="19"/>
        <v/>
      </c>
    </row>
    <row r="61" spans="28:40" ht="18.75">
      <c r="AB61" s="10"/>
      <c r="AI61">
        <f t="shared" si="21"/>
        <v>55</v>
      </c>
      <c r="AJ61" s="53">
        <f>'CALCULATOR SHEET'!I70</f>
        <v>0</v>
      </c>
      <c r="AK61" s="53">
        <f>'CALCULATOR SHEET'!J70</f>
        <v>0</v>
      </c>
      <c r="AL61" s="53" t="str">
        <f t="shared" si="17"/>
        <v/>
      </c>
      <c r="AM61" s="53" t="str">
        <f t="shared" si="18"/>
        <v/>
      </c>
      <c r="AN61" s="54" t="str">
        <f t="shared" si="19"/>
        <v/>
      </c>
    </row>
    <row r="62" spans="28:40" ht="18.75">
      <c r="AB62" s="10"/>
      <c r="AI62">
        <f t="shared" si="21"/>
        <v>56</v>
      </c>
      <c r="AJ62" s="53">
        <f>'CALCULATOR SHEET'!I71</f>
        <v>0</v>
      </c>
      <c r="AK62" s="53">
        <f>'CALCULATOR SHEET'!J71</f>
        <v>0</v>
      </c>
      <c r="AL62" s="53" t="str">
        <f t="shared" si="17"/>
        <v/>
      </c>
      <c r="AM62" s="53" t="str">
        <f t="shared" si="18"/>
        <v/>
      </c>
      <c r="AN62" s="54" t="str">
        <f t="shared" si="19"/>
        <v/>
      </c>
    </row>
    <row r="63" spans="28:40" ht="18.75">
      <c r="AB63" s="10"/>
      <c r="AI63">
        <f t="shared" si="21"/>
        <v>57</v>
      </c>
      <c r="AJ63" s="53">
        <f>'CALCULATOR SHEET'!I72</f>
        <v>0</v>
      </c>
      <c r="AK63" s="53">
        <f>'CALCULATOR SHEET'!J72</f>
        <v>0</v>
      </c>
      <c r="AL63" s="53" t="str">
        <f t="shared" si="17"/>
        <v/>
      </c>
      <c r="AM63" s="53" t="str">
        <f t="shared" si="18"/>
        <v/>
      </c>
      <c r="AN63" s="54" t="str">
        <f t="shared" si="19"/>
        <v/>
      </c>
    </row>
    <row r="64" spans="28:40" ht="18.75">
      <c r="AB64" s="10"/>
      <c r="AI64">
        <f t="shared" si="21"/>
        <v>58</v>
      </c>
      <c r="AJ64" s="53">
        <f>'CALCULATOR SHEET'!I73</f>
        <v>0</v>
      </c>
      <c r="AK64" s="53">
        <f>'CALCULATOR SHEET'!J73</f>
        <v>0</v>
      </c>
      <c r="AL64" s="53" t="str">
        <f t="shared" si="17"/>
        <v/>
      </c>
      <c r="AM64" s="53" t="str">
        <f t="shared" si="18"/>
        <v/>
      </c>
      <c r="AN64" s="54" t="str">
        <f t="shared" si="19"/>
        <v/>
      </c>
    </row>
    <row r="65" spans="28:40" ht="18.75">
      <c r="AB65" s="10"/>
      <c r="AI65">
        <f t="shared" si="21"/>
        <v>59</v>
      </c>
      <c r="AJ65" s="53">
        <f>'CALCULATOR SHEET'!I74</f>
        <v>0</v>
      </c>
      <c r="AK65" s="53">
        <f>'CALCULATOR SHEET'!J74</f>
        <v>0</v>
      </c>
      <c r="AL65" s="53" t="str">
        <f t="shared" si="17"/>
        <v/>
      </c>
      <c r="AM65" s="53" t="str">
        <f t="shared" si="18"/>
        <v/>
      </c>
      <c r="AN65" s="54" t="str">
        <f t="shared" si="19"/>
        <v/>
      </c>
    </row>
    <row r="66" spans="28:40" ht="18.75">
      <c r="AB66" s="10"/>
      <c r="AI66">
        <f t="shared" si="21"/>
        <v>60</v>
      </c>
      <c r="AJ66" s="53">
        <f>'CALCULATOR SHEET'!I75</f>
        <v>0</v>
      </c>
      <c r="AK66" s="53">
        <f>'CALCULATOR SHEET'!J75</f>
        <v>0</v>
      </c>
      <c r="AL66" s="53" t="str">
        <f t="shared" si="17"/>
        <v/>
      </c>
      <c r="AM66" s="53" t="str">
        <f t="shared" si="18"/>
        <v/>
      </c>
      <c r="AN66" s="54" t="str">
        <f t="shared" si="19"/>
        <v/>
      </c>
    </row>
    <row r="67" spans="28:40" ht="18.75">
      <c r="AB67" s="10"/>
      <c r="AI67">
        <f t="shared" si="21"/>
        <v>61</v>
      </c>
      <c r="AJ67" s="53">
        <f>'CALCULATOR SHEET'!I76</f>
        <v>0</v>
      </c>
      <c r="AK67" s="53">
        <f>'CALCULATOR SHEET'!J76</f>
        <v>0</v>
      </c>
      <c r="AL67" s="53" t="str">
        <f t="shared" si="17"/>
        <v/>
      </c>
      <c r="AM67" s="53" t="str">
        <f t="shared" si="18"/>
        <v/>
      </c>
      <c r="AN67" s="54" t="str">
        <f t="shared" si="19"/>
        <v/>
      </c>
    </row>
    <row r="68" spans="28:40" ht="18.75">
      <c r="AB68" s="10"/>
      <c r="AI68">
        <f t="shared" si="21"/>
        <v>62</v>
      </c>
      <c r="AJ68" s="53">
        <f>'CALCULATOR SHEET'!I77</f>
        <v>0</v>
      </c>
      <c r="AK68" s="53">
        <f>'CALCULATOR SHEET'!J77</f>
        <v>0</v>
      </c>
      <c r="AL68" s="53" t="str">
        <f t="shared" si="17"/>
        <v/>
      </c>
      <c r="AM68" s="53" t="str">
        <f t="shared" si="18"/>
        <v/>
      </c>
      <c r="AN68" s="54" t="str">
        <f t="shared" si="19"/>
        <v/>
      </c>
    </row>
    <row r="69" spans="28:40" ht="18.75">
      <c r="AB69" s="10"/>
      <c r="AI69">
        <f t="shared" si="21"/>
        <v>63</v>
      </c>
      <c r="AJ69" s="53">
        <f>'CALCULATOR SHEET'!I78</f>
        <v>0</v>
      </c>
      <c r="AK69" s="53">
        <f>'CALCULATOR SHEET'!J78</f>
        <v>0</v>
      </c>
      <c r="AL69" s="53" t="str">
        <f t="shared" si="17"/>
        <v/>
      </c>
      <c r="AM69" s="53" t="str">
        <f t="shared" si="18"/>
        <v/>
      </c>
      <c r="AN69" s="54" t="str">
        <f t="shared" si="19"/>
        <v/>
      </c>
    </row>
    <row r="70" spans="28:40">
      <c r="AI70">
        <f t="shared" si="21"/>
        <v>64</v>
      </c>
      <c r="AJ70" s="53">
        <f>'CALCULATOR SHEET'!I79</f>
        <v>0</v>
      </c>
      <c r="AK70" s="53">
        <f>'CALCULATOR SHEET'!J79</f>
        <v>0</v>
      </c>
      <c r="AL70" s="53" t="str">
        <f t="shared" si="17"/>
        <v/>
      </c>
      <c r="AM70" s="53" t="str">
        <f t="shared" si="18"/>
        <v/>
      </c>
      <c r="AN70" s="54" t="str">
        <f t="shared" si="19"/>
        <v/>
      </c>
    </row>
    <row r="71" spans="28:40">
      <c r="AI71">
        <f t="shared" si="21"/>
        <v>65</v>
      </c>
      <c r="AJ71" s="53">
        <f>'CALCULATOR SHEET'!I80</f>
        <v>0</v>
      </c>
      <c r="AK71" s="53">
        <f>'CALCULATOR SHEET'!J80</f>
        <v>0</v>
      </c>
      <c r="AL71" s="53" t="str">
        <f t="shared" si="17"/>
        <v/>
      </c>
      <c r="AM71" s="53" t="str">
        <f t="shared" si="18"/>
        <v/>
      </c>
      <c r="AN71" s="54" t="str">
        <f t="shared" si="19"/>
        <v/>
      </c>
    </row>
    <row r="72" spans="28:40">
      <c r="AI72">
        <f t="shared" si="21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22">IF(AJ72=0,"",MATCH(CEILING(AJ72,6),$D$4:$Z$4,0))</f>
        <v/>
      </c>
      <c r="AM72" s="53" t="str">
        <f t="shared" ref="AM72:AM92" si="23">IF(AK72=0,"",MATCH(CEILING(AK72,6),$C$7:$C$28,0))</f>
        <v/>
      </c>
      <c r="AN72" s="54" t="str">
        <f t="shared" ref="AN72:AN92" si="24">IF(AL72="","",INDEX($D$7:$Z$28,AM72,AL72))</f>
        <v/>
      </c>
    </row>
    <row r="73" spans="28:40">
      <c r="AI73">
        <f t="shared" ref="AI73:AI92" si="25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22"/>
        <v/>
      </c>
      <c r="AM73" s="53" t="str">
        <f t="shared" si="23"/>
        <v/>
      </c>
      <c r="AN73" s="54" t="str">
        <f t="shared" si="24"/>
        <v/>
      </c>
    </row>
    <row r="74" spans="28:40">
      <c r="AI74">
        <f t="shared" si="25"/>
        <v>68</v>
      </c>
      <c r="AJ74" s="53">
        <f>'CALCULATOR SHEET'!I83</f>
        <v>0</v>
      </c>
      <c r="AK74" s="53">
        <f>'CALCULATOR SHEET'!J83</f>
        <v>0</v>
      </c>
      <c r="AL74" s="53" t="str">
        <f t="shared" si="22"/>
        <v/>
      </c>
      <c r="AM74" s="53" t="str">
        <f t="shared" si="23"/>
        <v/>
      </c>
      <c r="AN74" s="54" t="str">
        <f t="shared" si="24"/>
        <v/>
      </c>
    </row>
    <row r="75" spans="28:40">
      <c r="AI75">
        <f t="shared" si="25"/>
        <v>69</v>
      </c>
      <c r="AJ75" s="53">
        <f>'CALCULATOR SHEET'!I84</f>
        <v>0</v>
      </c>
      <c r="AK75" s="53">
        <f>'CALCULATOR SHEET'!J84</f>
        <v>0</v>
      </c>
      <c r="AL75" s="53" t="str">
        <f t="shared" si="22"/>
        <v/>
      </c>
      <c r="AM75" s="53" t="str">
        <f t="shared" si="23"/>
        <v/>
      </c>
      <c r="AN75" s="54" t="str">
        <f t="shared" si="24"/>
        <v/>
      </c>
    </row>
    <row r="76" spans="28:40">
      <c r="AI76">
        <f t="shared" si="25"/>
        <v>70</v>
      </c>
      <c r="AJ76" s="53">
        <f>'CALCULATOR SHEET'!I85</f>
        <v>0</v>
      </c>
      <c r="AK76" s="53">
        <f>'CALCULATOR SHEET'!J85</f>
        <v>0</v>
      </c>
      <c r="AL76" s="53" t="str">
        <f t="shared" si="22"/>
        <v/>
      </c>
      <c r="AM76" s="53" t="str">
        <f t="shared" si="23"/>
        <v/>
      </c>
      <c r="AN76" s="54" t="str">
        <f t="shared" si="24"/>
        <v/>
      </c>
    </row>
    <row r="77" spans="28:40">
      <c r="AI77">
        <f t="shared" si="25"/>
        <v>71</v>
      </c>
      <c r="AJ77" s="53">
        <f>'CALCULATOR SHEET'!I86</f>
        <v>0</v>
      </c>
      <c r="AK77" s="53">
        <f>'CALCULATOR SHEET'!J86</f>
        <v>0</v>
      </c>
      <c r="AL77" s="53" t="str">
        <f t="shared" si="22"/>
        <v/>
      </c>
      <c r="AM77" s="53" t="str">
        <f t="shared" si="23"/>
        <v/>
      </c>
      <c r="AN77" s="54" t="str">
        <f t="shared" si="24"/>
        <v/>
      </c>
    </row>
    <row r="78" spans="28:40">
      <c r="AI78">
        <f t="shared" si="25"/>
        <v>72</v>
      </c>
      <c r="AJ78" s="53">
        <f>'CALCULATOR SHEET'!I87</f>
        <v>0</v>
      </c>
      <c r="AK78" s="53">
        <f>'CALCULATOR SHEET'!J87</f>
        <v>0</v>
      </c>
      <c r="AL78" s="53" t="str">
        <f t="shared" si="22"/>
        <v/>
      </c>
      <c r="AM78" s="53" t="str">
        <f t="shared" si="23"/>
        <v/>
      </c>
      <c r="AN78" s="54" t="str">
        <f t="shared" si="24"/>
        <v/>
      </c>
    </row>
    <row r="79" spans="28:40">
      <c r="AI79">
        <f t="shared" si="25"/>
        <v>73</v>
      </c>
      <c r="AJ79" s="53">
        <f>'CALCULATOR SHEET'!I88</f>
        <v>0</v>
      </c>
      <c r="AK79" s="53">
        <f>'CALCULATOR SHEET'!J88</f>
        <v>0</v>
      </c>
      <c r="AL79" s="53" t="str">
        <f t="shared" si="22"/>
        <v/>
      </c>
      <c r="AM79" s="53" t="str">
        <f t="shared" si="23"/>
        <v/>
      </c>
      <c r="AN79" s="54" t="str">
        <f t="shared" si="24"/>
        <v/>
      </c>
    </row>
    <row r="80" spans="28:40">
      <c r="AI80">
        <f t="shared" si="25"/>
        <v>74</v>
      </c>
      <c r="AJ80" s="53">
        <f>'CALCULATOR SHEET'!I89</f>
        <v>0</v>
      </c>
      <c r="AK80" s="53">
        <f>'CALCULATOR SHEET'!J89</f>
        <v>0</v>
      </c>
      <c r="AL80" s="53" t="str">
        <f t="shared" si="22"/>
        <v/>
      </c>
      <c r="AM80" s="53" t="str">
        <f t="shared" si="23"/>
        <v/>
      </c>
      <c r="AN80" s="54" t="str">
        <f t="shared" si="24"/>
        <v/>
      </c>
    </row>
    <row r="81" spans="35:40">
      <c r="AI81">
        <f t="shared" si="25"/>
        <v>75</v>
      </c>
      <c r="AJ81" s="53">
        <f>'CALCULATOR SHEET'!I90</f>
        <v>0</v>
      </c>
      <c r="AK81" s="53">
        <f>'CALCULATOR SHEET'!J90</f>
        <v>0</v>
      </c>
      <c r="AL81" s="53" t="str">
        <f t="shared" si="22"/>
        <v/>
      </c>
      <c r="AM81" s="53" t="str">
        <f t="shared" si="23"/>
        <v/>
      </c>
      <c r="AN81" s="54" t="str">
        <f t="shared" si="24"/>
        <v/>
      </c>
    </row>
    <row r="82" spans="35:40">
      <c r="AI82">
        <f t="shared" si="25"/>
        <v>76</v>
      </c>
      <c r="AJ82" s="53">
        <f>'CALCULATOR SHEET'!I91</f>
        <v>0</v>
      </c>
      <c r="AK82" s="53">
        <f>'CALCULATOR SHEET'!J91</f>
        <v>0</v>
      </c>
      <c r="AL82" s="53" t="str">
        <f t="shared" si="22"/>
        <v/>
      </c>
      <c r="AM82" s="53" t="str">
        <f t="shared" si="23"/>
        <v/>
      </c>
      <c r="AN82" s="54" t="str">
        <f t="shared" si="24"/>
        <v/>
      </c>
    </row>
    <row r="83" spans="35:40">
      <c r="AI83">
        <f t="shared" si="25"/>
        <v>77</v>
      </c>
      <c r="AJ83" s="53">
        <f>'CALCULATOR SHEET'!I92</f>
        <v>0</v>
      </c>
      <c r="AK83" s="53">
        <f>'CALCULATOR SHEET'!J92</f>
        <v>0</v>
      </c>
      <c r="AL83" s="53" t="str">
        <f t="shared" si="22"/>
        <v/>
      </c>
      <c r="AM83" s="53" t="str">
        <f t="shared" si="23"/>
        <v/>
      </c>
      <c r="AN83" s="54" t="str">
        <f t="shared" si="24"/>
        <v/>
      </c>
    </row>
    <row r="84" spans="35:40">
      <c r="AI84">
        <f t="shared" si="25"/>
        <v>78</v>
      </c>
      <c r="AJ84" s="53">
        <f>'CALCULATOR SHEET'!I93</f>
        <v>0</v>
      </c>
      <c r="AK84" s="53">
        <f>'CALCULATOR SHEET'!J93</f>
        <v>0</v>
      </c>
      <c r="AL84" s="53" t="str">
        <f t="shared" si="22"/>
        <v/>
      </c>
      <c r="AM84" s="53" t="str">
        <f t="shared" si="23"/>
        <v/>
      </c>
      <c r="AN84" s="54" t="str">
        <f t="shared" si="24"/>
        <v/>
      </c>
    </row>
    <row r="85" spans="35:40">
      <c r="AI85">
        <f t="shared" si="25"/>
        <v>79</v>
      </c>
      <c r="AJ85" s="53">
        <f>'CALCULATOR SHEET'!I94</f>
        <v>0</v>
      </c>
      <c r="AK85" s="53">
        <f>'CALCULATOR SHEET'!J94</f>
        <v>0</v>
      </c>
      <c r="AL85" s="53" t="str">
        <f t="shared" si="22"/>
        <v/>
      </c>
      <c r="AM85" s="53" t="str">
        <f t="shared" si="23"/>
        <v/>
      </c>
      <c r="AN85" s="54" t="str">
        <f t="shared" si="24"/>
        <v/>
      </c>
    </row>
    <row r="86" spans="35:40">
      <c r="AI86">
        <f t="shared" si="25"/>
        <v>80</v>
      </c>
      <c r="AJ86" s="53">
        <f>'CALCULATOR SHEET'!I95</f>
        <v>0</v>
      </c>
      <c r="AK86" s="53">
        <f>'CALCULATOR SHEET'!J95</f>
        <v>0</v>
      </c>
      <c r="AL86" s="53" t="str">
        <f t="shared" si="22"/>
        <v/>
      </c>
      <c r="AM86" s="53" t="str">
        <f t="shared" si="23"/>
        <v/>
      </c>
      <c r="AN86" s="54" t="str">
        <f t="shared" si="24"/>
        <v/>
      </c>
    </row>
    <row r="87" spans="35:40">
      <c r="AI87">
        <f t="shared" si="25"/>
        <v>81</v>
      </c>
      <c r="AJ87" s="53">
        <f>'CALCULATOR SHEET'!I96</f>
        <v>0</v>
      </c>
      <c r="AK87" s="53">
        <f>'CALCULATOR SHEET'!J96</f>
        <v>0</v>
      </c>
      <c r="AL87" s="53" t="str">
        <f t="shared" si="22"/>
        <v/>
      </c>
      <c r="AM87" s="53" t="str">
        <f t="shared" si="23"/>
        <v/>
      </c>
      <c r="AN87" s="54" t="str">
        <f t="shared" si="24"/>
        <v/>
      </c>
    </row>
    <row r="88" spans="35:40">
      <c r="AI88">
        <f t="shared" si="25"/>
        <v>82</v>
      </c>
      <c r="AJ88" s="53">
        <f>'CALCULATOR SHEET'!I97</f>
        <v>0</v>
      </c>
      <c r="AK88" s="53">
        <f>'CALCULATOR SHEET'!J97</f>
        <v>0</v>
      </c>
      <c r="AL88" s="53" t="str">
        <f t="shared" si="22"/>
        <v/>
      </c>
      <c r="AM88" s="53" t="str">
        <f t="shared" si="23"/>
        <v/>
      </c>
      <c r="AN88" s="54" t="str">
        <f t="shared" si="24"/>
        <v/>
      </c>
    </row>
    <row r="89" spans="35:40">
      <c r="AI89">
        <f t="shared" si="25"/>
        <v>83</v>
      </c>
      <c r="AJ89" s="53">
        <f>'CALCULATOR SHEET'!I98</f>
        <v>0</v>
      </c>
      <c r="AK89" s="53">
        <f>'CALCULATOR SHEET'!J98</f>
        <v>0</v>
      </c>
      <c r="AL89" s="53" t="str">
        <f t="shared" si="22"/>
        <v/>
      </c>
      <c r="AM89" s="53" t="str">
        <f t="shared" si="23"/>
        <v/>
      </c>
      <c r="AN89" s="54" t="str">
        <f t="shared" si="24"/>
        <v/>
      </c>
    </row>
    <row r="90" spans="35:40">
      <c r="AI90">
        <f t="shared" si="25"/>
        <v>84</v>
      </c>
      <c r="AJ90" s="53">
        <f>'CALCULATOR SHEET'!I99</f>
        <v>0</v>
      </c>
      <c r="AK90" s="53">
        <f>'CALCULATOR SHEET'!J99</f>
        <v>0</v>
      </c>
      <c r="AL90" s="53" t="str">
        <f t="shared" si="22"/>
        <v/>
      </c>
      <c r="AM90" s="53" t="str">
        <f t="shared" si="23"/>
        <v/>
      </c>
      <c r="AN90" s="54" t="str">
        <f t="shared" si="24"/>
        <v/>
      </c>
    </row>
    <row r="91" spans="35:40">
      <c r="AI91">
        <f t="shared" si="25"/>
        <v>85</v>
      </c>
      <c r="AJ91" s="53">
        <f>'CALCULATOR SHEET'!I100</f>
        <v>0</v>
      </c>
      <c r="AK91" s="53">
        <f>'CALCULATOR SHEET'!J100</f>
        <v>0</v>
      </c>
      <c r="AL91" s="53" t="str">
        <f t="shared" si="22"/>
        <v/>
      </c>
      <c r="AM91" s="53" t="str">
        <f t="shared" si="23"/>
        <v/>
      </c>
      <c r="AN91" s="54" t="str">
        <f t="shared" si="24"/>
        <v/>
      </c>
    </row>
    <row r="92" spans="35:40">
      <c r="AI92">
        <f t="shared" si="25"/>
        <v>86</v>
      </c>
      <c r="AJ92" s="53">
        <f>'CALCULATOR SHEET'!I101</f>
        <v>0</v>
      </c>
      <c r="AK92" s="53">
        <f>'CALCULATOR SHEET'!J101</f>
        <v>0</v>
      </c>
      <c r="AL92" s="53" t="str">
        <f t="shared" si="22"/>
        <v/>
      </c>
      <c r="AM92" s="53" t="str">
        <f t="shared" si="23"/>
        <v/>
      </c>
      <c r="AN92" s="54" t="str">
        <f t="shared" si="24"/>
        <v/>
      </c>
    </row>
  </sheetData>
  <sheetProtection algorithmName="SHA-512" hashValue="AxH7YDdlqCEIIVrCKgToudwiCtr1nEcFe2EKdWWwnfj4PCuMmMP0jpw12UfBIzittU05jZAaSMmE8Fd+QqC9Rg==" saltValue="q9AZeA4wixi6FX+P7wBE7w==" spinCount="100000" sheet="1" objects="1" scenarios="1"/>
  <mergeCells count="2">
    <mergeCell ref="M1:T3"/>
    <mergeCell ref="X1:Y1"/>
  </mergeCells>
  <pageMargins left="0.25" right="0.25" top="0.75" bottom="0.75" header="0.3" footer="0.3"/>
  <pageSetup scale="39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</sheetPr>
  <dimension ref="B2:AF92"/>
  <sheetViews>
    <sheetView topLeftCell="D4" workbookViewId="0">
      <selection activeCell="N37" sqref="N37"/>
    </sheetView>
  </sheetViews>
  <sheetFormatPr baseColWidth="10" defaultColWidth="9.140625" defaultRowHeight="15"/>
  <cols>
    <col min="1" max="1" width="4.42578125" style="1" customWidth="1"/>
    <col min="2" max="2" width="9.140625" style="1"/>
    <col min="3" max="14" width="10.7109375" style="1" customWidth="1"/>
    <col min="15" max="16" width="11.5703125" style="1" bestFit="1" customWidth="1"/>
    <col min="17" max="17" width="14" style="1" customWidth="1"/>
    <col min="18" max="18" width="12.7109375" style="1" customWidth="1"/>
    <col min="19" max="19" width="11.42578125" style="1" customWidth="1"/>
    <col min="20" max="20" width="9.140625" style="1"/>
    <col min="21" max="21" width="11" style="1" customWidth="1"/>
    <col min="22" max="22" width="9.140625" style="1"/>
    <col min="23" max="23" width="11.85546875" style="1" customWidth="1"/>
    <col min="24" max="16384" width="9.140625" style="1"/>
  </cols>
  <sheetData>
    <row r="2" spans="2:32" ht="17.25">
      <c r="E2" s="129" t="s">
        <v>33</v>
      </c>
      <c r="O2" s="38"/>
      <c r="Q2" s="125" t="s">
        <v>4</v>
      </c>
      <c r="R2" s="125"/>
      <c r="S2" s="125">
        <v>44417</v>
      </c>
    </row>
    <row r="3" spans="2:32" ht="17.25">
      <c r="E3" s="129" t="s">
        <v>34</v>
      </c>
    </row>
    <row r="4" spans="2:32" ht="25.5">
      <c r="D4" s="130"/>
      <c r="E4" s="131" t="s">
        <v>35</v>
      </c>
      <c r="L4" s="130"/>
      <c r="M4" s="130"/>
      <c r="N4" s="130"/>
      <c r="S4" s="132" t="s">
        <v>224</v>
      </c>
    </row>
    <row r="5" spans="2:32">
      <c r="Q5" s="226"/>
      <c r="R5" s="38"/>
      <c r="AD5" s="34"/>
      <c r="AE5" s="34"/>
    </row>
    <row r="6" spans="2:32">
      <c r="B6" s="3" t="s">
        <v>19</v>
      </c>
      <c r="S6" s="38" t="s">
        <v>378</v>
      </c>
      <c r="W6" s="34" t="s">
        <v>376</v>
      </c>
      <c r="X6" s="8" t="s">
        <v>117</v>
      </c>
      <c r="Y6" s="34" t="s">
        <v>1</v>
      </c>
      <c r="Z6" s="34" t="s">
        <v>27</v>
      </c>
      <c r="AA6" s="34" t="s">
        <v>28</v>
      </c>
      <c r="AB6" s="34" t="s">
        <v>29</v>
      </c>
      <c r="AC6" s="34" t="s">
        <v>30</v>
      </c>
      <c r="AD6" s="34"/>
      <c r="AE6" s="34" t="s">
        <v>216</v>
      </c>
      <c r="AF6" s="34" t="s">
        <v>282</v>
      </c>
    </row>
    <row r="7" spans="2:32" ht="15.75">
      <c r="B7" s="133" t="s">
        <v>26</v>
      </c>
      <c r="C7" s="134">
        <v>30</v>
      </c>
      <c r="D7" s="134">
        <f>C7+6</f>
        <v>36</v>
      </c>
      <c r="E7" s="134">
        <f t="shared" ref="E7:Q7" si="0">D7+6</f>
        <v>42</v>
      </c>
      <c r="F7" s="134">
        <f t="shared" si="0"/>
        <v>48</v>
      </c>
      <c r="G7" s="134">
        <f t="shared" si="0"/>
        <v>54</v>
      </c>
      <c r="H7" s="134">
        <f t="shared" si="0"/>
        <v>60</v>
      </c>
      <c r="I7" s="134">
        <f t="shared" si="0"/>
        <v>66</v>
      </c>
      <c r="J7" s="134">
        <f t="shared" si="0"/>
        <v>72</v>
      </c>
      <c r="K7" s="134">
        <f t="shared" si="0"/>
        <v>78</v>
      </c>
      <c r="L7" s="134">
        <f t="shared" si="0"/>
        <v>84</v>
      </c>
      <c r="M7" s="134">
        <f t="shared" si="0"/>
        <v>90</v>
      </c>
      <c r="N7" s="134">
        <f t="shared" si="0"/>
        <v>96</v>
      </c>
      <c r="O7" s="134">
        <f>N7+6</f>
        <v>102</v>
      </c>
      <c r="P7" s="134">
        <f t="shared" si="0"/>
        <v>108</v>
      </c>
      <c r="Q7" s="134">
        <f t="shared" si="0"/>
        <v>114</v>
      </c>
      <c r="R7" s="134">
        <v>120</v>
      </c>
      <c r="S7" s="135" t="s">
        <v>26</v>
      </c>
      <c r="U7" s="385" t="s">
        <v>216</v>
      </c>
      <c r="V7" s="147"/>
      <c r="W7" s="147" t="str">
        <f>'CALCULATOR SHEET'!E13</f>
        <v>GROUP 1</v>
      </c>
      <c r="X7" s="1">
        <v>1</v>
      </c>
      <c r="Y7" s="7">
        <f>'CALCULATOR SHEET'!I13</f>
        <v>91</v>
      </c>
      <c r="Z7" s="7">
        <f>'CALCULATOR SHEET'!J13</f>
        <v>117.5</v>
      </c>
      <c r="AA7" s="7">
        <f>IF(Y7=0,"",MATCH(CEILING(Y7,6),$C$7:$R$7,0))</f>
        <v>12</v>
      </c>
      <c r="AB7" s="7">
        <f>IF(Z7=0,"",MATCH(CEILING(Z7,6),$B$10:$B$26,0))</f>
        <v>15</v>
      </c>
      <c r="AC7" s="146">
        <f>IF(AA7="","",IF(W7="GROUP 1",INDEX($C$10:$R$26,AB7,AA7),IF(W7="GROUP 2",INDEX($C$39:$R$55,AB7,AA7),IF(W7="GROUP 3",INDEX($C$64:$R$80,AB7,AA7),""))))</f>
        <v>958</v>
      </c>
      <c r="AD7" s="13" t="str">
        <f>IF(AND('CALCULATOR SHEET'!P13="YES",'CALCULATOR SHEET'!Q13="YES"),HLOOKUP(CEILING(Y7,6),$C$28:$Q$31,3,FALSE),"")</f>
        <v/>
      </c>
      <c r="AE7" s="13">
        <f>IF(AB7&lt;&gt;"",VLOOKUP(AB7,$T$10:$U$26,2,FALSE),"")</f>
        <v>218</v>
      </c>
      <c r="AF7" s="13">
        <f>IF(Y7&gt;0,HLOOKUP(AA7,$C$29:$R$30,2,FALSE),"")</f>
        <v>0</v>
      </c>
    </row>
    <row r="8" spans="2:32" ht="15.75">
      <c r="U8" s="385"/>
      <c r="V8" s="147"/>
      <c r="W8" s="147" t="str">
        <f>'CALCULATOR SHEET'!E14</f>
        <v>GROUP 1</v>
      </c>
      <c r="X8" s="1">
        <f>+X7+1</f>
        <v>2</v>
      </c>
      <c r="Y8" s="7">
        <f>'CALCULATOR SHEET'!I14</f>
        <v>47</v>
      </c>
      <c r="Z8" s="7">
        <f>'CALCULATOR SHEET'!J14</f>
        <v>117.5</v>
      </c>
      <c r="AA8" s="7">
        <f t="shared" ref="AA8:AA28" si="1">IF(Y8=0,"",MATCH(CEILING(Y8,6),$C$7:$R$7,0))</f>
        <v>4</v>
      </c>
      <c r="AB8" s="7">
        <f t="shared" ref="AB8:AB28" si="2">IF(Z8=0,"",MATCH(CEILING(Z8,6),$B$10:$B$26,0))</f>
        <v>15</v>
      </c>
      <c r="AC8" s="146">
        <f t="shared" ref="AC8:AC71" si="3">IF(AA8="","",IF(W8="GROUP 1",INDEX($C$10:$R$26,AB8,AA8),IF(W8="GROUP 2",INDEX($C$39:$R$55,AB8,AA8),IF(W8="GROUP 3",INDEX($C$64:$R$80,AB8,AA8),""))))</f>
        <v>778</v>
      </c>
      <c r="AD8" s="13" t="str">
        <f>IF(AND('CALCULATOR SHEET'!P14="YES",'CALCULATOR SHEET'!Q14="YES"),HLOOKUP(CEILING(Y8,6),$C$28:$Q$31,3,FALSE),"")</f>
        <v/>
      </c>
      <c r="AE8" s="13">
        <f t="shared" ref="AE8:AE28" si="4">IF(AB8&lt;&gt;"",VLOOKUP(AB8,$T$10:$U$26,2,FALSE),"")</f>
        <v>218</v>
      </c>
      <c r="AF8" s="13">
        <f t="shared" ref="AF8:AF71" si="5">IF(Y8&gt;0,HLOOKUP(AA8,$C$29:$R$30,2,FALSE),"")</f>
        <v>0</v>
      </c>
    </row>
    <row r="9" spans="2:32" ht="15.75">
      <c r="B9" s="134" t="s">
        <v>101</v>
      </c>
      <c r="S9" s="134" t="s">
        <v>101</v>
      </c>
      <c r="U9" s="25"/>
      <c r="V9" s="25"/>
      <c r="W9" s="147">
        <f>'CALCULATOR SHEET'!E15</f>
        <v>0</v>
      </c>
      <c r="X9" s="1">
        <f t="shared" ref="X9:X28" si="6">+X8+1</f>
        <v>3</v>
      </c>
      <c r="Y9" s="7">
        <f>'CALCULATOR SHEET'!I15</f>
        <v>0</v>
      </c>
      <c r="Z9" s="7">
        <f>'CALCULATOR SHEET'!J15</f>
        <v>0</v>
      </c>
      <c r="AA9" s="7" t="str">
        <f t="shared" si="1"/>
        <v/>
      </c>
      <c r="AB9" s="7" t="str">
        <f t="shared" si="2"/>
        <v/>
      </c>
      <c r="AC9" s="146" t="str">
        <f t="shared" si="3"/>
        <v/>
      </c>
      <c r="AD9" s="13" t="str">
        <f>IF(AND('CALCULATOR SHEET'!P15="YES",'CALCULATOR SHEET'!Q15="YES"),HLOOKUP(CEILING(Y9,6),$C$28:$Q$31,3,FALSE),"")</f>
        <v/>
      </c>
      <c r="AE9" s="13" t="str">
        <f t="shared" si="4"/>
        <v/>
      </c>
      <c r="AF9" s="13" t="str">
        <f t="shared" si="5"/>
        <v/>
      </c>
    </row>
    <row r="10" spans="2:32" ht="15.75" customHeight="1">
      <c r="B10" s="134">
        <v>36</v>
      </c>
      <c r="C10" s="363">
        <v>677</v>
      </c>
      <c r="D10" s="363">
        <v>692</v>
      </c>
      <c r="E10" s="363">
        <v>709</v>
      </c>
      <c r="F10" s="363">
        <v>724</v>
      </c>
      <c r="G10" s="363">
        <v>740</v>
      </c>
      <c r="H10" s="363">
        <v>755</v>
      </c>
      <c r="I10" s="363">
        <v>772</v>
      </c>
      <c r="J10" s="363">
        <v>786</v>
      </c>
      <c r="K10" s="363">
        <v>803</v>
      </c>
      <c r="L10" s="363">
        <v>818</v>
      </c>
      <c r="M10" s="363">
        <v>835</v>
      </c>
      <c r="N10" s="363">
        <v>849</v>
      </c>
      <c r="O10" s="363">
        <v>866</v>
      </c>
      <c r="P10" s="363">
        <v>881</v>
      </c>
      <c r="Q10" s="363">
        <v>897</v>
      </c>
      <c r="R10" s="363">
        <v>912</v>
      </c>
      <c r="S10" s="134">
        <v>36</v>
      </c>
      <c r="T10" s="1">
        <v>1</v>
      </c>
      <c r="U10" s="139">
        <v>200</v>
      </c>
      <c r="V10" s="148"/>
      <c r="W10" s="147">
        <f>'CALCULATOR SHEET'!E16</f>
        <v>0</v>
      </c>
      <c r="X10" s="1">
        <f t="shared" si="6"/>
        <v>4</v>
      </c>
      <c r="Y10" s="7">
        <f>'CALCULATOR SHEET'!I16</f>
        <v>0</v>
      </c>
      <c r="Z10" s="7">
        <f>'CALCULATOR SHEET'!J16</f>
        <v>0</v>
      </c>
      <c r="AA10" s="7" t="str">
        <f t="shared" si="1"/>
        <v/>
      </c>
      <c r="AB10" s="7" t="str">
        <f t="shared" si="2"/>
        <v/>
      </c>
      <c r="AC10" s="146" t="str">
        <f t="shared" si="3"/>
        <v/>
      </c>
      <c r="AD10" s="13" t="str">
        <f>IF(AND('CALCULATOR SHEET'!P16="YES",'CALCULATOR SHEET'!Q16="YES"),HLOOKUP(CEILING(Y10,6),$C$28:$Q$31,3,FALSE),"")</f>
        <v/>
      </c>
      <c r="AE10" s="13" t="str">
        <f t="shared" si="4"/>
        <v/>
      </c>
      <c r="AF10" s="13" t="str">
        <f t="shared" si="5"/>
        <v/>
      </c>
    </row>
    <row r="11" spans="2:32" ht="15.75" customHeight="1">
      <c r="B11" s="134">
        <f>B10+6</f>
        <v>42</v>
      </c>
      <c r="C11" s="363">
        <v>680</v>
      </c>
      <c r="D11" s="363">
        <v>695</v>
      </c>
      <c r="E11" s="363">
        <v>712</v>
      </c>
      <c r="F11" s="363">
        <v>728</v>
      </c>
      <c r="G11" s="363">
        <v>745</v>
      </c>
      <c r="H11" s="363">
        <v>760</v>
      </c>
      <c r="I11" s="363">
        <v>777</v>
      </c>
      <c r="J11" s="363">
        <v>792</v>
      </c>
      <c r="K11" s="363">
        <v>809</v>
      </c>
      <c r="L11" s="363">
        <v>825</v>
      </c>
      <c r="M11" s="363">
        <v>842</v>
      </c>
      <c r="N11" s="363">
        <v>857</v>
      </c>
      <c r="O11" s="363">
        <v>874</v>
      </c>
      <c r="P11" s="363">
        <v>889</v>
      </c>
      <c r="Q11" s="363">
        <v>907</v>
      </c>
      <c r="R11" s="363">
        <v>922</v>
      </c>
      <c r="S11" s="134">
        <f>+S10+6</f>
        <v>42</v>
      </c>
      <c r="T11" s="1">
        <f>T10+1</f>
        <v>2</v>
      </c>
      <c r="U11" s="139">
        <v>201</v>
      </c>
      <c r="V11" s="148"/>
      <c r="W11" s="147">
        <f>'CALCULATOR SHEET'!E17</f>
        <v>0</v>
      </c>
      <c r="X11" s="1">
        <f t="shared" si="6"/>
        <v>5</v>
      </c>
      <c r="Y11" s="7">
        <f>'CALCULATOR SHEET'!I17</f>
        <v>0</v>
      </c>
      <c r="Z11" s="7">
        <f>'CALCULATOR SHEET'!J17</f>
        <v>0</v>
      </c>
      <c r="AA11" s="7" t="str">
        <f t="shared" si="1"/>
        <v/>
      </c>
      <c r="AB11" s="7" t="str">
        <f t="shared" si="2"/>
        <v/>
      </c>
      <c r="AC11" s="146" t="str">
        <f t="shared" si="3"/>
        <v/>
      </c>
      <c r="AD11" s="13" t="str">
        <f>IF(AND('CALCULATOR SHEET'!P17="YES",'CALCULATOR SHEET'!Q17="YES"),HLOOKUP(CEILING(Y11,6),$C$28:$Q$31,3,FALSE),"")</f>
        <v/>
      </c>
      <c r="AE11" s="13" t="str">
        <f t="shared" si="4"/>
        <v/>
      </c>
      <c r="AF11" s="13" t="str">
        <f t="shared" si="5"/>
        <v/>
      </c>
    </row>
    <row r="12" spans="2:32" ht="15.75" customHeight="1">
      <c r="B12" s="134">
        <f t="shared" ref="B12:B26" si="7">B11+6</f>
        <v>48</v>
      </c>
      <c r="C12" s="363">
        <v>682</v>
      </c>
      <c r="D12" s="363">
        <v>698</v>
      </c>
      <c r="E12" s="363">
        <v>716</v>
      </c>
      <c r="F12" s="363">
        <v>731</v>
      </c>
      <c r="G12" s="363">
        <v>749</v>
      </c>
      <c r="H12" s="363">
        <v>765</v>
      </c>
      <c r="I12" s="363">
        <v>782</v>
      </c>
      <c r="J12" s="363">
        <v>798</v>
      </c>
      <c r="K12" s="363">
        <v>816</v>
      </c>
      <c r="L12" s="363">
        <v>831</v>
      </c>
      <c r="M12" s="363">
        <v>849</v>
      </c>
      <c r="N12" s="363">
        <v>865</v>
      </c>
      <c r="O12" s="363">
        <v>882</v>
      </c>
      <c r="P12" s="363">
        <v>898</v>
      </c>
      <c r="Q12" s="363">
        <v>916</v>
      </c>
      <c r="R12" s="363">
        <v>931</v>
      </c>
      <c r="S12" s="134">
        <f t="shared" ref="S12:S26" si="8">+S11+6</f>
        <v>48</v>
      </c>
      <c r="T12" s="1">
        <f t="shared" ref="T12:T26" si="9">T11+1</f>
        <v>3</v>
      </c>
      <c r="U12" s="139">
        <v>203</v>
      </c>
      <c r="V12" s="148"/>
      <c r="W12" s="147">
        <f>'CALCULATOR SHEET'!E18</f>
        <v>0</v>
      </c>
      <c r="X12" s="1">
        <f t="shared" si="6"/>
        <v>6</v>
      </c>
      <c r="Y12" s="7">
        <f>'CALCULATOR SHEET'!I18</f>
        <v>0</v>
      </c>
      <c r="Z12" s="7">
        <f>'CALCULATOR SHEET'!J18</f>
        <v>0</v>
      </c>
      <c r="AA12" s="7" t="str">
        <f t="shared" si="1"/>
        <v/>
      </c>
      <c r="AB12" s="7" t="str">
        <f t="shared" si="2"/>
        <v/>
      </c>
      <c r="AC12" s="146" t="str">
        <f t="shared" si="3"/>
        <v/>
      </c>
      <c r="AD12" s="13" t="str">
        <f>IF(AND('CALCULATOR SHEET'!P18="YES",'CALCULATOR SHEET'!Q18="YES"),HLOOKUP(CEILING(Y12,6),$C$28:$Q$31,3,FALSE),"")</f>
        <v/>
      </c>
      <c r="AE12" s="13" t="str">
        <f t="shared" si="4"/>
        <v/>
      </c>
      <c r="AF12" s="13" t="str">
        <f t="shared" si="5"/>
        <v/>
      </c>
    </row>
    <row r="13" spans="2:32" ht="15.75" customHeight="1">
      <c r="B13" s="134">
        <f t="shared" si="7"/>
        <v>54</v>
      </c>
      <c r="C13" s="363">
        <v>685</v>
      </c>
      <c r="D13" s="363">
        <v>701</v>
      </c>
      <c r="E13" s="363">
        <v>719</v>
      </c>
      <c r="F13" s="363">
        <v>735</v>
      </c>
      <c r="G13" s="363">
        <v>753</v>
      </c>
      <c r="H13" s="363">
        <v>770</v>
      </c>
      <c r="I13" s="363">
        <v>788</v>
      </c>
      <c r="J13" s="363">
        <v>804</v>
      </c>
      <c r="K13" s="363">
        <v>822</v>
      </c>
      <c r="L13" s="363">
        <v>838</v>
      </c>
      <c r="M13" s="363">
        <v>856</v>
      </c>
      <c r="N13" s="363">
        <v>873</v>
      </c>
      <c r="O13" s="363">
        <v>891</v>
      </c>
      <c r="P13" s="363">
        <v>907</v>
      </c>
      <c r="Q13" s="363">
        <v>925</v>
      </c>
      <c r="R13" s="363">
        <v>941</v>
      </c>
      <c r="S13" s="134">
        <f t="shared" si="8"/>
        <v>54</v>
      </c>
      <c r="T13" s="1">
        <f t="shared" si="9"/>
        <v>4</v>
      </c>
      <c r="U13" s="139">
        <v>204</v>
      </c>
      <c r="V13" s="148"/>
      <c r="W13" s="147">
        <f>'CALCULATOR SHEET'!E19</f>
        <v>0</v>
      </c>
      <c r="X13" s="1">
        <f t="shared" si="6"/>
        <v>7</v>
      </c>
      <c r="Y13" s="7">
        <f>'CALCULATOR SHEET'!I19</f>
        <v>0</v>
      </c>
      <c r="Z13" s="7">
        <f>'CALCULATOR SHEET'!J19</f>
        <v>0</v>
      </c>
      <c r="AA13" s="7" t="str">
        <f t="shared" si="1"/>
        <v/>
      </c>
      <c r="AB13" s="7" t="str">
        <f t="shared" si="2"/>
        <v/>
      </c>
      <c r="AC13" s="146" t="str">
        <f t="shared" si="3"/>
        <v/>
      </c>
      <c r="AD13" s="13" t="str">
        <f>IF(AND('CALCULATOR SHEET'!P19="YES",'CALCULATOR SHEET'!Q19="YES"),HLOOKUP(CEILING(Y13,6),$C$28:$Q$31,3,FALSE),"")</f>
        <v/>
      </c>
      <c r="AE13" s="13" t="str">
        <f t="shared" si="4"/>
        <v/>
      </c>
      <c r="AF13" s="13" t="str">
        <f t="shared" si="5"/>
        <v/>
      </c>
    </row>
    <row r="14" spans="2:32" ht="15.75" customHeight="1">
      <c r="B14" s="134">
        <f t="shared" si="7"/>
        <v>60</v>
      </c>
      <c r="C14" s="363">
        <v>687</v>
      </c>
      <c r="D14" s="363">
        <v>704</v>
      </c>
      <c r="E14" s="363">
        <v>722</v>
      </c>
      <c r="F14" s="363">
        <v>739</v>
      </c>
      <c r="G14" s="363">
        <v>758</v>
      </c>
      <c r="H14" s="363">
        <v>774</v>
      </c>
      <c r="I14" s="363">
        <v>793</v>
      </c>
      <c r="J14" s="363">
        <v>810</v>
      </c>
      <c r="K14" s="363">
        <v>828</v>
      </c>
      <c r="L14" s="363">
        <v>845</v>
      </c>
      <c r="M14" s="363">
        <v>864</v>
      </c>
      <c r="N14" s="363">
        <v>880</v>
      </c>
      <c r="O14" s="363">
        <v>899</v>
      </c>
      <c r="P14" s="363">
        <v>916</v>
      </c>
      <c r="Q14" s="363">
        <v>934</v>
      </c>
      <c r="R14" s="363">
        <v>951</v>
      </c>
      <c r="S14" s="134">
        <f t="shared" si="8"/>
        <v>60</v>
      </c>
      <c r="T14" s="1">
        <f t="shared" si="9"/>
        <v>5</v>
      </c>
      <c r="U14" s="139">
        <v>205</v>
      </c>
      <c r="V14" s="148"/>
      <c r="W14" s="147">
        <f>'CALCULATOR SHEET'!E20</f>
        <v>0</v>
      </c>
      <c r="X14" s="1">
        <f t="shared" si="6"/>
        <v>8</v>
      </c>
      <c r="Y14" s="7">
        <f>'CALCULATOR SHEET'!I20</f>
        <v>0</v>
      </c>
      <c r="Z14" s="7">
        <f>'CALCULATOR SHEET'!J20</f>
        <v>0</v>
      </c>
      <c r="AA14" s="7" t="str">
        <f t="shared" si="1"/>
        <v/>
      </c>
      <c r="AB14" s="7" t="str">
        <f t="shared" si="2"/>
        <v/>
      </c>
      <c r="AC14" s="146" t="str">
        <f t="shared" si="3"/>
        <v/>
      </c>
      <c r="AD14" s="13" t="str">
        <f>IF(AND('CALCULATOR SHEET'!P20="YES",'CALCULATOR SHEET'!Q20="YES"),HLOOKUP(CEILING(Y14,6),$C$28:$Q$31,3,FALSE),"")</f>
        <v/>
      </c>
      <c r="AE14" s="13" t="str">
        <f t="shared" si="4"/>
        <v/>
      </c>
      <c r="AF14" s="13" t="str">
        <f t="shared" si="5"/>
        <v/>
      </c>
    </row>
    <row r="15" spans="2:32" ht="15.75" customHeight="1">
      <c r="B15" s="134">
        <f t="shared" si="7"/>
        <v>66</v>
      </c>
      <c r="C15" s="363">
        <v>690</v>
      </c>
      <c r="D15" s="363">
        <v>707</v>
      </c>
      <c r="E15" s="363">
        <v>726</v>
      </c>
      <c r="F15" s="363">
        <v>743</v>
      </c>
      <c r="G15" s="363">
        <v>762</v>
      </c>
      <c r="H15" s="363">
        <v>779</v>
      </c>
      <c r="I15" s="363">
        <v>798</v>
      </c>
      <c r="J15" s="363">
        <v>816</v>
      </c>
      <c r="K15" s="363">
        <v>835</v>
      </c>
      <c r="L15" s="363">
        <v>852</v>
      </c>
      <c r="M15" s="363">
        <v>871</v>
      </c>
      <c r="N15" s="363">
        <v>888</v>
      </c>
      <c r="O15" s="363">
        <v>907</v>
      </c>
      <c r="P15" s="363">
        <v>924</v>
      </c>
      <c r="Q15" s="363">
        <v>943</v>
      </c>
      <c r="R15" s="363">
        <v>961</v>
      </c>
      <c r="S15" s="134">
        <f t="shared" si="8"/>
        <v>66</v>
      </c>
      <c r="T15" s="1">
        <f t="shared" si="9"/>
        <v>6</v>
      </c>
      <c r="U15" s="139">
        <v>206</v>
      </c>
      <c r="V15" s="148"/>
      <c r="W15" s="147">
        <f>'CALCULATOR SHEET'!E21</f>
        <v>0</v>
      </c>
      <c r="X15" s="1">
        <f t="shared" si="6"/>
        <v>9</v>
      </c>
      <c r="Y15" s="7">
        <f>'CALCULATOR SHEET'!I21</f>
        <v>0</v>
      </c>
      <c r="Z15" s="7">
        <f>'CALCULATOR SHEET'!J21</f>
        <v>0</v>
      </c>
      <c r="AA15" s="7" t="str">
        <f t="shared" si="1"/>
        <v/>
      </c>
      <c r="AB15" s="7" t="str">
        <f t="shared" si="2"/>
        <v/>
      </c>
      <c r="AC15" s="146" t="str">
        <f t="shared" si="3"/>
        <v/>
      </c>
      <c r="AD15" s="13" t="str">
        <f>IF(AND('CALCULATOR SHEET'!P21="YES",'CALCULATOR SHEET'!Q21="YES"),HLOOKUP(CEILING(Y15,6),$C$28:$Q$31,3,FALSE),"")</f>
        <v/>
      </c>
      <c r="AE15" s="13" t="str">
        <f t="shared" si="4"/>
        <v/>
      </c>
      <c r="AF15" s="13" t="str">
        <f t="shared" si="5"/>
        <v/>
      </c>
    </row>
    <row r="16" spans="2:32" ht="15.75" customHeight="1">
      <c r="B16" s="134">
        <f t="shared" si="7"/>
        <v>72</v>
      </c>
      <c r="C16" s="363">
        <v>692</v>
      </c>
      <c r="D16" s="363">
        <v>710</v>
      </c>
      <c r="E16" s="363">
        <v>729</v>
      </c>
      <c r="F16" s="363">
        <v>747</v>
      </c>
      <c r="G16" s="363">
        <v>766</v>
      </c>
      <c r="H16" s="363">
        <v>784</v>
      </c>
      <c r="I16" s="363">
        <v>804</v>
      </c>
      <c r="J16" s="363">
        <v>821</v>
      </c>
      <c r="K16" s="363">
        <v>841</v>
      </c>
      <c r="L16" s="363">
        <v>858</v>
      </c>
      <c r="M16" s="363">
        <v>878</v>
      </c>
      <c r="N16" s="363">
        <v>896</v>
      </c>
      <c r="O16" s="363">
        <v>915</v>
      </c>
      <c r="P16" s="363">
        <v>933</v>
      </c>
      <c r="Q16" s="363">
        <v>953</v>
      </c>
      <c r="R16" s="363">
        <v>970</v>
      </c>
      <c r="S16" s="134">
        <f t="shared" si="8"/>
        <v>72</v>
      </c>
      <c r="T16" s="1">
        <f t="shared" si="9"/>
        <v>7</v>
      </c>
      <c r="U16" s="139">
        <v>208</v>
      </c>
      <c r="V16" s="148"/>
      <c r="W16" s="147">
        <f>'CALCULATOR SHEET'!E22</f>
        <v>0</v>
      </c>
      <c r="X16" s="1">
        <f t="shared" si="6"/>
        <v>10</v>
      </c>
      <c r="Y16" s="7">
        <f>'CALCULATOR SHEET'!I22</f>
        <v>0</v>
      </c>
      <c r="Z16" s="7">
        <f>'CALCULATOR SHEET'!J22</f>
        <v>0</v>
      </c>
      <c r="AA16" s="7" t="str">
        <f t="shared" si="1"/>
        <v/>
      </c>
      <c r="AB16" s="7" t="str">
        <f t="shared" si="2"/>
        <v/>
      </c>
      <c r="AC16" s="146" t="str">
        <f t="shared" si="3"/>
        <v/>
      </c>
      <c r="AD16" s="13" t="str">
        <f>IF(AND('CALCULATOR SHEET'!P22="YES",'CALCULATOR SHEET'!Q22="YES"),HLOOKUP(CEILING(Y16,6),$C$28:$Q$31,3,FALSE),"")</f>
        <v/>
      </c>
      <c r="AE16" s="13" t="str">
        <f t="shared" si="4"/>
        <v/>
      </c>
      <c r="AF16" s="13" t="str">
        <f t="shared" si="5"/>
        <v/>
      </c>
    </row>
    <row r="17" spans="2:32" ht="15.75">
      <c r="B17" s="134">
        <f t="shared" si="7"/>
        <v>78</v>
      </c>
      <c r="C17" s="363">
        <v>694</v>
      </c>
      <c r="D17" s="363">
        <v>712</v>
      </c>
      <c r="E17" s="363">
        <v>733</v>
      </c>
      <c r="F17" s="363">
        <v>751</v>
      </c>
      <c r="G17" s="363">
        <v>771</v>
      </c>
      <c r="H17" s="363">
        <v>789</v>
      </c>
      <c r="I17" s="363">
        <v>809</v>
      </c>
      <c r="J17" s="363">
        <v>827</v>
      </c>
      <c r="K17" s="363">
        <v>847</v>
      </c>
      <c r="L17" s="363">
        <v>865</v>
      </c>
      <c r="M17" s="363">
        <v>885</v>
      </c>
      <c r="N17" s="363">
        <v>904</v>
      </c>
      <c r="O17" s="363">
        <v>924</v>
      </c>
      <c r="P17" s="363">
        <v>942</v>
      </c>
      <c r="Q17" s="363">
        <v>962</v>
      </c>
      <c r="R17" s="363">
        <v>980</v>
      </c>
      <c r="S17" s="134">
        <f t="shared" si="8"/>
        <v>78</v>
      </c>
      <c r="T17" s="1">
        <f t="shared" si="9"/>
        <v>8</v>
      </c>
      <c r="U17" s="139">
        <v>209</v>
      </c>
      <c r="V17" s="148"/>
      <c r="W17" s="147">
        <f>'CALCULATOR SHEET'!E23</f>
        <v>0</v>
      </c>
      <c r="X17" s="1">
        <f t="shared" si="6"/>
        <v>11</v>
      </c>
      <c r="Y17" s="7">
        <f>'CALCULATOR SHEET'!I23</f>
        <v>0</v>
      </c>
      <c r="Z17" s="7">
        <f>'CALCULATOR SHEET'!J23</f>
        <v>0</v>
      </c>
      <c r="AA17" s="7" t="str">
        <f t="shared" si="1"/>
        <v/>
      </c>
      <c r="AB17" s="7" t="str">
        <f t="shared" si="2"/>
        <v/>
      </c>
      <c r="AC17" s="146" t="str">
        <f t="shared" si="3"/>
        <v/>
      </c>
      <c r="AD17" s="13" t="str">
        <f>IF(AND('CALCULATOR SHEET'!P23="YES",'CALCULATOR SHEET'!Q23="YES"),HLOOKUP(CEILING(Y17,6),$C$28:$Q$31,3,FALSE),"")</f>
        <v/>
      </c>
      <c r="AE17" s="13" t="str">
        <f t="shared" si="4"/>
        <v/>
      </c>
      <c r="AF17" s="13" t="str">
        <f t="shared" si="5"/>
        <v/>
      </c>
    </row>
    <row r="18" spans="2:32" ht="15.75">
      <c r="B18" s="134">
        <f t="shared" si="7"/>
        <v>84</v>
      </c>
      <c r="C18" s="363">
        <v>697</v>
      </c>
      <c r="D18" s="363">
        <v>715</v>
      </c>
      <c r="E18" s="363">
        <v>736</v>
      </c>
      <c r="F18" s="363">
        <v>755</v>
      </c>
      <c r="G18" s="363">
        <v>775</v>
      </c>
      <c r="H18" s="363">
        <v>794</v>
      </c>
      <c r="I18" s="363">
        <v>814</v>
      </c>
      <c r="J18" s="363">
        <v>833</v>
      </c>
      <c r="K18" s="363">
        <v>854</v>
      </c>
      <c r="L18" s="363">
        <v>872</v>
      </c>
      <c r="M18" s="363">
        <v>893</v>
      </c>
      <c r="N18" s="363">
        <v>911</v>
      </c>
      <c r="O18" s="363">
        <v>932</v>
      </c>
      <c r="P18" s="363">
        <v>950</v>
      </c>
      <c r="Q18" s="363">
        <v>971</v>
      </c>
      <c r="R18" s="363">
        <v>990</v>
      </c>
      <c r="S18" s="134">
        <f t="shared" si="8"/>
        <v>84</v>
      </c>
      <c r="T18" s="1">
        <f t="shared" si="9"/>
        <v>9</v>
      </c>
      <c r="U18" s="139">
        <v>210</v>
      </c>
      <c r="V18" s="148"/>
      <c r="W18" s="147">
        <f>'CALCULATOR SHEET'!E24</f>
        <v>0</v>
      </c>
      <c r="X18" s="1">
        <f t="shared" si="6"/>
        <v>12</v>
      </c>
      <c r="Y18" s="7">
        <f>'CALCULATOR SHEET'!I24</f>
        <v>0</v>
      </c>
      <c r="Z18" s="7">
        <f>'CALCULATOR SHEET'!J24</f>
        <v>0</v>
      </c>
      <c r="AA18" s="7" t="str">
        <f t="shared" si="1"/>
        <v/>
      </c>
      <c r="AB18" s="7" t="str">
        <f t="shared" si="2"/>
        <v/>
      </c>
      <c r="AC18" s="146" t="str">
        <f t="shared" si="3"/>
        <v/>
      </c>
      <c r="AD18" s="13" t="str">
        <f>IF(AND('CALCULATOR SHEET'!P24="YES",'CALCULATOR SHEET'!Q24="YES"),HLOOKUP(CEILING(Y18,6),$C$28:$Q$31,3,FALSE),"")</f>
        <v/>
      </c>
      <c r="AE18" s="13" t="str">
        <f t="shared" si="4"/>
        <v/>
      </c>
      <c r="AF18" s="13" t="str">
        <f t="shared" si="5"/>
        <v/>
      </c>
    </row>
    <row r="19" spans="2:32" ht="15.75">
      <c r="B19" s="134">
        <f t="shared" si="7"/>
        <v>90</v>
      </c>
      <c r="C19" s="363">
        <v>699</v>
      </c>
      <c r="D19" s="363">
        <v>718</v>
      </c>
      <c r="E19" s="363">
        <v>739</v>
      </c>
      <c r="F19" s="363">
        <v>759</v>
      </c>
      <c r="G19" s="363">
        <v>780</v>
      </c>
      <c r="H19" s="363">
        <v>799</v>
      </c>
      <c r="I19" s="363">
        <v>820</v>
      </c>
      <c r="J19" s="363">
        <v>839</v>
      </c>
      <c r="K19" s="363">
        <v>860</v>
      </c>
      <c r="L19" s="363">
        <v>879</v>
      </c>
      <c r="M19" s="363">
        <v>900</v>
      </c>
      <c r="N19" s="363">
        <v>919</v>
      </c>
      <c r="O19" s="363">
        <v>940</v>
      </c>
      <c r="P19" s="363">
        <v>959</v>
      </c>
      <c r="Q19" s="363">
        <v>980</v>
      </c>
      <c r="R19" s="363">
        <v>999</v>
      </c>
      <c r="S19" s="134">
        <f t="shared" si="8"/>
        <v>90</v>
      </c>
      <c r="T19" s="1">
        <f t="shared" si="9"/>
        <v>10</v>
      </c>
      <c r="U19" s="139">
        <v>211</v>
      </c>
      <c r="V19" s="148"/>
      <c r="W19" s="147">
        <f>'CALCULATOR SHEET'!E25</f>
        <v>0</v>
      </c>
      <c r="X19" s="1">
        <f t="shared" si="6"/>
        <v>13</v>
      </c>
      <c r="Y19" s="7">
        <f>'CALCULATOR SHEET'!I25</f>
        <v>0</v>
      </c>
      <c r="Z19" s="7">
        <f>'CALCULATOR SHEET'!J25</f>
        <v>0</v>
      </c>
      <c r="AA19" s="7" t="str">
        <f t="shared" si="1"/>
        <v/>
      </c>
      <c r="AB19" s="7" t="str">
        <f t="shared" si="2"/>
        <v/>
      </c>
      <c r="AC19" s="146" t="str">
        <f t="shared" si="3"/>
        <v/>
      </c>
      <c r="AD19" s="13" t="str">
        <f>IF(AND('CALCULATOR SHEET'!P25="YES",'CALCULATOR SHEET'!Q25="YES"),HLOOKUP(CEILING(Y19,6),$C$28:$Q$31,3,FALSE),"")</f>
        <v/>
      </c>
      <c r="AE19" s="13" t="str">
        <f t="shared" si="4"/>
        <v/>
      </c>
      <c r="AF19" s="13" t="str">
        <f t="shared" si="5"/>
        <v/>
      </c>
    </row>
    <row r="20" spans="2:32" ht="15.75">
      <c r="B20" s="134">
        <f t="shared" si="7"/>
        <v>96</v>
      </c>
      <c r="C20" s="363">
        <v>702</v>
      </c>
      <c r="D20" s="363">
        <v>721</v>
      </c>
      <c r="E20" s="363">
        <v>743</v>
      </c>
      <c r="F20" s="363">
        <v>762</v>
      </c>
      <c r="G20" s="363">
        <v>784</v>
      </c>
      <c r="H20" s="363">
        <v>803</v>
      </c>
      <c r="I20" s="363">
        <v>825</v>
      </c>
      <c r="J20" s="363">
        <v>845</v>
      </c>
      <c r="K20" s="363">
        <v>866</v>
      </c>
      <c r="L20" s="363">
        <v>886</v>
      </c>
      <c r="M20" s="363">
        <v>907</v>
      </c>
      <c r="N20" s="363">
        <v>927</v>
      </c>
      <c r="O20" s="363">
        <v>948</v>
      </c>
      <c r="P20" s="363">
        <v>968</v>
      </c>
      <c r="Q20" s="363">
        <v>989</v>
      </c>
      <c r="R20" s="363">
        <v>1009</v>
      </c>
      <c r="S20" s="134">
        <f t="shared" si="8"/>
        <v>96</v>
      </c>
      <c r="T20" s="1">
        <f t="shared" si="9"/>
        <v>11</v>
      </c>
      <c r="U20" s="139">
        <v>213</v>
      </c>
      <c r="V20" s="148"/>
      <c r="W20" s="147">
        <f>'CALCULATOR SHEET'!E26</f>
        <v>0</v>
      </c>
      <c r="X20" s="1">
        <f t="shared" si="6"/>
        <v>14</v>
      </c>
      <c r="Y20" s="7">
        <f>'CALCULATOR SHEET'!I26</f>
        <v>0</v>
      </c>
      <c r="Z20" s="7">
        <f>'CALCULATOR SHEET'!J26</f>
        <v>0</v>
      </c>
      <c r="AA20" s="7" t="str">
        <f t="shared" si="1"/>
        <v/>
      </c>
      <c r="AB20" s="7" t="str">
        <f t="shared" si="2"/>
        <v/>
      </c>
      <c r="AC20" s="146" t="str">
        <f t="shared" si="3"/>
        <v/>
      </c>
      <c r="AD20" s="13" t="str">
        <f>IF(AND('CALCULATOR SHEET'!P26="YES",'CALCULATOR SHEET'!Q26="YES"),HLOOKUP(CEILING(Y20,6),$C$28:$Q$31,3,FALSE),"")</f>
        <v/>
      </c>
      <c r="AE20" s="13" t="str">
        <f t="shared" si="4"/>
        <v/>
      </c>
      <c r="AF20" s="13" t="str">
        <f t="shared" si="5"/>
        <v/>
      </c>
    </row>
    <row r="21" spans="2:32" ht="15.75">
      <c r="B21" s="134">
        <f t="shared" si="7"/>
        <v>102</v>
      </c>
      <c r="C21" s="363">
        <v>704</v>
      </c>
      <c r="D21" s="363">
        <v>724</v>
      </c>
      <c r="E21" s="363">
        <v>746</v>
      </c>
      <c r="F21" s="363">
        <v>766</v>
      </c>
      <c r="G21" s="363">
        <v>788</v>
      </c>
      <c r="H21" s="363">
        <v>808</v>
      </c>
      <c r="I21" s="363">
        <v>830</v>
      </c>
      <c r="J21" s="363">
        <v>850</v>
      </c>
      <c r="K21" s="363">
        <v>872</v>
      </c>
      <c r="L21" s="363">
        <v>892</v>
      </c>
      <c r="M21" s="363">
        <v>914</v>
      </c>
      <c r="N21" s="363">
        <v>935</v>
      </c>
      <c r="O21" s="363">
        <v>957</v>
      </c>
      <c r="P21" s="363">
        <v>977</v>
      </c>
      <c r="Q21" s="363">
        <v>999</v>
      </c>
      <c r="R21" s="363">
        <v>1019</v>
      </c>
      <c r="S21" s="134">
        <f t="shared" si="8"/>
        <v>102</v>
      </c>
      <c r="T21" s="1">
        <f t="shared" si="9"/>
        <v>12</v>
      </c>
      <c r="U21" s="139">
        <v>214</v>
      </c>
      <c r="V21" s="148"/>
      <c r="W21" s="147">
        <f>'CALCULATOR SHEET'!E27</f>
        <v>0</v>
      </c>
      <c r="X21" s="1">
        <f t="shared" si="6"/>
        <v>15</v>
      </c>
      <c r="Y21" s="7">
        <f>'CALCULATOR SHEET'!I27</f>
        <v>0</v>
      </c>
      <c r="Z21" s="7">
        <f>'CALCULATOR SHEET'!J27</f>
        <v>0</v>
      </c>
      <c r="AA21" s="7" t="str">
        <f t="shared" si="1"/>
        <v/>
      </c>
      <c r="AB21" s="7" t="str">
        <f t="shared" si="2"/>
        <v/>
      </c>
      <c r="AC21" s="146" t="str">
        <f t="shared" si="3"/>
        <v/>
      </c>
      <c r="AD21" s="13" t="str">
        <f>IF(AND('CALCULATOR SHEET'!P27="YES",'CALCULATOR SHEET'!Q27="YES"),HLOOKUP(CEILING(Y21,6),$C$28:$Q$31,3,FALSE),"")</f>
        <v/>
      </c>
      <c r="AE21" s="13" t="str">
        <f t="shared" si="4"/>
        <v/>
      </c>
      <c r="AF21" s="13" t="str">
        <f t="shared" si="5"/>
        <v/>
      </c>
    </row>
    <row r="22" spans="2:32" ht="15.75">
      <c r="B22" s="134">
        <f t="shared" si="7"/>
        <v>108</v>
      </c>
      <c r="C22" s="363">
        <v>707</v>
      </c>
      <c r="D22" s="363">
        <v>727</v>
      </c>
      <c r="E22" s="363">
        <v>750</v>
      </c>
      <c r="F22" s="363">
        <v>770</v>
      </c>
      <c r="G22" s="363">
        <v>793</v>
      </c>
      <c r="H22" s="363">
        <v>813</v>
      </c>
      <c r="I22" s="363">
        <v>836</v>
      </c>
      <c r="J22" s="363">
        <v>856</v>
      </c>
      <c r="K22" s="363">
        <v>879</v>
      </c>
      <c r="L22" s="363">
        <v>899</v>
      </c>
      <c r="M22" s="363">
        <v>922</v>
      </c>
      <c r="N22" s="363">
        <v>942</v>
      </c>
      <c r="O22" s="363">
        <v>965</v>
      </c>
      <c r="P22" s="363">
        <v>985</v>
      </c>
      <c r="Q22" s="363">
        <v>1008</v>
      </c>
      <c r="R22" s="363">
        <v>1028</v>
      </c>
      <c r="S22" s="134">
        <f t="shared" si="8"/>
        <v>108</v>
      </c>
      <c r="T22" s="1">
        <f t="shared" si="9"/>
        <v>13</v>
      </c>
      <c r="U22" s="139">
        <v>215</v>
      </c>
      <c r="V22" s="148"/>
      <c r="W22" s="147">
        <f>'CALCULATOR SHEET'!E28</f>
        <v>0</v>
      </c>
      <c r="X22" s="1">
        <f t="shared" si="6"/>
        <v>16</v>
      </c>
      <c r="Y22" s="7">
        <f>'CALCULATOR SHEET'!I28</f>
        <v>0</v>
      </c>
      <c r="Z22" s="7">
        <f>'CALCULATOR SHEET'!J28</f>
        <v>0</v>
      </c>
      <c r="AA22" s="7" t="str">
        <f t="shared" si="1"/>
        <v/>
      </c>
      <c r="AB22" s="7" t="str">
        <f t="shared" si="2"/>
        <v/>
      </c>
      <c r="AC22" s="146" t="str">
        <f t="shared" si="3"/>
        <v/>
      </c>
      <c r="AD22" s="13" t="str">
        <f>IF(AND('CALCULATOR SHEET'!P28="YES",'CALCULATOR SHEET'!Q28="YES"),HLOOKUP(CEILING(Y22,6),$C$28:$Q$31,3,FALSE),"")</f>
        <v/>
      </c>
      <c r="AE22" s="13" t="str">
        <f t="shared" si="4"/>
        <v/>
      </c>
      <c r="AF22" s="13" t="str">
        <f t="shared" si="5"/>
        <v/>
      </c>
    </row>
    <row r="23" spans="2:32" ht="15.75">
      <c r="B23" s="134">
        <f t="shared" si="7"/>
        <v>114</v>
      </c>
      <c r="C23" s="363">
        <v>709</v>
      </c>
      <c r="D23" s="363">
        <v>730</v>
      </c>
      <c r="E23" s="363">
        <v>753</v>
      </c>
      <c r="F23" s="363">
        <v>774</v>
      </c>
      <c r="G23" s="363">
        <v>797</v>
      </c>
      <c r="H23" s="363">
        <v>818</v>
      </c>
      <c r="I23" s="363">
        <v>841</v>
      </c>
      <c r="J23" s="363">
        <v>862</v>
      </c>
      <c r="K23" s="363">
        <v>885</v>
      </c>
      <c r="L23" s="363">
        <v>906</v>
      </c>
      <c r="M23" s="363">
        <v>929</v>
      </c>
      <c r="N23" s="363">
        <v>950</v>
      </c>
      <c r="O23" s="363">
        <v>973</v>
      </c>
      <c r="P23" s="363">
        <v>994</v>
      </c>
      <c r="Q23" s="363">
        <v>1017</v>
      </c>
      <c r="R23" s="363">
        <v>1038</v>
      </c>
      <c r="S23" s="134">
        <f t="shared" si="8"/>
        <v>114</v>
      </c>
      <c r="T23" s="1">
        <f t="shared" si="9"/>
        <v>14</v>
      </c>
      <c r="U23" s="139">
        <v>216</v>
      </c>
      <c r="V23" s="148"/>
      <c r="W23" s="147">
        <f>'CALCULATOR SHEET'!E29</f>
        <v>0</v>
      </c>
      <c r="X23" s="1">
        <f t="shared" si="6"/>
        <v>17</v>
      </c>
      <c r="Y23" s="7">
        <f>'CALCULATOR SHEET'!I29</f>
        <v>0</v>
      </c>
      <c r="Z23" s="7">
        <f>'CALCULATOR SHEET'!J29</f>
        <v>0</v>
      </c>
      <c r="AA23" s="7" t="str">
        <f t="shared" si="1"/>
        <v/>
      </c>
      <c r="AB23" s="7" t="str">
        <f t="shared" si="2"/>
        <v/>
      </c>
      <c r="AC23" s="146" t="str">
        <f t="shared" si="3"/>
        <v/>
      </c>
      <c r="AD23" s="13" t="str">
        <f>IF(AND('CALCULATOR SHEET'!P29="YES",'CALCULATOR SHEET'!Q29="YES"),HLOOKUP(CEILING(Y23,6),$C$28:$Q$31,3,FALSE),"")</f>
        <v/>
      </c>
      <c r="AE23" s="13" t="str">
        <f t="shared" si="4"/>
        <v/>
      </c>
      <c r="AF23" s="13" t="str">
        <f t="shared" si="5"/>
        <v/>
      </c>
    </row>
    <row r="24" spans="2:32" ht="15.75">
      <c r="B24" s="134">
        <f t="shared" si="7"/>
        <v>120</v>
      </c>
      <c r="C24" s="363">
        <v>711</v>
      </c>
      <c r="D24" s="363">
        <v>733</v>
      </c>
      <c r="E24" s="363">
        <v>756</v>
      </c>
      <c r="F24" s="363">
        <v>778</v>
      </c>
      <c r="G24" s="363">
        <v>801</v>
      </c>
      <c r="H24" s="363">
        <v>823</v>
      </c>
      <c r="I24" s="363">
        <v>846</v>
      </c>
      <c r="J24" s="363">
        <v>868</v>
      </c>
      <c r="K24" s="363">
        <v>891</v>
      </c>
      <c r="L24" s="363">
        <v>913</v>
      </c>
      <c r="M24" s="363">
        <v>936</v>
      </c>
      <c r="N24" s="363">
        <v>958</v>
      </c>
      <c r="O24" s="363">
        <v>981</v>
      </c>
      <c r="P24" s="363">
        <v>1003</v>
      </c>
      <c r="Q24" s="363">
        <v>1026</v>
      </c>
      <c r="R24" s="363">
        <v>1048</v>
      </c>
      <c r="S24" s="134">
        <f t="shared" si="8"/>
        <v>120</v>
      </c>
      <c r="T24" s="1">
        <f t="shared" si="9"/>
        <v>15</v>
      </c>
      <c r="U24" s="139">
        <v>218</v>
      </c>
      <c r="V24" s="148"/>
      <c r="W24" s="147">
        <f>'CALCULATOR SHEET'!E30</f>
        <v>0</v>
      </c>
      <c r="X24" s="1">
        <f t="shared" si="6"/>
        <v>18</v>
      </c>
      <c r="Y24" s="7">
        <f>'CALCULATOR SHEET'!I30</f>
        <v>0</v>
      </c>
      <c r="Z24" s="7">
        <f>'CALCULATOR SHEET'!J30</f>
        <v>0</v>
      </c>
      <c r="AA24" s="7" t="str">
        <f t="shared" si="1"/>
        <v/>
      </c>
      <c r="AB24" s="7" t="str">
        <f t="shared" si="2"/>
        <v/>
      </c>
      <c r="AC24" s="146" t="str">
        <f t="shared" si="3"/>
        <v/>
      </c>
      <c r="AD24" s="13" t="str">
        <f>IF(AND('CALCULATOR SHEET'!P30="YES",'CALCULATOR SHEET'!Q30="YES"),HLOOKUP(CEILING(Y24,6),$C$28:$Q$31,3,FALSE),"")</f>
        <v/>
      </c>
      <c r="AE24" s="13" t="str">
        <f t="shared" si="4"/>
        <v/>
      </c>
      <c r="AF24" s="13" t="str">
        <f t="shared" si="5"/>
        <v/>
      </c>
    </row>
    <row r="25" spans="2:32" ht="15.75">
      <c r="B25" s="134">
        <f t="shared" si="7"/>
        <v>126</v>
      </c>
      <c r="C25" s="363">
        <v>714</v>
      </c>
      <c r="D25" s="363">
        <v>736</v>
      </c>
      <c r="E25" s="363">
        <v>760</v>
      </c>
      <c r="F25" s="363">
        <v>782</v>
      </c>
      <c r="G25" s="363">
        <v>806</v>
      </c>
      <c r="H25" s="363">
        <v>828</v>
      </c>
      <c r="I25" s="363">
        <v>852</v>
      </c>
      <c r="J25" s="363">
        <v>874</v>
      </c>
      <c r="K25" s="363">
        <v>898</v>
      </c>
      <c r="L25" s="363">
        <v>920</v>
      </c>
      <c r="M25" s="363">
        <v>944</v>
      </c>
      <c r="N25" s="363">
        <v>966</v>
      </c>
      <c r="O25" s="363">
        <v>989</v>
      </c>
      <c r="P25" s="363">
        <v>1011</v>
      </c>
      <c r="Q25" s="363">
        <v>1035</v>
      </c>
      <c r="R25" s="363">
        <v>1057</v>
      </c>
      <c r="S25" s="134">
        <f t="shared" si="8"/>
        <v>126</v>
      </c>
      <c r="T25" s="1">
        <f t="shared" si="9"/>
        <v>16</v>
      </c>
      <c r="U25" s="139">
        <v>219</v>
      </c>
      <c r="V25" s="148"/>
      <c r="W25" s="147">
        <f>'CALCULATOR SHEET'!E31</f>
        <v>0</v>
      </c>
      <c r="X25" s="1">
        <f t="shared" si="6"/>
        <v>19</v>
      </c>
      <c r="Y25" s="7">
        <f>'CALCULATOR SHEET'!I31</f>
        <v>0</v>
      </c>
      <c r="Z25" s="7">
        <f>'CALCULATOR SHEET'!J31</f>
        <v>0</v>
      </c>
      <c r="AA25" s="7" t="str">
        <f t="shared" si="1"/>
        <v/>
      </c>
      <c r="AB25" s="7" t="str">
        <f t="shared" si="2"/>
        <v/>
      </c>
      <c r="AC25" s="146" t="str">
        <f t="shared" si="3"/>
        <v/>
      </c>
      <c r="AD25" s="13" t="str">
        <f>IF(AND('CALCULATOR SHEET'!P31="YES",'CALCULATOR SHEET'!Q31="YES"),HLOOKUP(CEILING(Y25,6),$C$28:$Q$31,3,FALSE),"")</f>
        <v/>
      </c>
      <c r="AE25" s="13" t="str">
        <f t="shared" si="4"/>
        <v/>
      </c>
      <c r="AF25" s="13" t="str">
        <f t="shared" si="5"/>
        <v/>
      </c>
    </row>
    <row r="26" spans="2:32" ht="15.75">
      <c r="B26" s="134">
        <f t="shared" si="7"/>
        <v>132</v>
      </c>
      <c r="C26" s="363">
        <v>716</v>
      </c>
      <c r="D26" s="363">
        <v>739</v>
      </c>
      <c r="E26" s="363">
        <v>763</v>
      </c>
      <c r="F26" s="363">
        <v>786</v>
      </c>
      <c r="G26" s="363">
        <v>810</v>
      </c>
      <c r="H26" s="363">
        <v>832</v>
      </c>
      <c r="I26" s="363">
        <v>857</v>
      </c>
      <c r="J26" s="363">
        <v>879</v>
      </c>
      <c r="K26" s="363">
        <v>904</v>
      </c>
      <c r="L26" s="363">
        <v>926</v>
      </c>
      <c r="M26" s="363">
        <v>951</v>
      </c>
      <c r="N26" s="363">
        <v>973</v>
      </c>
      <c r="O26" s="363">
        <v>998</v>
      </c>
      <c r="P26" s="363">
        <v>1020</v>
      </c>
      <c r="Q26" s="363">
        <v>1045</v>
      </c>
      <c r="R26" s="363">
        <v>1067</v>
      </c>
      <c r="S26" s="134">
        <f t="shared" si="8"/>
        <v>132</v>
      </c>
      <c r="T26" s="1">
        <f t="shared" si="9"/>
        <v>17</v>
      </c>
      <c r="U26" s="139">
        <v>220</v>
      </c>
      <c r="V26" s="148"/>
      <c r="W26" s="147">
        <f>'CALCULATOR SHEET'!E32</f>
        <v>0</v>
      </c>
      <c r="X26" s="1">
        <f t="shared" si="6"/>
        <v>20</v>
      </c>
      <c r="Y26" s="7">
        <f>'CALCULATOR SHEET'!I32</f>
        <v>0</v>
      </c>
      <c r="Z26" s="7">
        <f>'CALCULATOR SHEET'!J32</f>
        <v>0</v>
      </c>
      <c r="AA26" s="7" t="str">
        <f t="shared" si="1"/>
        <v/>
      </c>
      <c r="AB26" s="7" t="str">
        <f t="shared" si="2"/>
        <v/>
      </c>
      <c r="AC26" s="146" t="str">
        <f t="shared" si="3"/>
        <v/>
      </c>
      <c r="AD26" s="13" t="str">
        <f>IF(AND('CALCULATOR SHEET'!P32="YES",'CALCULATOR SHEET'!Q32="YES"),HLOOKUP(CEILING(Y26,6),$C$28:$Q$31,3,FALSE),"")</f>
        <v/>
      </c>
      <c r="AE26" s="13" t="str">
        <f t="shared" si="4"/>
        <v/>
      </c>
      <c r="AF26" s="13" t="str">
        <f t="shared" si="5"/>
        <v/>
      </c>
    </row>
    <row r="27" spans="2:32" ht="15.75">
      <c r="U27" s="7"/>
      <c r="V27" s="7"/>
      <c r="W27" s="147">
        <f>'CALCULATOR SHEET'!E33</f>
        <v>0</v>
      </c>
      <c r="X27" s="1">
        <f t="shared" si="6"/>
        <v>21</v>
      </c>
      <c r="Y27" s="7">
        <f>'CALCULATOR SHEET'!I33</f>
        <v>0</v>
      </c>
      <c r="Z27" s="7">
        <f>'CALCULATOR SHEET'!J33</f>
        <v>0</v>
      </c>
      <c r="AA27" s="7" t="str">
        <f t="shared" si="1"/>
        <v/>
      </c>
      <c r="AB27" s="7" t="str">
        <f t="shared" si="2"/>
        <v/>
      </c>
      <c r="AC27" s="146" t="str">
        <f t="shared" si="3"/>
        <v/>
      </c>
      <c r="AD27" s="13" t="str">
        <f>IF(AND('CALCULATOR SHEET'!P33="YES",'CALCULATOR SHEET'!Q33="YES"),HLOOKUP(CEILING(Y27,6),$C$28:$Q$31,3,FALSE),"")</f>
        <v/>
      </c>
      <c r="AE27" s="13" t="str">
        <f t="shared" si="4"/>
        <v/>
      </c>
      <c r="AF27" s="13" t="str">
        <f t="shared" si="5"/>
        <v/>
      </c>
    </row>
    <row r="28" spans="2:32" ht="15.75">
      <c r="B28" s="142" t="s">
        <v>26</v>
      </c>
      <c r="C28" s="143">
        <v>30</v>
      </c>
      <c r="D28" s="143">
        <f>C28+6</f>
        <v>36</v>
      </c>
      <c r="E28" s="143">
        <f t="shared" ref="E28:R28" si="10">D28+6</f>
        <v>42</v>
      </c>
      <c r="F28" s="143">
        <f t="shared" si="10"/>
        <v>48</v>
      </c>
      <c r="G28" s="143">
        <f t="shared" si="10"/>
        <v>54</v>
      </c>
      <c r="H28" s="143">
        <f t="shared" si="10"/>
        <v>60</v>
      </c>
      <c r="I28" s="143">
        <f t="shared" si="10"/>
        <v>66</v>
      </c>
      <c r="J28" s="143">
        <f t="shared" si="10"/>
        <v>72</v>
      </c>
      <c r="K28" s="143">
        <f t="shared" si="10"/>
        <v>78</v>
      </c>
      <c r="L28" s="143">
        <f t="shared" si="10"/>
        <v>84</v>
      </c>
      <c r="M28" s="143">
        <f t="shared" si="10"/>
        <v>90</v>
      </c>
      <c r="N28" s="143">
        <f t="shared" si="10"/>
        <v>96</v>
      </c>
      <c r="O28" s="143">
        <f t="shared" si="10"/>
        <v>102</v>
      </c>
      <c r="P28" s="143">
        <f t="shared" si="10"/>
        <v>108</v>
      </c>
      <c r="Q28" s="143">
        <f t="shared" si="10"/>
        <v>114</v>
      </c>
      <c r="R28" s="143">
        <f t="shared" si="10"/>
        <v>120</v>
      </c>
      <c r="S28" s="144" t="s">
        <v>26</v>
      </c>
      <c r="U28" s="50"/>
      <c r="V28" s="7"/>
      <c r="W28" s="147">
        <f>'CALCULATOR SHEET'!E34</f>
        <v>0</v>
      </c>
      <c r="X28" s="1">
        <f t="shared" si="6"/>
        <v>22</v>
      </c>
      <c r="Y28" s="7">
        <f>'CALCULATOR SHEET'!I34</f>
        <v>0</v>
      </c>
      <c r="Z28" s="7">
        <f>'CALCULATOR SHEET'!J34</f>
        <v>0</v>
      </c>
      <c r="AA28" s="7" t="str">
        <f t="shared" si="1"/>
        <v/>
      </c>
      <c r="AB28" s="7" t="str">
        <f t="shared" si="2"/>
        <v/>
      </c>
      <c r="AC28" s="146" t="str">
        <f t="shared" si="3"/>
        <v/>
      </c>
      <c r="AD28" s="13" t="str">
        <f>IF(AND('CALCULATOR SHEET'!P34="YES",'CALCULATOR SHEET'!Q34="YES"),HLOOKUP(CEILING(Y28,6),$C$28:$Q$31,3,FALSE),"")</f>
        <v/>
      </c>
      <c r="AE28" s="13" t="str">
        <f t="shared" si="4"/>
        <v/>
      </c>
      <c r="AF28" s="13" t="str">
        <f t="shared" si="5"/>
        <v/>
      </c>
    </row>
    <row r="29" spans="2:32" ht="15.75">
      <c r="C29" s="296">
        <v>1</v>
      </c>
      <c r="D29" s="296">
        <f>+C29+1</f>
        <v>2</v>
      </c>
      <c r="E29" s="296">
        <f t="shared" ref="E29:R29" si="11">+D29+1</f>
        <v>3</v>
      </c>
      <c r="F29" s="296">
        <f t="shared" si="11"/>
        <v>4</v>
      </c>
      <c r="G29" s="296">
        <f t="shared" si="11"/>
        <v>5</v>
      </c>
      <c r="H29" s="296">
        <f t="shared" si="11"/>
        <v>6</v>
      </c>
      <c r="I29" s="296">
        <f t="shared" si="11"/>
        <v>7</v>
      </c>
      <c r="J29" s="296">
        <f t="shared" si="11"/>
        <v>8</v>
      </c>
      <c r="K29" s="296">
        <f t="shared" si="11"/>
        <v>9</v>
      </c>
      <c r="L29" s="296">
        <f t="shared" si="11"/>
        <v>10</v>
      </c>
      <c r="M29" s="296">
        <f t="shared" si="11"/>
        <v>11</v>
      </c>
      <c r="N29" s="296">
        <f t="shared" si="11"/>
        <v>12</v>
      </c>
      <c r="O29" s="296">
        <f t="shared" si="11"/>
        <v>13</v>
      </c>
      <c r="P29" s="296">
        <f t="shared" si="11"/>
        <v>14</v>
      </c>
      <c r="Q29" s="296">
        <f t="shared" si="11"/>
        <v>15</v>
      </c>
      <c r="R29" s="296">
        <f t="shared" si="11"/>
        <v>16</v>
      </c>
      <c r="U29" s="7"/>
      <c r="V29" s="7"/>
      <c r="W29" s="147">
        <f>'CALCULATOR SHEET'!E35</f>
        <v>0</v>
      </c>
      <c r="X29" s="1">
        <f t="shared" ref="X29:X72" si="12">+X28+1</f>
        <v>23</v>
      </c>
      <c r="Y29" s="7">
        <f>'CALCULATOR SHEET'!I35</f>
        <v>0</v>
      </c>
      <c r="Z29" s="7">
        <f>'CALCULATOR SHEET'!J35</f>
        <v>0</v>
      </c>
      <c r="AA29" s="7" t="str">
        <f t="shared" ref="AA29:AA71" si="13">IF(Y29=0,"",MATCH(CEILING(Y29,6),$C$7:$R$7,0))</f>
        <v/>
      </c>
      <c r="AB29" s="7" t="str">
        <f t="shared" ref="AB29:AB71" si="14">IF(Z29=0,"",MATCH(CEILING(Z29,6),$B$10:$B$26,0))</f>
        <v/>
      </c>
      <c r="AC29" s="146" t="str">
        <f t="shared" si="3"/>
        <v/>
      </c>
      <c r="AD29" s="13" t="str">
        <f>IF(AND('CALCULATOR SHEET'!P35="YES",'CALCULATOR SHEET'!Q35="YES"),HLOOKUP(CEILING(Y29,6),$C$28:$Q$31,3,FALSE),"")</f>
        <v/>
      </c>
      <c r="AE29" s="13" t="str">
        <f t="shared" ref="AE29:AE71" si="15">IF(AB29&lt;&gt;"",VLOOKUP(AB29,$T$10:$U$26,2,FALSE),"")</f>
        <v/>
      </c>
      <c r="AF29" s="13" t="str">
        <f t="shared" si="5"/>
        <v/>
      </c>
    </row>
    <row r="30" spans="2:32" ht="15.75">
      <c r="B30" s="38" t="s">
        <v>280</v>
      </c>
      <c r="C30" s="137">
        <v>0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137">
        <v>0</v>
      </c>
      <c r="J30" s="137">
        <v>0</v>
      </c>
      <c r="K30" s="137">
        <v>0</v>
      </c>
      <c r="L30" s="137">
        <v>0</v>
      </c>
      <c r="M30" s="137">
        <v>0</v>
      </c>
      <c r="N30" s="137">
        <v>0</v>
      </c>
      <c r="O30" s="137">
        <v>0</v>
      </c>
      <c r="P30" s="137">
        <v>0</v>
      </c>
      <c r="Q30" s="137">
        <v>0</v>
      </c>
      <c r="R30" s="137">
        <v>0</v>
      </c>
      <c r="U30" s="50"/>
      <c r="W30" s="147">
        <f>'CALCULATOR SHEET'!E36</f>
        <v>0</v>
      </c>
      <c r="X30" s="1">
        <f t="shared" si="12"/>
        <v>24</v>
      </c>
      <c r="Y30" s="7">
        <f>'CALCULATOR SHEET'!I36</f>
        <v>0</v>
      </c>
      <c r="Z30" s="7">
        <f>'CALCULATOR SHEET'!J36</f>
        <v>0</v>
      </c>
      <c r="AA30" s="7" t="str">
        <f t="shared" si="13"/>
        <v/>
      </c>
      <c r="AB30" s="7" t="str">
        <f t="shared" si="14"/>
        <v/>
      </c>
      <c r="AC30" s="146" t="str">
        <f t="shared" si="3"/>
        <v/>
      </c>
      <c r="AD30" s="13" t="str">
        <f>IF(AND('CALCULATOR SHEET'!P36="YES",'CALCULATOR SHEET'!Q36="YES"),HLOOKUP(CEILING(Y30,6),$C$28:$Q$31,3,FALSE),"")</f>
        <v/>
      </c>
      <c r="AE30" s="13" t="str">
        <f t="shared" si="15"/>
        <v/>
      </c>
      <c r="AF30" s="13" t="str">
        <f t="shared" si="5"/>
        <v/>
      </c>
    </row>
    <row r="31" spans="2:32" ht="15.75">
      <c r="W31" s="147">
        <f>'CALCULATOR SHEET'!E37</f>
        <v>0</v>
      </c>
      <c r="X31" s="1">
        <f t="shared" si="12"/>
        <v>25</v>
      </c>
      <c r="Y31" s="7">
        <f>'CALCULATOR SHEET'!I37</f>
        <v>0</v>
      </c>
      <c r="Z31" s="7">
        <f>'CALCULATOR SHEET'!J37</f>
        <v>0</v>
      </c>
      <c r="AA31" s="7" t="str">
        <f t="shared" si="13"/>
        <v/>
      </c>
      <c r="AB31" s="7" t="str">
        <f t="shared" si="14"/>
        <v/>
      </c>
      <c r="AC31" s="146" t="str">
        <f t="shared" si="3"/>
        <v/>
      </c>
      <c r="AD31" s="13" t="str">
        <f>IF(AND('CALCULATOR SHEET'!P37="YES",'CALCULATOR SHEET'!Q37="YES"),HLOOKUP(CEILING(Y31,6),$C$28:$Q$31,3,FALSE),"")</f>
        <v/>
      </c>
      <c r="AE31" s="13" t="str">
        <f t="shared" si="15"/>
        <v/>
      </c>
      <c r="AF31" s="13" t="str">
        <f t="shared" si="5"/>
        <v/>
      </c>
    </row>
    <row r="32" spans="2:32" ht="15.75"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W32" s="147">
        <f>'CALCULATOR SHEET'!E38</f>
        <v>0</v>
      </c>
      <c r="X32" s="1">
        <f t="shared" si="12"/>
        <v>26</v>
      </c>
      <c r="Y32" s="7">
        <f>'CALCULATOR SHEET'!I38</f>
        <v>0</v>
      </c>
      <c r="Z32" s="7">
        <f>'CALCULATOR SHEET'!J38</f>
        <v>0</v>
      </c>
      <c r="AA32" s="7" t="str">
        <f t="shared" si="13"/>
        <v/>
      </c>
      <c r="AB32" s="7" t="str">
        <f t="shared" si="14"/>
        <v/>
      </c>
      <c r="AC32" s="146" t="str">
        <f t="shared" si="3"/>
        <v/>
      </c>
      <c r="AD32" s="13" t="str">
        <f>IF(AND('CALCULATOR SHEET'!P38="YES",'CALCULATOR SHEET'!Q38="YES"),HLOOKUP(CEILING(Y32,6),$C$28:$Q$31,3,FALSE),"")</f>
        <v/>
      </c>
      <c r="AE32" s="13" t="str">
        <f t="shared" si="15"/>
        <v/>
      </c>
      <c r="AF32" s="13" t="str">
        <f t="shared" si="5"/>
        <v/>
      </c>
    </row>
    <row r="33" spans="2:32" ht="15.75">
      <c r="W33" s="147">
        <f>'CALCULATOR SHEET'!E39</f>
        <v>0</v>
      </c>
      <c r="X33" s="1">
        <f t="shared" si="12"/>
        <v>27</v>
      </c>
      <c r="Y33" s="7">
        <f>'CALCULATOR SHEET'!I39</f>
        <v>0</v>
      </c>
      <c r="Z33" s="7">
        <f>'CALCULATOR SHEET'!J39</f>
        <v>0</v>
      </c>
      <c r="AA33" s="7" t="str">
        <f t="shared" si="13"/>
        <v/>
      </c>
      <c r="AB33" s="7" t="str">
        <f t="shared" si="14"/>
        <v/>
      </c>
      <c r="AC33" s="146" t="str">
        <f t="shared" si="3"/>
        <v/>
      </c>
      <c r="AD33" s="13" t="str">
        <f>IF(AND('CALCULATOR SHEET'!P39="YES",'CALCULATOR SHEET'!Q39="YES"),HLOOKUP(CEILING(Y33,6),$C$28:$Q$31,3,FALSE),"")</f>
        <v/>
      </c>
      <c r="AE33" s="13" t="str">
        <f t="shared" si="15"/>
        <v/>
      </c>
      <c r="AF33" s="13" t="str">
        <f t="shared" si="5"/>
        <v/>
      </c>
    </row>
    <row r="34" spans="2:32" ht="15.75">
      <c r="B34" s="7"/>
      <c r="W34" s="147">
        <f>'CALCULATOR SHEET'!E40</f>
        <v>0</v>
      </c>
      <c r="X34" s="1">
        <f t="shared" si="12"/>
        <v>28</v>
      </c>
      <c r="Y34" s="7">
        <f>'CALCULATOR SHEET'!I40</f>
        <v>0</v>
      </c>
      <c r="Z34" s="7">
        <f>'CALCULATOR SHEET'!J40</f>
        <v>0</v>
      </c>
      <c r="AA34" s="7" t="str">
        <f t="shared" si="13"/>
        <v/>
      </c>
      <c r="AB34" s="7" t="str">
        <f t="shared" si="14"/>
        <v/>
      </c>
      <c r="AC34" s="146" t="str">
        <f t="shared" si="3"/>
        <v/>
      </c>
      <c r="AD34" s="13" t="str">
        <f>IF(AND('CALCULATOR SHEET'!P40="YES",'CALCULATOR SHEET'!Q40="YES"),HLOOKUP(CEILING(Y34,6),$C$28:$Q$31,3,FALSE),"")</f>
        <v/>
      </c>
      <c r="AE34" s="13" t="str">
        <f t="shared" si="15"/>
        <v/>
      </c>
      <c r="AF34" s="13" t="str">
        <f t="shared" si="5"/>
        <v/>
      </c>
    </row>
    <row r="35" spans="2:32" ht="15.75">
      <c r="B35" s="3" t="s">
        <v>20</v>
      </c>
      <c r="S35" s="38" t="s">
        <v>377</v>
      </c>
      <c r="W35" s="147">
        <f>'CALCULATOR SHEET'!E41</f>
        <v>0</v>
      </c>
      <c r="X35" s="1">
        <f t="shared" si="12"/>
        <v>29</v>
      </c>
      <c r="Y35" s="7">
        <f>'CALCULATOR SHEET'!I41</f>
        <v>0</v>
      </c>
      <c r="Z35" s="7">
        <f>'CALCULATOR SHEET'!J41</f>
        <v>0</v>
      </c>
      <c r="AA35" s="7" t="str">
        <f t="shared" si="13"/>
        <v/>
      </c>
      <c r="AB35" s="7" t="str">
        <f t="shared" si="14"/>
        <v/>
      </c>
      <c r="AC35" s="146" t="str">
        <f t="shared" si="3"/>
        <v/>
      </c>
      <c r="AD35" s="13" t="str">
        <f>IF(AND('CALCULATOR SHEET'!P41="YES",'CALCULATOR SHEET'!Q41="YES"),HLOOKUP(CEILING(Y35,6),$C$28:$Q$31,3,FALSE),"")</f>
        <v/>
      </c>
      <c r="AE35" s="13" t="str">
        <f t="shared" si="15"/>
        <v/>
      </c>
      <c r="AF35" s="13" t="str">
        <f t="shared" si="5"/>
        <v/>
      </c>
    </row>
    <row r="36" spans="2:32" ht="15.75">
      <c r="B36" s="133" t="s">
        <v>26</v>
      </c>
      <c r="C36" s="134">
        <v>30</v>
      </c>
      <c r="D36" s="134">
        <f>C36+6</f>
        <v>36</v>
      </c>
      <c r="E36" s="134">
        <f t="shared" ref="E36" si="16">D36+6</f>
        <v>42</v>
      </c>
      <c r="F36" s="134">
        <f t="shared" ref="F36" si="17">E36+6</f>
        <v>48</v>
      </c>
      <c r="G36" s="134">
        <f t="shared" ref="G36" si="18">F36+6</f>
        <v>54</v>
      </c>
      <c r="H36" s="134">
        <f t="shared" ref="H36" si="19">G36+6</f>
        <v>60</v>
      </c>
      <c r="I36" s="134">
        <f t="shared" ref="I36" si="20">H36+6</f>
        <v>66</v>
      </c>
      <c r="J36" s="134">
        <f t="shared" ref="J36" si="21">I36+6</f>
        <v>72</v>
      </c>
      <c r="K36" s="134">
        <f t="shared" ref="K36" si="22">J36+6</f>
        <v>78</v>
      </c>
      <c r="L36" s="134">
        <f t="shared" ref="L36" si="23">K36+6</f>
        <v>84</v>
      </c>
      <c r="M36" s="134">
        <f t="shared" ref="M36" si="24">L36+6</f>
        <v>90</v>
      </c>
      <c r="N36" s="134">
        <f t="shared" ref="N36" si="25">M36+6</f>
        <v>96</v>
      </c>
      <c r="O36" s="134">
        <f>N36+6</f>
        <v>102</v>
      </c>
      <c r="P36" s="134">
        <f t="shared" ref="P36" si="26">O36+6</f>
        <v>108</v>
      </c>
      <c r="Q36" s="134">
        <f t="shared" ref="Q36" si="27">P36+6</f>
        <v>114</v>
      </c>
      <c r="R36" s="134">
        <v>120</v>
      </c>
      <c r="S36" s="135" t="s">
        <v>26</v>
      </c>
      <c r="W36" s="147">
        <f>'CALCULATOR SHEET'!E42</f>
        <v>0</v>
      </c>
      <c r="X36" s="1">
        <f t="shared" si="12"/>
        <v>30</v>
      </c>
      <c r="Y36" s="7">
        <f>'CALCULATOR SHEET'!I42</f>
        <v>0</v>
      </c>
      <c r="Z36" s="7">
        <f>'CALCULATOR SHEET'!J42</f>
        <v>0</v>
      </c>
      <c r="AA36" s="7" t="str">
        <f t="shared" si="13"/>
        <v/>
      </c>
      <c r="AB36" s="7" t="str">
        <f t="shared" si="14"/>
        <v/>
      </c>
      <c r="AC36" s="146" t="str">
        <f t="shared" si="3"/>
        <v/>
      </c>
      <c r="AD36" s="13" t="str">
        <f>IF(AND('CALCULATOR SHEET'!P42="YES",'CALCULATOR SHEET'!Q42="YES"),HLOOKUP(CEILING(Y36,6),$C$28:$Q$31,3,FALSE),"")</f>
        <v/>
      </c>
      <c r="AE36" s="13" t="str">
        <f t="shared" si="15"/>
        <v/>
      </c>
      <c r="AF36" s="13" t="str">
        <f t="shared" si="5"/>
        <v/>
      </c>
    </row>
    <row r="37" spans="2:32" ht="15.75">
      <c r="W37" s="147">
        <f>'CALCULATOR SHEET'!E43</f>
        <v>0</v>
      </c>
      <c r="X37" s="1">
        <f t="shared" si="12"/>
        <v>31</v>
      </c>
      <c r="Y37" s="7">
        <f>'CALCULATOR SHEET'!I43</f>
        <v>0</v>
      </c>
      <c r="Z37" s="7">
        <f>'CALCULATOR SHEET'!J43</f>
        <v>0</v>
      </c>
      <c r="AA37" s="7" t="str">
        <f t="shared" si="13"/>
        <v/>
      </c>
      <c r="AB37" s="7" t="str">
        <f t="shared" si="14"/>
        <v/>
      </c>
      <c r="AC37" s="146" t="str">
        <f t="shared" si="3"/>
        <v/>
      </c>
      <c r="AD37" s="13" t="str">
        <f>IF(AND('CALCULATOR SHEET'!P43="YES",'CALCULATOR SHEET'!Q43="YES"),HLOOKUP(CEILING(Y37,6),$C$28:$Q$31,3,FALSE),"")</f>
        <v/>
      </c>
      <c r="AE37" s="13" t="str">
        <f t="shared" si="15"/>
        <v/>
      </c>
      <c r="AF37" s="13" t="str">
        <f t="shared" si="5"/>
        <v/>
      </c>
    </row>
    <row r="38" spans="2:32" ht="15.75">
      <c r="B38" s="134" t="s">
        <v>101</v>
      </c>
      <c r="S38" s="134" t="s">
        <v>101</v>
      </c>
      <c r="W38" s="147">
        <f>'CALCULATOR SHEET'!E44</f>
        <v>0</v>
      </c>
      <c r="X38" s="1">
        <f t="shared" si="12"/>
        <v>32</v>
      </c>
      <c r="Y38" s="7">
        <f>'CALCULATOR SHEET'!I44</f>
        <v>0</v>
      </c>
      <c r="Z38" s="7">
        <f>'CALCULATOR SHEET'!J44</f>
        <v>0</v>
      </c>
      <c r="AA38" s="7" t="str">
        <f t="shared" si="13"/>
        <v/>
      </c>
      <c r="AB38" s="7" t="str">
        <f t="shared" si="14"/>
        <v/>
      </c>
      <c r="AC38" s="146" t="str">
        <f t="shared" si="3"/>
        <v/>
      </c>
      <c r="AD38" s="13" t="str">
        <f>IF(AND('CALCULATOR SHEET'!P44="YES",'CALCULATOR SHEET'!Q44="YES"),HLOOKUP(CEILING(Y38,6),$C$28:$Q$31,3,FALSE),"")</f>
        <v/>
      </c>
      <c r="AE38" s="13" t="str">
        <f t="shared" si="15"/>
        <v/>
      </c>
      <c r="AF38" s="13" t="str">
        <f t="shared" si="5"/>
        <v/>
      </c>
    </row>
    <row r="39" spans="2:32" ht="15.75">
      <c r="B39" s="134">
        <v>36</v>
      </c>
      <c r="C39" s="363">
        <v>712</v>
      </c>
      <c r="D39" s="363">
        <v>734</v>
      </c>
      <c r="E39" s="363">
        <v>758</v>
      </c>
      <c r="F39" s="363">
        <v>779</v>
      </c>
      <c r="G39" s="363">
        <v>803</v>
      </c>
      <c r="H39" s="363">
        <v>825</v>
      </c>
      <c r="I39" s="363">
        <v>848</v>
      </c>
      <c r="J39" s="363">
        <v>870</v>
      </c>
      <c r="K39" s="363">
        <v>893</v>
      </c>
      <c r="L39" s="363">
        <v>915</v>
      </c>
      <c r="M39" s="363">
        <v>939</v>
      </c>
      <c r="N39" s="363">
        <v>960</v>
      </c>
      <c r="O39" s="363">
        <v>984</v>
      </c>
      <c r="P39" s="363">
        <v>1006</v>
      </c>
      <c r="Q39" s="363">
        <v>1029</v>
      </c>
      <c r="R39" s="363">
        <v>1051</v>
      </c>
      <c r="S39" s="134">
        <v>36</v>
      </c>
      <c r="W39" s="147">
        <f>'CALCULATOR SHEET'!E45</f>
        <v>0</v>
      </c>
      <c r="X39" s="1">
        <f t="shared" si="12"/>
        <v>33</v>
      </c>
      <c r="Y39" s="7">
        <f>'CALCULATOR SHEET'!I45</f>
        <v>0</v>
      </c>
      <c r="Z39" s="7">
        <f>'CALCULATOR SHEET'!J45</f>
        <v>0</v>
      </c>
      <c r="AA39" s="7" t="str">
        <f t="shared" si="13"/>
        <v/>
      </c>
      <c r="AB39" s="7" t="str">
        <f t="shared" si="14"/>
        <v/>
      </c>
      <c r="AC39" s="146" t="str">
        <f t="shared" si="3"/>
        <v/>
      </c>
      <c r="AD39" s="13" t="str">
        <f>IF(AND('CALCULATOR SHEET'!P45="YES",'CALCULATOR SHEET'!Q45="YES"),HLOOKUP(CEILING(Y39,6),$C$28:$Q$31,3,FALSE),"")</f>
        <v/>
      </c>
      <c r="AE39" s="13" t="str">
        <f t="shared" si="15"/>
        <v/>
      </c>
      <c r="AF39" s="13" t="str">
        <f t="shared" si="5"/>
        <v/>
      </c>
    </row>
    <row r="40" spans="2:32" ht="15.75">
      <c r="B40" s="134">
        <f>B39+6</f>
        <v>42</v>
      </c>
      <c r="C40" s="363">
        <v>718</v>
      </c>
      <c r="D40" s="363">
        <v>741</v>
      </c>
      <c r="E40" s="363">
        <v>766</v>
      </c>
      <c r="F40" s="363">
        <v>789</v>
      </c>
      <c r="G40" s="363">
        <v>813</v>
      </c>
      <c r="H40" s="363">
        <v>836</v>
      </c>
      <c r="I40" s="363">
        <v>861</v>
      </c>
      <c r="J40" s="363">
        <v>884</v>
      </c>
      <c r="K40" s="363">
        <v>909</v>
      </c>
      <c r="L40" s="363">
        <v>932</v>
      </c>
      <c r="M40" s="363">
        <v>956</v>
      </c>
      <c r="N40" s="363">
        <v>979</v>
      </c>
      <c r="O40" s="363">
        <v>1004</v>
      </c>
      <c r="P40" s="363">
        <v>1027</v>
      </c>
      <c r="Q40" s="363">
        <v>1052</v>
      </c>
      <c r="R40" s="363">
        <v>1075</v>
      </c>
      <c r="S40" s="134">
        <f>+S39+6</f>
        <v>42</v>
      </c>
      <c r="W40" s="147">
        <f>'CALCULATOR SHEET'!E46</f>
        <v>0</v>
      </c>
      <c r="X40" s="1">
        <f t="shared" si="12"/>
        <v>34</v>
      </c>
      <c r="Y40" s="7">
        <f>'CALCULATOR SHEET'!I46</f>
        <v>0</v>
      </c>
      <c r="Z40" s="7">
        <f>'CALCULATOR SHEET'!J46</f>
        <v>0</v>
      </c>
      <c r="AA40" s="7" t="str">
        <f t="shared" si="13"/>
        <v/>
      </c>
      <c r="AB40" s="7" t="str">
        <f t="shared" si="14"/>
        <v/>
      </c>
      <c r="AC40" s="146" t="str">
        <f t="shared" si="3"/>
        <v/>
      </c>
      <c r="AD40" s="13" t="str">
        <f>IF(AND('CALCULATOR SHEET'!P46="YES",'CALCULATOR SHEET'!Q46="YES"),HLOOKUP(CEILING(Y40,6),$C$28:$Q$31,3,FALSE),"")</f>
        <v/>
      </c>
      <c r="AE40" s="13" t="str">
        <f t="shared" si="15"/>
        <v/>
      </c>
      <c r="AF40" s="13" t="str">
        <f t="shared" si="5"/>
        <v/>
      </c>
    </row>
    <row r="41" spans="2:32" ht="15.75">
      <c r="B41" s="134">
        <f t="shared" ref="B41:B55" si="28">B40+6</f>
        <v>48</v>
      </c>
      <c r="C41" s="363">
        <v>724</v>
      </c>
      <c r="D41" s="363">
        <v>748</v>
      </c>
      <c r="E41" s="363">
        <v>774</v>
      </c>
      <c r="F41" s="363">
        <v>798</v>
      </c>
      <c r="G41" s="363">
        <v>824</v>
      </c>
      <c r="H41" s="363">
        <v>848</v>
      </c>
      <c r="I41" s="363">
        <v>874</v>
      </c>
      <c r="J41" s="363">
        <v>898</v>
      </c>
      <c r="K41" s="363">
        <v>924</v>
      </c>
      <c r="L41" s="363">
        <v>948</v>
      </c>
      <c r="M41" s="363">
        <v>974</v>
      </c>
      <c r="N41" s="363">
        <v>998</v>
      </c>
      <c r="O41" s="363">
        <v>1024</v>
      </c>
      <c r="P41" s="363">
        <v>1048</v>
      </c>
      <c r="Q41" s="363">
        <v>1074</v>
      </c>
      <c r="R41" s="363">
        <v>1098</v>
      </c>
      <c r="S41" s="134">
        <f t="shared" ref="S41:S55" si="29">+S40+6</f>
        <v>48</v>
      </c>
      <c r="W41" s="147">
        <f>'CALCULATOR SHEET'!E47</f>
        <v>0</v>
      </c>
      <c r="X41" s="1">
        <f t="shared" si="12"/>
        <v>35</v>
      </c>
      <c r="Y41" s="7">
        <f>'CALCULATOR SHEET'!I47</f>
        <v>0</v>
      </c>
      <c r="Z41" s="7">
        <f>'CALCULATOR SHEET'!J47</f>
        <v>0</v>
      </c>
      <c r="AA41" s="7" t="str">
        <f t="shared" si="13"/>
        <v/>
      </c>
      <c r="AB41" s="7" t="str">
        <f t="shared" si="14"/>
        <v/>
      </c>
      <c r="AC41" s="146" t="str">
        <f t="shared" si="3"/>
        <v/>
      </c>
      <c r="AD41" s="13" t="str">
        <f>IF(AND('CALCULATOR SHEET'!P47="YES",'CALCULATOR SHEET'!Q47="YES"),HLOOKUP(CEILING(Y41,6),$C$28:$Q$31,3,FALSE),"")</f>
        <v/>
      </c>
      <c r="AE41" s="13" t="str">
        <f t="shared" si="15"/>
        <v/>
      </c>
      <c r="AF41" s="13" t="str">
        <f t="shared" si="5"/>
        <v/>
      </c>
    </row>
    <row r="42" spans="2:32" ht="15.75">
      <c r="B42" s="134">
        <f t="shared" si="28"/>
        <v>54</v>
      </c>
      <c r="C42" s="363">
        <v>730</v>
      </c>
      <c r="D42" s="363">
        <v>755</v>
      </c>
      <c r="E42" s="363">
        <v>783</v>
      </c>
      <c r="F42" s="363">
        <v>808</v>
      </c>
      <c r="G42" s="363">
        <v>835</v>
      </c>
      <c r="H42" s="363">
        <v>860</v>
      </c>
      <c r="I42" s="363">
        <v>887</v>
      </c>
      <c r="J42" s="363">
        <v>913</v>
      </c>
      <c r="K42" s="363">
        <v>940</v>
      </c>
      <c r="L42" s="363">
        <v>965</v>
      </c>
      <c r="M42" s="363">
        <v>992</v>
      </c>
      <c r="N42" s="363">
        <v>1017</v>
      </c>
      <c r="O42" s="363">
        <v>1044</v>
      </c>
      <c r="P42" s="363">
        <v>1070</v>
      </c>
      <c r="Q42" s="363">
        <v>1097</v>
      </c>
      <c r="R42" s="363">
        <v>1122</v>
      </c>
      <c r="S42" s="134">
        <f t="shared" si="29"/>
        <v>54</v>
      </c>
      <c r="W42" s="147">
        <f>'CALCULATOR SHEET'!E48</f>
        <v>0</v>
      </c>
      <c r="X42" s="1">
        <f t="shared" si="12"/>
        <v>36</v>
      </c>
      <c r="Y42" s="7">
        <f>'CALCULATOR SHEET'!I48</f>
        <v>0</v>
      </c>
      <c r="Z42" s="7">
        <f>'CALCULATOR SHEET'!J48</f>
        <v>0</v>
      </c>
      <c r="AA42" s="7" t="str">
        <f t="shared" si="13"/>
        <v/>
      </c>
      <c r="AB42" s="7" t="str">
        <f t="shared" si="14"/>
        <v/>
      </c>
      <c r="AC42" s="146" t="str">
        <f t="shared" si="3"/>
        <v/>
      </c>
      <c r="AD42" s="13" t="str">
        <f>IF(AND('CALCULATOR SHEET'!P48="YES",'CALCULATOR SHEET'!Q48="YES"),HLOOKUP(CEILING(Y42,6),$C$28:$Q$31,3,FALSE),"")</f>
        <v/>
      </c>
      <c r="AE42" s="13" t="str">
        <f t="shared" si="15"/>
        <v/>
      </c>
      <c r="AF42" s="13" t="str">
        <f t="shared" si="5"/>
        <v/>
      </c>
    </row>
    <row r="43" spans="2:32" ht="15.75">
      <c r="B43" s="134">
        <f t="shared" si="28"/>
        <v>60</v>
      </c>
      <c r="C43" s="363">
        <v>736</v>
      </c>
      <c r="D43" s="363">
        <v>762</v>
      </c>
      <c r="E43" s="363">
        <v>791</v>
      </c>
      <c r="F43" s="363">
        <v>817</v>
      </c>
      <c r="G43" s="363">
        <v>845</v>
      </c>
      <c r="H43" s="363">
        <v>872</v>
      </c>
      <c r="I43" s="363">
        <v>900</v>
      </c>
      <c r="J43" s="363">
        <v>926</v>
      </c>
      <c r="K43" s="363">
        <v>955</v>
      </c>
      <c r="L43" s="363">
        <v>981</v>
      </c>
      <c r="M43" s="363">
        <v>1010</v>
      </c>
      <c r="N43" s="363">
        <v>1036</v>
      </c>
      <c r="O43" s="363">
        <v>1064</v>
      </c>
      <c r="P43" s="363">
        <v>1091</v>
      </c>
      <c r="Q43" s="363">
        <v>1119</v>
      </c>
      <c r="R43" s="363">
        <v>1146</v>
      </c>
      <c r="S43" s="134">
        <f t="shared" si="29"/>
        <v>60</v>
      </c>
      <c r="W43" s="147">
        <f>'CALCULATOR SHEET'!E49</f>
        <v>0</v>
      </c>
      <c r="X43" s="1">
        <f t="shared" si="12"/>
        <v>37</v>
      </c>
      <c r="Y43" s="7">
        <f>'CALCULATOR SHEET'!I49</f>
        <v>0</v>
      </c>
      <c r="Z43" s="7">
        <f>'CALCULATOR SHEET'!J49</f>
        <v>0</v>
      </c>
      <c r="AA43" s="7" t="str">
        <f t="shared" si="13"/>
        <v/>
      </c>
      <c r="AB43" s="7" t="str">
        <f t="shared" si="14"/>
        <v/>
      </c>
      <c r="AC43" s="146" t="str">
        <f t="shared" si="3"/>
        <v/>
      </c>
      <c r="AD43" s="13" t="str">
        <f>IF(AND('CALCULATOR SHEET'!P49="YES",'CALCULATOR SHEET'!Q49="YES"),HLOOKUP(CEILING(Y43,6),$C$28:$Q$31,3,FALSE),"")</f>
        <v/>
      </c>
      <c r="AE43" s="13" t="str">
        <f t="shared" si="15"/>
        <v/>
      </c>
      <c r="AF43" s="13" t="str">
        <f t="shared" si="5"/>
        <v/>
      </c>
    </row>
    <row r="44" spans="2:32" ht="15" customHeight="1">
      <c r="B44" s="134">
        <f t="shared" si="28"/>
        <v>66</v>
      </c>
      <c r="C44" s="363">
        <v>742</v>
      </c>
      <c r="D44" s="363">
        <v>769</v>
      </c>
      <c r="E44" s="363">
        <v>799</v>
      </c>
      <c r="F44" s="363">
        <v>827</v>
      </c>
      <c r="G44" s="363">
        <v>856</v>
      </c>
      <c r="H44" s="363">
        <v>884</v>
      </c>
      <c r="I44" s="363">
        <v>913</v>
      </c>
      <c r="J44" s="363">
        <v>941</v>
      </c>
      <c r="K44" s="363">
        <v>970</v>
      </c>
      <c r="L44" s="363">
        <v>998</v>
      </c>
      <c r="M44" s="363">
        <v>1027</v>
      </c>
      <c r="N44" s="363">
        <v>1055</v>
      </c>
      <c r="O44" s="363">
        <v>1084</v>
      </c>
      <c r="P44" s="363">
        <v>1112</v>
      </c>
      <c r="Q44" s="363">
        <v>1141</v>
      </c>
      <c r="R44" s="363">
        <v>1169</v>
      </c>
      <c r="S44" s="134">
        <f t="shared" si="29"/>
        <v>66</v>
      </c>
      <c r="W44" s="147">
        <f>'CALCULATOR SHEET'!E50</f>
        <v>0</v>
      </c>
      <c r="X44" s="1">
        <f t="shared" si="12"/>
        <v>38</v>
      </c>
      <c r="Y44" s="7">
        <f>'CALCULATOR SHEET'!I50</f>
        <v>0</v>
      </c>
      <c r="Z44" s="7">
        <f>'CALCULATOR SHEET'!J50</f>
        <v>0</v>
      </c>
      <c r="AA44" s="7" t="str">
        <f t="shared" si="13"/>
        <v/>
      </c>
      <c r="AB44" s="7" t="str">
        <f t="shared" si="14"/>
        <v/>
      </c>
      <c r="AC44" s="146" t="str">
        <f t="shared" si="3"/>
        <v/>
      </c>
      <c r="AD44" s="13" t="str">
        <f>IF(AND('CALCULATOR SHEET'!P50="YES",'CALCULATOR SHEET'!Q50="YES"),HLOOKUP(CEILING(Y44,6),$C$28:$Q$31,3,FALSE),"")</f>
        <v/>
      </c>
      <c r="AE44" s="13" t="str">
        <f t="shared" si="15"/>
        <v/>
      </c>
      <c r="AF44" s="13" t="str">
        <f t="shared" si="5"/>
        <v/>
      </c>
    </row>
    <row r="45" spans="2:32" ht="15" customHeight="1">
      <c r="B45" s="134">
        <f t="shared" si="28"/>
        <v>72</v>
      </c>
      <c r="C45" s="363">
        <v>748</v>
      </c>
      <c r="D45" s="363">
        <v>776</v>
      </c>
      <c r="E45" s="363">
        <v>807</v>
      </c>
      <c r="F45" s="363">
        <v>836</v>
      </c>
      <c r="G45" s="363">
        <v>867</v>
      </c>
      <c r="H45" s="363">
        <v>895</v>
      </c>
      <c r="I45" s="363">
        <v>926</v>
      </c>
      <c r="J45" s="363">
        <v>955</v>
      </c>
      <c r="K45" s="363">
        <v>986</v>
      </c>
      <c r="L45" s="363">
        <v>1014</v>
      </c>
      <c r="M45" s="363">
        <v>1045</v>
      </c>
      <c r="N45" s="363">
        <v>1074</v>
      </c>
      <c r="O45" s="363">
        <v>1105</v>
      </c>
      <c r="P45" s="363">
        <v>1133</v>
      </c>
      <c r="Q45" s="363">
        <v>1164</v>
      </c>
      <c r="R45" s="363">
        <v>1193</v>
      </c>
      <c r="S45" s="134">
        <f t="shared" si="29"/>
        <v>72</v>
      </c>
      <c r="W45" s="147">
        <f>'CALCULATOR SHEET'!E51</f>
        <v>0</v>
      </c>
      <c r="X45" s="1">
        <f t="shared" si="12"/>
        <v>39</v>
      </c>
      <c r="Y45" s="7">
        <f>'CALCULATOR SHEET'!I51</f>
        <v>0</v>
      </c>
      <c r="Z45" s="7">
        <f>'CALCULATOR SHEET'!J51</f>
        <v>0</v>
      </c>
      <c r="AA45" s="7" t="str">
        <f t="shared" si="13"/>
        <v/>
      </c>
      <c r="AB45" s="7" t="str">
        <f t="shared" si="14"/>
        <v/>
      </c>
      <c r="AC45" s="146" t="str">
        <f t="shared" si="3"/>
        <v/>
      </c>
      <c r="AD45" s="13" t="str">
        <f>IF(AND('CALCULATOR SHEET'!P51="YES",'CALCULATOR SHEET'!Q51="YES"),HLOOKUP(CEILING(Y45,6),$C$28:$Q$31,3,FALSE),"")</f>
        <v/>
      </c>
      <c r="AE45" s="13" t="str">
        <f t="shared" si="15"/>
        <v/>
      </c>
      <c r="AF45" s="13" t="str">
        <f t="shared" si="5"/>
        <v/>
      </c>
    </row>
    <row r="46" spans="2:32" ht="15.75">
      <c r="B46" s="134">
        <f t="shared" si="28"/>
        <v>78</v>
      </c>
      <c r="C46" s="363">
        <v>754</v>
      </c>
      <c r="D46" s="363">
        <v>783</v>
      </c>
      <c r="E46" s="363">
        <v>815</v>
      </c>
      <c r="F46" s="363">
        <v>845</v>
      </c>
      <c r="G46" s="363">
        <v>877</v>
      </c>
      <c r="H46" s="363">
        <v>907</v>
      </c>
      <c r="I46" s="363">
        <v>939</v>
      </c>
      <c r="J46" s="363">
        <v>969</v>
      </c>
      <c r="K46" s="363">
        <v>1001</v>
      </c>
      <c r="L46" s="363">
        <v>1031</v>
      </c>
      <c r="M46" s="363">
        <v>1063</v>
      </c>
      <c r="N46" s="363">
        <v>1093</v>
      </c>
      <c r="O46" s="363">
        <v>1124</v>
      </c>
      <c r="P46" s="363">
        <v>1154</v>
      </c>
      <c r="Q46" s="363">
        <v>1186</v>
      </c>
      <c r="R46" s="363">
        <v>1216</v>
      </c>
      <c r="S46" s="134">
        <f t="shared" si="29"/>
        <v>78</v>
      </c>
      <c r="W46" s="147">
        <f>'CALCULATOR SHEET'!E52</f>
        <v>0</v>
      </c>
      <c r="X46" s="1">
        <f t="shared" si="12"/>
        <v>40</v>
      </c>
      <c r="Y46" s="7">
        <f>'CALCULATOR SHEET'!I52</f>
        <v>0</v>
      </c>
      <c r="Z46" s="7">
        <f>'CALCULATOR SHEET'!J52</f>
        <v>0</v>
      </c>
      <c r="AA46" s="7" t="str">
        <f t="shared" si="13"/>
        <v/>
      </c>
      <c r="AB46" s="7" t="str">
        <f t="shared" si="14"/>
        <v/>
      </c>
      <c r="AC46" s="146" t="str">
        <f t="shared" si="3"/>
        <v/>
      </c>
      <c r="AD46" s="13" t="str">
        <f>IF(AND('CALCULATOR SHEET'!P52="YES",'CALCULATOR SHEET'!Q52="YES"),HLOOKUP(CEILING(Y46,6),$C$28:$Q$31,3,FALSE),"")</f>
        <v/>
      </c>
      <c r="AE46" s="13" t="str">
        <f t="shared" si="15"/>
        <v/>
      </c>
      <c r="AF46" s="13" t="str">
        <f t="shared" si="5"/>
        <v/>
      </c>
    </row>
    <row r="47" spans="2:32" ht="15.75" customHeight="1">
      <c r="B47" s="134">
        <f t="shared" si="28"/>
        <v>84</v>
      </c>
      <c r="C47" s="363">
        <v>760</v>
      </c>
      <c r="D47" s="363">
        <v>791</v>
      </c>
      <c r="E47" s="363">
        <v>824</v>
      </c>
      <c r="F47" s="363">
        <v>855</v>
      </c>
      <c r="G47" s="363">
        <v>888</v>
      </c>
      <c r="H47" s="363">
        <v>919</v>
      </c>
      <c r="I47" s="363">
        <v>952</v>
      </c>
      <c r="J47" s="363">
        <v>983</v>
      </c>
      <c r="K47" s="363">
        <v>1016</v>
      </c>
      <c r="L47" s="363">
        <v>1047</v>
      </c>
      <c r="M47" s="363">
        <v>1080</v>
      </c>
      <c r="N47" s="363">
        <v>1111</v>
      </c>
      <c r="O47" s="363">
        <v>1145</v>
      </c>
      <c r="P47" s="363">
        <v>1176</v>
      </c>
      <c r="Q47" s="363">
        <v>1209</v>
      </c>
      <c r="R47" s="363">
        <v>1240</v>
      </c>
      <c r="S47" s="134">
        <f t="shared" si="29"/>
        <v>84</v>
      </c>
      <c r="W47" s="147" t="str">
        <f>'CALCULATOR SHEET'!E53</f>
        <v>SERVICIOS</v>
      </c>
      <c r="X47" s="1">
        <f t="shared" si="12"/>
        <v>41</v>
      </c>
      <c r="Y47" s="7">
        <f>'CALCULATOR SHEET'!I53</f>
        <v>0</v>
      </c>
      <c r="Z47" s="7">
        <f>'CALCULATOR SHEET'!J53</f>
        <v>0</v>
      </c>
      <c r="AA47" s="7" t="str">
        <f t="shared" si="13"/>
        <v/>
      </c>
      <c r="AB47" s="7" t="str">
        <f t="shared" si="14"/>
        <v/>
      </c>
      <c r="AC47" s="146" t="str">
        <f t="shared" si="3"/>
        <v/>
      </c>
      <c r="AD47" s="13" t="str">
        <f>IF(AND('CALCULATOR SHEET'!P53="YES",'CALCULATOR SHEET'!Q53="YES"),HLOOKUP(CEILING(Y47,6),$C$28:$Q$31,3,FALSE),"")</f>
        <v/>
      </c>
      <c r="AE47" s="13" t="str">
        <f t="shared" si="15"/>
        <v/>
      </c>
      <c r="AF47" s="13" t="str">
        <f t="shared" si="5"/>
        <v/>
      </c>
    </row>
    <row r="48" spans="2:32" ht="15.75">
      <c r="B48" s="134">
        <f t="shared" si="28"/>
        <v>90</v>
      </c>
      <c r="C48" s="363">
        <v>765</v>
      </c>
      <c r="D48" s="363">
        <v>798</v>
      </c>
      <c r="E48" s="363">
        <v>832</v>
      </c>
      <c r="F48" s="363">
        <v>864</v>
      </c>
      <c r="G48" s="363">
        <v>898</v>
      </c>
      <c r="H48" s="363">
        <v>931</v>
      </c>
      <c r="I48" s="363">
        <v>965</v>
      </c>
      <c r="J48" s="363">
        <v>997</v>
      </c>
      <c r="K48" s="363">
        <v>1032</v>
      </c>
      <c r="L48" s="363">
        <v>1064</v>
      </c>
      <c r="M48" s="363">
        <v>1098</v>
      </c>
      <c r="N48" s="363">
        <v>1130</v>
      </c>
      <c r="O48" s="363">
        <v>1165</v>
      </c>
      <c r="P48" s="363">
        <v>1197</v>
      </c>
      <c r="Q48" s="363">
        <v>1231</v>
      </c>
      <c r="R48" s="363">
        <v>1263</v>
      </c>
      <c r="S48" s="134">
        <f t="shared" si="29"/>
        <v>90</v>
      </c>
      <c r="W48" s="147">
        <f>'CALCULATOR SHEET'!E54</f>
        <v>0</v>
      </c>
      <c r="X48" s="1">
        <f t="shared" si="12"/>
        <v>42</v>
      </c>
      <c r="Y48" s="7">
        <f>'CALCULATOR SHEET'!I54</f>
        <v>0</v>
      </c>
      <c r="Z48" s="7">
        <f>'CALCULATOR SHEET'!J54</f>
        <v>0</v>
      </c>
      <c r="AA48" s="7" t="str">
        <f t="shared" si="13"/>
        <v/>
      </c>
      <c r="AB48" s="7" t="str">
        <f t="shared" si="14"/>
        <v/>
      </c>
      <c r="AC48" s="146" t="str">
        <f t="shared" si="3"/>
        <v/>
      </c>
      <c r="AD48" s="13" t="str">
        <f>IF(AND('CALCULATOR SHEET'!P54="YES",'CALCULATOR SHEET'!Q54="YES"),HLOOKUP(CEILING(Y48,6),$C$28:$Q$31,3,FALSE),"")</f>
        <v/>
      </c>
      <c r="AE48" s="13" t="str">
        <f t="shared" si="15"/>
        <v/>
      </c>
      <c r="AF48" s="13" t="str">
        <f t="shared" si="5"/>
        <v/>
      </c>
    </row>
    <row r="49" spans="2:32" ht="15.75">
      <c r="B49" s="134">
        <f t="shared" si="28"/>
        <v>96</v>
      </c>
      <c r="C49" s="363">
        <v>771</v>
      </c>
      <c r="D49" s="363">
        <v>805</v>
      </c>
      <c r="E49" s="363">
        <v>840</v>
      </c>
      <c r="F49" s="363">
        <v>873</v>
      </c>
      <c r="G49" s="363">
        <v>909</v>
      </c>
      <c r="H49" s="363">
        <v>942</v>
      </c>
      <c r="I49" s="363">
        <v>978</v>
      </c>
      <c r="J49" s="363">
        <v>1011</v>
      </c>
      <c r="K49" s="363">
        <v>1047</v>
      </c>
      <c r="L49" s="363">
        <v>1080</v>
      </c>
      <c r="M49" s="363">
        <v>1116</v>
      </c>
      <c r="N49" s="363">
        <v>1149</v>
      </c>
      <c r="O49" s="363">
        <v>1185</v>
      </c>
      <c r="P49" s="363">
        <v>1218</v>
      </c>
      <c r="Q49" s="363">
        <v>1253</v>
      </c>
      <c r="R49" s="363">
        <v>1287</v>
      </c>
      <c r="S49" s="134">
        <f t="shared" si="29"/>
        <v>96</v>
      </c>
      <c r="W49" s="147">
        <f>'CALCULATOR SHEET'!E55</f>
        <v>0</v>
      </c>
      <c r="X49" s="1">
        <f t="shared" si="12"/>
        <v>43</v>
      </c>
      <c r="Y49" s="7">
        <f>'CALCULATOR SHEET'!I55</f>
        <v>0</v>
      </c>
      <c r="Z49" s="7">
        <f>'CALCULATOR SHEET'!J55</f>
        <v>0</v>
      </c>
      <c r="AA49" s="7" t="str">
        <f t="shared" si="13"/>
        <v/>
      </c>
      <c r="AB49" s="7" t="str">
        <f t="shared" si="14"/>
        <v/>
      </c>
      <c r="AC49" s="146" t="str">
        <f t="shared" si="3"/>
        <v/>
      </c>
      <c r="AD49" s="13" t="str">
        <f>IF(AND('CALCULATOR SHEET'!P55="YES",'CALCULATOR SHEET'!Q55="YES"),HLOOKUP(CEILING(Y49,6),$C$28:$Q$31,3,FALSE),"")</f>
        <v/>
      </c>
      <c r="AE49" s="13" t="str">
        <f t="shared" si="15"/>
        <v/>
      </c>
      <c r="AF49" s="13" t="str">
        <f t="shared" si="5"/>
        <v/>
      </c>
    </row>
    <row r="50" spans="2:32" ht="15.75">
      <c r="B50" s="134">
        <f t="shared" si="28"/>
        <v>102</v>
      </c>
      <c r="C50" s="363">
        <v>777</v>
      </c>
      <c r="D50" s="363">
        <v>812</v>
      </c>
      <c r="E50" s="363">
        <v>848</v>
      </c>
      <c r="F50" s="363">
        <v>883</v>
      </c>
      <c r="G50" s="363">
        <v>920</v>
      </c>
      <c r="H50" s="363">
        <v>954</v>
      </c>
      <c r="I50" s="363">
        <v>991</v>
      </c>
      <c r="J50" s="363">
        <v>1025</v>
      </c>
      <c r="K50" s="363">
        <v>1062</v>
      </c>
      <c r="L50" s="363">
        <v>1097</v>
      </c>
      <c r="M50" s="363">
        <v>1133</v>
      </c>
      <c r="N50" s="363">
        <v>1168</v>
      </c>
      <c r="O50" s="363">
        <v>1205</v>
      </c>
      <c r="P50" s="363">
        <v>1239</v>
      </c>
      <c r="Q50" s="363">
        <v>1276</v>
      </c>
      <c r="R50" s="363">
        <v>1311</v>
      </c>
      <c r="S50" s="134">
        <f t="shared" si="29"/>
        <v>102</v>
      </c>
      <c r="W50" s="147">
        <f>'CALCULATOR SHEET'!E56</f>
        <v>0</v>
      </c>
      <c r="X50" s="1">
        <f t="shared" si="12"/>
        <v>44</v>
      </c>
      <c r="Y50" s="7">
        <f>'CALCULATOR SHEET'!I56</f>
        <v>0</v>
      </c>
      <c r="Z50" s="7">
        <f>'CALCULATOR SHEET'!J56</f>
        <v>0</v>
      </c>
      <c r="AA50" s="7" t="str">
        <f t="shared" si="13"/>
        <v/>
      </c>
      <c r="AB50" s="7" t="str">
        <f t="shared" si="14"/>
        <v/>
      </c>
      <c r="AC50" s="146" t="str">
        <f t="shared" si="3"/>
        <v/>
      </c>
      <c r="AD50" s="13" t="str">
        <f>IF(AND('CALCULATOR SHEET'!P56="YES",'CALCULATOR SHEET'!Q56="YES"),HLOOKUP(CEILING(Y50,6),$C$28:$Q$31,3,FALSE),"")</f>
        <v/>
      </c>
      <c r="AE50" s="13" t="str">
        <f t="shared" si="15"/>
        <v/>
      </c>
      <c r="AF50" s="13" t="str">
        <f t="shared" si="5"/>
        <v/>
      </c>
    </row>
    <row r="51" spans="2:32" ht="15.75">
      <c r="B51" s="134">
        <f t="shared" si="28"/>
        <v>108</v>
      </c>
      <c r="C51" s="363">
        <v>783</v>
      </c>
      <c r="D51" s="363">
        <v>819</v>
      </c>
      <c r="E51" s="363">
        <v>857</v>
      </c>
      <c r="F51" s="363">
        <v>893</v>
      </c>
      <c r="G51" s="363">
        <v>930</v>
      </c>
      <c r="H51" s="363">
        <v>966</v>
      </c>
      <c r="I51" s="363">
        <v>1004</v>
      </c>
      <c r="J51" s="363">
        <v>1040</v>
      </c>
      <c r="K51" s="363">
        <v>1077</v>
      </c>
      <c r="L51" s="363">
        <v>1113</v>
      </c>
      <c r="M51" s="363">
        <v>1151</v>
      </c>
      <c r="N51" s="363">
        <v>1187</v>
      </c>
      <c r="O51" s="363">
        <v>1225</v>
      </c>
      <c r="P51" s="363">
        <v>1261</v>
      </c>
      <c r="Q51" s="363">
        <v>1298</v>
      </c>
      <c r="R51" s="363">
        <v>1334</v>
      </c>
      <c r="S51" s="134">
        <f t="shared" si="29"/>
        <v>108</v>
      </c>
      <c r="W51" s="147">
        <f>'CALCULATOR SHEET'!E57</f>
        <v>0</v>
      </c>
      <c r="X51" s="1">
        <f t="shared" si="12"/>
        <v>45</v>
      </c>
      <c r="Y51" s="7">
        <f>'CALCULATOR SHEET'!I57</f>
        <v>0</v>
      </c>
      <c r="Z51" s="7">
        <f>'CALCULATOR SHEET'!J57</f>
        <v>0</v>
      </c>
      <c r="AA51" s="7" t="str">
        <f t="shared" si="13"/>
        <v/>
      </c>
      <c r="AB51" s="7" t="str">
        <f t="shared" si="14"/>
        <v/>
      </c>
      <c r="AC51" s="146" t="str">
        <f t="shared" si="3"/>
        <v/>
      </c>
      <c r="AD51" s="13" t="str">
        <f>IF(AND('CALCULATOR SHEET'!P57="YES",'CALCULATOR SHEET'!Q57="YES"),HLOOKUP(CEILING(Y51,6),$C$28:$Q$31,3,FALSE),"")</f>
        <v/>
      </c>
      <c r="AE51" s="13" t="str">
        <f t="shared" si="15"/>
        <v/>
      </c>
      <c r="AF51" s="13" t="str">
        <f t="shared" si="5"/>
        <v/>
      </c>
    </row>
    <row r="52" spans="2:32" ht="15.75">
      <c r="B52" s="134">
        <f t="shared" si="28"/>
        <v>114</v>
      </c>
      <c r="C52" s="363">
        <v>789</v>
      </c>
      <c r="D52" s="363">
        <v>826</v>
      </c>
      <c r="E52" s="363">
        <v>865</v>
      </c>
      <c r="F52" s="363">
        <v>902</v>
      </c>
      <c r="G52" s="363">
        <v>941</v>
      </c>
      <c r="H52" s="363">
        <v>978</v>
      </c>
      <c r="I52" s="363">
        <v>1017</v>
      </c>
      <c r="J52" s="363">
        <v>1054</v>
      </c>
      <c r="K52" s="363">
        <v>1093</v>
      </c>
      <c r="L52" s="363">
        <v>1130</v>
      </c>
      <c r="M52" s="363">
        <v>1169</v>
      </c>
      <c r="N52" s="363">
        <v>1206</v>
      </c>
      <c r="O52" s="363">
        <v>1245</v>
      </c>
      <c r="P52" s="363">
        <v>1282</v>
      </c>
      <c r="Q52" s="363">
        <v>1321</v>
      </c>
      <c r="R52" s="363">
        <v>1358</v>
      </c>
      <c r="S52" s="134">
        <f t="shared" si="29"/>
        <v>114</v>
      </c>
      <c r="W52" s="147">
        <f>'CALCULATOR SHEET'!E58</f>
        <v>0</v>
      </c>
      <c r="X52" s="1">
        <f t="shared" si="12"/>
        <v>46</v>
      </c>
      <c r="Y52" s="7">
        <f>'CALCULATOR SHEET'!I58</f>
        <v>0</v>
      </c>
      <c r="Z52" s="7">
        <f>'CALCULATOR SHEET'!J58</f>
        <v>0</v>
      </c>
      <c r="AA52" s="7" t="str">
        <f t="shared" si="13"/>
        <v/>
      </c>
      <c r="AB52" s="7" t="str">
        <f t="shared" si="14"/>
        <v/>
      </c>
      <c r="AC52" s="146" t="str">
        <f t="shared" si="3"/>
        <v/>
      </c>
      <c r="AD52" s="13" t="str">
        <f>IF(AND('CALCULATOR SHEET'!P58="YES",'CALCULATOR SHEET'!Q58="YES"),HLOOKUP(CEILING(Y52,6),$C$28:$Q$31,3,FALSE),"")</f>
        <v/>
      </c>
      <c r="AE52" s="13" t="str">
        <f t="shared" si="15"/>
        <v/>
      </c>
      <c r="AF52" s="13" t="str">
        <f t="shared" si="5"/>
        <v/>
      </c>
    </row>
    <row r="53" spans="2:32" ht="15.75">
      <c r="B53" s="134">
        <f t="shared" si="28"/>
        <v>120</v>
      </c>
      <c r="C53" s="363">
        <v>795</v>
      </c>
      <c r="D53" s="363">
        <v>833</v>
      </c>
      <c r="E53" s="363">
        <v>873</v>
      </c>
      <c r="F53" s="363">
        <v>911</v>
      </c>
      <c r="G53" s="363">
        <v>952</v>
      </c>
      <c r="H53" s="363">
        <v>990</v>
      </c>
      <c r="I53" s="363">
        <v>1030</v>
      </c>
      <c r="J53" s="363">
        <v>1068</v>
      </c>
      <c r="K53" s="363">
        <v>1108</v>
      </c>
      <c r="L53" s="363">
        <v>1146</v>
      </c>
      <c r="M53" s="363">
        <v>1186</v>
      </c>
      <c r="N53" s="363">
        <v>1225</v>
      </c>
      <c r="O53" s="363">
        <v>1265</v>
      </c>
      <c r="P53" s="363">
        <v>1303</v>
      </c>
      <c r="Q53" s="363">
        <v>1343</v>
      </c>
      <c r="R53" s="363">
        <v>1381</v>
      </c>
      <c r="S53" s="134">
        <f t="shared" si="29"/>
        <v>120</v>
      </c>
      <c r="W53" s="147">
        <f>'CALCULATOR SHEET'!E59</f>
        <v>0</v>
      </c>
      <c r="X53" s="1">
        <f t="shared" si="12"/>
        <v>47</v>
      </c>
      <c r="Y53" s="7">
        <f>'CALCULATOR SHEET'!I59</f>
        <v>0</v>
      </c>
      <c r="Z53" s="7">
        <f>'CALCULATOR SHEET'!J59</f>
        <v>0</v>
      </c>
      <c r="AA53" s="7" t="str">
        <f t="shared" si="13"/>
        <v/>
      </c>
      <c r="AB53" s="7" t="str">
        <f t="shared" si="14"/>
        <v/>
      </c>
      <c r="AC53" s="146" t="str">
        <f t="shared" si="3"/>
        <v/>
      </c>
      <c r="AD53" s="13" t="str">
        <f>IF(AND('CALCULATOR SHEET'!P59="YES",'CALCULATOR SHEET'!Q59="YES"),HLOOKUP(CEILING(Y53,6),$C$28:$Q$31,3,FALSE),"")</f>
        <v/>
      </c>
      <c r="AE53" s="13" t="str">
        <f t="shared" si="15"/>
        <v/>
      </c>
      <c r="AF53" s="13" t="str">
        <f t="shared" si="5"/>
        <v/>
      </c>
    </row>
    <row r="54" spans="2:32" ht="15.75">
      <c r="B54" s="134">
        <f t="shared" si="28"/>
        <v>126</v>
      </c>
      <c r="C54" s="363">
        <v>801</v>
      </c>
      <c r="D54" s="363">
        <v>840</v>
      </c>
      <c r="E54" s="363">
        <v>881</v>
      </c>
      <c r="F54" s="363">
        <v>921</v>
      </c>
      <c r="G54" s="363">
        <v>962</v>
      </c>
      <c r="H54" s="363">
        <v>1002</v>
      </c>
      <c r="I54" s="363">
        <v>1043</v>
      </c>
      <c r="J54" s="363">
        <v>1082</v>
      </c>
      <c r="K54" s="363">
        <v>1123</v>
      </c>
      <c r="L54" s="363">
        <v>1163</v>
      </c>
      <c r="M54" s="363">
        <v>1204</v>
      </c>
      <c r="N54" s="363">
        <v>1244</v>
      </c>
      <c r="O54" s="363">
        <v>1285</v>
      </c>
      <c r="P54" s="363">
        <v>1324</v>
      </c>
      <c r="Q54" s="363">
        <v>1365</v>
      </c>
      <c r="R54" s="363">
        <v>1405</v>
      </c>
      <c r="S54" s="134">
        <f t="shared" si="29"/>
        <v>126</v>
      </c>
      <c r="W54" s="147">
        <f>'CALCULATOR SHEET'!E60</f>
        <v>0</v>
      </c>
      <c r="X54" s="1">
        <f t="shared" si="12"/>
        <v>48</v>
      </c>
      <c r="Y54" s="7">
        <f>'CALCULATOR SHEET'!I60</f>
        <v>0</v>
      </c>
      <c r="Z54" s="7">
        <f>'CALCULATOR SHEET'!J60</f>
        <v>0</v>
      </c>
      <c r="AA54" s="7" t="str">
        <f t="shared" si="13"/>
        <v/>
      </c>
      <c r="AB54" s="7" t="str">
        <f t="shared" si="14"/>
        <v/>
      </c>
      <c r="AC54" s="146" t="str">
        <f t="shared" si="3"/>
        <v/>
      </c>
      <c r="AD54" s="13" t="str">
        <f>IF(AND('CALCULATOR SHEET'!P60="YES",'CALCULATOR SHEET'!Q60="YES"),HLOOKUP(CEILING(Y54,6),$C$28:$Q$31,3,FALSE),"")</f>
        <v/>
      </c>
      <c r="AE54" s="13" t="str">
        <f t="shared" si="15"/>
        <v/>
      </c>
      <c r="AF54" s="13" t="str">
        <f t="shared" si="5"/>
        <v/>
      </c>
    </row>
    <row r="55" spans="2:32" ht="15.75">
      <c r="B55" s="134">
        <f t="shared" si="28"/>
        <v>132</v>
      </c>
      <c r="C55" s="363">
        <v>807</v>
      </c>
      <c r="D55" s="363">
        <v>847</v>
      </c>
      <c r="E55" s="363">
        <v>890</v>
      </c>
      <c r="F55" s="363">
        <v>930</v>
      </c>
      <c r="G55" s="363">
        <v>973</v>
      </c>
      <c r="H55" s="363">
        <v>1013</v>
      </c>
      <c r="I55" s="363">
        <v>1056</v>
      </c>
      <c r="J55" s="363">
        <v>1096</v>
      </c>
      <c r="K55" s="363">
        <v>1139</v>
      </c>
      <c r="L55" s="363">
        <v>1179</v>
      </c>
      <c r="M55" s="363">
        <v>1222</v>
      </c>
      <c r="N55" s="363">
        <v>1262</v>
      </c>
      <c r="O55" s="363">
        <v>1305</v>
      </c>
      <c r="P55" s="363">
        <v>1346</v>
      </c>
      <c r="Q55" s="363">
        <v>1388</v>
      </c>
      <c r="R55" s="363">
        <v>1429</v>
      </c>
      <c r="S55" s="134">
        <f t="shared" si="29"/>
        <v>132</v>
      </c>
      <c r="W55" s="147">
        <f>'CALCULATOR SHEET'!E61</f>
        <v>0</v>
      </c>
      <c r="X55" s="1">
        <f t="shared" si="12"/>
        <v>49</v>
      </c>
      <c r="Y55" s="7">
        <f>'CALCULATOR SHEET'!I61</f>
        <v>0</v>
      </c>
      <c r="Z55" s="7">
        <f>'CALCULATOR SHEET'!J61</f>
        <v>0</v>
      </c>
      <c r="AA55" s="7" t="str">
        <f t="shared" si="13"/>
        <v/>
      </c>
      <c r="AB55" s="7" t="str">
        <f t="shared" si="14"/>
        <v/>
      </c>
      <c r="AC55" s="146" t="str">
        <f t="shared" si="3"/>
        <v/>
      </c>
      <c r="AD55" s="13" t="str">
        <f>IF(AND('CALCULATOR SHEET'!P61="YES",'CALCULATOR SHEET'!Q61="YES"),HLOOKUP(CEILING(Y55,6),$C$28:$Q$31,3,FALSE),"")</f>
        <v/>
      </c>
      <c r="AE55" s="13" t="str">
        <f t="shared" si="15"/>
        <v/>
      </c>
      <c r="AF55" s="13" t="str">
        <f t="shared" si="5"/>
        <v/>
      </c>
    </row>
    <row r="56" spans="2:32" ht="15.75">
      <c r="C56" s="122"/>
      <c r="W56" s="147">
        <f>'CALCULATOR SHEET'!E62</f>
        <v>0</v>
      </c>
      <c r="X56" s="1">
        <f t="shared" si="12"/>
        <v>50</v>
      </c>
      <c r="Y56" s="7">
        <f>'CALCULATOR SHEET'!I62</f>
        <v>0</v>
      </c>
      <c r="Z56" s="7">
        <f>'CALCULATOR SHEET'!J62</f>
        <v>0</v>
      </c>
      <c r="AA56" s="7" t="str">
        <f t="shared" si="13"/>
        <v/>
      </c>
      <c r="AB56" s="7" t="str">
        <f t="shared" si="14"/>
        <v/>
      </c>
      <c r="AC56" s="146" t="str">
        <f t="shared" si="3"/>
        <v/>
      </c>
      <c r="AD56" s="13" t="str">
        <f>IF(AND('CALCULATOR SHEET'!P62="YES",'CALCULATOR SHEET'!Q62="YES"),HLOOKUP(CEILING(Y56,6),$C$28:$Q$31,3,FALSE),"")</f>
        <v/>
      </c>
      <c r="AE56" s="13" t="str">
        <f t="shared" si="15"/>
        <v/>
      </c>
      <c r="AF56" s="13" t="str">
        <f t="shared" si="5"/>
        <v/>
      </c>
    </row>
    <row r="57" spans="2:32" ht="15.75">
      <c r="W57" s="147">
        <f>'CALCULATOR SHEET'!E65</f>
        <v>0</v>
      </c>
      <c r="X57" s="1">
        <f t="shared" si="12"/>
        <v>51</v>
      </c>
      <c r="Y57" s="7">
        <f>'CALCULATOR SHEET'!I66</f>
        <v>0</v>
      </c>
      <c r="Z57" s="7">
        <f>'CALCULATOR SHEET'!J66</f>
        <v>0</v>
      </c>
      <c r="AA57" s="7" t="str">
        <f t="shared" si="13"/>
        <v/>
      </c>
      <c r="AB57" s="7" t="str">
        <f t="shared" si="14"/>
        <v/>
      </c>
      <c r="AC57" s="146" t="str">
        <f t="shared" si="3"/>
        <v/>
      </c>
      <c r="AD57" s="13" t="str">
        <f>IF(AND('CALCULATOR SHEET'!P66="YES",'CALCULATOR SHEET'!Q66="YES"),HLOOKUP(CEILING(Y57,6),$C$28:$Q$31,3,FALSE),"")</f>
        <v/>
      </c>
      <c r="AE57" s="13" t="str">
        <f t="shared" si="15"/>
        <v/>
      </c>
      <c r="AF57" s="13" t="str">
        <f t="shared" si="5"/>
        <v/>
      </c>
    </row>
    <row r="58" spans="2:32" ht="15.75">
      <c r="W58" s="147">
        <f>'CALCULATOR SHEET'!E66</f>
        <v>0</v>
      </c>
      <c r="X58" s="1">
        <f t="shared" si="12"/>
        <v>52</v>
      </c>
      <c r="Y58" s="7">
        <f>'CALCULATOR SHEET'!I67</f>
        <v>0</v>
      </c>
      <c r="Z58" s="7">
        <f>'CALCULATOR SHEET'!J67</f>
        <v>0</v>
      </c>
      <c r="AA58" s="7" t="str">
        <f t="shared" si="13"/>
        <v/>
      </c>
      <c r="AB58" s="7" t="str">
        <f t="shared" si="14"/>
        <v/>
      </c>
      <c r="AC58" s="146" t="str">
        <f t="shared" si="3"/>
        <v/>
      </c>
      <c r="AD58" s="13" t="str">
        <f>IF(AND('CALCULATOR SHEET'!P67="YES",'CALCULATOR SHEET'!Q67="YES"),HLOOKUP(CEILING(Y58,6),$C$28:$Q$31,3,FALSE),"")</f>
        <v/>
      </c>
      <c r="AE58" s="13" t="str">
        <f t="shared" si="15"/>
        <v/>
      </c>
      <c r="AF58" s="13" t="str">
        <f t="shared" si="5"/>
        <v/>
      </c>
    </row>
    <row r="59" spans="2:32" ht="15.75">
      <c r="W59" s="147">
        <f>'CALCULATOR SHEET'!E67</f>
        <v>0</v>
      </c>
      <c r="X59" s="1">
        <f t="shared" si="12"/>
        <v>53</v>
      </c>
      <c r="Y59" s="7">
        <f>'CALCULATOR SHEET'!I68</f>
        <v>0</v>
      </c>
      <c r="Z59" s="7">
        <f>'CALCULATOR SHEET'!J68</f>
        <v>0</v>
      </c>
      <c r="AA59" s="7" t="str">
        <f t="shared" si="13"/>
        <v/>
      </c>
      <c r="AB59" s="7" t="str">
        <f t="shared" si="14"/>
        <v/>
      </c>
      <c r="AC59" s="146" t="str">
        <f t="shared" si="3"/>
        <v/>
      </c>
      <c r="AD59" s="13" t="str">
        <f>IF(AND('CALCULATOR SHEET'!P68="YES",'CALCULATOR SHEET'!Q68="YES"),HLOOKUP(CEILING(Y59,6),$C$28:$Q$31,3,FALSE),"")</f>
        <v/>
      </c>
      <c r="AE59" s="13" t="str">
        <f t="shared" si="15"/>
        <v/>
      </c>
      <c r="AF59" s="13" t="str">
        <f t="shared" si="5"/>
        <v/>
      </c>
    </row>
    <row r="60" spans="2:32" ht="15.75">
      <c r="B60" s="3" t="s">
        <v>21</v>
      </c>
      <c r="S60" s="38" t="s">
        <v>399</v>
      </c>
      <c r="W60" s="147">
        <f>'CALCULATOR SHEET'!E68</f>
        <v>0</v>
      </c>
      <c r="X60" s="1">
        <f t="shared" si="12"/>
        <v>54</v>
      </c>
      <c r="Y60" s="7">
        <f>'CALCULATOR SHEET'!I69</f>
        <v>0</v>
      </c>
      <c r="Z60" s="7">
        <f>'CALCULATOR SHEET'!J69</f>
        <v>0</v>
      </c>
      <c r="AA60" s="7" t="str">
        <f t="shared" si="13"/>
        <v/>
      </c>
      <c r="AB60" s="7" t="str">
        <f t="shared" si="14"/>
        <v/>
      </c>
      <c r="AC60" s="146" t="str">
        <f t="shared" si="3"/>
        <v/>
      </c>
      <c r="AD60" s="13" t="str">
        <f>IF(AND('CALCULATOR SHEET'!P69="YES",'CALCULATOR SHEET'!Q69="YES"),HLOOKUP(CEILING(Y60,6),$C$28:$Q$31,3,FALSE),"")</f>
        <v/>
      </c>
      <c r="AE60" s="13" t="str">
        <f t="shared" si="15"/>
        <v/>
      </c>
      <c r="AF60" s="13" t="str">
        <f t="shared" si="5"/>
        <v/>
      </c>
    </row>
    <row r="61" spans="2:32" ht="15.75">
      <c r="B61" s="133" t="s">
        <v>26</v>
      </c>
      <c r="C61" s="134">
        <v>30</v>
      </c>
      <c r="D61" s="134">
        <f>C61+6</f>
        <v>36</v>
      </c>
      <c r="E61" s="134">
        <f t="shared" ref="E61" si="30">D61+6</f>
        <v>42</v>
      </c>
      <c r="F61" s="134">
        <f t="shared" ref="F61" si="31">E61+6</f>
        <v>48</v>
      </c>
      <c r="G61" s="134">
        <f t="shared" ref="G61" si="32">F61+6</f>
        <v>54</v>
      </c>
      <c r="H61" s="134">
        <f t="shared" ref="H61" si="33">G61+6</f>
        <v>60</v>
      </c>
      <c r="I61" s="134">
        <f t="shared" ref="I61" si="34">H61+6</f>
        <v>66</v>
      </c>
      <c r="J61" s="134">
        <f t="shared" ref="J61" si="35">I61+6</f>
        <v>72</v>
      </c>
      <c r="K61" s="134">
        <f t="shared" ref="K61" si="36">J61+6</f>
        <v>78</v>
      </c>
      <c r="L61" s="134">
        <f t="shared" ref="L61" si="37">K61+6</f>
        <v>84</v>
      </c>
      <c r="M61" s="134">
        <f t="shared" ref="M61" si="38">L61+6</f>
        <v>90</v>
      </c>
      <c r="N61" s="134">
        <f t="shared" ref="N61" si="39">M61+6</f>
        <v>96</v>
      </c>
      <c r="O61" s="134">
        <f>N61+6</f>
        <v>102</v>
      </c>
      <c r="P61" s="134">
        <f t="shared" ref="P61" si="40">O61+6</f>
        <v>108</v>
      </c>
      <c r="Q61" s="134">
        <f t="shared" ref="Q61" si="41">P61+6</f>
        <v>114</v>
      </c>
      <c r="R61" s="134">
        <v>120</v>
      </c>
      <c r="S61" s="135" t="s">
        <v>26</v>
      </c>
      <c r="W61" s="147">
        <f>'CALCULATOR SHEET'!E69</f>
        <v>0</v>
      </c>
      <c r="X61" s="1">
        <f t="shared" si="12"/>
        <v>55</v>
      </c>
      <c r="Y61" s="7">
        <f>'CALCULATOR SHEET'!I70</f>
        <v>0</v>
      </c>
      <c r="Z61" s="7">
        <f>'CALCULATOR SHEET'!J70</f>
        <v>0</v>
      </c>
      <c r="AA61" s="7" t="str">
        <f t="shared" si="13"/>
        <v/>
      </c>
      <c r="AB61" s="7" t="str">
        <f t="shared" si="14"/>
        <v/>
      </c>
      <c r="AC61" s="146" t="str">
        <f t="shared" si="3"/>
        <v/>
      </c>
      <c r="AD61" s="13" t="str">
        <f>IF(AND('CALCULATOR SHEET'!P70="YES",'CALCULATOR SHEET'!Q70="YES"),HLOOKUP(CEILING(Y61,6),$C$28:$Q$31,3,FALSE),"")</f>
        <v/>
      </c>
      <c r="AE61" s="13" t="str">
        <f t="shared" si="15"/>
        <v/>
      </c>
      <c r="AF61" s="13" t="str">
        <f t="shared" si="5"/>
        <v/>
      </c>
    </row>
    <row r="62" spans="2:32" ht="15.75">
      <c r="W62" s="147">
        <f>'CALCULATOR SHEET'!E70</f>
        <v>0</v>
      </c>
      <c r="X62" s="1">
        <f t="shared" si="12"/>
        <v>56</v>
      </c>
      <c r="Y62" s="7">
        <f>'CALCULATOR SHEET'!I71</f>
        <v>0</v>
      </c>
      <c r="Z62" s="7">
        <f>'CALCULATOR SHEET'!J71</f>
        <v>0</v>
      </c>
      <c r="AA62" s="7" t="str">
        <f t="shared" si="13"/>
        <v/>
      </c>
      <c r="AB62" s="7" t="str">
        <f t="shared" si="14"/>
        <v/>
      </c>
      <c r="AC62" s="146" t="str">
        <f t="shared" si="3"/>
        <v/>
      </c>
      <c r="AD62" s="13" t="str">
        <f>IF(AND('CALCULATOR SHEET'!P71="YES",'CALCULATOR SHEET'!Q71="YES"),HLOOKUP(CEILING(Y62,6),$C$28:$Q$31,3,FALSE),"")</f>
        <v/>
      </c>
      <c r="AE62" s="13" t="str">
        <f t="shared" si="15"/>
        <v/>
      </c>
      <c r="AF62" s="13" t="str">
        <f t="shared" si="5"/>
        <v/>
      </c>
    </row>
    <row r="63" spans="2:32" ht="15.75">
      <c r="B63" s="134" t="s">
        <v>101</v>
      </c>
      <c r="S63" s="134" t="s">
        <v>101</v>
      </c>
      <c r="W63" s="147">
        <f>'CALCULATOR SHEET'!E71</f>
        <v>0</v>
      </c>
      <c r="X63" s="1">
        <f t="shared" si="12"/>
        <v>57</v>
      </c>
      <c r="Y63" s="7">
        <f>'CALCULATOR SHEET'!I72</f>
        <v>0</v>
      </c>
      <c r="Z63" s="7">
        <f>'CALCULATOR SHEET'!J72</f>
        <v>0</v>
      </c>
      <c r="AA63" s="7" t="str">
        <f t="shared" si="13"/>
        <v/>
      </c>
      <c r="AB63" s="7" t="str">
        <f t="shared" si="14"/>
        <v/>
      </c>
      <c r="AC63" s="146" t="str">
        <f t="shared" si="3"/>
        <v/>
      </c>
      <c r="AD63" s="13" t="str">
        <f>IF(AND('CALCULATOR SHEET'!P72="YES",'CALCULATOR SHEET'!Q72="YES"),HLOOKUP(CEILING(Y63,6),$C$28:$Q$31,3,FALSE),"")</f>
        <v/>
      </c>
      <c r="AE63" s="13" t="str">
        <f t="shared" si="15"/>
        <v/>
      </c>
      <c r="AF63" s="13" t="str">
        <f t="shared" si="5"/>
        <v/>
      </c>
    </row>
    <row r="64" spans="2:32" ht="15.75">
      <c r="B64" s="134">
        <v>36</v>
      </c>
      <c r="C64" s="322">
        <v>679</v>
      </c>
      <c r="D64" s="322">
        <v>696</v>
      </c>
      <c r="E64" s="322">
        <v>715</v>
      </c>
      <c r="F64" s="322">
        <v>732</v>
      </c>
      <c r="G64" s="322">
        <v>752</v>
      </c>
      <c r="H64" s="322">
        <v>769</v>
      </c>
      <c r="I64" s="322">
        <v>788</v>
      </c>
      <c r="J64" s="322">
        <v>805</v>
      </c>
      <c r="K64" s="322">
        <v>824</v>
      </c>
      <c r="L64" s="322">
        <v>841</v>
      </c>
      <c r="M64" s="322">
        <v>860</v>
      </c>
      <c r="N64" s="322">
        <v>877</v>
      </c>
      <c r="O64" s="322">
        <v>896</v>
      </c>
      <c r="P64" s="322">
        <v>914</v>
      </c>
      <c r="Q64" s="322">
        <v>933</v>
      </c>
      <c r="R64" s="322">
        <v>950</v>
      </c>
      <c r="S64" s="134">
        <v>36</v>
      </c>
      <c r="W64" s="147">
        <f>'CALCULATOR SHEET'!E72</f>
        <v>0</v>
      </c>
      <c r="X64" s="1">
        <f t="shared" si="12"/>
        <v>58</v>
      </c>
      <c r="Y64" s="7">
        <f>'CALCULATOR SHEET'!I73</f>
        <v>0</v>
      </c>
      <c r="Z64" s="7">
        <f>'CALCULATOR SHEET'!J73</f>
        <v>0</v>
      </c>
      <c r="AA64" s="7" t="str">
        <f t="shared" si="13"/>
        <v/>
      </c>
      <c r="AB64" s="7" t="str">
        <f t="shared" si="14"/>
        <v/>
      </c>
      <c r="AC64" s="146" t="str">
        <f t="shared" si="3"/>
        <v/>
      </c>
      <c r="AD64" s="13" t="str">
        <f>IF(AND('CALCULATOR SHEET'!P73="YES",'CALCULATOR SHEET'!Q73="YES"),HLOOKUP(CEILING(Y64,6),$C$28:$Q$31,3,FALSE),"")</f>
        <v/>
      </c>
      <c r="AE64" s="13" t="str">
        <f t="shared" si="15"/>
        <v/>
      </c>
      <c r="AF64" s="13" t="str">
        <f t="shared" si="5"/>
        <v/>
      </c>
    </row>
    <row r="65" spans="2:32" ht="15.75">
      <c r="B65" s="134">
        <f>B64+6</f>
        <v>42</v>
      </c>
      <c r="C65" s="322">
        <v>683</v>
      </c>
      <c r="D65" s="322">
        <v>700</v>
      </c>
      <c r="E65" s="322">
        <v>720</v>
      </c>
      <c r="F65" s="322">
        <v>738</v>
      </c>
      <c r="G65" s="322">
        <v>758</v>
      </c>
      <c r="H65" s="322">
        <v>776</v>
      </c>
      <c r="I65" s="322">
        <v>796</v>
      </c>
      <c r="J65" s="322">
        <v>814</v>
      </c>
      <c r="K65" s="322">
        <v>833</v>
      </c>
      <c r="L65" s="322">
        <v>851</v>
      </c>
      <c r="M65" s="322">
        <v>871</v>
      </c>
      <c r="N65" s="322">
        <v>889</v>
      </c>
      <c r="O65" s="322">
        <v>909</v>
      </c>
      <c r="P65" s="322">
        <v>927</v>
      </c>
      <c r="Q65" s="322">
        <v>947</v>
      </c>
      <c r="R65" s="322">
        <v>964</v>
      </c>
      <c r="S65" s="134">
        <f>+S64+6</f>
        <v>42</v>
      </c>
      <c r="W65" s="147">
        <f>'CALCULATOR SHEET'!E73</f>
        <v>0</v>
      </c>
      <c r="X65" s="1">
        <f t="shared" si="12"/>
        <v>59</v>
      </c>
      <c r="Y65" s="7">
        <f>'CALCULATOR SHEET'!I74</f>
        <v>0</v>
      </c>
      <c r="Z65" s="7">
        <f>'CALCULATOR SHEET'!J74</f>
        <v>0</v>
      </c>
      <c r="AA65" s="7" t="str">
        <f t="shared" si="13"/>
        <v/>
      </c>
      <c r="AB65" s="7" t="str">
        <f t="shared" si="14"/>
        <v/>
      </c>
      <c r="AC65" s="146" t="str">
        <f t="shared" si="3"/>
        <v/>
      </c>
      <c r="AD65" s="13" t="str">
        <f>IF(AND('CALCULATOR SHEET'!P74="YES",'CALCULATOR SHEET'!Q74="YES"),HLOOKUP(CEILING(Y65,6),$C$28:$Q$31,3,FALSE),"")</f>
        <v/>
      </c>
      <c r="AE65" s="13" t="str">
        <f t="shared" si="15"/>
        <v/>
      </c>
      <c r="AF65" s="13" t="str">
        <f t="shared" si="5"/>
        <v/>
      </c>
    </row>
    <row r="66" spans="2:32" ht="15.75">
      <c r="B66" s="134">
        <f t="shared" ref="B66:B80" si="42">B65+6</f>
        <v>48</v>
      </c>
      <c r="C66" s="322">
        <v>686</v>
      </c>
      <c r="D66" s="322">
        <v>705</v>
      </c>
      <c r="E66" s="322">
        <v>725</v>
      </c>
      <c r="F66" s="322">
        <v>744</v>
      </c>
      <c r="G66" s="322">
        <v>765</v>
      </c>
      <c r="H66" s="322">
        <v>783</v>
      </c>
      <c r="I66" s="322">
        <v>804</v>
      </c>
      <c r="J66" s="322">
        <v>822</v>
      </c>
      <c r="K66" s="322">
        <v>843</v>
      </c>
      <c r="L66" s="322">
        <v>861</v>
      </c>
      <c r="M66" s="322">
        <v>882</v>
      </c>
      <c r="N66" s="322">
        <v>901</v>
      </c>
      <c r="O66" s="322">
        <v>921</v>
      </c>
      <c r="P66" s="322">
        <v>940</v>
      </c>
      <c r="Q66" s="322">
        <v>960</v>
      </c>
      <c r="R66" s="322">
        <v>979</v>
      </c>
      <c r="S66" s="134">
        <f t="shared" ref="S66:S80" si="43">+S65+6</f>
        <v>48</v>
      </c>
      <c r="W66" s="147">
        <f>'CALCULATOR SHEET'!E74</f>
        <v>0</v>
      </c>
      <c r="X66" s="1">
        <f t="shared" si="12"/>
        <v>60</v>
      </c>
      <c r="Y66" s="7">
        <f>'CALCULATOR SHEET'!I75</f>
        <v>0</v>
      </c>
      <c r="Z66" s="7">
        <f>'CALCULATOR SHEET'!J75</f>
        <v>0</v>
      </c>
      <c r="AA66" s="7" t="str">
        <f t="shared" si="13"/>
        <v/>
      </c>
      <c r="AB66" s="7" t="str">
        <f t="shared" si="14"/>
        <v/>
      </c>
      <c r="AC66" s="146" t="str">
        <f t="shared" si="3"/>
        <v/>
      </c>
      <c r="AD66" s="13" t="str">
        <f>IF(AND('CALCULATOR SHEET'!P75="YES",'CALCULATOR SHEET'!Q75="YES"),HLOOKUP(CEILING(Y66,6),$C$28:$Q$31,3,FALSE),"")</f>
        <v/>
      </c>
      <c r="AE66" s="13" t="str">
        <f t="shared" si="15"/>
        <v/>
      </c>
      <c r="AF66" s="13" t="str">
        <f t="shared" si="5"/>
        <v/>
      </c>
    </row>
    <row r="67" spans="2:32" ht="15.75">
      <c r="B67" s="134">
        <f t="shared" si="42"/>
        <v>54</v>
      </c>
      <c r="C67" s="322">
        <v>690</v>
      </c>
      <c r="D67" s="322">
        <v>709</v>
      </c>
      <c r="E67" s="322">
        <v>731</v>
      </c>
      <c r="F67" s="322">
        <v>750</v>
      </c>
      <c r="G67" s="322">
        <v>771</v>
      </c>
      <c r="H67" s="322">
        <v>790</v>
      </c>
      <c r="I67" s="322">
        <v>812</v>
      </c>
      <c r="J67" s="322">
        <v>831</v>
      </c>
      <c r="K67" s="322">
        <v>852</v>
      </c>
      <c r="L67" s="322">
        <v>872</v>
      </c>
      <c r="M67" s="322">
        <v>893</v>
      </c>
      <c r="N67" s="322">
        <v>912</v>
      </c>
      <c r="O67" s="322">
        <v>933</v>
      </c>
      <c r="P67" s="322">
        <v>953</v>
      </c>
      <c r="Q67" s="322">
        <v>974</v>
      </c>
      <c r="R67" s="322">
        <v>993</v>
      </c>
      <c r="S67" s="134">
        <f t="shared" si="43"/>
        <v>54</v>
      </c>
      <c r="W67" s="147">
        <f>'CALCULATOR SHEET'!E75</f>
        <v>0</v>
      </c>
      <c r="X67" s="1">
        <f t="shared" si="12"/>
        <v>61</v>
      </c>
      <c r="Y67" s="7">
        <f>'CALCULATOR SHEET'!I76</f>
        <v>0</v>
      </c>
      <c r="Z67" s="7">
        <f>'CALCULATOR SHEET'!J76</f>
        <v>0</v>
      </c>
      <c r="AA67" s="7" t="str">
        <f t="shared" si="13"/>
        <v/>
      </c>
      <c r="AB67" s="7" t="str">
        <f t="shared" si="14"/>
        <v/>
      </c>
      <c r="AC67" s="146" t="str">
        <f t="shared" si="3"/>
        <v/>
      </c>
      <c r="AD67" s="13" t="str">
        <f>IF(AND('CALCULATOR SHEET'!P76="YES",'CALCULATOR SHEET'!Q76="YES"),HLOOKUP(CEILING(Y67,6),$C$28:$Q$31,3,FALSE),"")</f>
        <v/>
      </c>
      <c r="AE67" s="13" t="str">
        <f t="shared" si="15"/>
        <v/>
      </c>
      <c r="AF67" s="13" t="str">
        <f t="shared" si="5"/>
        <v/>
      </c>
    </row>
    <row r="68" spans="2:32" ht="15.75">
      <c r="B68" s="134">
        <f t="shared" si="42"/>
        <v>60</v>
      </c>
      <c r="C68" s="322">
        <v>693</v>
      </c>
      <c r="D68" s="322">
        <v>714</v>
      </c>
      <c r="E68" s="322">
        <v>736</v>
      </c>
      <c r="F68" s="322">
        <v>756</v>
      </c>
      <c r="G68" s="322">
        <v>778</v>
      </c>
      <c r="H68" s="322">
        <v>798</v>
      </c>
      <c r="I68" s="322">
        <v>820</v>
      </c>
      <c r="J68" s="322">
        <v>840</v>
      </c>
      <c r="K68" s="322">
        <v>862</v>
      </c>
      <c r="L68" s="322">
        <v>882</v>
      </c>
      <c r="M68" s="322">
        <v>904</v>
      </c>
      <c r="N68" s="322">
        <v>924</v>
      </c>
      <c r="O68" s="322">
        <v>946</v>
      </c>
      <c r="P68" s="322">
        <v>966</v>
      </c>
      <c r="Q68" s="322">
        <v>988</v>
      </c>
      <c r="R68" s="322">
        <v>1008</v>
      </c>
      <c r="S68" s="134">
        <f t="shared" si="43"/>
        <v>60</v>
      </c>
      <c r="W68" s="147">
        <f>'CALCULATOR SHEET'!E76</f>
        <v>0</v>
      </c>
      <c r="X68" s="1">
        <f t="shared" si="12"/>
        <v>62</v>
      </c>
      <c r="Y68" s="7">
        <f>'CALCULATOR SHEET'!I77</f>
        <v>0</v>
      </c>
      <c r="Z68" s="7">
        <f>'CALCULATOR SHEET'!J77</f>
        <v>0</v>
      </c>
      <c r="AA68" s="7" t="str">
        <f t="shared" si="13"/>
        <v/>
      </c>
      <c r="AB68" s="7" t="str">
        <f t="shared" si="14"/>
        <v/>
      </c>
      <c r="AC68" s="146" t="str">
        <f t="shared" si="3"/>
        <v/>
      </c>
      <c r="AD68" s="13" t="str">
        <f>IF(AND('CALCULATOR SHEET'!P77="YES",'CALCULATOR SHEET'!Q77="YES"),HLOOKUP(CEILING(Y68,6),$C$28:$Q$31,3,FALSE),"")</f>
        <v/>
      </c>
      <c r="AE68" s="13" t="str">
        <f t="shared" si="15"/>
        <v/>
      </c>
      <c r="AF68" s="13" t="str">
        <f t="shared" si="5"/>
        <v/>
      </c>
    </row>
    <row r="69" spans="2:32" ht="15.75">
      <c r="B69" s="134">
        <f t="shared" si="42"/>
        <v>66</v>
      </c>
      <c r="C69" s="322">
        <v>697</v>
      </c>
      <c r="D69" s="322">
        <v>718</v>
      </c>
      <c r="E69" s="322">
        <v>741</v>
      </c>
      <c r="F69" s="322">
        <v>761</v>
      </c>
      <c r="G69" s="322">
        <v>784</v>
      </c>
      <c r="H69" s="322">
        <v>805</v>
      </c>
      <c r="I69" s="322">
        <v>828</v>
      </c>
      <c r="J69" s="322">
        <v>848</v>
      </c>
      <c r="K69" s="322">
        <v>871</v>
      </c>
      <c r="L69" s="322">
        <v>892</v>
      </c>
      <c r="M69" s="322">
        <v>915</v>
      </c>
      <c r="N69" s="322">
        <v>935</v>
      </c>
      <c r="O69" s="322">
        <v>958</v>
      </c>
      <c r="P69" s="322">
        <v>979</v>
      </c>
      <c r="Q69" s="322">
        <v>1002</v>
      </c>
      <c r="R69" s="322">
        <v>1022</v>
      </c>
      <c r="S69" s="134">
        <f t="shared" si="43"/>
        <v>66</v>
      </c>
      <c r="W69" s="147">
        <f>'CALCULATOR SHEET'!E77</f>
        <v>0</v>
      </c>
      <c r="X69" s="1">
        <f t="shared" si="12"/>
        <v>63</v>
      </c>
      <c r="Y69" s="7">
        <f>'CALCULATOR SHEET'!I78</f>
        <v>0</v>
      </c>
      <c r="Z69" s="7">
        <f>'CALCULATOR SHEET'!J78</f>
        <v>0</v>
      </c>
      <c r="AA69" s="7" t="str">
        <f t="shared" si="13"/>
        <v/>
      </c>
      <c r="AB69" s="7" t="str">
        <f t="shared" si="14"/>
        <v/>
      </c>
      <c r="AC69" s="146" t="str">
        <f t="shared" si="3"/>
        <v/>
      </c>
      <c r="AD69" s="13" t="str">
        <f>IF(AND('CALCULATOR SHEET'!P78="YES",'CALCULATOR SHEET'!Q78="YES"),HLOOKUP(CEILING(Y69,6),$C$28:$Q$31,3,FALSE),"")</f>
        <v/>
      </c>
      <c r="AE69" s="13" t="str">
        <f t="shared" si="15"/>
        <v/>
      </c>
      <c r="AF69" s="13" t="str">
        <f t="shared" si="5"/>
        <v/>
      </c>
    </row>
    <row r="70" spans="2:32" ht="15.75">
      <c r="B70" s="134">
        <f t="shared" si="42"/>
        <v>72</v>
      </c>
      <c r="C70" s="322">
        <v>701</v>
      </c>
      <c r="D70" s="322">
        <v>722</v>
      </c>
      <c r="E70" s="322">
        <v>746</v>
      </c>
      <c r="F70" s="322">
        <v>767</v>
      </c>
      <c r="G70" s="322">
        <v>791</v>
      </c>
      <c r="H70" s="322">
        <v>812</v>
      </c>
      <c r="I70" s="322">
        <v>836</v>
      </c>
      <c r="J70" s="322">
        <v>857</v>
      </c>
      <c r="K70" s="322">
        <v>881</v>
      </c>
      <c r="L70" s="322">
        <v>902</v>
      </c>
      <c r="M70" s="322">
        <v>926</v>
      </c>
      <c r="N70" s="322">
        <v>947</v>
      </c>
      <c r="O70" s="322">
        <v>971</v>
      </c>
      <c r="P70" s="322">
        <v>992</v>
      </c>
      <c r="Q70" s="322">
        <v>1015</v>
      </c>
      <c r="R70" s="322">
        <v>1037</v>
      </c>
      <c r="S70" s="134">
        <f t="shared" si="43"/>
        <v>72</v>
      </c>
      <c r="W70" s="147">
        <f>'CALCULATOR SHEET'!E78</f>
        <v>0</v>
      </c>
      <c r="X70" s="1">
        <f t="shared" si="12"/>
        <v>64</v>
      </c>
      <c r="Y70" s="7">
        <f>'CALCULATOR SHEET'!I79</f>
        <v>0</v>
      </c>
      <c r="Z70" s="7">
        <f>'CALCULATOR SHEET'!J79</f>
        <v>0</v>
      </c>
      <c r="AA70" s="7" t="str">
        <f t="shared" si="13"/>
        <v/>
      </c>
      <c r="AB70" s="7" t="str">
        <f t="shared" si="14"/>
        <v/>
      </c>
      <c r="AC70" s="146" t="str">
        <f t="shared" si="3"/>
        <v/>
      </c>
      <c r="AD70" s="13" t="str">
        <f>IF(AND('CALCULATOR SHEET'!P79="YES",'CALCULATOR SHEET'!Q79="YES"),HLOOKUP(CEILING(Y70,6),$C$28:$Q$31,3,FALSE),"")</f>
        <v/>
      </c>
      <c r="AE70" s="13" t="str">
        <f t="shared" si="15"/>
        <v/>
      </c>
      <c r="AF70" s="13" t="str">
        <f t="shared" si="5"/>
        <v/>
      </c>
    </row>
    <row r="71" spans="2:32" ht="15.75">
      <c r="B71" s="134">
        <f t="shared" si="42"/>
        <v>78</v>
      </c>
      <c r="C71" s="322">
        <v>704</v>
      </c>
      <c r="D71" s="322">
        <v>727</v>
      </c>
      <c r="E71" s="322">
        <v>751</v>
      </c>
      <c r="F71" s="322">
        <v>773</v>
      </c>
      <c r="G71" s="322">
        <v>797</v>
      </c>
      <c r="H71" s="322">
        <v>819</v>
      </c>
      <c r="I71" s="322">
        <v>844</v>
      </c>
      <c r="J71" s="322">
        <v>866</v>
      </c>
      <c r="K71" s="322">
        <v>890</v>
      </c>
      <c r="L71" s="322">
        <v>912</v>
      </c>
      <c r="M71" s="322">
        <v>936</v>
      </c>
      <c r="N71" s="322">
        <v>959</v>
      </c>
      <c r="O71" s="322">
        <v>983</v>
      </c>
      <c r="P71" s="322">
        <v>1005</v>
      </c>
      <c r="Q71" s="322">
        <v>1029</v>
      </c>
      <c r="R71" s="322">
        <v>1051</v>
      </c>
      <c r="S71" s="134">
        <f t="shared" si="43"/>
        <v>78</v>
      </c>
      <c r="W71" s="147">
        <f>'CALCULATOR SHEET'!E79</f>
        <v>0</v>
      </c>
      <c r="X71" s="1">
        <f t="shared" si="12"/>
        <v>65</v>
      </c>
      <c r="Y71" s="7">
        <f>'CALCULATOR SHEET'!I80</f>
        <v>0</v>
      </c>
      <c r="Z71" s="7">
        <f>'CALCULATOR SHEET'!J80</f>
        <v>0</v>
      </c>
      <c r="AA71" s="7" t="str">
        <f t="shared" si="13"/>
        <v/>
      </c>
      <c r="AB71" s="7" t="str">
        <f t="shared" si="14"/>
        <v/>
      </c>
      <c r="AC71" s="146" t="str">
        <f t="shared" si="3"/>
        <v/>
      </c>
      <c r="AD71" s="13" t="str">
        <f>IF(AND('CALCULATOR SHEET'!P80="YES",'CALCULATOR SHEET'!Q80="YES"),HLOOKUP(CEILING(Y71,6),$C$28:$Q$31,3,FALSE),"")</f>
        <v/>
      </c>
      <c r="AE71" s="13" t="str">
        <f t="shared" si="15"/>
        <v/>
      </c>
      <c r="AF71" s="13" t="str">
        <f t="shared" si="5"/>
        <v/>
      </c>
    </row>
    <row r="72" spans="2:32" ht="15.75">
      <c r="B72" s="134">
        <f t="shared" si="42"/>
        <v>84</v>
      </c>
      <c r="C72" s="322">
        <v>708</v>
      </c>
      <c r="D72" s="322">
        <v>731</v>
      </c>
      <c r="E72" s="322">
        <v>756</v>
      </c>
      <c r="F72" s="322">
        <v>779</v>
      </c>
      <c r="G72" s="322">
        <v>804</v>
      </c>
      <c r="H72" s="322">
        <v>827</v>
      </c>
      <c r="I72" s="322">
        <v>852</v>
      </c>
      <c r="J72" s="322">
        <v>875</v>
      </c>
      <c r="K72" s="322">
        <v>899</v>
      </c>
      <c r="L72" s="322">
        <v>922</v>
      </c>
      <c r="M72" s="322">
        <v>947</v>
      </c>
      <c r="N72" s="322">
        <v>970</v>
      </c>
      <c r="O72" s="322">
        <v>995</v>
      </c>
      <c r="P72" s="322">
        <v>1018</v>
      </c>
      <c r="Q72" s="322">
        <v>1043</v>
      </c>
      <c r="R72" s="322">
        <v>1066</v>
      </c>
      <c r="S72" s="134">
        <f t="shared" si="43"/>
        <v>84</v>
      </c>
      <c r="W72" s="147">
        <f>'CALCULATOR SHEET'!E80</f>
        <v>0</v>
      </c>
      <c r="X72" s="1">
        <f t="shared" si="12"/>
        <v>66</v>
      </c>
      <c r="Y72" s="7">
        <f>'CALCULATOR SHEET'!I81</f>
        <v>0</v>
      </c>
      <c r="Z72" s="7">
        <f>'CALCULATOR SHEET'!J81</f>
        <v>0</v>
      </c>
      <c r="AA72" s="7" t="str">
        <f t="shared" ref="AA72:AA92" si="44">IF(Y72=0,"",MATCH(CEILING(Y72,6),$C$7:$R$7,0))</f>
        <v/>
      </c>
      <c r="AB72" s="7" t="str">
        <f t="shared" ref="AB72:AB92" si="45">IF(Z72=0,"",MATCH(CEILING(Z72,6),$B$10:$B$26,0))</f>
        <v/>
      </c>
      <c r="AC72" s="146" t="str">
        <f t="shared" ref="AC72:AC92" si="46">IF(AA72="","",IF(W72="GROUP 1",INDEX($C$10:$R$26,AB72,AA72),IF(W72="GROUP 2",INDEX($C$39:$R$55,AB72,AA72),IF(W72="GROUP 3",INDEX($C$64:$R$80,AB72,AA72),""))))</f>
        <v/>
      </c>
      <c r="AD72" s="13" t="str">
        <f>IF(AND('CALCULATOR SHEET'!P81="YES",'CALCULATOR SHEET'!Q81="YES"),HLOOKUP(CEILING(Y72,6),$C$28:$Q$31,3,FALSE),"")</f>
        <v/>
      </c>
      <c r="AE72" s="13" t="str">
        <f t="shared" ref="AE72:AE92" si="47">IF(AB72&lt;&gt;"",VLOOKUP(AB72,$T$10:$U$26,2,FALSE),"")</f>
        <v/>
      </c>
      <c r="AF72" s="13" t="str">
        <f t="shared" ref="AF72:AF92" si="48">IF(Y72&gt;0,HLOOKUP(AA72,$C$29:$R$30,2,FALSE),"")</f>
        <v/>
      </c>
    </row>
    <row r="73" spans="2:32" ht="15.75">
      <c r="B73" s="134">
        <f t="shared" si="42"/>
        <v>90</v>
      </c>
      <c r="C73" s="322">
        <v>712</v>
      </c>
      <c r="D73" s="322">
        <v>735</v>
      </c>
      <c r="E73" s="322">
        <v>761</v>
      </c>
      <c r="F73" s="322">
        <v>785</v>
      </c>
      <c r="G73" s="322">
        <v>810</v>
      </c>
      <c r="H73" s="322">
        <v>834</v>
      </c>
      <c r="I73" s="322">
        <v>860</v>
      </c>
      <c r="J73" s="322">
        <v>883</v>
      </c>
      <c r="K73" s="322">
        <v>909</v>
      </c>
      <c r="L73" s="322">
        <v>933</v>
      </c>
      <c r="M73" s="322">
        <v>958</v>
      </c>
      <c r="N73" s="322">
        <v>982</v>
      </c>
      <c r="O73" s="322">
        <v>1007</v>
      </c>
      <c r="P73" s="322">
        <v>1031</v>
      </c>
      <c r="Q73" s="322">
        <v>1057</v>
      </c>
      <c r="R73" s="322">
        <v>1080</v>
      </c>
      <c r="S73" s="134">
        <f t="shared" si="43"/>
        <v>90</v>
      </c>
      <c r="W73" s="147">
        <f>'CALCULATOR SHEET'!E81</f>
        <v>0</v>
      </c>
      <c r="X73" s="1">
        <f t="shared" ref="X73:X92" si="49">+X72+1</f>
        <v>67</v>
      </c>
      <c r="Y73" s="7">
        <f>'CALCULATOR SHEET'!I82</f>
        <v>0</v>
      </c>
      <c r="Z73" s="7">
        <f>'CALCULATOR SHEET'!J82</f>
        <v>0</v>
      </c>
      <c r="AA73" s="7" t="str">
        <f t="shared" si="44"/>
        <v/>
      </c>
      <c r="AB73" s="7" t="str">
        <f t="shared" si="45"/>
        <v/>
      </c>
      <c r="AC73" s="146" t="str">
        <f t="shared" si="46"/>
        <v/>
      </c>
      <c r="AD73" s="13" t="str">
        <f>IF(AND('CALCULATOR SHEET'!P82="YES",'CALCULATOR SHEET'!Q82="YES"),HLOOKUP(CEILING(Y73,6),$C$28:$Q$31,3,FALSE),"")</f>
        <v/>
      </c>
      <c r="AE73" s="13" t="str">
        <f t="shared" si="47"/>
        <v/>
      </c>
      <c r="AF73" s="13" t="str">
        <f t="shared" si="48"/>
        <v/>
      </c>
    </row>
    <row r="74" spans="2:32" ht="15.75">
      <c r="B74" s="134">
        <f t="shared" si="42"/>
        <v>96</v>
      </c>
      <c r="C74" s="322">
        <v>715</v>
      </c>
      <c r="D74" s="322">
        <v>740</v>
      </c>
      <c r="E74" s="322">
        <v>766</v>
      </c>
      <c r="F74" s="322">
        <v>790</v>
      </c>
      <c r="G74" s="322">
        <v>817</v>
      </c>
      <c r="H74" s="322">
        <v>841</v>
      </c>
      <c r="I74" s="322">
        <v>868</v>
      </c>
      <c r="J74" s="322">
        <v>892</v>
      </c>
      <c r="K74" s="322">
        <v>918</v>
      </c>
      <c r="L74" s="322">
        <v>943</v>
      </c>
      <c r="M74" s="322">
        <v>969</v>
      </c>
      <c r="N74" s="322">
        <v>993</v>
      </c>
      <c r="O74" s="322">
        <v>1020</v>
      </c>
      <c r="P74" s="322">
        <v>1044</v>
      </c>
      <c r="Q74" s="322">
        <v>1071</v>
      </c>
      <c r="R74" s="322">
        <v>1095</v>
      </c>
      <c r="S74" s="134">
        <f t="shared" si="43"/>
        <v>96</v>
      </c>
      <c r="W74" s="147">
        <f>'CALCULATOR SHEET'!E82</f>
        <v>0</v>
      </c>
      <c r="X74" s="1">
        <f t="shared" si="49"/>
        <v>68</v>
      </c>
      <c r="Y74" s="7">
        <f>'CALCULATOR SHEET'!I83</f>
        <v>0</v>
      </c>
      <c r="Z74" s="7">
        <f>'CALCULATOR SHEET'!J83</f>
        <v>0</v>
      </c>
      <c r="AA74" s="7" t="str">
        <f t="shared" si="44"/>
        <v/>
      </c>
      <c r="AB74" s="7" t="str">
        <f t="shared" si="45"/>
        <v/>
      </c>
      <c r="AC74" s="146" t="str">
        <f t="shared" si="46"/>
        <v/>
      </c>
      <c r="AD74" s="13" t="str">
        <f>IF(AND('CALCULATOR SHEET'!P83="YES",'CALCULATOR SHEET'!Q83="YES"),HLOOKUP(CEILING(Y74,6),$C$28:$Q$31,3,FALSE),"")</f>
        <v/>
      </c>
      <c r="AE74" s="13" t="str">
        <f t="shared" si="47"/>
        <v/>
      </c>
      <c r="AF74" s="13" t="str">
        <f t="shared" si="48"/>
        <v/>
      </c>
    </row>
    <row r="75" spans="2:32" ht="15.75">
      <c r="B75" s="134">
        <f t="shared" si="42"/>
        <v>102</v>
      </c>
      <c r="C75" s="322">
        <v>719</v>
      </c>
      <c r="D75" s="322">
        <v>744</v>
      </c>
      <c r="E75" s="322">
        <v>771</v>
      </c>
      <c r="F75" s="322">
        <v>796</v>
      </c>
      <c r="G75" s="322">
        <v>823</v>
      </c>
      <c r="H75" s="322">
        <v>848</v>
      </c>
      <c r="I75" s="322">
        <v>876</v>
      </c>
      <c r="J75" s="322">
        <v>901</v>
      </c>
      <c r="K75" s="322">
        <v>928</v>
      </c>
      <c r="L75" s="322">
        <v>953</v>
      </c>
      <c r="M75" s="322">
        <v>980</v>
      </c>
      <c r="N75" s="322">
        <v>1005</v>
      </c>
      <c r="O75" s="322">
        <v>1032</v>
      </c>
      <c r="P75" s="322">
        <v>1057</v>
      </c>
      <c r="Q75" s="322">
        <v>1084</v>
      </c>
      <c r="R75" s="322">
        <v>1109</v>
      </c>
      <c r="S75" s="134">
        <f t="shared" si="43"/>
        <v>102</v>
      </c>
      <c r="W75" s="147">
        <f>'CALCULATOR SHEET'!E83</f>
        <v>0</v>
      </c>
      <c r="X75" s="1">
        <f t="shared" si="49"/>
        <v>69</v>
      </c>
      <c r="Y75" s="7">
        <f>'CALCULATOR SHEET'!I84</f>
        <v>0</v>
      </c>
      <c r="Z75" s="7">
        <f>'CALCULATOR SHEET'!J84</f>
        <v>0</v>
      </c>
      <c r="AA75" s="7" t="str">
        <f t="shared" si="44"/>
        <v/>
      </c>
      <c r="AB75" s="7" t="str">
        <f t="shared" si="45"/>
        <v/>
      </c>
      <c r="AC75" s="146" t="str">
        <f t="shared" si="46"/>
        <v/>
      </c>
      <c r="AD75" s="13" t="str">
        <f>IF(AND('CALCULATOR SHEET'!P84="YES",'CALCULATOR SHEET'!Q84="YES"),HLOOKUP(CEILING(Y75,6),$C$28:$Q$31,3,FALSE),"")</f>
        <v/>
      </c>
      <c r="AE75" s="13" t="str">
        <f t="shared" si="47"/>
        <v/>
      </c>
      <c r="AF75" s="13" t="str">
        <f t="shared" si="48"/>
        <v/>
      </c>
    </row>
    <row r="76" spans="2:32" ht="15.75">
      <c r="B76" s="134">
        <f t="shared" si="42"/>
        <v>108</v>
      </c>
      <c r="C76" s="322">
        <v>723</v>
      </c>
      <c r="D76" s="322">
        <v>748</v>
      </c>
      <c r="E76" s="322">
        <v>776</v>
      </c>
      <c r="F76" s="322">
        <v>802</v>
      </c>
      <c r="G76" s="322">
        <v>830</v>
      </c>
      <c r="H76" s="322">
        <v>856</v>
      </c>
      <c r="I76" s="322">
        <v>884</v>
      </c>
      <c r="J76" s="322">
        <v>909</v>
      </c>
      <c r="K76" s="322">
        <v>937</v>
      </c>
      <c r="L76" s="322">
        <v>963</v>
      </c>
      <c r="M76" s="322">
        <v>991</v>
      </c>
      <c r="N76" s="322">
        <v>1017</v>
      </c>
      <c r="O76" s="322">
        <v>1045</v>
      </c>
      <c r="P76" s="322">
        <v>1070</v>
      </c>
      <c r="Q76" s="322">
        <v>1098</v>
      </c>
      <c r="R76" s="322">
        <v>1124</v>
      </c>
      <c r="S76" s="134">
        <f t="shared" si="43"/>
        <v>108</v>
      </c>
      <c r="W76" s="147">
        <f>'CALCULATOR SHEET'!E84</f>
        <v>0</v>
      </c>
      <c r="X76" s="1">
        <f t="shared" si="49"/>
        <v>70</v>
      </c>
      <c r="Y76" s="7">
        <f>'CALCULATOR SHEET'!I85</f>
        <v>0</v>
      </c>
      <c r="Z76" s="7">
        <f>'CALCULATOR SHEET'!J85</f>
        <v>0</v>
      </c>
      <c r="AA76" s="7" t="str">
        <f t="shared" si="44"/>
        <v/>
      </c>
      <c r="AB76" s="7" t="str">
        <f t="shared" si="45"/>
        <v/>
      </c>
      <c r="AC76" s="146" t="str">
        <f t="shared" si="46"/>
        <v/>
      </c>
      <c r="AD76" s="13" t="str">
        <f>IF(AND('CALCULATOR SHEET'!P85="YES",'CALCULATOR SHEET'!Q85="YES"),HLOOKUP(CEILING(Y76,6),$C$28:$Q$31,3,FALSE),"")</f>
        <v/>
      </c>
      <c r="AE76" s="13" t="str">
        <f t="shared" si="47"/>
        <v/>
      </c>
      <c r="AF76" s="13" t="str">
        <f t="shared" si="48"/>
        <v/>
      </c>
    </row>
    <row r="77" spans="2:32" ht="15.75">
      <c r="B77" s="134">
        <f t="shared" si="42"/>
        <v>114</v>
      </c>
      <c r="C77" s="322">
        <v>726</v>
      </c>
      <c r="D77" s="322">
        <v>753</v>
      </c>
      <c r="E77" s="322">
        <v>781</v>
      </c>
      <c r="F77" s="322">
        <v>808</v>
      </c>
      <c r="G77" s="322">
        <v>836</v>
      </c>
      <c r="H77" s="322">
        <v>863</v>
      </c>
      <c r="I77" s="322">
        <v>891</v>
      </c>
      <c r="J77" s="322">
        <v>918</v>
      </c>
      <c r="K77" s="322">
        <v>947</v>
      </c>
      <c r="L77" s="322">
        <v>973</v>
      </c>
      <c r="M77" s="322">
        <v>1002</v>
      </c>
      <c r="N77" s="322">
        <v>1028</v>
      </c>
      <c r="O77" s="322">
        <v>1057</v>
      </c>
      <c r="P77" s="322">
        <v>1083</v>
      </c>
      <c r="Q77" s="322">
        <v>1112</v>
      </c>
      <c r="R77" s="322">
        <v>1139</v>
      </c>
      <c r="S77" s="134">
        <f t="shared" si="43"/>
        <v>114</v>
      </c>
      <c r="W77" s="147">
        <f>'CALCULATOR SHEET'!E85</f>
        <v>0</v>
      </c>
      <c r="X77" s="1">
        <f t="shared" si="49"/>
        <v>71</v>
      </c>
      <c r="Y77" s="7">
        <f>'CALCULATOR SHEET'!I86</f>
        <v>0</v>
      </c>
      <c r="Z77" s="7">
        <f>'CALCULATOR SHEET'!J86</f>
        <v>0</v>
      </c>
      <c r="AA77" s="7" t="str">
        <f t="shared" si="44"/>
        <v/>
      </c>
      <c r="AB77" s="7" t="str">
        <f t="shared" si="45"/>
        <v/>
      </c>
      <c r="AC77" s="146" t="str">
        <f t="shared" si="46"/>
        <v/>
      </c>
      <c r="AD77" s="13" t="str">
        <f>IF(AND('CALCULATOR SHEET'!P86="YES",'CALCULATOR SHEET'!Q86="YES"),HLOOKUP(CEILING(Y77,6),$C$28:$Q$31,3,FALSE),"")</f>
        <v/>
      </c>
      <c r="AE77" s="13" t="str">
        <f t="shared" si="47"/>
        <v/>
      </c>
      <c r="AF77" s="13" t="str">
        <f t="shared" si="48"/>
        <v/>
      </c>
    </row>
    <row r="78" spans="2:32" ht="15.75">
      <c r="B78" s="134">
        <f t="shared" si="42"/>
        <v>120</v>
      </c>
      <c r="C78" s="322">
        <v>730</v>
      </c>
      <c r="D78" s="322">
        <v>757</v>
      </c>
      <c r="E78" s="322">
        <v>786</v>
      </c>
      <c r="F78" s="322">
        <v>814</v>
      </c>
      <c r="G78" s="322">
        <v>843</v>
      </c>
      <c r="H78" s="322">
        <v>870</v>
      </c>
      <c r="I78" s="322">
        <v>899</v>
      </c>
      <c r="J78" s="322">
        <v>927</v>
      </c>
      <c r="K78" s="322">
        <v>956</v>
      </c>
      <c r="L78" s="322">
        <v>983</v>
      </c>
      <c r="M78" s="322">
        <v>1013</v>
      </c>
      <c r="N78" s="322">
        <v>1040</v>
      </c>
      <c r="O78" s="322">
        <v>1069</v>
      </c>
      <c r="P78" s="322">
        <v>1097</v>
      </c>
      <c r="Q78" s="322">
        <v>1126</v>
      </c>
      <c r="R78" s="322">
        <v>1153</v>
      </c>
      <c r="S78" s="134">
        <f t="shared" si="43"/>
        <v>120</v>
      </c>
      <c r="W78" s="147">
        <f>'CALCULATOR SHEET'!E86</f>
        <v>0</v>
      </c>
      <c r="X78" s="1">
        <f t="shared" si="49"/>
        <v>72</v>
      </c>
      <c r="Y78" s="7">
        <f>'CALCULATOR SHEET'!I87</f>
        <v>0</v>
      </c>
      <c r="Z78" s="7">
        <f>'CALCULATOR SHEET'!J87</f>
        <v>0</v>
      </c>
      <c r="AA78" s="7" t="str">
        <f t="shared" si="44"/>
        <v/>
      </c>
      <c r="AB78" s="7" t="str">
        <f t="shared" si="45"/>
        <v/>
      </c>
      <c r="AC78" s="146" t="str">
        <f t="shared" si="46"/>
        <v/>
      </c>
      <c r="AD78" s="13" t="str">
        <f>IF(AND('CALCULATOR SHEET'!P87="YES",'CALCULATOR SHEET'!Q87="YES"),HLOOKUP(CEILING(Y78,6),$C$28:$Q$31,3,FALSE),"")</f>
        <v/>
      </c>
      <c r="AE78" s="13" t="str">
        <f t="shared" si="47"/>
        <v/>
      </c>
      <c r="AF78" s="13" t="str">
        <f t="shared" si="48"/>
        <v/>
      </c>
    </row>
    <row r="79" spans="2:32" ht="15.75">
      <c r="B79" s="134">
        <f t="shared" si="42"/>
        <v>126</v>
      </c>
      <c r="C79" s="322">
        <v>734</v>
      </c>
      <c r="D79" s="322">
        <v>761</v>
      </c>
      <c r="E79" s="322">
        <v>791</v>
      </c>
      <c r="F79" s="322">
        <v>819</v>
      </c>
      <c r="G79" s="322">
        <v>849</v>
      </c>
      <c r="H79" s="322">
        <v>878</v>
      </c>
      <c r="I79" s="322">
        <v>908</v>
      </c>
      <c r="J79" s="322">
        <v>935</v>
      </c>
      <c r="K79" s="322">
        <v>965</v>
      </c>
      <c r="L79" s="322">
        <v>993</v>
      </c>
      <c r="M79" s="322">
        <v>1024</v>
      </c>
      <c r="N79" s="322">
        <v>1052</v>
      </c>
      <c r="O79" s="322">
        <v>1082</v>
      </c>
      <c r="P79" s="322">
        <v>1109</v>
      </c>
      <c r="Q79" s="322">
        <v>1139</v>
      </c>
      <c r="R79" s="322">
        <v>1168</v>
      </c>
      <c r="S79" s="134">
        <f t="shared" si="43"/>
        <v>126</v>
      </c>
      <c r="W79" s="147">
        <f>'CALCULATOR SHEET'!E87</f>
        <v>0</v>
      </c>
      <c r="X79" s="1">
        <f t="shared" si="49"/>
        <v>73</v>
      </c>
      <c r="Y79" s="7">
        <f>'CALCULATOR SHEET'!I88</f>
        <v>0</v>
      </c>
      <c r="Z79" s="7">
        <f>'CALCULATOR SHEET'!J88</f>
        <v>0</v>
      </c>
      <c r="AA79" s="7" t="str">
        <f t="shared" si="44"/>
        <v/>
      </c>
      <c r="AB79" s="7" t="str">
        <f t="shared" si="45"/>
        <v/>
      </c>
      <c r="AC79" s="146" t="str">
        <f t="shared" si="46"/>
        <v/>
      </c>
      <c r="AD79" s="13" t="str">
        <f>IF(AND('CALCULATOR SHEET'!P88="YES",'CALCULATOR SHEET'!Q88="YES"),HLOOKUP(CEILING(Y79,6),$C$28:$Q$31,3,FALSE),"")</f>
        <v/>
      </c>
      <c r="AE79" s="13" t="str">
        <f t="shared" si="47"/>
        <v/>
      </c>
      <c r="AF79" s="13" t="str">
        <f t="shared" si="48"/>
        <v/>
      </c>
    </row>
    <row r="80" spans="2:32" ht="15.75">
      <c r="B80" s="134">
        <f t="shared" si="42"/>
        <v>132</v>
      </c>
      <c r="C80" s="322">
        <v>737</v>
      </c>
      <c r="D80" s="322">
        <v>766</v>
      </c>
      <c r="E80" s="322">
        <v>797</v>
      </c>
      <c r="F80" s="322">
        <v>825</v>
      </c>
      <c r="G80" s="322">
        <v>856</v>
      </c>
      <c r="H80" s="322">
        <v>885</v>
      </c>
      <c r="I80" s="322">
        <v>915</v>
      </c>
      <c r="J80" s="322">
        <v>944</v>
      </c>
      <c r="K80" s="322">
        <v>975</v>
      </c>
      <c r="L80" s="322">
        <v>1004</v>
      </c>
      <c r="M80" s="322">
        <v>1034</v>
      </c>
      <c r="N80" s="322">
        <v>1063</v>
      </c>
      <c r="O80" s="322">
        <v>1094</v>
      </c>
      <c r="P80" s="322">
        <v>1123</v>
      </c>
      <c r="Q80" s="322">
        <v>1153</v>
      </c>
      <c r="R80" s="322">
        <v>1182</v>
      </c>
      <c r="S80" s="134">
        <f t="shared" si="43"/>
        <v>132</v>
      </c>
      <c r="W80" s="147">
        <f>'CALCULATOR SHEET'!E88</f>
        <v>0</v>
      </c>
      <c r="X80" s="1">
        <f t="shared" si="49"/>
        <v>74</v>
      </c>
      <c r="Y80" s="7">
        <f>'CALCULATOR SHEET'!I89</f>
        <v>0</v>
      </c>
      <c r="Z80" s="7">
        <f>'CALCULATOR SHEET'!J89</f>
        <v>0</v>
      </c>
      <c r="AA80" s="7" t="str">
        <f t="shared" si="44"/>
        <v/>
      </c>
      <c r="AB80" s="7" t="str">
        <f t="shared" si="45"/>
        <v/>
      </c>
      <c r="AC80" s="146" t="str">
        <f t="shared" si="46"/>
        <v/>
      </c>
      <c r="AD80" s="13" t="str">
        <f>IF(AND('CALCULATOR SHEET'!P89="YES",'CALCULATOR SHEET'!Q89="YES"),HLOOKUP(CEILING(Y80,6),$C$28:$Q$31,3,FALSE),"")</f>
        <v/>
      </c>
      <c r="AE80" s="13" t="str">
        <f t="shared" si="47"/>
        <v/>
      </c>
      <c r="AF80" s="13" t="str">
        <f t="shared" si="48"/>
        <v/>
      </c>
    </row>
    <row r="81" spans="23:32" ht="15.75">
      <c r="W81" s="147">
        <f>'CALCULATOR SHEET'!E89</f>
        <v>0</v>
      </c>
      <c r="X81" s="1">
        <f t="shared" si="49"/>
        <v>75</v>
      </c>
      <c r="Y81" s="7">
        <f>'CALCULATOR SHEET'!I90</f>
        <v>0</v>
      </c>
      <c r="Z81" s="7">
        <f>'CALCULATOR SHEET'!J90</f>
        <v>0</v>
      </c>
      <c r="AA81" s="7" t="str">
        <f t="shared" si="44"/>
        <v/>
      </c>
      <c r="AB81" s="7" t="str">
        <f t="shared" si="45"/>
        <v/>
      </c>
      <c r="AC81" s="146" t="str">
        <f t="shared" si="46"/>
        <v/>
      </c>
      <c r="AD81" s="13" t="str">
        <f>IF(AND('CALCULATOR SHEET'!P90="YES",'CALCULATOR SHEET'!Q90="YES"),HLOOKUP(CEILING(Y81,6),$C$28:$Q$31,3,FALSE),"")</f>
        <v/>
      </c>
      <c r="AE81" s="13" t="str">
        <f t="shared" si="47"/>
        <v/>
      </c>
      <c r="AF81" s="13" t="str">
        <f t="shared" si="48"/>
        <v/>
      </c>
    </row>
    <row r="82" spans="23:32" ht="15.75">
      <c r="W82" s="147">
        <f>'CALCULATOR SHEET'!E90</f>
        <v>0</v>
      </c>
      <c r="X82" s="1">
        <f t="shared" si="49"/>
        <v>76</v>
      </c>
      <c r="Y82" s="7">
        <f>'CALCULATOR SHEET'!I91</f>
        <v>0</v>
      </c>
      <c r="Z82" s="7">
        <f>'CALCULATOR SHEET'!J91</f>
        <v>0</v>
      </c>
      <c r="AA82" s="7" t="str">
        <f t="shared" si="44"/>
        <v/>
      </c>
      <c r="AB82" s="7" t="str">
        <f t="shared" si="45"/>
        <v/>
      </c>
      <c r="AC82" s="146" t="str">
        <f t="shared" si="46"/>
        <v/>
      </c>
      <c r="AD82" s="13" t="str">
        <f>IF(AND('CALCULATOR SHEET'!P91="YES",'CALCULATOR SHEET'!Q91="YES"),HLOOKUP(CEILING(Y82,6),$C$28:$Q$31,3,FALSE),"")</f>
        <v/>
      </c>
      <c r="AE82" s="13" t="str">
        <f t="shared" si="47"/>
        <v/>
      </c>
      <c r="AF82" s="13" t="str">
        <f t="shared" si="48"/>
        <v/>
      </c>
    </row>
    <row r="83" spans="23:32" ht="15.75">
      <c r="W83" s="147">
        <f>'CALCULATOR SHEET'!E91</f>
        <v>0</v>
      </c>
      <c r="X83" s="1">
        <f t="shared" si="49"/>
        <v>77</v>
      </c>
      <c r="Y83" s="7">
        <f>'CALCULATOR SHEET'!I92</f>
        <v>0</v>
      </c>
      <c r="Z83" s="7">
        <f>'CALCULATOR SHEET'!J92</f>
        <v>0</v>
      </c>
      <c r="AA83" s="7" t="str">
        <f t="shared" si="44"/>
        <v/>
      </c>
      <c r="AB83" s="7" t="str">
        <f t="shared" si="45"/>
        <v/>
      </c>
      <c r="AC83" s="146" t="str">
        <f t="shared" si="46"/>
        <v/>
      </c>
      <c r="AD83" s="13" t="str">
        <f>IF(AND('CALCULATOR SHEET'!P92="YES",'CALCULATOR SHEET'!Q92="YES"),HLOOKUP(CEILING(Y83,6),$C$28:$Q$31,3,FALSE),"")</f>
        <v/>
      </c>
      <c r="AE83" s="13" t="str">
        <f t="shared" si="47"/>
        <v/>
      </c>
      <c r="AF83" s="13" t="str">
        <f t="shared" si="48"/>
        <v/>
      </c>
    </row>
    <row r="84" spans="23:32" ht="15.75">
      <c r="W84" s="147">
        <f>'CALCULATOR SHEET'!E92</f>
        <v>0</v>
      </c>
      <c r="X84" s="1">
        <f t="shared" si="49"/>
        <v>78</v>
      </c>
      <c r="Y84" s="7">
        <f>'CALCULATOR SHEET'!I93</f>
        <v>0</v>
      </c>
      <c r="Z84" s="7">
        <f>'CALCULATOR SHEET'!J93</f>
        <v>0</v>
      </c>
      <c r="AA84" s="7" t="str">
        <f t="shared" si="44"/>
        <v/>
      </c>
      <c r="AB84" s="7" t="str">
        <f t="shared" si="45"/>
        <v/>
      </c>
      <c r="AC84" s="146" t="str">
        <f t="shared" si="46"/>
        <v/>
      </c>
      <c r="AD84" s="13" t="str">
        <f>IF(AND('CALCULATOR SHEET'!P93="YES",'CALCULATOR SHEET'!Q93="YES"),HLOOKUP(CEILING(Y84,6),$C$28:$Q$31,3,FALSE),"")</f>
        <v/>
      </c>
      <c r="AE84" s="13" t="str">
        <f t="shared" si="47"/>
        <v/>
      </c>
      <c r="AF84" s="13" t="str">
        <f t="shared" si="48"/>
        <v/>
      </c>
    </row>
    <row r="85" spans="23:32" ht="15.75">
      <c r="W85" s="147">
        <f>'CALCULATOR SHEET'!E93</f>
        <v>0</v>
      </c>
      <c r="X85" s="1">
        <f t="shared" si="49"/>
        <v>79</v>
      </c>
      <c r="Y85" s="7">
        <f>'CALCULATOR SHEET'!I94</f>
        <v>0</v>
      </c>
      <c r="Z85" s="7">
        <f>'CALCULATOR SHEET'!J94</f>
        <v>0</v>
      </c>
      <c r="AA85" s="7" t="str">
        <f t="shared" si="44"/>
        <v/>
      </c>
      <c r="AB85" s="7" t="str">
        <f t="shared" si="45"/>
        <v/>
      </c>
      <c r="AC85" s="146" t="str">
        <f t="shared" si="46"/>
        <v/>
      </c>
      <c r="AD85" s="13" t="str">
        <f>IF(AND('CALCULATOR SHEET'!P94="YES",'CALCULATOR SHEET'!Q94="YES"),HLOOKUP(CEILING(Y85,6),$C$28:$Q$31,3,FALSE),"")</f>
        <v/>
      </c>
      <c r="AE85" s="13" t="str">
        <f t="shared" si="47"/>
        <v/>
      </c>
      <c r="AF85" s="13" t="str">
        <f t="shared" si="48"/>
        <v/>
      </c>
    </row>
    <row r="86" spans="23:32" ht="15.75">
      <c r="W86" s="147">
        <f>'CALCULATOR SHEET'!E94</f>
        <v>0</v>
      </c>
      <c r="X86" s="1">
        <f t="shared" si="49"/>
        <v>80</v>
      </c>
      <c r="Y86" s="7">
        <f>'CALCULATOR SHEET'!I95</f>
        <v>0</v>
      </c>
      <c r="Z86" s="7">
        <f>'CALCULATOR SHEET'!J95</f>
        <v>0</v>
      </c>
      <c r="AA86" s="7" t="str">
        <f t="shared" si="44"/>
        <v/>
      </c>
      <c r="AB86" s="7" t="str">
        <f t="shared" si="45"/>
        <v/>
      </c>
      <c r="AC86" s="146" t="str">
        <f t="shared" si="46"/>
        <v/>
      </c>
      <c r="AD86" s="13" t="str">
        <f>IF(AND('CALCULATOR SHEET'!P95="YES",'CALCULATOR SHEET'!Q95="YES"),HLOOKUP(CEILING(Y86,6),$C$28:$Q$31,3,FALSE),"")</f>
        <v/>
      </c>
      <c r="AE86" s="13" t="str">
        <f t="shared" si="47"/>
        <v/>
      </c>
      <c r="AF86" s="13" t="str">
        <f t="shared" si="48"/>
        <v/>
      </c>
    </row>
    <row r="87" spans="23:32" ht="15.75">
      <c r="W87" s="147">
        <f>'CALCULATOR SHEET'!E95</f>
        <v>0</v>
      </c>
      <c r="X87" s="1">
        <f t="shared" si="49"/>
        <v>81</v>
      </c>
      <c r="Y87" s="7">
        <f>'CALCULATOR SHEET'!I96</f>
        <v>0</v>
      </c>
      <c r="Z87" s="7">
        <f>'CALCULATOR SHEET'!J96</f>
        <v>0</v>
      </c>
      <c r="AA87" s="7" t="str">
        <f t="shared" si="44"/>
        <v/>
      </c>
      <c r="AB87" s="7" t="str">
        <f t="shared" si="45"/>
        <v/>
      </c>
      <c r="AC87" s="146" t="str">
        <f t="shared" si="46"/>
        <v/>
      </c>
      <c r="AD87" s="13" t="str">
        <f>IF(AND('CALCULATOR SHEET'!P96="YES",'CALCULATOR SHEET'!Q96="YES"),HLOOKUP(CEILING(Y87,6),$C$28:$Q$31,3,FALSE),"")</f>
        <v/>
      </c>
      <c r="AE87" s="13" t="str">
        <f t="shared" si="47"/>
        <v/>
      </c>
      <c r="AF87" s="13" t="str">
        <f t="shared" si="48"/>
        <v/>
      </c>
    </row>
    <row r="88" spans="23:32" ht="15.75">
      <c r="W88" s="147">
        <f>'CALCULATOR SHEET'!E96</f>
        <v>0</v>
      </c>
      <c r="X88" s="1">
        <f t="shared" si="49"/>
        <v>82</v>
      </c>
      <c r="Y88" s="7">
        <f>'CALCULATOR SHEET'!I97</f>
        <v>0</v>
      </c>
      <c r="Z88" s="7">
        <f>'CALCULATOR SHEET'!J97</f>
        <v>0</v>
      </c>
      <c r="AA88" s="7" t="str">
        <f t="shared" si="44"/>
        <v/>
      </c>
      <c r="AB88" s="7" t="str">
        <f t="shared" si="45"/>
        <v/>
      </c>
      <c r="AC88" s="146" t="str">
        <f t="shared" si="46"/>
        <v/>
      </c>
      <c r="AD88" s="13" t="str">
        <f>IF(AND('CALCULATOR SHEET'!P97="YES",'CALCULATOR SHEET'!Q97="YES"),HLOOKUP(CEILING(Y88,6),$C$28:$Q$31,3,FALSE),"")</f>
        <v/>
      </c>
      <c r="AE88" s="13" t="str">
        <f t="shared" si="47"/>
        <v/>
      </c>
      <c r="AF88" s="13" t="str">
        <f t="shared" si="48"/>
        <v/>
      </c>
    </row>
    <row r="89" spans="23:32" ht="15.75">
      <c r="W89" s="147">
        <f>'CALCULATOR SHEET'!E97</f>
        <v>0</v>
      </c>
      <c r="X89" s="1">
        <f t="shared" si="49"/>
        <v>83</v>
      </c>
      <c r="Y89" s="7">
        <f>'CALCULATOR SHEET'!I98</f>
        <v>0</v>
      </c>
      <c r="Z89" s="7">
        <f>'CALCULATOR SHEET'!J98</f>
        <v>0</v>
      </c>
      <c r="AA89" s="7" t="str">
        <f t="shared" si="44"/>
        <v/>
      </c>
      <c r="AB89" s="7" t="str">
        <f t="shared" si="45"/>
        <v/>
      </c>
      <c r="AC89" s="146" t="str">
        <f t="shared" si="46"/>
        <v/>
      </c>
      <c r="AD89" s="13" t="str">
        <f>IF(AND('CALCULATOR SHEET'!P98="YES",'CALCULATOR SHEET'!Q98="YES"),HLOOKUP(CEILING(Y89,6),$C$28:$Q$31,3,FALSE),"")</f>
        <v/>
      </c>
      <c r="AE89" s="13" t="str">
        <f t="shared" si="47"/>
        <v/>
      </c>
      <c r="AF89" s="13" t="str">
        <f t="shared" si="48"/>
        <v/>
      </c>
    </row>
    <row r="90" spans="23:32" ht="15.75">
      <c r="W90" s="147">
        <f>'CALCULATOR SHEET'!E98</f>
        <v>0</v>
      </c>
      <c r="X90" s="1">
        <f t="shared" si="49"/>
        <v>84</v>
      </c>
      <c r="Y90" s="7">
        <f>'CALCULATOR SHEET'!I99</f>
        <v>0</v>
      </c>
      <c r="Z90" s="7">
        <f>'CALCULATOR SHEET'!J99</f>
        <v>0</v>
      </c>
      <c r="AA90" s="7" t="str">
        <f t="shared" si="44"/>
        <v/>
      </c>
      <c r="AB90" s="7" t="str">
        <f t="shared" si="45"/>
        <v/>
      </c>
      <c r="AC90" s="146" t="str">
        <f t="shared" si="46"/>
        <v/>
      </c>
      <c r="AD90" s="13" t="str">
        <f>IF(AND('CALCULATOR SHEET'!P99="YES",'CALCULATOR SHEET'!Q99="YES"),HLOOKUP(CEILING(Y90,6),$C$28:$Q$31,3,FALSE),"")</f>
        <v/>
      </c>
      <c r="AE90" s="13" t="str">
        <f t="shared" si="47"/>
        <v/>
      </c>
      <c r="AF90" s="13" t="str">
        <f t="shared" si="48"/>
        <v/>
      </c>
    </row>
    <row r="91" spans="23:32" ht="15.75">
      <c r="W91" s="147">
        <f>'CALCULATOR SHEET'!E99</f>
        <v>0</v>
      </c>
      <c r="X91" s="1">
        <f t="shared" si="49"/>
        <v>85</v>
      </c>
      <c r="Y91" s="7">
        <f>'CALCULATOR SHEET'!I100</f>
        <v>0</v>
      </c>
      <c r="Z91" s="7">
        <f>'CALCULATOR SHEET'!J100</f>
        <v>0</v>
      </c>
      <c r="AA91" s="7" t="str">
        <f t="shared" si="44"/>
        <v/>
      </c>
      <c r="AB91" s="7" t="str">
        <f t="shared" si="45"/>
        <v/>
      </c>
      <c r="AC91" s="146" t="str">
        <f t="shared" si="46"/>
        <v/>
      </c>
      <c r="AD91" s="13" t="str">
        <f>IF(AND('CALCULATOR SHEET'!P100="YES",'CALCULATOR SHEET'!Q100="YES"),HLOOKUP(CEILING(Y91,6),$C$28:$Q$31,3,FALSE),"")</f>
        <v/>
      </c>
      <c r="AE91" s="13" t="str">
        <f t="shared" si="47"/>
        <v/>
      </c>
      <c r="AF91" s="13" t="str">
        <f t="shared" si="48"/>
        <v/>
      </c>
    </row>
    <row r="92" spans="23:32" ht="15.75">
      <c r="W92" s="147">
        <f>'CALCULATOR SHEET'!E100</f>
        <v>0</v>
      </c>
      <c r="X92" s="1">
        <f t="shared" si="49"/>
        <v>86</v>
      </c>
      <c r="Y92" s="7">
        <f>'CALCULATOR SHEET'!I101</f>
        <v>0</v>
      </c>
      <c r="Z92" s="7">
        <f>'CALCULATOR SHEET'!J101</f>
        <v>0</v>
      </c>
      <c r="AA92" s="7" t="str">
        <f t="shared" si="44"/>
        <v/>
      </c>
      <c r="AB92" s="7" t="str">
        <f t="shared" si="45"/>
        <v/>
      </c>
      <c r="AC92" s="146" t="str">
        <f t="shared" si="46"/>
        <v/>
      </c>
      <c r="AD92" s="13" t="str">
        <f>IF(AND('CALCULATOR SHEET'!P101="YES",'CALCULATOR SHEET'!Q101="YES"),HLOOKUP(CEILING(Y92,6),$C$28:$Q$31,3,FALSE),"")</f>
        <v/>
      </c>
      <c r="AE92" s="13" t="str">
        <f t="shared" si="47"/>
        <v/>
      </c>
      <c r="AF92" s="13" t="str">
        <f t="shared" si="48"/>
        <v/>
      </c>
    </row>
  </sheetData>
  <sheetProtection algorithmName="SHA-512" hashValue="pfj0vpMfn5NE4vYmGbPrV97TQlLNnJbU0TTvlud1WzEH+heQVWB7Y+FPhsqaB6qjh2vJjU3NAoY5yaOCdKJH2w==" saltValue="U8BWVYMcx5Nc90na5thC9A==" spinCount="100000" sheet="1" objects="1" scenarios="1"/>
  <mergeCells count="1">
    <mergeCell ref="U7:U8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>
    <tabColor theme="9" tint="0.39997558519241921"/>
  </sheetPr>
  <dimension ref="A1:DD113"/>
  <sheetViews>
    <sheetView zoomScaleNormal="100" workbookViewId="0">
      <selection activeCell="K28" sqref="K28"/>
    </sheetView>
  </sheetViews>
  <sheetFormatPr baseColWidth="10" defaultColWidth="8.85546875" defaultRowHeight="15"/>
  <cols>
    <col min="1" max="1" width="9.140625" style="1"/>
    <col min="3" max="4" width="9.85546875" bestFit="1" customWidth="1"/>
    <col min="5" max="6" width="9.85546875" customWidth="1"/>
    <col min="7" max="17" width="9.85546875" bestFit="1" customWidth="1"/>
    <col min="18" max="18" width="9.85546875" customWidth="1"/>
    <col min="19" max="108" width="9.140625" style="1"/>
  </cols>
  <sheetData>
    <row r="1" spans="2:28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28" ht="15.75">
      <c r="B2" s="1"/>
      <c r="C2" s="1"/>
      <c r="D2" s="1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8" t="s">
        <v>98</v>
      </c>
      <c r="R2" s="125">
        <v>43915</v>
      </c>
    </row>
    <row r="3" spans="2:28" ht="15.75">
      <c r="B3" s="1"/>
      <c r="C3" s="1"/>
      <c r="D3" s="18"/>
      <c r="E3" s="18" t="s">
        <v>33</v>
      </c>
      <c r="F3" s="1"/>
      <c r="G3" s="1"/>
      <c r="H3" s="1"/>
      <c r="I3" s="1"/>
      <c r="J3" s="1"/>
      <c r="K3" s="1"/>
      <c r="L3" s="1"/>
      <c r="M3" s="1"/>
      <c r="N3" s="1"/>
      <c r="O3" s="38"/>
      <c r="P3" s="3"/>
      <c r="Q3" s="1"/>
      <c r="R3" s="1"/>
    </row>
    <row r="4" spans="2:28" ht="15.75">
      <c r="B4" s="1"/>
      <c r="C4" s="1"/>
      <c r="D4" s="18"/>
      <c r="E4" s="18" t="s">
        <v>34</v>
      </c>
      <c r="F4" s="1"/>
      <c r="G4" s="1"/>
      <c r="H4" s="1"/>
      <c r="I4" s="1"/>
      <c r="J4" s="1"/>
      <c r="K4" s="1"/>
      <c r="L4" s="1"/>
      <c r="M4" s="1"/>
      <c r="N4" s="1"/>
      <c r="O4" s="38"/>
      <c r="P4" s="3"/>
      <c r="Q4" s="1"/>
      <c r="R4" s="24" t="s">
        <v>99</v>
      </c>
    </row>
    <row r="5" spans="2:28" ht="15.75">
      <c r="B5" s="1"/>
      <c r="C5" s="1"/>
      <c r="D5" s="18"/>
      <c r="E5" s="18" t="s">
        <v>35</v>
      </c>
      <c r="F5" s="1"/>
      <c r="G5" s="1"/>
      <c r="H5" s="1"/>
      <c r="I5" s="1"/>
      <c r="J5" s="1"/>
      <c r="K5" s="1"/>
      <c r="L5" s="1"/>
      <c r="M5" s="1"/>
      <c r="N5" s="1"/>
      <c r="O5" s="38"/>
      <c r="P5" s="3"/>
      <c r="Q5" s="1"/>
      <c r="R5" s="24" t="s">
        <v>100</v>
      </c>
      <c r="AA5" s="34" t="s">
        <v>114</v>
      </c>
      <c r="AB5" s="34" t="s">
        <v>114</v>
      </c>
    </row>
    <row r="6" spans="2:28" ht="15.75">
      <c r="B6" s="1"/>
      <c r="C6" s="1"/>
      <c r="D6" s="1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V6" s="34" t="s">
        <v>1</v>
      </c>
      <c r="W6" s="34" t="s">
        <v>27</v>
      </c>
      <c r="X6" s="34" t="s">
        <v>28</v>
      </c>
      <c r="Y6" s="34" t="s">
        <v>29</v>
      </c>
      <c r="Z6" s="34" t="s">
        <v>30</v>
      </c>
      <c r="AA6" s="34" t="s">
        <v>115</v>
      </c>
      <c r="AB6" s="34" t="s">
        <v>116</v>
      </c>
    </row>
    <row r="7" spans="2:28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22"/>
      <c r="Q7" s="1"/>
      <c r="R7" s="1"/>
      <c r="U7" s="1">
        <v>1</v>
      </c>
      <c r="V7" s="7">
        <f>'CALCULATOR SHEET'!I13</f>
        <v>91</v>
      </c>
      <c r="W7" s="7">
        <f>'CALCULATOR SHEET'!J13</f>
        <v>117.5</v>
      </c>
      <c r="X7" s="7">
        <f>IF(V7=0,"",MATCH(CEILING(V7,6),$C$8:$Q$8,0))</f>
        <v>13</v>
      </c>
      <c r="Y7" s="7" t="e">
        <f>IF(W7=0,"",MATCH(CEILING(W7,6),$B$10:$B$26,0))</f>
        <v>#N/A</v>
      </c>
      <c r="Z7" s="146" t="e">
        <f>IF(X7="","",INDEX($C$12:$Q$26,Y7,X7))</f>
        <v>#N/A</v>
      </c>
      <c r="AA7" s="13" t="str">
        <f>IF(AND('CALCULATOR SHEET'!P13="YES",'CALCULATOR SHEET'!Q13="YES"),HLOOKUP(CEILING(V7,6),$C$30:$Q$32,3,FALSE),"")</f>
        <v/>
      </c>
      <c r="AB7" s="13" t="str">
        <f>IF(AND('CALCULATOR SHEET'!P13="YES",'CALCULATOR SHEET'!Q13="NO"),HLOOKUP(CEILING(V7,6),$C$30:$Q$35,6,FALSE),"")</f>
        <v/>
      </c>
    </row>
    <row r="8" spans="2:28">
      <c r="B8" s="16" t="s">
        <v>26</v>
      </c>
      <c r="C8" s="128">
        <v>24</v>
      </c>
      <c r="D8" s="128">
        <v>30</v>
      </c>
      <c r="E8" s="128">
        <v>36</v>
      </c>
      <c r="F8" s="128">
        <v>42</v>
      </c>
      <c r="G8" s="128">
        <v>48</v>
      </c>
      <c r="H8" s="128">
        <v>54</v>
      </c>
      <c r="I8" s="128">
        <v>60</v>
      </c>
      <c r="J8" s="128">
        <v>66</v>
      </c>
      <c r="K8" s="128">
        <v>72</v>
      </c>
      <c r="L8" s="128">
        <v>78</v>
      </c>
      <c r="M8" s="128">
        <v>84</v>
      </c>
      <c r="N8" s="128">
        <v>90</v>
      </c>
      <c r="O8" s="128">
        <v>96</v>
      </c>
      <c r="P8" s="128">
        <v>102</v>
      </c>
      <c r="Q8" s="128">
        <v>108</v>
      </c>
      <c r="R8" s="17" t="s">
        <v>26</v>
      </c>
      <c r="U8" s="1">
        <f>+U7+1</f>
        <v>2</v>
      </c>
      <c r="V8" s="7">
        <f>'CALCULATOR SHEET'!I14</f>
        <v>47</v>
      </c>
      <c r="W8" s="7">
        <f>'CALCULATOR SHEET'!J14</f>
        <v>117.5</v>
      </c>
      <c r="X8" s="7">
        <f t="shared" ref="X8:X73" si="0">IF(V8=0,"",MATCH(CEILING(V8,6),$C$8:$Q$8,0))</f>
        <v>5</v>
      </c>
      <c r="Y8" s="7" t="e">
        <f t="shared" ref="Y8:Y71" si="1">IF(W8=0,"",MATCH(CEILING(W8,6),$B$10:$B$26,0))</f>
        <v>#N/A</v>
      </c>
      <c r="Z8" s="146" t="e">
        <f>IF(X8="","",INDEX($C$12:$Q$26,Y8,X8))</f>
        <v>#N/A</v>
      </c>
      <c r="AA8" s="13" t="str">
        <f>IF(AND('CALCULATOR SHEET'!P14="YES",'CALCULATOR SHEET'!Q14="YES"),HLOOKUP(CEILING(V8,6),$C$30:$Q$32,3,FALSE),"")</f>
        <v/>
      </c>
      <c r="AB8" s="13" t="str">
        <f>IF(AND('CALCULATOR SHEET'!P14="YES",'CALCULATOR SHEET'!Q14="NO"),HLOOKUP(CEILING(V8,6),$C$30:$Q$35,6,FALSE),"")</f>
        <v/>
      </c>
    </row>
    <row r="9" spans="2:28">
      <c r="B9" s="123" t="s">
        <v>101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123" t="s">
        <v>101</v>
      </c>
      <c r="U9" s="1">
        <f t="shared" ref="U9:U74" si="2">+U8+1</f>
        <v>3</v>
      </c>
      <c r="V9" s="7">
        <f>'CALCULATOR SHEET'!I15</f>
        <v>0</v>
      </c>
      <c r="W9" s="7">
        <f>'CALCULATOR SHEET'!J15</f>
        <v>0</v>
      </c>
      <c r="X9" s="7" t="str">
        <f t="shared" si="0"/>
        <v/>
      </c>
      <c r="Y9" s="7" t="str">
        <f t="shared" si="1"/>
        <v/>
      </c>
      <c r="Z9" s="146" t="str">
        <f>IF(X9="","",INDEX($C$12:$Q$26,Y9,X9))</f>
        <v/>
      </c>
      <c r="AA9" s="13" t="str">
        <f>IF(AND('CALCULATOR SHEET'!P15="YES",'CALCULATOR SHEET'!Q15="YES"),HLOOKUP(CEILING(V9,6),$C$30:$Q$32,3,FALSE),"")</f>
        <v/>
      </c>
      <c r="AB9" s="13" t="str">
        <f>IF(AND('CALCULATOR SHEET'!P15="YES",'CALCULATOR SHEET'!Q15="NO"),HLOOKUP(CEILING(V9,6),$C$30:$Q$35,6,FALSE),"")</f>
        <v/>
      </c>
    </row>
    <row r="10" spans="2:28" ht="15.75">
      <c r="B10" s="128">
        <v>24</v>
      </c>
      <c r="C10" s="126">
        <v>100</v>
      </c>
      <c r="D10" s="126">
        <v>123</v>
      </c>
      <c r="E10" s="126">
        <v>140</v>
      </c>
      <c r="F10" s="126">
        <v>163</v>
      </c>
      <c r="G10" s="126">
        <v>177</v>
      </c>
      <c r="H10" s="126">
        <v>191</v>
      </c>
      <c r="I10" s="126">
        <v>214</v>
      </c>
      <c r="J10" s="126">
        <v>231</v>
      </c>
      <c r="K10" s="126">
        <v>245</v>
      </c>
      <c r="L10" s="126">
        <v>268</v>
      </c>
      <c r="M10" s="126">
        <v>282</v>
      </c>
      <c r="N10" s="126">
        <v>305</v>
      </c>
      <c r="O10" s="126">
        <v>322</v>
      </c>
      <c r="P10" s="126">
        <v>336</v>
      </c>
      <c r="Q10" s="126">
        <v>359</v>
      </c>
      <c r="R10" s="128">
        <v>24</v>
      </c>
      <c r="V10" s="7"/>
      <c r="W10" s="7"/>
      <c r="X10" s="7"/>
      <c r="Y10" s="7" t="str">
        <f t="shared" si="1"/>
        <v/>
      </c>
      <c r="Z10" s="146"/>
      <c r="AA10" s="13"/>
      <c r="AB10" s="13"/>
    </row>
    <row r="11" spans="2:28" ht="15.75">
      <c r="B11" s="128">
        <v>30</v>
      </c>
      <c r="C11" s="126">
        <v>100</v>
      </c>
      <c r="D11" s="126">
        <v>123</v>
      </c>
      <c r="E11" s="126">
        <v>140</v>
      </c>
      <c r="F11" s="126">
        <v>163</v>
      </c>
      <c r="G11" s="126">
        <v>177</v>
      </c>
      <c r="H11" s="126">
        <v>191</v>
      </c>
      <c r="I11" s="126">
        <v>214</v>
      </c>
      <c r="J11" s="126">
        <v>231</v>
      </c>
      <c r="K11" s="126">
        <v>245</v>
      </c>
      <c r="L11" s="126">
        <v>268</v>
      </c>
      <c r="M11" s="126">
        <v>282</v>
      </c>
      <c r="N11" s="126">
        <v>305</v>
      </c>
      <c r="O11" s="126">
        <v>322</v>
      </c>
      <c r="P11" s="126">
        <v>336</v>
      </c>
      <c r="Q11" s="126">
        <v>359</v>
      </c>
      <c r="R11" s="128">
        <v>30</v>
      </c>
      <c r="V11" s="7"/>
      <c r="W11" s="7"/>
      <c r="X11" s="7"/>
      <c r="Y11" s="7" t="str">
        <f t="shared" si="1"/>
        <v/>
      </c>
      <c r="Z11" s="146"/>
      <c r="AA11" s="13"/>
      <c r="AB11" s="13"/>
    </row>
    <row r="12" spans="2:28" ht="15.75">
      <c r="B12" s="128">
        <v>36</v>
      </c>
      <c r="C12" s="126">
        <v>100</v>
      </c>
      <c r="D12" s="126">
        <v>123</v>
      </c>
      <c r="E12" s="126">
        <v>140</v>
      </c>
      <c r="F12" s="126">
        <v>163</v>
      </c>
      <c r="G12" s="126">
        <v>177</v>
      </c>
      <c r="H12" s="126">
        <v>191</v>
      </c>
      <c r="I12" s="126">
        <v>214</v>
      </c>
      <c r="J12" s="126">
        <v>231</v>
      </c>
      <c r="K12" s="126">
        <v>245</v>
      </c>
      <c r="L12" s="126">
        <v>268</v>
      </c>
      <c r="M12" s="126">
        <v>282</v>
      </c>
      <c r="N12" s="126">
        <v>305</v>
      </c>
      <c r="O12" s="126">
        <v>322</v>
      </c>
      <c r="P12" s="126">
        <v>336</v>
      </c>
      <c r="Q12" s="126">
        <v>359</v>
      </c>
      <c r="R12" s="128">
        <v>36</v>
      </c>
      <c r="U12" s="1">
        <f>+U9+1</f>
        <v>4</v>
      </c>
      <c r="V12" s="7">
        <f>'CALCULATOR SHEET'!I16</f>
        <v>0</v>
      </c>
      <c r="W12" s="7">
        <f>'CALCULATOR SHEET'!J16</f>
        <v>0</v>
      </c>
      <c r="X12" s="7" t="str">
        <f t="shared" si="0"/>
        <v/>
      </c>
      <c r="Y12" s="7" t="str">
        <f t="shared" si="1"/>
        <v/>
      </c>
      <c r="Z12" s="146" t="str">
        <f t="shared" ref="Z12:Z43" si="3">IF(X12="","",INDEX($C$12:$Q$26,Y12,X12))</f>
        <v/>
      </c>
      <c r="AA12" s="13" t="str">
        <f>IF(AND('CALCULATOR SHEET'!P16="YES",'CALCULATOR SHEET'!Q16="YES"),HLOOKUP(CEILING(V12,6),$C$30:$Q$32,3,FALSE),"")</f>
        <v/>
      </c>
      <c r="AB12" s="13" t="str">
        <f>IF(AND('CALCULATOR SHEET'!P16="YES",'CALCULATOR SHEET'!Q16="NO"),HLOOKUP(CEILING(V12,6),$C$30:$Q$35,6,FALSE),"")</f>
        <v/>
      </c>
    </row>
    <row r="13" spans="2:28" ht="15.75">
      <c r="B13" s="128">
        <v>42</v>
      </c>
      <c r="C13" s="126">
        <v>103</v>
      </c>
      <c r="D13" s="126">
        <v>128</v>
      </c>
      <c r="E13" s="126">
        <v>146</v>
      </c>
      <c r="F13" s="126">
        <v>170</v>
      </c>
      <c r="G13" s="126">
        <v>185</v>
      </c>
      <c r="H13" s="126">
        <v>200</v>
      </c>
      <c r="I13" s="126">
        <v>224</v>
      </c>
      <c r="J13" s="126">
        <v>242</v>
      </c>
      <c r="K13" s="126">
        <v>256</v>
      </c>
      <c r="L13" s="126">
        <v>281</v>
      </c>
      <c r="M13" s="126">
        <v>296</v>
      </c>
      <c r="N13" s="126">
        <v>320</v>
      </c>
      <c r="O13" s="126">
        <v>338</v>
      </c>
      <c r="P13" s="126">
        <v>353</v>
      </c>
      <c r="Q13" s="126">
        <v>377</v>
      </c>
      <c r="R13" s="128">
        <v>42</v>
      </c>
      <c r="U13" s="1">
        <f t="shared" si="2"/>
        <v>5</v>
      </c>
      <c r="V13" s="7">
        <f>'CALCULATOR SHEET'!I17</f>
        <v>0</v>
      </c>
      <c r="W13" s="7">
        <f>'CALCULATOR SHEET'!J17</f>
        <v>0</v>
      </c>
      <c r="X13" s="7" t="str">
        <f t="shared" si="0"/>
        <v/>
      </c>
      <c r="Y13" s="7" t="str">
        <f t="shared" si="1"/>
        <v/>
      </c>
      <c r="Z13" s="146" t="str">
        <f t="shared" si="3"/>
        <v/>
      </c>
      <c r="AA13" s="13" t="str">
        <f>IF(AND('CALCULATOR SHEET'!P17="YES",'CALCULATOR SHEET'!Q17="YES"),HLOOKUP(CEILING(V13,6),$C$30:$Q$32,3,FALSE),"")</f>
        <v/>
      </c>
      <c r="AB13" s="13" t="str">
        <f>IF(AND('CALCULATOR SHEET'!P17="YES",'CALCULATOR SHEET'!Q17="NO"),HLOOKUP(CEILING(V13,6),$C$30:$Q$35,6,FALSE),"")</f>
        <v/>
      </c>
    </row>
    <row r="14" spans="2:28" ht="15.75">
      <c r="B14" s="128">
        <v>48</v>
      </c>
      <c r="C14" s="126">
        <v>107</v>
      </c>
      <c r="D14" s="126">
        <v>133</v>
      </c>
      <c r="E14" s="126">
        <v>151</v>
      </c>
      <c r="F14" s="126">
        <v>177</v>
      </c>
      <c r="G14" s="126">
        <v>193</v>
      </c>
      <c r="H14" s="126">
        <v>208</v>
      </c>
      <c r="I14" s="126">
        <v>234</v>
      </c>
      <c r="J14" s="126">
        <v>252</v>
      </c>
      <c r="K14" s="126">
        <v>268</v>
      </c>
      <c r="L14" s="126">
        <v>294</v>
      </c>
      <c r="M14" s="126">
        <v>309</v>
      </c>
      <c r="N14" s="126">
        <v>335</v>
      </c>
      <c r="O14" s="126">
        <v>353</v>
      </c>
      <c r="P14" s="126">
        <v>369</v>
      </c>
      <c r="Q14" s="126">
        <v>395</v>
      </c>
      <c r="R14" s="128">
        <v>48</v>
      </c>
      <c r="U14" s="1">
        <f t="shared" si="2"/>
        <v>6</v>
      </c>
      <c r="V14" s="7">
        <f>'CALCULATOR SHEET'!I18</f>
        <v>0</v>
      </c>
      <c r="W14" s="7">
        <f>'CALCULATOR SHEET'!J18</f>
        <v>0</v>
      </c>
      <c r="X14" s="7" t="str">
        <f t="shared" si="0"/>
        <v/>
      </c>
      <c r="Y14" s="7" t="str">
        <f t="shared" si="1"/>
        <v/>
      </c>
      <c r="Z14" s="146" t="str">
        <f t="shared" si="3"/>
        <v/>
      </c>
      <c r="AA14" s="13" t="str">
        <f>IF(AND('CALCULATOR SHEET'!P18="YES",'CALCULATOR SHEET'!Q18="YES"),HLOOKUP(CEILING(V14,6),$C$30:$Q$32,3,FALSE),"")</f>
        <v/>
      </c>
      <c r="AB14" s="13" t="str">
        <f>IF(AND('CALCULATOR SHEET'!P18="YES",'CALCULATOR SHEET'!Q18="NO"),HLOOKUP(CEILING(V14,6),$C$30:$Q$35,6,FALSE),"")</f>
        <v/>
      </c>
    </row>
    <row r="15" spans="2:28" ht="15.75">
      <c r="B15" s="128">
        <v>54</v>
      </c>
      <c r="C15" s="126">
        <v>111</v>
      </c>
      <c r="D15" s="126">
        <v>138</v>
      </c>
      <c r="E15" s="126">
        <v>157</v>
      </c>
      <c r="F15" s="126">
        <v>184</v>
      </c>
      <c r="G15" s="126">
        <v>200</v>
      </c>
      <c r="H15" s="126">
        <v>217</v>
      </c>
      <c r="I15" s="126">
        <v>244</v>
      </c>
      <c r="J15" s="126">
        <v>263</v>
      </c>
      <c r="K15" s="126">
        <v>279</v>
      </c>
      <c r="L15" s="126">
        <v>307</v>
      </c>
      <c r="M15" s="126">
        <v>323</v>
      </c>
      <c r="N15" s="126">
        <v>350</v>
      </c>
      <c r="O15" s="126">
        <v>369</v>
      </c>
      <c r="P15" s="126">
        <v>385</v>
      </c>
      <c r="Q15" s="126">
        <v>413</v>
      </c>
      <c r="R15" s="128">
        <v>54</v>
      </c>
      <c r="U15" s="1">
        <f t="shared" si="2"/>
        <v>7</v>
      </c>
      <c r="V15" s="7">
        <f>'CALCULATOR SHEET'!I19</f>
        <v>0</v>
      </c>
      <c r="W15" s="7">
        <f>'CALCULATOR SHEET'!J19</f>
        <v>0</v>
      </c>
      <c r="X15" s="7" t="str">
        <f t="shared" si="0"/>
        <v/>
      </c>
      <c r="Y15" s="7" t="str">
        <f t="shared" si="1"/>
        <v/>
      </c>
      <c r="Z15" s="146" t="str">
        <f t="shared" si="3"/>
        <v/>
      </c>
      <c r="AA15" s="13" t="str">
        <f>IF(AND('CALCULATOR SHEET'!P19="YES",'CALCULATOR SHEET'!Q19="YES"),HLOOKUP(CEILING(V15,6),$C$30:$Q$32,3,FALSE),"")</f>
        <v/>
      </c>
      <c r="AB15" s="13" t="str">
        <f>IF(AND('CALCULATOR SHEET'!P19="YES",'CALCULATOR SHEET'!Q19="NO"),HLOOKUP(CEILING(V15,6),$C$30:$Q$35,6,FALSE),"")</f>
        <v/>
      </c>
    </row>
    <row r="16" spans="2:28" ht="15.75">
      <c r="B16" s="128">
        <v>60</v>
      </c>
      <c r="C16" s="126">
        <v>114</v>
      </c>
      <c r="D16" s="126">
        <v>143</v>
      </c>
      <c r="E16" s="126">
        <v>163</v>
      </c>
      <c r="F16" s="126">
        <v>191</v>
      </c>
      <c r="G16" s="126">
        <v>208</v>
      </c>
      <c r="H16" s="126">
        <v>225</v>
      </c>
      <c r="I16" s="126">
        <v>254</v>
      </c>
      <c r="J16" s="126">
        <v>274</v>
      </c>
      <c r="K16" s="126">
        <v>291</v>
      </c>
      <c r="L16" s="126">
        <v>319</v>
      </c>
      <c r="M16" s="126">
        <v>336</v>
      </c>
      <c r="N16" s="126">
        <v>365</v>
      </c>
      <c r="O16" s="126">
        <v>385</v>
      </c>
      <c r="P16" s="126">
        <v>402</v>
      </c>
      <c r="Q16" s="126">
        <v>430</v>
      </c>
      <c r="R16" s="128">
        <v>60</v>
      </c>
      <c r="U16" s="1">
        <f t="shared" si="2"/>
        <v>8</v>
      </c>
      <c r="V16" s="7">
        <f>'CALCULATOR SHEET'!I20</f>
        <v>0</v>
      </c>
      <c r="W16" s="7">
        <f>'CALCULATOR SHEET'!J20</f>
        <v>0</v>
      </c>
      <c r="X16" s="7" t="str">
        <f t="shared" si="0"/>
        <v/>
      </c>
      <c r="Y16" s="7" t="str">
        <f t="shared" si="1"/>
        <v/>
      </c>
      <c r="Z16" s="146" t="str">
        <f t="shared" si="3"/>
        <v/>
      </c>
      <c r="AA16" s="13" t="str">
        <f>IF(AND('CALCULATOR SHEET'!P20="YES",'CALCULATOR SHEET'!Q20="YES"),HLOOKUP(CEILING(V16,6),$C$30:$Q$32,3,FALSE),"")</f>
        <v/>
      </c>
      <c r="AB16" s="13" t="str">
        <f>IF(AND('CALCULATOR SHEET'!P20="YES",'CALCULATOR SHEET'!Q20="NO"),HLOOKUP(CEILING(V16,6),$C$30:$Q$35,6,FALSE),"")</f>
        <v/>
      </c>
    </row>
    <row r="17" spans="2:28" ht="15.75">
      <c r="B17" s="128">
        <v>66</v>
      </c>
      <c r="C17" s="126">
        <v>118</v>
      </c>
      <c r="D17" s="126">
        <v>148</v>
      </c>
      <c r="E17" s="126">
        <v>168</v>
      </c>
      <c r="F17" s="126">
        <v>199</v>
      </c>
      <c r="G17" s="126">
        <v>216</v>
      </c>
      <c r="H17" s="126">
        <v>234</v>
      </c>
      <c r="I17" s="126">
        <v>264</v>
      </c>
      <c r="J17" s="126">
        <v>284</v>
      </c>
      <c r="K17" s="126">
        <v>302</v>
      </c>
      <c r="L17" s="126">
        <v>332</v>
      </c>
      <c r="M17" s="126">
        <v>350</v>
      </c>
      <c r="N17" s="126">
        <v>380</v>
      </c>
      <c r="O17" s="126">
        <v>400</v>
      </c>
      <c r="P17" s="126">
        <v>418</v>
      </c>
      <c r="Q17" s="126">
        <v>448</v>
      </c>
      <c r="R17" s="128">
        <v>66</v>
      </c>
      <c r="U17" s="1">
        <f t="shared" si="2"/>
        <v>9</v>
      </c>
      <c r="V17" s="7">
        <f>'CALCULATOR SHEET'!I21</f>
        <v>0</v>
      </c>
      <c r="W17" s="7">
        <f>'CALCULATOR SHEET'!J21</f>
        <v>0</v>
      </c>
      <c r="X17" s="7" t="str">
        <f t="shared" si="0"/>
        <v/>
      </c>
      <c r="Y17" s="7" t="str">
        <f t="shared" si="1"/>
        <v/>
      </c>
      <c r="Z17" s="146" t="str">
        <f t="shared" si="3"/>
        <v/>
      </c>
      <c r="AA17" s="13" t="str">
        <f>IF(AND('CALCULATOR SHEET'!P21="YES",'CALCULATOR SHEET'!Q21="YES"),HLOOKUP(CEILING(V17,6),$C$30:$Q$32,3,FALSE),"")</f>
        <v/>
      </c>
      <c r="AB17" s="13" t="str">
        <f>IF(AND('CALCULATOR SHEET'!P21="YES",'CALCULATOR SHEET'!Q21="NO"),HLOOKUP(CEILING(V17,6),$C$30:$Q$35,6,FALSE),"")</f>
        <v/>
      </c>
    </row>
    <row r="18" spans="2:28" ht="15.75">
      <c r="B18" s="128">
        <v>72</v>
      </c>
      <c r="C18" s="126">
        <v>121</v>
      </c>
      <c r="D18" s="126">
        <v>153</v>
      </c>
      <c r="E18" s="126">
        <v>174</v>
      </c>
      <c r="F18" s="126">
        <v>206</v>
      </c>
      <c r="G18" s="126">
        <v>224</v>
      </c>
      <c r="H18" s="126">
        <v>242</v>
      </c>
      <c r="I18" s="126">
        <v>274</v>
      </c>
      <c r="J18" s="126">
        <v>295</v>
      </c>
      <c r="K18" s="126">
        <v>313</v>
      </c>
      <c r="L18" s="126">
        <v>345</v>
      </c>
      <c r="M18" s="126">
        <v>363</v>
      </c>
      <c r="N18" s="126">
        <v>395</v>
      </c>
      <c r="O18" s="126">
        <v>416</v>
      </c>
      <c r="P18" s="126">
        <v>434</v>
      </c>
      <c r="Q18" s="126">
        <v>466</v>
      </c>
      <c r="R18" s="128">
        <v>72</v>
      </c>
      <c r="U18" s="1">
        <f t="shared" si="2"/>
        <v>10</v>
      </c>
      <c r="V18" s="7">
        <f>'CALCULATOR SHEET'!I22</f>
        <v>0</v>
      </c>
      <c r="W18" s="7">
        <f>'CALCULATOR SHEET'!J22</f>
        <v>0</v>
      </c>
      <c r="X18" s="7" t="str">
        <f t="shared" si="0"/>
        <v/>
      </c>
      <c r="Y18" s="7" t="str">
        <f t="shared" si="1"/>
        <v/>
      </c>
      <c r="Z18" s="146" t="str">
        <f t="shared" si="3"/>
        <v/>
      </c>
      <c r="AA18" s="13" t="str">
        <f>IF(AND('CALCULATOR SHEET'!P22="YES",'CALCULATOR SHEET'!Q22="YES"),HLOOKUP(CEILING(V18,6),$C$30:$Q$32,3,FALSE),"")</f>
        <v/>
      </c>
      <c r="AB18" s="13" t="str">
        <f>IF(AND('CALCULATOR SHEET'!P22="YES",'CALCULATOR SHEET'!Q22="NO"),HLOOKUP(CEILING(V18,6),$C$30:$Q$35,6,FALSE),"")</f>
        <v/>
      </c>
    </row>
    <row r="19" spans="2:28" ht="15.75">
      <c r="B19" s="128">
        <v>78</v>
      </c>
      <c r="C19" s="126">
        <v>125</v>
      </c>
      <c r="D19" s="126">
        <v>158</v>
      </c>
      <c r="E19" s="126">
        <v>180</v>
      </c>
      <c r="F19" s="126">
        <v>213</v>
      </c>
      <c r="G19" s="126">
        <v>232</v>
      </c>
      <c r="H19" s="126">
        <v>251</v>
      </c>
      <c r="I19" s="126">
        <v>284</v>
      </c>
      <c r="J19" s="126">
        <v>306</v>
      </c>
      <c r="K19" s="126">
        <v>325</v>
      </c>
      <c r="L19" s="126">
        <v>358</v>
      </c>
      <c r="M19" s="126">
        <v>377</v>
      </c>
      <c r="N19" s="126">
        <v>410</v>
      </c>
      <c r="O19" s="126">
        <v>432</v>
      </c>
      <c r="P19" s="126">
        <v>451</v>
      </c>
      <c r="Q19" s="126">
        <v>484</v>
      </c>
      <c r="R19" s="128">
        <v>78</v>
      </c>
      <c r="U19" s="1">
        <f t="shared" si="2"/>
        <v>11</v>
      </c>
      <c r="V19" s="7">
        <f>'CALCULATOR SHEET'!I23</f>
        <v>0</v>
      </c>
      <c r="W19" s="7">
        <f>'CALCULATOR SHEET'!J23</f>
        <v>0</v>
      </c>
      <c r="X19" s="7" t="str">
        <f t="shared" si="0"/>
        <v/>
      </c>
      <c r="Y19" s="7" t="str">
        <f t="shared" si="1"/>
        <v/>
      </c>
      <c r="Z19" s="146" t="str">
        <f t="shared" si="3"/>
        <v/>
      </c>
      <c r="AA19" s="13" t="str">
        <f>IF(AND('CALCULATOR SHEET'!P23="YES",'CALCULATOR SHEET'!Q23="YES"),HLOOKUP(CEILING(V19,6),$C$30:$Q$32,3,FALSE),"")</f>
        <v/>
      </c>
      <c r="AB19" s="13" t="str">
        <f>IF(AND('CALCULATOR SHEET'!P23="YES",'CALCULATOR SHEET'!Q23="NO"),HLOOKUP(CEILING(V19,6),$C$30:$Q$35,6,FALSE),"")</f>
        <v/>
      </c>
    </row>
    <row r="20" spans="2:28" ht="15.75">
      <c r="B20" s="128">
        <v>84</v>
      </c>
      <c r="C20" s="126">
        <v>128</v>
      </c>
      <c r="D20" s="126">
        <v>163</v>
      </c>
      <c r="E20" s="126">
        <v>185</v>
      </c>
      <c r="F20" s="126">
        <v>220</v>
      </c>
      <c r="G20" s="126">
        <v>240</v>
      </c>
      <c r="H20" s="126">
        <v>259</v>
      </c>
      <c r="I20" s="126">
        <v>294</v>
      </c>
      <c r="J20" s="126">
        <v>316</v>
      </c>
      <c r="K20" s="126">
        <v>336</v>
      </c>
      <c r="L20" s="126">
        <v>371</v>
      </c>
      <c r="M20" s="126">
        <v>390</v>
      </c>
      <c r="N20" s="126">
        <v>425</v>
      </c>
      <c r="O20" s="126">
        <v>447</v>
      </c>
      <c r="P20" s="126">
        <v>467</v>
      </c>
      <c r="Q20" s="126">
        <v>501</v>
      </c>
      <c r="R20" s="128">
        <v>84</v>
      </c>
      <c r="U20" s="1">
        <f t="shared" si="2"/>
        <v>12</v>
      </c>
      <c r="V20" s="7">
        <f>'CALCULATOR SHEET'!I24</f>
        <v>0</v>
      </c>
      <c r="W20" s="7">
        <f>'CALCULATOR SHEET'!J24</f>
        <v>0</v>
      </c>
      <c r="X20" s="7" t="str">
        <f t="shared" si="0"/>
        <v/>
      </c>
      <c r="Y20" s="7" t="str">
        <f t="shared" si="1"/>
        <v/>
      </c>
      <c r="Z20" s="146" t="str">
        <f t="shared" si="3"/>
        <v/>
      </c>
      <c r="AA20" s="13" t="str">
        <f>IF(AND('CALCULATOR SHEET'!P24="YES",'CALCULATOR SHEET'!Q24="YES"),HLOOKUP(CEILING(V20,6),$C$30:$Q$32,3,FALSE),"")</f>
        <v/>
      </c>
      <c r="AB20" s="13" t="str">
        <f>IF(AND('CALCULATOR SHEET'!P24="YES",'CALCULATOR SHEET'!Q24="NO"),HLOOKUP(CEILING(V20,6),$C$30:$Q$35,6,FALSE),"")</f>
        <v/>
      </c>
    </row>
    <row r="21" spans="2:28" ht="15.75">
      <c r="B21" s="128">
        <v>90</v>
      </c>
      <c r="C21" s="126">
        <v>132</v>
      </c>
      <c r="D21" s="126">
        <v>168</v>
      </c>
      <c r="E21" s="126">
        <v>191</v>
      </c>
      <c r="F21" s="126">
        <v>227</v>
      </c>
      <c r="G21" s="126">
        <v>247</v>
      </c>
      <c r="H21" s="126">
        <v>268</v>
      </c>
      <c r="I21" s="126">
        <v>304</v>
      </c>
      <c r="J21" s="126">
        <v>327</v>
      </c>
      <c r="K21" s="126">
        <v>348</v>
      </c>
      <c r="L21" s="126">
        <v>383</v>
      </c>
      <c r="M21" s="126">
        <v>404</v>
      </c>
      <c r="N21" s="127">
        <v>440</v>
      </c>
      <c r="O21" s="126">
        <v>463</v>
      </c>
      <c r="P21" s="126">
        <v>483</v>
      </c>
      <c r="Q21" s="126">
        <v>519</v>
      </c>
      <c r="R21" s="128">
        <v>90</v>
      </c>
      <c r="U21" s="1">
        <f t="shared" si="2"/>
        <v>13</v>
      </c>
      <c r="V21" s="7">
        <f>'CALCULATOR SHEET'!I25</f>
        <v>0</v>
      </c>
      <c r="W21" s="7">
        <f>'CALCULATOR SHEET'!J25</f>
        <v>0</v>
      </c>
      <c r="X21" s="7" t="str">
        <f t="shared" si="0"/>
        <v/>
      </c>
      <c r="Y21" s="7" t="str">
        <f t="shared" si="1"/>
        <v/>
      </c>
      <c r="Z21" s="146" t="str">
        <f t="shared" si="3"/>
        <v/>
      </c>
      <c r="AA21" s="13" t="str">
        <f>IF(AND('CALCULATOR SHEET'!P25="YES",'CALCULATOR SHEET'!Q25="YES"),HLOOKUP(CEILING(V21,6),$C$30:$Q$32,3,FALSE),"")</f>
        <v/>
      </c>
      <c r="AB21" s="13" t="str">
        <f>IF(AND('CALCULATOR SHEET'!P25="YES",'CALCULATOR SHEET'!Q25="NO"),HLOOKUP(CEILING(V21,6),$C$30:$Q$35,6,FALSE),"")</f>
        <v/>
      </c>
    </row>
    <row r="22" spans="2:28" ht="15.75">
      <c r="B22" s="128">
        <v>96</v>
      </c>
      <c r="C22" s="126">
        <v>135</v>
      </c>
      <c r="D22" s="126">
        <v>173</v>
      </c>
      <c r="E22" s="126">
        <v>197</v>
      </c>
      <c r="F22" s="126">
        <v>234</v>
      </c>
      <c r="G22" s="126">
        <v>255</v>
      </c>
      <c r="H22" s="126">
        <v>276</v>
      </c>
      <c r="I22" s="126">
        <v>314</v>
      </c>
      <c r="J22" s="126">
        <v>338</v>
      </c>
      <c r="K22" s="126">
        <v>359</v>
      </c>
      <c r="L22" s="126">
        <v>396</v>
      </c>
      <c r="M22" s="126">
        <v>417</v>
      </c>
      <c r="N22" s="126">
        <v>455</v>
      </c>
      <c r="O22" s="126">
        <v>479</v>
      </c>
      <c r="P22" s="126">
        <v>500</v>
      </c>
      <c r="Q22" s="126">
        <v>537</v>
      </c>
      <c r="R22" s="128">
        <v>96</v>
      </c>
      <c r="U22" s="1">
        <f t="shared" si="2"/>
        <v>14</v>
      </c>
      <c r="V22" s="7">
        <f>'CALCULATOR SHEET'!I26</f>
        <v>0</v>
      </c>
      <c r="W22" s="7">
        <f>'CALCULATOR SHEET'!J26</f>
        <v>0</v>
      </c>
      <c r="X22" s="7" t="str">
        <f t="shared" si="0"/>
        <v/>
      </c>
      <c r="Y22" s="7" t="str">
        <f t="shared" si="1"/>
        <v/>
      </c>
      <c r="Z22" s="146" t="str">
        <f t="shared" si="3"/>
        <v/>
      </c>
      <c r="AA22" s="13" t="str">
        <f>IF(AND('CALCULATOR SHEET'!P26="YES",'CALCULATOR SHEET'!Q26="YES"),HLOOKUP(CEILING(V22,6),$C$30:$Q$32,3,FALSE),"")</f>
        <v/>
      </c>
      <c r="AB22" s="13" t="str">
        <f>IF(AND('CALCULATOR SHEET'!P26="YES",'CALCULATOR SHEET'!Q26="NO"),HLOOKUP(CEILING(V22,6),$C$30:$Q$35,6,FALSE),"")</f>
        <v/>
      </c>
    </row>
    <row r="23" spans="2:28" ht="15.75">
      <c r="B23" s="128">
        <v>102</v>
      </c>
      <c r="C23" s="126">
        <v>139</v>
      </c>
      <c r="D23" s="126">
        <v>178</v>
      </c>
      <c r="E23" s="126">
        <v>203</v>
      </c>
      <c r="F23" s="126">
        <v>241</v>
      </c>
      <c r="G23" s="126">
        <v>263</v>
      </c>
      <c r="H23" s="126">
        <v>285</v>
      </c>
      <c r="I23" s="126">
        <v>324</v>
      </c>
      <c r="J23" s="126">
        <v>348</v>
      </c>
      <c r="K23" s="126">
        <v>370</v>
      </c>
      <c r="L23" s="126">
        <v>409</v>
      </c>
      <c r="M23" s="126">
        <v>431</v>
      </c>
      <c r="N23" s="126">
        <v>469</v>
      </c>
      <c r="O23" s="126">
        <v>494</v>
      </c>
      <c r="P23" s="126">
        <v>516</v>
      </c>
      <c r="Q23" s="126">
        <v>555</v>
      </c>
      <c r="R23" s="128">
        <v>102</v>
      </c>
      <c r="U23" s="1">
        <f t="shared" si="2"/>
        <v>15</v>
      </c>
      <c r="V23" s="7">
        <f>'CALCULATOR SHEET'!I27</f>
        <v>0</v>
      </c>
      <c r="W23" s="7">
        <f>'CALCULATOR SHEET'!J27</f>
        <v>0</v>
      </c>
      <c r="X23" s="7" t="str">
        <f t="shared" si="0"/>
        <v/>
      </c>
      <c r="Y23" s="7" t="str">
        <f t="shared" si="1"/>
        <v/>
      </c>
      <c r="Z23" s="146" t="str">
        <f t="shared" si="3"/>
        <v/>
      </c>
      <c r="AA23" s="13" t="str">
        <f>IF(AND('CALCULATOR SHEET'!P27="YES",'CALCULATOR SHEET'!Q27="YES"),HLOOKUP(CEILING(V23,6),$C$30:$Q$32,3,FALSE),"")</f>
        <v/>
      </c>
      <c r="AB23" s="13" t="str">
        <f>IF(AND('CALCULATOR SHEET'!P27="YES",'CALCULATOR SHEET'!Q27="NO"),HLOOKUP(CEILING(V23,6),$C$30:$Q$35,6,FALSE),"")</f>
        <v/>
      </c>
    </row>
    <row r="24" spans="2:28" ht="15.75">
      <c r="B24" s="128">
        <v>108</v>
      </c>
      <c r="C24" s="126">
        <v>143</v>
      </c>
      <c r="D24" s="126">
        <v>183</v>
      </c>
      <c r="E24" s="126">
        <v>208</v>
      </c>
      <c r="F24" s="126">
        <v>248</v>
      </c>
      <c r="G24" s="126">
        <v>271</v>
      </c>
      <c r="H24" s="126">
        <v>293</v>
      </c>
      <c r="I24" s="126">
        <v>334</v>
      </c>
      <c r="J24" s="126">
        <v>359</v>
      </c>
      <c r="K24" s="126">
        <v>382</v>
      </c>
      <c r="L24" s="126">
        <v>422</v>
      </c>
      <c r="M24" s="126">
        <v>444</v>
      </c>
      <c r="N24" s="126">
        <v>484</v>
      </c>
      <c r="O24" s="126">
        <v>510</v>
      </c>
      <c r="P24" s="126">
        <v>532</v>
      </c>
      <c r="Q24" s="126">
        <v>573</v>
      </c>
      <c r="R24" s="128">
        <v>108</v>
      </c>
      <c r="U24" s="1">
        <f t="shared" si="2"/>
        <v>16</v>
      </c>
      <c r="V24" s="7">
        <f>'CALCULATOR SHEET'!I28</f>
        <v>0</v>
      </c>
      <c r="W24" s="7">
        <f>'CALCULATOR SHEET'!J28</f>
        <v>0</v>
      </c>
      <c r="X24" s="7" t="str">
        <f t="shared" si="0"/>
        <v/>
      </c>
      <c r="Y24" s="7" t="str">
        <f t="shared" si="1"/>
        <v/>
      </c>
      <c r="Z24" s="146" t="str">
        <f t="shared" si="3"/>
        <v/>
      </c>
      <c r="AA24" s="13" t="str">
        <f>IF(AND('CALCULATOR SHEET'!P28="YES",'CALCULATOR SHEET'!Q28="YES"),HLOOKUP(CEILING(V24,6),$C$30:$Q$32,3,FALSE),"")</f>
        <v/>
      </c>
      <c r="AB24" s="13" t="str">
        <f>IF(AND('CALCULATOR SHEET'!P28="YES",'CALCULATOR SHEET'!Q28="NO"),HLOOKUP(CEILING(V24,6),$C$30:$Q$35,6,FALSE),"")</f>
        <v/>
      </c>
    </row>
    <row r="25" spans="2:28" ht="15.75">
      <c r="B25" s="128">
        <v>114</v>
      </c>
      <c r="C25" s="126">
        <v>146</v>
      </c>
      <c r="D25" s="126">
        <v>188</v>
      </c>
      <c r="E25" s="126">
        <v>214</v>
      </c>
      <c r="F25" s="126">
        <v>255</v>
      </c>
      <c r="G25" s="126">
        <v>279</v>
      </c>
      <c r="H25" s="126">
        <v>302</v>
      </c>
      <c r="I25" s="126">
        <v>343</v>
      </c>
      <c r="J25" s="126">
        <v>370</v>
      </c>
      <c r="K25" s="126">
        <v>393</v>
      </c>
      <c r="L25" s="126">
        <v>435</v>
      </c>
      <c r="M25" s="126">
        <v>458</v>
      </c>
      <c r="N25" s="126">
        <v>499</v>
      </c>
      <c r="O25" s="126">
        <v>526</v>
      </c>
      <c r="P25" s="126">
        <v>549</v>
      </c>
      <c r="Q25" s="126">
        <v>590</v>
      </c>
      <c r="R25" s="128">
        <v>114</v>
      </c>
      <c r="U25" s="1">
        <f t="shared" si="2"/>
        <v>17</v>
      </c>
      <c r="V25" s="7">
        <f>'CALCULATOR SHEET'!I29</f>
        <v>0</v>
      </c>
      <c r="W25" s="7">
        <f>'CALCULATOR SHEET'!J29</f>
        <v>0</v>
      </c>
      <c r="X25" s="7" t="str">
        <f t="shared" si="0"/>
        <v/>
      </c>
      <c r="Y25" s="7" t="str">
        <f t="shared" si="1"/>
        <v/>
      </c>
      <c r="Z25" s="146" t="str">
        <f t="shared" si="3"/>
        <v/>
      </c>
      <c r="AA25" s="13" t="str">
        <f>IF(AND('CALCULATOR SHEET'!P29="YES",'CALCULATOR SHEET'!Q29="YES"),HLOOKUP(CEILING(V25,6),$C$30:$Q$32,3,FALSE),"")</f>
        <v/>
      </c>
      <c r="AB25" s="13" t="str">
        <f>IF(AND('CALCULATOR SHEET'!P29="YES",'CALCULATOR SHEET'!Q29="NO"),HLOOKUP(CEILING(V25,6),$C$30:$Q$35,6,FALSE),"")</f>
        <v/>
      </c>
    </row>
    <row r="26" spans="2:28" ht="15.75">
      <c r="B26" s="128">
        <v>118</v>
      </c>
      <c r="C26" s="126">
        <v>149</v>
      </c>
      <c r="D26" s="126">
        <v>191</v>
      </c>
      <c r="E26" s="126">
        <v>218</v>
      </c>
      <c r="F26" s="126">
        <v>260</v>
      </c>
      <c r="G26" s="126">
        <v>284</v>
      </c>
      <c r="H26" s="126">
        <v>308</v>
      </c>
      <c r="I26" s="126">
        <v>350</v>
      </c>
      <c r="J26" s="126">
        <v>377</v>
      </c>
      <c r="K26" s="126">
        <v>401</v>
      </c>
      <c r="L26" s="126">
        <v>443</v>
      </c>
      <c r="M26" s="126">
        <v>467</v>
      </c>
      <c r="N26" s="126">
        <v>509</v>
      </c>
      <c r="O26" s="126">
        <v>536</v>
      </c>
      <c r="P26" s="126">
        <v>560</v>
      </c>
      <c r="Q26" s="126">
        <v>602</v>
      </c>
      <c r="R26" s="128">
        <v>118</v>
      </c>
      <c r="U26" s="1">
        <f t="shared" si="2"/>
        <v>18</v>
      </c>
      <c r="V26" s="7">
        <f>'CALCULATOR SHEET'!I30</f>
        <v>0</v>
      </c>
      <c r="W26" s="7">
        <f>'CALCULATOR SHEET'!J30</f>
        <v>0</v>
      </c>
      <c r="X26" s="7" t="str">
        <f t="shared" si="0"/>
        <v/>
      </c>
      <c r="Y26" s="7" t="str">
        <f t="shared" si="1"/>
        <v/>
      </c>
      <c r="Z26" s="146" t="str">
        <f t="shared" si="3"/>
        <v/>
      </c>
      <c r="AA26" s="13" t="str">
        <f>IF(AND('CALCULATOR SHEET'!P30="YES",'CALCULATOR SHEET'!Q30="YES"),HLOOKUP(CEILING(V26,6),$C$30:$Q$32,3,FALSE),"")</f>
        <v/>
      </c>
      <c r="AB26" s="13" t="str">
        <f>IF(AND('CALCULATOR SHEET'!P30="YES",'CALCULATOR SHEET'!Q30="NO"),HLOOKUP(CEILING(V26,6),$C$30:$Q$35,6,FALSE),"")</f>
        <v/>
      </c>
    </row>
    <row r="27" spans="2:2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U27" s="1">
        <f t="shared" si="2"/>
        <v>19</v>
      </c>
      <c r="V27" s="7">
        <f>'CALCULATOR SHEET'!I31</f>
        <v>0</v>
      </c>
      <c r="W27" s="7">
        <f>'CALCULATOR SHEET'!J31</f>
        <v>0</v>
      </c>
      <c r="X27" s="7" t="str">
        <f t="shared" si="0"/>
        <v/>
      </c>
      <c r="Y27" s="7" t="str">
        <f t="shared" si="1"/>
        <v/>
      </c>
      <c r="Z27" s="146" t="str">
        <f t="shared" si="3"/>
        <v/>
      </c>
      <c r="AA27" s="13" t="str">
        <f>IF(AND('CALCULATOR SHEET'!P31="YES",'CALCULATOR SHEET'!Q31="YES"),HLOOKUP(CEILING(V27,6),$C$30:$Q$32,3,FALSE),"")</f>
        <v/>
      </c>
      <c r="AB27" s="13" t="str">
        <f>IF(AND('CALCULATOR SHEET'!P31="YES",'CALCULATOR SHEET'!Q31="NO"),HLOOKUP(CEILING(V27,6),$C$30:$Q$35,6,FALSE),"")</f>
        <v/>
      </c>
    </row>
    <row r="28" spans="2:2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U28" s="1">
        <f t="shared" si="2"/>
        <v>20</v>
      </c>
      <c r="V28" s="7">
        <f>'CALCULATOR SHEET'!I32</f>
        <v>0</v>
      </c>
      <c r="W28" s="7">
        <f>'CALCULATOR SHEET'!J32</f>
        <v>0</v>
      </c>
      <c r="X28" s="7" t="str">
        <f t="shared" si="0"/>
        <v/>
      </c>
      <c r="Y28" s="7" t="str">
        <f t="shared" si="1"/>
        <v/>
      </c>
      <c r="Z28" s="146" t="str">
        <f t="shared" si="3"/>
        <v/>
      </c>
      <c r="AA28" s="13" t="str">
        <f>IF(AND('CALCULATOR SHEET'!P32="YES",'CALCULATOR SHEET'!Q32="YES"),HLOOKUP(CEILING(V28,6),$C$30:$Q$32,3,FALSE),"")</f>
        <v/>
      </c>
      <c r="AB28" s="13" t="str">
        <f>IF(AND('CALCULATOR SHEET'!P32="YES",'CALCULATOR SHEET'!Q32="NO"),HLOOKUP(CEILING(V28,6),$C$30:$Q$35,6,FALSE),"")</f>
        <v/>
      </c>
    </row>
    <row r="29" spans="2:28" ht="15.75">
      <c r="B29" s="18" t="s">
        <v>102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U29" s="1">
        <f t="shared" si="2"/>
        <v>21</v>
      </c>
      <c r="V29" s="7">
        <f>'CALCULATOR SHEET'!I33</f>
        <v>0</v>
      </c>
      <c r="W29" s="7">
        <f>'CALCULATOR SHEET'!J33</f>
        <v>0</v>
      </c>
      <c r="X29" s="7" t="str">
        <f t="shared" si="0"/>
        <v/>
      </c>
      <c r="Y29" s="7" t="str">
        <f t="shared" si="1"/>
        <v/>
      </c>
      <c r="Z29" s="146" t="str">
        <f t="shared" si="3"/>
        <v/>
      </c>
      <c r="AA29" s="13" t="str">
        <f>IF(AND('CALCULATOR SHEET'!P33="YES",'CALCULATOR SHEET'!Q33="YES"),HLOOKUP(CEILING(V29,6),$C$30:$Q$32,3,FALSE),"")</f>
        <v/>
      </c>
      <c r="AB29" s="13" t="str">
        <f>IF(AND('CALCULATOR SHEET'!P33="YES",'CALCULATOR SHEET'!Q33="NO"),HLOOKUP(CEILING(V29,6),$C$30:$Q$35,6,FALSE),"")</f>
        <v/>
      </c>
    </row>
    <row r="30" spans="2:28">
      <c r="B30" s="16" t="s">
        <v>26</v>
      </c>
      <c r="C30" s="128">
        <v>24</v>
      </c>
      <c r="D30" s="128">
        <v>30</v>
      </c>
      <c r="E30" s="128">
        <v>36</v>
      </c>
      <c r="F30" s="128">
        <v>42</v>
      </c>
      <c r="G30" s="128">
        <v>48</v>
      </c>
      <c r="H30" s="128">
        <v>54</v>
      </c>
      <c r="I30" s="128">
        <v>60</v>
      </c>
      <c r="J30" s="128">
        <v>66</v>
      </c>
      <c r="K30" s="128">
        <v>72</v>
      </c>
      <c r="L30" s="128">
        <v>78</v>
      </c>
      <c r="M30" s="128">
        <v>84</v>
      </c>
      <c r="N30" s="128">
        <v>90</v>
      </c>
      <c r="O30" s="128">
        <v>96</v>
      </c>
      <c r="P30" s="128">
        <v>102</v>
      </c>
      <c r="Q30" s="128">
        <v>108</v>
      </c>
      <c r="R30" s="17" t="s">
        <v>26</v>
      </c>
      <c r="U30" s="1">
        <f t="shared" si="2"/>
        <v>22</v>
      </c>
      <c r="V30" s="7">
        <f>'CALCULATOR SHEET'!I34</f>
        <v>0</v>
      </c>
      <c r="W30" s="7">
        <f>'CALCULATOR SHEET'!J34</f>
        <v>0</v>
      </c>
      <c r="X30" s="7" t="str">
        <f t="shared" si="0"/>
        <v/>
      </c>
      <c r="Y30" s="7" t="str">
        <f t="shared" si="1"/>
        <v/>
      </c>
      <c r="Z30" s="146" t="str">
        <f t="shared" si="3"/>
        <v/>
      </c>
      <c r="AA30" s="13" t="str">
        <f>IF(AND('CALCULATOR SHEET'!P34="YES",'CALCULATOR SHEET'!Q34="YES"),HLOOKUP(CEILING(V30,6),$C$30:$Q$32,3,FALSE),"")</f>
        <v/>
      </c>
      <c r="AB30" s="13" t="str">
        <f>IF(AND('CALCULATOR SHEET'!P34="YES",'CALCULATOR SHEET'!Q34="NO"),HLOOKUP(CEILING(V30,6),$C$30:$Q$35,6,FALSE),"")</f>
        <v/>
      </c>
    </row>
    <row r="31" spans="2:28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U31" s="1">
        <f t="shared" si="2"/>
        <v>23</v>
      </c>
      <c r="V31" s="7">
        <f>'CALCULATOR SHEET'!I35</f>
        <v>0</v>
      </c>
      <c r="W31" s="7">
        <f>'CALCULATOR SHEET'!J35</f>
        <v>0</v>
      </c>
      <c r="X31" s="7" t="str">
        <f t="shared" si="0"/>
        <v/>
      </c>
      <c r="Y31" s="7" t="str">
        <f t="shared" si="1"/>
        <v/>
      </c>
      <c r="Z31" s="146" t="str">
        <f t="shared" si="3"/>
        <v/>
      </c>
      <c r="AA31" s="13" t="str">
        <f>IF(AND('CALCULATOR SHEET'!P35="YES",'CALCULATOR SHEET'!Q35="YES"),HLOOKUP(CEILING(V31,6),$C$30:$Q$32,3,FALSE),"")</f>
        <v/>
      </c>
      <c r="AB31" s="13" t="str">
        <f>IF(AND('CALCULATOR SHEET'!P35="YES",'CALCULATOR SHEET'!Q35="NO"),HLOOKUP(CEILING(V31,6),$C$30:$Q$35,6,FALSE),"")</f>
        <v/>
      </c>
    </row>
    <row r="32" spans="2:28">
      <c r="B32" s="1"/>
      <c r="C32" s="13">
        <v>64.5</v>
      </c>
      <c r="D32" s="13">
        <v>76</v>
      </c>
      <c r="E32" s="13">
        <v>87</v>
      </c>
      <c r="F32" s="13">
        <v>99.5</v>
      </c>
      <c r="G32" s="13">
        <v>110.5</v>
      </c>
      <c r="H32" s="13">
        <v>122</v>
      </c>
      <c r="I32" s="13">
        <v>133</v>
      </c>
      <c r="J32" s="13">
        <v>145.5</v>
      </c>
      <c r="K32" s="13">
        <v>156.5</v>
      </c>
      <c r="L32" s="13">
        <v>168</v>
      </c>
      <c r="M32" s="13">
        <v>180.5</v>
      </c>
      <c r="N32" s="13">
        <v>191.5</v>
      </c>
      <c r="O32" s="13">
        <v>202.5</v>
      </c>
      <c r="P32" s="13">
        <v>215</v>
      </c>
      <c r="Q32" s="13">
        <v>226.5</v>
      </c>
      <c r="R32" s="1"/>
      <c r="U32" s="1">
        <f t="shared" si="2"/>
        <v>24</v>
      </c>
      <c r="V32" s="7">
        <f>'CALCULATOR SHEET'!I36</f>
        <v>0</v>
      </c>
      <c r="W32" s="7">
        <f>'CALCULATOR SHEET'!J36</f>
        <v>0</v>
      </c>
      <c r="X32" s="7" t="str">
        <f t="shared" si="0"/>
        <v/>
      </c>
      <c r="Y32" s="7" t="str">
        <f t="shared" si="1"/>
        <v/>
      </c>
      <c r="Z32" s="146" t="str">
        <f t="shared" si="3"/>
        <v/>
      </c>
      <c r="AA32" s="13" t="str">
        <f>IF(AND('CALCULATOR SHEET'!P36="YES",'CALCULATOR SHEET'!Q36="YES"),HLOOKUP(CEILING(V32,6),$C$30:$Q$32,3,FALSE),"")</f>
        <v/>
      </c>
      <c r="AB32" s="13" t="str">
        <f>IF(AND('CALCULATOR SHEET'!P36="YES",'CALCULATOR SHEET'!Q36="NO"),HLOOKUP(CEILING(V32,6),$C$30:$Q$35,6,FALSE),"")</f>
        <v/>
      </c>
    </row>
    <row r="33" spans="2:28">
      <c r="B33" s="8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"/>
      <c r="U33" s="1">
        <f t="shared" si="2"/>
        <v>25</v>
      </c>
      <c r="V33" s="7">
        <f>'CALCULATOR SHEET'!I37</f>
        <v>0</v>
      </c>
      <c r="W33" s="7">
        <f>'CALCULATOR SHEET'!J37</f>
        <v>0</v>
      </c>
      <c r="X33" s="7" t="str">
        <f t="shared" si="0"/>
        <v/>
      </c>
      <c r="Y33" s="7" t="str">
        <f t="shared" si="1"/>
        <v/>
      </c>
      <c r="Z33" s="146" t="str">
        <f t="shared" si="3"/>
        <v/>
      </c>
      <c r="AA33" s="13" t="str">
        <f>IF(AND('CALCULATOR SHEET'!P37="YES",'CALCULATOR SHEET'!Q37="YES"),HLOOKUP(CEILING(V33,6),$C$30:$Q$32,3,FALSE),"")</f>
        <v/>
      </c>
      <c r="AB33" s="13" t="str">
        <f>IF(AND('CALCULATOR SHEET'!P37="YES",'CALCULATOR SHEET'!Q37="NO"),HLOOKUP(CEILING(V33,6),$C$30:$Q$35,6,FALSE),"")</f>
        <v/>
      </c>
    </row>
    <row r="34" spans="2:28" ht="15.75">
      <c r="B34" s="18" t="s">
        <v>103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U34" s="1">
        <f t="shared" si="2"/>
        <v>26</v>
      </c>
      <c r="V34" s="7">
        <f>'CALCULATOR SHEET'!I38</f>
        <v>0</v>
      </c>
      <c r="W34" s="7">
        <f>'CALCULATOR SHEET'!J38</f>
        <v>0</v>
      </c>
      <c r="X34" s="7" t="str">
        <f t="shared" si="0"/>
        <v/>
      </c>
      <c r="Y34" s="7" t="str">
        <f t="shared" si="1"/>
        <v/>
      </c>
      <c r="Z34" s="146" t="str">
        <f t="shared" si="3"/>
        <v/>
      </c>
      <c r="AA34" s="13" t="str">
        <f>IF(AND('CALCULATOR SHEET'!P38="YES",'CALCULATOR SHEET'!Q38="YES"),HLOOKUP(CEILING(V34,6),$C$30:$Q$32,3,FALSE),"")</f>
        <v/>
      </c>
      <c r="AB34" s="13" t="str">
        <f>IF(AND('CALCULATOR SHEET'!P38="YES",'CALCULATOR SHEET'!Q38="NO"),HLOOKUP(CEILING(V34,6),$C$30:$Q$35,6,FALSE),"")</f>
        <v/>
      </c>
    </row>
    <row r="35" spans="2:28">
      <c r="B35" s="1"/>
      <c r="C35" s="13">
        <v>29.5</v>
      </c>
      <c r="D35" s="13">
        <v>35</v>
      </c>
      <c r="E35" s="13">
        <v>40.5</v>
      </c>
      <c r="F35" s="13">
        <v>46</v>
      </c>
      <c r="G35" s="13">
        <v>51.5</v>
      </c>
      <c r="H35" s="13">
        <v>57.5</v>
      </c>
      <c r="I35" s="13">
        <v>63</v>
      </c>
      <c r="J35" s="13">
        <v>68.5</v>
      </c>
      <c r="K35" s="13">
        <v>74</v>
      </c>
      <c r="L35" s="13">
        <v>80</v>
      </c>
      <c r="M35" s="13">
        <v>85.5</v>
      </c>
      <c r="N35" s="13">
        <v>91</v>
      </c>
      <c r="O35" s="13">
        <v>96.5</v>
      </c>
      <c r="P35" s="13">
        <v>102</v>
      </c>
      <c r="Q35" s="13">
        <v>108</v>
      </c>
      <c r="R35" s="17"/>
      <c r="U35" s="1">
        <f t="shared" si="2"/>
        <v>27</v>
      </c>
      <c r="V35" s="7">
        <f>'CALCULATOR SHEET'!I39</f>
        <v>0</v>
      </c>
      <c r="W35" s="7">
        <f>'CALCULATOR SHEET'!J39</f>
        <v>0</v>
      </c>
      <c r="X35" s="7" t="str">
        <f t="shared" si="0"/>
        <v/>
      </c>
      <c r="Y35" s="7" t="str">
        <f t="shared" si="1"/>
        <v/>
      </c>
      <c r="Z35" s="146" t="str">
        <f t="shared" si="3"/>
        <v/>
      </c>
      <c r="AA35" s="13" t="str">
        <f>IF(AND('CALCULATOR SHEET'!P39="YES",'CALCULATOR SHEET'!Q39="YES"),HLOOKUP(CEILING(V35,6),$C$30:$Q$32,3,FALSE),"")</f>
        <v/>
      </c>
      <c r="AB35" s="13" t="str">
        <f>IF(AND('CALCULATOR SHEET'!P39="YES",'CALCULATOR SHEET'!Q39="NO"),HLOOKUP(CEILING(V35,6),$C$30:$Q$35,6,FALSE),"")</f>
        <v/>
      </c>
    </row>
    <row r="36" spans="2:28" s="1" customFormat="1">
      <c r="U36" s="1">
        <f t="shared" si="2"/>
        <v>28</v>
      </c>
      <c r="V36" s="7">
        <f>'CALCULATOR SHEET'!I40</f>
        <v>0</v>
      </c>
      <c r="W36" s="7">
        <f>'CALCULATOR SHEET'!J40</f>
        <v>0</v>
      </c>
      <c r="X36" s="7" t="str">
        <f t="shared" si="0"/>
        <v/>
      </c>
      <c r="Y36" s="7" t="str">
        <f t="shared" si="1"/>
        <v/>
      </c>
      <c r="Z36" s="146" t="str">
        <f t="shared" si="3"/>
        <v/>
      </c>
      <c r="AA36" s="13" t="str">
        <f>IF(AND('CALCULATOR SHEET'!P40="YES",'CALCULATOR SHEET'!Q40="YES"),HLOOKUP(CEILING(V36,6),$C$30:$Q$32,3,FALSE),"")</f>
        <v/>
      </c>
      <c r="AB36" s="13" t="str">
        <f>IF(AND('CALCULATOR SHEET'!P40="YES",'CALCULATOR SHEET'!Q40="NO"),HLOOKUP(CEILING(V36,6),$C$30:$Q$35,6,FALSE),"")</f>
        <v/>
      </c>
    </row>
    <row r="37" spans="2:28" s="1" customFormat="1">
      <c r="U37" s="1">
        <f t="shared" si="2"/>
        <v>29</v>
      </c>
      <c r="V37" s="7">
        <f>'CALCULATOR SHEET'!I41</f>
        <v>0</v>
      </c>
      <c r="W37" s="7">
        <f>'CALCULATOR SHEET'!J41</f>
        <v>0</v>
      </c>
      <c r="X37" s="7" t="str">
        <f t="shared" si="0"/>
        <v/>
      </c>
      <c r="Y37" s="7" t="str">
        <f t="shared" si="1"/>
        <v/>
      </c>
      <c r="Z37" s="146" t="str">
        <f t="shared" si="3"/>
        <v/>
      </c>
      <c r="AA37" s="13" t="str">
        <f>IF(AND('CALCULATOR SHEET'!P41="YES",'CALCULATOR SHEET'!Q41="YES"),HLOOKUP(CEILING(V37,6),$C$30:$Q$32,3,FALSE),"")</f>
        <v/>
      </c>
      <c r="AB37" s="13" t="str">
        <f>IF(AND('CALCULATOR SHEET'!P41="YES",'CALCULATOR SHEET'!Q41="NO"),HLOOKUP(CEILING(V37,6),$C$30:$Q$35,6,FALSE),"")</f>
        <v/>
      </c>
    </row>
    <row r="38" spans="2:28" s="1" customFormat="1">
      <c r="U38" s="1">
        <f t="shared" si="2"/>
        <v>30</v>
      </c>
      <c r="V38" s="7">
        <f>'CALCULATOR SHEET'!I42</f>
        <v>0</v>
      </c>
      <c r="W38" s="7">
        <f>'CALCULATOR SHEET'!J42</f>
        <v>0</v>
      </c>
      <c r="X38" s="7" t="str">
        <f t="shared" si="0"/>
        <v/>
      </c>
      <c r="Y38" s="7" t="str">
        <f t="shared" si="1"/>
        <v/>
      </c>
      <c r="Z38" s="146" t="str">
        <f t="shared" si="3"/>
        <v/>
      </c>
      <c r="AA38" s="13" t="str">
        <f>IF(AND('CALCULATOR SHEET'!P42="YES",'CALCULATOR SHEET'!Q42="YES"),HLOOKUP(CEILING(V38,6),$C$30:$Q$32,3,FALSE),"")</f>
        <v/>
      </c>
      <c r="AB38" s="13" t="str">
        <f>IF(AND('CALCULATOR SHEET'!P42="YES",'CALCULATOR SHEET'!Q42="NO"),HLOOKUP(CEILING(V38,6),$C$30:$Q$35,6,FALSE),"")</f>
        <v/>
      </c>
    </row>
    <row r="39" spans="2:28" s="1" customFormat="1">
      <c r="U39" s="1">
        <f t="shared" si="2"/>
        <v>31</v>
      </c>
      <c r="V39" s="7">
        <f>'CALCULATOR SHEET'!I43</f>
        <v>0</v>
      </c>
      <c r="W39" s="7">
        <f>'CALCULATOR SHEET'!J43</f>
        <v>0</v>
      </c>
      <c r="X39" s="7" t="str">
        <f t="shared" si="0"/>
        <v/>
      </c>
      <c r="Y39" s="7" t="str">
        <f t="shared" si="1"/>
        <v/>
      </c>
      <c r="Z39" s="146" t="str">
        <f t="shared" si="3"/>
        <v/>
      </c>
      <c r="AA39" s="13" t="str">
        <f>IF(AND('CALCULATOR SHEET'!P43="YES",'CALCULATOR SHEET'!Q43="YES"),HLOOKUP(CEILING(V39,6),$C$30:$Q$32,3,FALSE),"")</f>
        <v/>
      </c>
      <c r="AB39" s="13" t="str">
        <f>IF(AND('CALCULATOR SHEET'!P43="YES",'CALCULATOR SHEET'!Q43="NO"),HLOOKUP(CEILING(V39,6),$C$30:$Q$35,6,FALSE),"")</f>
        <v/>
      </c>
    </row>
    <row r="40" spans="2:28" s="1" customFormat="1">
      <c r="U40" s="1">
        <f t="shared" si="2"/>
        <v>32</v>
      </c>
      <c r="V40" s="7">
        <f>'CALCULATOR SHEET'!I44</f>
        <v>0</v>
      </c>
      <c r="W40" s="7">
        <f>'CALCULATOR SHEET'!J44</f>
        <v>0</v>
      </c>
      <c r="X40" s="7" t="str">
        <f t="shared" si="0"/>
        <v/>
      </c>
      <c r="Y40" s="7" t="str">
        <f t="shared" si="1"/>
        <v/>
      </c>
      <c r="Z40" s="146" t="str">
        <f t="shared" si="3"/>
        <v/>
      </c>
      <c r="AA40" s="13" t="str">
        <f>IF(AND('CALCULATOR SHEET'!P44="YES",'CALCULATOR SHEET'!Q44="YES"),HLOOKUP(CEILING(V40,6),$C$30:$Q$32,3,FALSE),"")</f>
        <v/>
      </c>
      <c r="AB40" s="13" t="str">
        <f>IF(AND('CALCULATOR SHEET'!P44="YES",'CALCULATOR SHEET'!Q44="NO"),HLOOKUP(CEILING(V40,6),$C$30:$Q$35,6,FALSE),"")</f>
        <v/>
      </c>
    </row>
    <row r="41" spans="2:28" s="1" customFormat="1">
      <c r="U41" s="1">
        <f t="shared" si="2"/>
        <v>33</v>
      </c>
      <c r="V41" s="7">
        <f>'CALCULATOR SHEET'!I45</f>
        <v>0</v>
      </c>
      <c r="W41" s="7">
        <f>'CALCULATOR SHEET'!J45</f>
        <v>0</v>
      </c>
      <c r="X41" s="7" t="str">
        <f t="shared" si="0"/>
        <v/>
      </c>
      <c r="Y41" s="7" t="str">
        <f t="shared" si="1"/>
        <v/>
      </c>
      <c r="Z41" s="146" t="str">
        <f t="shared" si="3"/>
        <v/>
      </c>
      <c r="AA41" s="13" t="str">
        <f>IF(AND('CALCULATOR SHEET'!P45="YES",'CALCULATOR SHEET'!Q45="YES"),HLOOKUP(CEILING(V41,6),$C$30:$Q$32,3,FALSE),"")</f>
        <v/>
      </c>
      <c r="AB41" s="13" t="str">
        <f>IF(AND('CALCULATOR SHEET'!P45="YES",'CALCULATOR SHEET'!Q45="NO"),HLOOKUP(CEILING(V41,6),$C$30:$Q$35,6,FALSE),"")</f>
        <v/>
      </c>
    </row>
    <row r="42" spans="2:28" s="1" customFormat="1">
      <c r="U42" s="1">
        <f t="shared" si="2"/>
        <v>34</v>
      </c>
      <c r="V42" s="7">
        <f>'CALCULATOR SHEET'!I46</f>
        <v>0</v>
      </c>
      <c r="W42" s="7">
        <f>'CALCULATOR SHEET'!J46</f>
        <v>0</v>
      </c>
      <c r="X42" s="7" t="str">
        <f t="shared" si="0"/>
        <v/>
      </c>
      <c r="Y42" s="7" t="str">
        <f t="shared" si="1"/>
        <v/>
      </c>
      <c r="Z42" s="146" t="str">
        <f t="shared" si="3"/>
        <v/>
      </c>
      <c r="AA42" s="13" t="str">
        <f>IF(AND('CALCULATOR SHEET'!P46="YES",'CALCULATOR SHEET'!Q46="YES"),HLOOKUP(CEILING(V42,6),$C$30:$Q$32,3,FALSE),"")</f>
        <v/>
      </c>
      <c r="AB42" s="13" t="str">
        <f>IF(AND('CALCULATOR SHEET'!P46="YES",'CALCULATOR SHEET'!Q46="NO"),HLOOKUP(CEILING(V42,6),$C$30:$Q$35,6,FALSE),"")</f>
        <v/>
      </c>
    </row>
    <row r="43" spans="2:28" s="1" customFormat="1">
      <c r="U43" s="1">
        <f t="shared" si="2"/>
        <v>35</v>
      </c>
      <c r="V43" s="7">
        <f>'CALCULATOR SHEET'!I47</f>
        <v>0</v>
      </c>
      <c r="W43" s="7">
        <f>'CALCULATOR SHEET'!J47</f>
        <v>0</v>
      </c>
      <c r="X43" s="7" t="str">
        <f t="shared" si="0"/>
        <v/>
      </c>
      <c r="Y43" s="7" t="str">
        <f t="shared" si="1"/>
        <v/>
      </c>
      <c r="Z43" s="146" t="str">
        <f t="shared" si="3"/>
        <v/>
      </c>
      <c r="AA43" s="13" t="str">
        <f>IF(AND('CALCULATOR SHEET'!P47="YES",'CALCULATOR SHEET'!Q47="YES"),HLOOKUP(CEILING(V43,6),$C$30:$Q$32,3,FALSE),"")</f>
        <v/>
      </c>
      <c r="AB43" s="13" t="str">
        <f>IF(AND('CALCULATOR SHEET'!P47="YES",'CALCULATOR SHEET'!Q47="NO"),HLOOKUP(CEILING(V43,6),$C$30:$Q$35,6,FALSE),"")</f>
        <v/>
      </c>
    </row>
    <row r="44" spans="2:28" s="1" customFormat="1">
      <c r="U44" s="1">
        <f t="shared" si="2"/>
        <v>36</v>
      </c>
      <c r="V44" s="7">
        <f>'CALCULATOR SHEET'!I48</f>
        <v>0</v>
      </c>
      <c r="W44" s="7">
        <f>'CALCULATOR SHEET'!J48</f>
        <v>0</v>
      </c>
      <c r="X44" s="7" t="str">
        <f t="shared" si="0"/>
        <v/>
      </c>
      <c r="Y44" s="7" t="str">
        <f t="shared" si="1"/>
        <v/>
      </c>
      <c r="Z44" s="146" t="str">
        <f t="shared" ref="Z44:Z73" si="4">IF(X44="","",INDEX($C$12:$Q$26,Y44,X44))</f>
        <v/>
      </c>
      <c r="AA44" s="13" t="str">
        <f>IF(AND('CALCULATOR SHEET'!P48="YES",'CALCULATOR SHEET'!Q48="YES"),HLOOKUP(CEILING(V44,6),$C$30:$Q$32,3,FALSE),"")</f>
        <v/>
      </c>
      <c r="AB44" s="13" t="str">
        <f>IF(AND('CALCULATOR SHEET'!P48="YES",'CALCULATOR SHEET'!Q48="NO"),HLOOKUP(CEILING(V44,6),$C$30:$Q$35,6,FALSE),"")</f>
        <v/>
      </c>
    </row>
    <row r="45" spans="2:28" s="1" customFormat="1">
      <c r="U45" s="1">
        <f t="shared" si="2"/>
        <v>37</v>
      </c>
      <c r="V45" s="7">
        <f>'CALCULATOR SHEET'!I49</f>
        <v>0</v>
      </c>
      <c r="W45" s="7">
        <f>'CALCULATOR SHEET'!J49</f>
        <v>0</v>
      </c>
      <c r="X45" s="7" t="str">
        <f t="shared" si="0"/>
        <v/>
      </c>
      <c r="Y45" s="7" t="str">
        <f t="shared" si="1"/>
        <v/>
      </c>
      <c r="Z45" s="146" t="str">
        <f t="shared" si="4"/>
        <v/>
      </c>
      <c r="AA45" s="13" t="str">
        <f>IF(AND('CALCULATOR SHEET'!P49="YES",'CALCULATOR SHEET'!Q49="YES"),HLOOKUP(CEILING(V45,6),$C$30:$Q$32,3,FALSE),"")</f>
        <v/>
      </c>
      <c r="AB45" s="13" t="str">
        <f>IF(AND('CALCULATOR SHEET'!P49="YES",'CALCULATOR SHEET'!Q49="NO"),HLOOKUP(CEILING(V45,6),$C$30:$Q$35,6,FALSE),"")</f>
        <v/>
      </c>
    </row>
    <row r="46" spans="2:28" s="1" customFormat="1">
      <c r="U46" s="1">
        <f t="shared" si="2"/>
        <v>38</v>
      </c>
      <c r="V46" s="7">
        <f>'CALCULATOR SHEET'!I50</f>
        <v>0</v>
      </c>
      <c r="W46" s="7">
        <f>'CALCULATOR SHEET'!J50</f>
        <v>0</v>
      </c>
      <c r="X46" s="7" t="str">
        <f t="shared" si="0"/>
        <v/>
      </c>
      <c r="Y46" s="7" t="str">
        <f t="shared" si="1"/>
        <v/>
      </c>
      <c r="Z46" s="146" t="str">
        <f t="shared" si="4"/>
        <v/>
      </c>
      <c r="AA46" s="13" t="str">
        <f>IF(AND('CALCULATOR SHEET'!P50="YES",'CALCULATOR SHEET'!Q50="YES"),HLOOKUP(CEILING(V46,6),$C$30:$Q$32,3,FALSE),"")</f>
        <v/>
      </c>
      <c r="AB46" s="13" t="str">
        <f>IF(AND('CALCULATOR SHEET'!P50="YES",'CALCULATOR SHEET'!Q50="NO"),HLOOKUP(CEILING(V46,6),$C$30:$Q$35,6,FALSE),"")</f>
        <v/>
      </c>
    </row>
    <row r="47" spans="2:28" s="1" customFormat="1">
      <c r="U47" s="1">
        <f t="shared" si="2"/>
        <v>39</v>
      </c>
      <c r="V47" s="7">
        <f>'CALCULATOR SHEET'!I51</f>
        <v>0</v>
      </c>
      <c r="W47" s="7">
        <f>'CALCULATOR SHEET'!J51</f>
        <v>0</v>
      </c>
      <c r="X47" s="7" t="str">
        <f t="shared" si="0"/>
        <v/>
      </c>
      <c r="Y47" s="7" t="str">
        <f t="shared" si="1"/>
        <v/>
      </c>
      <c r="Z47" s="146" t="str">
        <f t="shared" si="4"/>
        <v/>
      </c>
      <c r="AA47" s="13" t="str">
        <f>IF(AND('CALCULATOR SHEET'!P51="YES",'CALCULATOR SHEET'!Q51="YES"),HLOOKUP(CEILING(V47,6),$C$30:$Q$32,3,FALSE),"")</f>
        <v/>
      </c>
      <c r="AB47" s="13" t="str">
        <f>IF(AND('CALCULATOR SHEET'!P51="YES",'CALCULATOR SHEET'!Q51="NO"),HLOOKUP(CEILING(V47,6),$C$30:$Q$35,6,FALSE),"")</f>
        <v/>
      </c>
    </row>
    <row r="48" spans="2:28" s="1" customFormat="1">
      <c r="U48" s="1">
        <f t="shared" si="2"/>
        <v>40</v>
      </c>
      <c r="V48" s="7">
        <f>'CALCULATOR SHEET'!I52</f>
        <v>0</v>
      </c>
      <c r="W48" s="7">
        <f>'CALCULATOR SHEET'!J52</f>
        <v>0</v>
      </c>
      <c r="X48" s="7" t="str">
        <f t="shared" si="0"/>
        <v/>
      </c>
      <c r="Y48" s="7" t="str">
        <f t="shared" si="1"/>
        <v/>
      </c>
      <c r="Z48" s="146" t="str">
        <f t="shared" si="4"/>
        <v/>
      </c>
      <c r="AA48" s="13" t="str">
        <f>IF(AND('CALCULATOR SHEET'!P52="YES",'CALCULATOR SHEET'!Q52="YES"),HLOOKUP(CEILING(V48,6),$C$30:$Q$32,3,FALSE),"")</f>
        <v/>
      </c>
      <c r="AB48" s="13" t="str">
        <f>IF(AND('CALCULATOR SHEET'!P52="YES",'CALCULATOR SHEET'!Q52="NO"),HLOOKUP(CEILING(V48,6),$C$30:$Q$35,6,FALSE),"")</f>
        <v/>
      </c>
    </row>
    <row r="49" spans="21:28" s="1" customFormat="1">
      <c r="U49" s="1">
        <f t="shared" si="2"/>
        <v>41</v>
      </c>
      <c r="V49" s="7">
        <f>'CALCULATOR SHEET'!I53</f>
        <v>0</v>
      </c>
      <c r="W49" s="7">
        <f>'CALCULATOR SHEET'!J53</f>
        <v>0</v>
      </c>
      <c r="X49" s="7" t="str">
        <f t="shared" si="0"/>
        <v/>
      </c>
      <c r="Y49" s="7" t="str">
        <f t="shared" si="1"/>
        <v/>
      </c>
      <c r="Z49" s="146" t="str">
        <f t="shared" si="4"/>
        <v/>
      </c>
      <c r="AA49" s="13" t="str">
        <f>IF(AND('CALCULATOR SHEET'!P53="YES",'CALCULATOR SHEET'!Q53="YES"),HLOOKUP(CEILING(V49,6),$C$30:$Q$32,3,FALSE),"")</f>
        <v/>
      </c>
      <c r="AB49" s="13" t="str">
        <f>IF(AND('CALCULATOR SHEET'!P53="YES",'CALCULATOR SHEET'!Q53="NO"),HLOOKUP(CEILING(V49,6),$C$30:$Q$35,6,FALSE),"")</f>
        <v/>
      </c>
    </row>
    <row r="50" spans="21:28" s="1" customFormat="1">
      <c r="U50" s="1">
        <f t="shared" si="2"/>
        <v>42</v>
      </c>
      <c r="V50" s="7">
        <f>'CALCULATOR SHEET'!I54</f>
        <v>0</v>
      </c>
      <c r="W50" s="7">
        <f>'CALCULATOR SHEET'!J54</f>
        <v>0</v>
      </c>
      <c r="X50" s="7" t="str">
        <f t="shared" si="0"/>
        <v/>
      </c>
      <c r="Y50" s="7" t="str">
        <f t="shared" si="1"/>
        <v/>
      </c>
      <c r="Z50" s="146" t="str">
        <f t="shared" si="4"/>
        <v/>
      </c>
      <c r="AA50" s="13" t="str">
        <f>IF(AND('CALCULATOR SHEET'!P54="YES",'CALCULATOR SHEET'!Q54="YES"),HLOOKUP(CEILING(V50,6),$C$30:$Q$32,3,FALSE),"")</f>
        <v/>
      </c>
      <c r="AB50" s="13" t="str">
        <f>IF(AND('CALCULATOR SHEET'!P54="YES",'CALCULATOR SHEET'!Q54="NO"),HLOOKUP(CEILING(V50,6),$C$30:$Q$35,6,FALSE),"")</f>
        <v/>
      </c>
    </row>
    <row r="51" spans="21:28" s="1" customFormat="1">
      <c r="U51" s="1">
        <f t="shared" si="2"/>
        <v>43</v>
      </c>
      <c r="V51" s="7">
        <f>'CALCULATOR SHEET'!I55</f>
        <v>0</v>
      </c>
      <c r="W51" s="7">
        <f>'CALCULATOR SHEET'!J55</f>
        <v>0</v>
      </c>
      <c r="X51" s="7" t="str">
        <f t="shared" si="0"/>
        <v/>
      </c>
      <c r="Y51" s="7" t="str">
        <f t="shared" si="1"/>
        <v/>
      </c>
      <c r="Z51" s="146" t="str">
        <f t="shared" si="4"/>
        <v/>
      </c>
      <c r="AA51" s="13" t="str">
        <f>IF(AND('CALCULATOR SHEET'!P55="YES",'CALCULATOR SHEET'!Q55="YES"),HLOOKUP(CEILING(V51,6),$C$30:$Q$32,3,FALSE),"")</f>
        <v/>
      </c>
      <c r="AB51" s="13" t="str">
        <f>IF(AND('CALCULATOR SHEET'!P55="YES",'CALCULATOR SHEET'!Q55="NO"),HLOOKUP(CEILING(V51,6),$C$30:$Q$35,6,FALSE),"")</f>
        <v/>
      </c>
    </row>
    <row r="52" spans="21:28" s="1" customFormat="1">
      <c r="U52" s="1">
        <f t="shared" si="2"/>
        <v>44</v>
      </c>
      <c r="V52" s="7">
        <f>'CALCULATOR SHEET'!I56</f>
        <v>0</v>
      </c>
      <c r="W52" s="7">
        <f>'CALCULATOR SHEET'!J56</f>
        <v>0</v>
      </c>
      <c r="X52" s="7" t="str">
        <f t="shared" si="0"/>
        <v/>
      </c>
      <c r="Y52" s="7" t="str">
        <f t="shared" si="1"/>
        <v/>
      </c>
      <c r="Z52" s="146" t="str">
        <f t="shared" si="4"/>
        <v/>
      </c>
      <c r="AA52" s="13" t="str">
        <f>IF(AND('CALCULATOR SHEET'!P56="YES",'CALCULATOR SHEET'!Q56="YES"),HLOOKUP(CEILING(V52,6),$C$30:$Q$32,3,FALSE),"")</f>
        <v/>
      </c>
      <c r="AB52" s="13" t="str">
        <f>IF(AND('CALCULATOR SHEET'!P56="YES",'CALCULATOR SHEET'!Q56="NO"),HLOOKUP(CEILING(V52,6),$C$30:$Q$35,6,FALSE),"")</f>
        <v/>
      </c>
    </row>
    <row r="53" spans="21:28" s="1" customFormat="1">
      <c r="U53" s="1">
        <f t="shared" si="2"/>
        <v>45</v>
      </c>
      <c r="V53" s="7">
        <f>'CALCULATOR SHEET'!I57</f>
        <v>0</v>
      </c>
      <c r="W53" s="7">
        <f>'CALCULATOR SHEET'!J57</f>
        <v>0</v>
      </c>
      <c r="X53" s="7" t="str">
        <f t="shared" si="0"/>
        <v/>
      </c>
      <c r="Y53" s="7" t="str">
        <f t="shared" si="1"/>
        <v/>
      </c>
      <c r="Z53" s="146" t="str">
        <f t="shared" si="4"/>
        <v/>
      </c>
      <c r="AA53" s="13" t="str">
        <f>IF(AND('CALCULATOR SHEET'!P57="YES",'CALCULATOR SHEET'!Q57="YES"),HLOOKUP(CEILING(V53,6),$C$30:$Q$32,3,FALSE),"")</f>
        <v/>
      </c>
      <c r="AB53" s="13" t="str">
        <f>IF(AND('CALCULATOR SHEET'!P57="YES",'CALCULATOR SHEET'!Q57="NO"),HLOOKUP(CEILING(V53,6),$C$30:$Q$35,6,FALSE),"")</f>
        <v/>
      </c>
    </row>
    <row r="54" spans="21:28" s="1" customFormat="1">
      <c r="U54" s="1">
        <f t="shared" si="2"/>
        <v>46</v>
      </c>
      <c r="V54" s="7">
        <f>'CALCULATOR SHEET'!I58</f>
        <v>0</v>
      </c>
      <c r="W54" s="7">
        <f>'CALCULATOR SHEET'!J58</f>
        <v>0</v>
      </c>
      <c r="X54" s="7" t="str">
        <f t="shared" si="0"/>
        <v/>
      </c>
      <c r="Y54" s="7" t="str">
        <f t="shared" si="1"/>
        <v/>
      </c>
      <c r="Z54" s="146" t="str">
        <f t="shared" si="4"/>
        <v/>
      </c>
      <c r="AA54" s="13" t="str">
        <f>IF(AND('CALCULATOR SHEET'!P58="YES",'CALCULATOR SHEET'!Q58="YES"),HLOOKUP(CEILING(V54,6),$C$30:$Q$32,3,FALSE),"")</f>
        <v/>
      </c>
      <c r="AB54" s="13" t="str">
        <f>IF(AND('CALCULATOR SHEET'!P58="YES",'CALCULATOR SHEET'!Q58="NO"),HLOOKUP(CEILING(V54,6),$C$30:$Q$35,6,FALSE),"")</f>
        <v/>
      </c>
    </row>
    <row r="55" spans="21:28" s="1" customFormat="1">
      <c r="U55" s="1">
        <f t="shared" si="2"/>
        <v>47</v>
      </c>
      <c r="V55" s="7">
        <f>'CALCULATOR SHEET'!I59</f>
        <v>0</v>
      </c>
      <c r="W55" s="7">
        <f>'CALCULATOR SHEET'!J59</f>
        <v>0</v>
      </c>
      <c r="X55" s="7" t="str">
        <f t="shared" si="0"/>
        <v/>
      </c>
      <c r="Y55" s="7" t="str">
        <f t="shared" si="1"/>
        <v/>
      </c>
      <c r="Z55" s="146" t="str">
        <f t="shared" si="4"/>
        <v/>
      </c>
      <c r="AA55" s="13" t="str">
        <f>IF(AND('CALCULATOR SHEET'!P59="YES",'CALCULATOR SHEET'!Q59="YES"),HLOOKUP(CEILING(V55,6),$C$30:$Q$32,3,FALSE),"")</f>
        <v/>
      </c>
      <c r="AB55" s="13" t="str">
        <f>IF(AND('CALCULATOR SHEET'!P59="YES",'CALCULATOR SHEET'!Q59="NO"),HLOOKUP(CEILING(V55,6),$C$30:$Q$35,6,FALSE),"")</f>
        <v/>
      </c>
    </row>
    <row r="56" spans="21:28" s="1" customFormat="1">
      <c r="U56" s="1">
        <f t="shared" si="2"/>
        <v>48</v>
      </c>
      <c r="V56" s="7">
        <f>'CALCULATOR SHEET'!I60</f>
        <v>0</v>
      </c>
      <c r="W56" s="7">
        <f>'CALCULATOR SHEET'!J60</f>
        <v>0</v>
      </c>
      <c r="X56" s="7" t="str">
        <f t="shared" si="0"/>
        <v/>
      </c>
      <c r="Y56" s="7" t="str">
        <f t="shared" si="1"/>
        <v/>
      </c>
      <c r="Z56" s="146" t="str">
        <f t="shared" si="4"/>
        <v/>
      </c>
      <c r="AA56" s="13" t="str">
        <f>IF(AND('CALCULATOR SHEET'!P60="YES",'CALCULATOR SHEET'!Q60="YES"),HLOOKUP(CEILING(V56,6),$C$30:$Q$32,3,FALSE),"")</f>
        <v/>
      </c>
      <c r="AB56" s="13" t="str">
        <f>IF(AND('CALCULATOR SHEET'!P60="YES",'CALCULATOR SHEET'!Q60="NO"),HLOOKUP(CEILING(V56,6),$C$30:$Q$35,6,FALSE),"")</f>
        <v/>
      </c>
    </row>
    <row r="57" spans="21:28" s="1" customFormat="1">
      <c r="U57" s="1">
        <f t="shared" si="2"/>
        <v>49</v>
      </c>
      <c r="V57" s="7">
        <f>'CALCULATOR SHEET'!I61</f>
        <v>0</v>
      </c>
      <c r="W57" s="7">
        <f>'CALCULATOR SHEET'!J61</f>
        <v>0</v>
      </c>
      <c r="X57" s="7" t="str">
        <f t="shared" si="0"/>
        <v/>
      </c>
      <c r="Y57" s="7" t="str">
        <f t="shared" si="1"/>
        <v/>
      </c>
      <c r="Z57" s="146" t="str">
        <f t="shared" si="4"/>
        <v/>
      </c>
      <c r="AA57" s="13" t="str">
        <f>IF(AND('CALCULATOR SHEET'!P61="YES",'CALCULATOR SHEET'!Q61="YES"),HLOOKUP(CEILING(V57,6),$C$30:$Q$32,3,FALSE),"")</f>
        <v/>
      </c>
      <c r="AB57" s="13" t="str">
        <f>IF(AND('CALCULATOR SHEET'!P61="YES",'CALCULATOR SHEET'!Q61="NO"),HLOOKUP(CEILING(V57,6),$C$30:$Q$35,6,FALSE),"")</f>
        <v/>
      </c>
    </row>
    <row r="58" spans="21:28" s="1" customFormat="1">
      <c r="U58" s="1">
        <f t="shared" si="2"/>
        <v>50</v>
      </c>
      <c r="V58" s="7">
        <f>'CALCULATOR SHEET'!I62</f>
        <v>0</v>
      </c>
      <c r="W58" s="7">
        <f>'CALCULATOR SHEET'!J62</f>
        <v>0</v>
      </c>
      <c r="X58" s="7" t="str">
        <f t="shared" si="0"/>
        <v/>
      </c>
      <c r="Y58" s="7" t="str">
        <f t="shared" si="1"/>
        <v/>
      </c>
      <c r="Z58" s="146" t="str">
        <f t="shared" si="4"/>
        <v/>
      </c>
      <c r="AA58" s="13" t="str">
        <f>IF(AND('CALCULATOR SHEET'!P62="YES",'CALCULATOR SHEET'!Q62="YES"),HLOOKUP(CEILING(V58,6),$C$30:$Q$32,3,FALSE),"")</f>
        <v/>
      </c>
      <c r="AB58" s="13" t="str">
        <f>IF(AND('CALCULATOR SHEET'!P62="YES",'CALCULATOR SHEET'!Q62="NO"),HLOOKUP(CEILING(V58,6),$C$30:$Q$35,6,FALSE),"")</f>
        <v/>
      </c>
    </row>
    <row r="59" spans="21:28" s="1" customFormat="1">
      <c r="U59" s="1">
        <f t="shared" si="2"/>
        <v>51</v>
      </c>
      <c r="V59" s="7">
        <f>'CALCULATOR SHEET'!I66</f>
        <v>0</v>
      </c>
      <c r="W59" s="7">
        <f>'CALCULATOR SHEET'!J66</f>
        <v>0</v>
      </c>
      <c r="X59" s="7" t="str">
        <f t="shared" si="0"/>
        <v/>
      </c>
      <c r="Y59" s="7" t="str">
        <f t="shared" si="1"/>
        <v/>
      </c>
      <c r="Z59" s="146" t="str">
        <f t="shared" si="4"/>
        <v/>
      </c>
      <c r="AA59" s="13" t="str">
        <f>IF(AND('CALCULATOR SHEET'!P66="YES",'CALCULATOR SHEET'!Q66="YES"),HLOOKUP(CEILING(V59,6),$C$30:$Q$32,3,FALSE),"")</f>
        <v/>
      </c>
      <c r="AB59" s="13" t="str">
        <f>IF(AND('CALCULATOR SHEET'!P66="YES",'CALCULATOR SHEET'!Q66="NO"),HLOOKUP(CEILING(V59,6),$C$30:$Q$35,6,FALSE),"")</f>
        <v/>
      </c>
    </row>
    <row r="60" spans="21:28" s="1" customFormat="1">
      <c r="U60" s="1">
        <f t="shared" si="2"/>
        <v>52</v>
      </c>
      <c r="V60" s="7">
        <f>'CALCULATOR SHEET'!I67</f>
        <v>0</v>
      </c>
      <c r="W60" s="7">
        <f>'CALCULATOR SHEET'!J67</f>
        <v>0</v>
      </c>
      <c r="X60" s="7" t="str">
        <f t="shared" si="0"/>
        <v/>
      </c>
      <c r="Y60" s="7" t="str">
        <f t="shared" si="1"/>
        <v/>
      </c>
      <c r="Z60" s="146" t="str">
        <f t="shared" si="4"/>
        <v/>
      </c>
      <c r="AA60" s="13" t="str">
        <f>IF(AND('CALCULATOR SHEET'!P67="YES",'CALCULATOR SHEET'!Q67="YES"),HLOOKUP(CEILING(V60,6),$C$30:$Q$32,3,FALSE),"")</f>
        <v/>
      </c>
      <c r="AB60" s="13" t="str">
        <f>IF(AND('CALCULATOR SHEET'!P67="YES",'CALCULATOR SHEET'!Q67="NO"),HLOOKUP(CEILING(V60,6),$C$30:$Q$35,6,FALSE),"")</f>
        <v/>
      </c>
    </row>
    <row r="61" spans="21:28" s="1" customFormat="1">
      <c r="U61" s="1">
        <f t="shared" si="2"/>
        <v>53</v>
      </c>
      <c r="V61" s="7">
        <f>'CALCULATOR SHEET'!I68</f>
        <v>0</v>
      </c>
      <c r="W61" s="7">
        <f>'CALCULATOR SHEET'!J68</f>
        <v>0</v>
      </c>
      <c r="X61" s="7" t="str">
        <f t="shared" si="0"/>
        <v/>
      </c>
      <c r="Y61" s="7" t="str">
        <f t="shared" si="1"/>
        <v/>
      </c>
      <c r="Z61" s="146" t="str">
        <f t="shared" si="4"/>
        <v/>
      </c>
      <c r="AA61" s="13" t="str">
        <f>IF(AND('CALCULATOR SHEET'!P68="YES",'CALCULATOR SHEET'!Q68="YES"),HLOOKUP(CEILING(V61,6),$C$30:$Q$32,3,FALSE),"")</f>
        <v/>
      </c>
      <c r="AB61" s="13" t="str">
        <f>IF(AND('CALCULATOR SHEET'!P68="YES",'CALCULATOR SHEET'!Q68="NO"),HLOOKUP(CEILING(V61,6),$C$30:$Q$35,6,FALSE),"")</f>
        <v/>
      </c>
    </row>
    <row r="62" spans="21:28" s="1" customFormat="1">
      <c r="U62" s="1">
        <f t="shared" si="2"/>
        <v>54</v>
      </c>
      <c r="V62" s="7">
        <f>'CALCULATOR SHEET'!I69</f>
        <v>0</v>
      </c>
      <c r="W62" s="7">
        <f>'CALCULATOR SHEET'!J69</f>
        <v>0</v>
      </c>
      <c r="X62" s="7" t="str">
        <f t="shared" si="0"/>
        <v/>
      </c>
      <c r="Y62" s="7" t="str">
        <f t="shared" si="1"/>
        <v/>
      </c>
      <c r="Z62" s="146" t="str">
        <f t="shared" si="4"/>
        <v/>
      </c>
      <c r="AA62" s="13" t="str">
        <f>IF(AND('CALCULATOR SHEET'!P69="YES",'CALCULATOR SHEET'!Q69="YES"),HLOOKUP(CEILING(V62,6),$C$30:$Q$32,3,FALSE),"")</f>
        <v/>
      </c>
      <c r="AB62" s="13" t="str">
        <f>IF(AND('CALCULATOR SHEET'!P69="YES",'CALCULATOR SHEET'!Q69="NO"),HLOOKUP(CEILING(V62,6),$C$30:$Q$35,6,FALSE),"")</f>
        <v/>
      </c>
    </row>
    <row r="63" spans="21:28" s="1" customFormat="1">
      <c r="U63" s="1">
        <f t="shared" si="2"/>
        <v>55</v>
      </c>
      <c r="V63" s="7">
        <f>'CALCULATOR SHEET'!I70</f>
        <v>0</v>
      </c>
      <c r="W63" s="7">
        <f>'CALCULATOR SHEET'!J70</f>
        <v>0</v>
      </c>
      <c r="X63" s="7" t="str">
        <f t="shared" si="0"/>
        <v/>
      </c>
      <c r="Y63" s="7" t="str">
        <f t="shared" si="1"/>
        <v/>
      </c>
      <c r="Z63" s="146" t="str">
        <f t="shared" si="4"/>
        <v/>
      </c>
      <c r="AA63" s="13" t="str">
        <f>IF(AND('CALCULATOR SHEET'!P70="YES",'CALCULATOR SHEET'!Q70="YES"),HLOOKUP(CEILING(V63,6),$C$30:$Q$32,3,FALSE),"")</f>
        <v/>
      </c>
      <c r="AB63" s="13" t="str">
        <f>IF(AND('CALCULATOR SHEET'!P70="YES",'CALCULATOR SHEET'!Q70="NO"),HLOOKUP(CEILING(V63,6),$C$30:$Q$35,6,FALSE),"")</f>
        <v/>
      </c>
    </row>
    <row r="64" spans="21:28" s="1" customFormat="1">
      <c r="U64" s="1">
        <f t="shared" si="2"/>
        <v>56</v>
      </c>
      <c r="V64" s="7">
        <f>'CALCULATOR SHEET'!I71</f>
        <v>0</v>
      </c>
      <c r="W64" s="7">
        <f>'CALCULATOR SHEET'!J71</f>
        <v>0</v>
      </c>
      <c r="X64" s="7" t="str">
        <f t="shared" si="0"/>
        <v/>
      </c>
      <c r="Y64" s="7" t="str">
        <f t="shared" si="1"/>
        <v/>
      </c>
      <c r="Z64" s="146" t="str">
        <f t="shared" si="4"/>
        <v/>
      </c>
      <c r="AA64" s="13" t="str">
        <f>IF(AND('CALCULATOR SHEET'!P71="YES",'CALCULATOR SHEET'!Q71="YES"),HLOOKUP(CEILING(V64,6),$C$30:$Q$32,3,FALSE),"")</f>
        <v/>
      </c>
      <c r="AB64" s="13" t="str">
        <f>IF(AND('CALCULATOR SHEET'!P71="YES",'CALCULATOR SHEET'!Q71="NO"),HLOOKUP(CEILING(V64,6),$C$30:$Q$35,6,FALSE),"")</f>
        <v/>
      </c>
    </row>
    <row r="65" spans="21:28" s="1" customFormat="1">
      <c r="U65" s="1">
        <f t="shared" si="2"/>
        <v>57</v>
      </c>
      <c r="V65" s="7">
        <f>'CALCULATOR SHEET'!I72</f>
        <v>0</v>
      </c>
      <c r="W65" s="7">
        <f>'CALCULATOR SHEET'!J72</f>
        <v>0</v>
      </c>
      <c r="X65" s="7" t="str">
        <f t="shared" si="0"/>
        <v/>
      </c>
      <c r="Y65" s="7" t="str">
        <f t="shared" si="1"/>
        <v/>
      </c>
      <c r="Z65" s="146" t="str">
        <f t="shared" si="4"/>
        <v/>
      </c>
      <c r="AA65" s="13" t="str">
        <f>IF(AND('CALCULATOR SHEET'!P72="YES",'CALCULATOR SHEET'!Q72="YES"),HLOOKUP(CEILING(V65,6),$C$30:$Q$32,3,FALSE),"")</f>
        <v/>
      </c>
      <c r="AB65" s="13" t="str">
        <f>IF(AND('CALCULATOR SHEET'!P72="YES",'CALCULATOR SHEET'!Q72="NO"),HLOOKUP(CEILING(V65,6),$C$30:$Q$35,6,FALSE),"")</f>
        <v/>
      </c>
    </row>
    <row r="66" spans="21:28" s="1" customFormat="1">
      <c r="U66" s="1">
        <f t="shared" si="2"/>
        <v>58</v>
      </c>
      <c r="V66" s="7">
        <f>'CALCULATOR SHEET'!I73</f>
        <v>0</v>
      </c>
      <c r="W66" s="7">
        <f>'CALCULATOR SHEET'!J73</f>
        <v>0</v>
      </c>
      <c r="X66" s="7" t="str">
        <f t="shared" si="0"/>
        <v/>
      </c>
      <c r="Y66" s="7" t="str">
        <f t="shared" si="1"/>
        <v/>
      </c>
      <c r="Z66" s="146" t="str">
        <f t="shared" si="4"/>
        <v/>
      </c>
      <c r="AA66" s="13" t="str">
        <f>IF(AND('CALCULATOR SHEET'!P73="YES",'CALCULATOR SHEET'!Q73="YES"),HLOOKUP(CEILING(V66,6),$C$30:$Q$32,3,FALSE),"")</f>
        <v/>
      </c>
      <c r="AB66" s="13" t="str">
        <f>IF(AND('CALCULATOR SHEET'!P73="YES",'CALCULATOR SHEET'!Q73="NO"),HLOOKUP(CEILING(V66,6),$C$30:$Q$35,6,FALSE),"")</f>
        <v/>
      </c>
    </row>
    <row r="67" spans="21:28" s="1" customFormat="1">
      <c r="U67" s="1">
        <f t="shared" si="2"/>
        <v>59</v>
      </c>
      <c r="V67" s="7">
        <f>'CALCULATOR SHEET'!I74</f>
        <v>0</v>
      </c>
      <c r="W67" s="7">
        <f>'CALCULATOR SHEET'!J74</f>
        <v>0</v>
      </c>
      <c r="X67" s="7" t="str">
        <f t="shared" si="0"/>
        <v/>
      </c>
      <c r="Y67" s="7" t="str">
        <f t="shared" si="1"/>
        <v/>
      </c>
      <c r="Z67" s="146" t="str">
        <f t="shared" si="4"/>
        <v/>
      </c>
      <c r="AA67" s="13" t="str">
        <f>IF(AND('CALCULATOR SHEET'!P74="YES",'CALCULATOR SHEET'!Q74="YES"),HLOOKUP(CEILING(V67,6),$C$30:$Q$32,3,FALSE),"")</f>
        <v/>
      </c>
      <c r="AB67" s="13" t="str">
        <f>IF(AND('CALCULATOR SHEET'!P74="YES",'CALCULATOR SHEET'!Q74="NO"),HLOOKUP(CEILING(V67,6),$C$30:$Q$35,6,FALSE),"")</f>
        <v/>
      </c>
    </row>
    <row r="68" spans="21:28" s="1" customFormat="1">
      <c r="U68" s="1">
        <f t="shared" si="2"/>
        <v>60</v>
      </c>
      <c r="V68" s="7">
        <f>'CALCULATOR SHEET'!I75</f>
        <v>0</v>
      </c>
      <c r="W68" s="7">
        <f>'CALCULATOR SHEET'!J75</f>
        <v>0</v>
      </c>
      <c r="X68" s="7" t="str">
        <f t="shared" si="0"/>
        <v/>
      </c>
      <c r="Y68" s="7" t="str">
        <f t="shared" si="1"/>
        <v/>
      </c>
      <c r="Z68" s="146" t="str">
        <f t="shared" si="4"/>
        <v/>
      </c>
      <c r="AA68" s="13" t="str">
        <f>IF(AND('CALCULATOR SHEET'!P75="YES",'CALCULATOR SHEET'!Q75="YES"),HLOOKUP(CEILING(V68,6),$C$30:$Q$32,3,FALSE),"")</f>
        <v/>
      </c>
      <c r="AB68" s="13" t="str">
        <f>IF(AND('CALCULATOR SHEET'!P75="YES",'CALCULATOR SHEET'!Q75="NO"),HLOOKUP(CEILING(V68,6),$C$30:$Q$35,6,FALSE),"")</f>
        <v/>
      </c>
    </row>
    <row r="69" spans="21:28" s="1" customFormat="1">
      <c r="U69" s="1">
        <f t="shared" si="2"/>
        <v>61</v>
      </c>
      <c r="V69" s="7">
        <f>'CALCULATOR SHEET'!I76</f>
        <v>0</v>
      </c>
      <c r="W69" s="7">
        <f>'CALCULATOR SHEET'!J76</f>
        <v>0</v>
      </c>
      <c r="X69" s="7" t="str">
        <f t="shared" si="0"/>
        <v/>
      </c>
      <c r="Y69" s="7" t="str">
        <f t="shared" si="1"/>
        <v/>
      </c>
      <c r="Z69" s="146" t="str">
        <f t="shared" si="4"/>
        <v/>
      </c>
      <c r="AA69" s="13" t="str">
        <f>IF(AND('CALCULATOR SHEET'!P76="YES",'CALCULATOR SHEET'!Q76="YES"),HLOOKUP(CEILING(V69,6),$C$30:$Q$32,3,FALSE),"")</f>
        <v/>
      </c>
      <c r="AB69" s="13" t="str">
        <f>IF(AND('CALCULATOR SHEET'!P76="YES",'CALCULATOR SHEET'!Q76="NO"),HLOOKUP(CEILING(V69,6),$C$30:$Q$35,6,FALSE),"")</f>
        <v/>
      </c>
    </row>
    <row r="70" spans="21:28" s="1" customFormat="1">
      <c r="U70" s="1">
        <f t="shared" si="2"/>
        <v>62</v>
      </c>
      <c r="V70" s="7">
        <f>'CALCULATOR SHEET'!I77</f>
        <v>0</v>
      </c>
      <c r="W70" s="7">
        <f>'CALCULATOR SHEET'!J77</f>
        <v>0</v>
      </c>
      <c r="X70" s="7" t="str">
        <f t="shared" si="0"/>
        <v/>
      </c>
      <c r="Y70" s="7" t="str">
        <f t="shared" si="1"/>
        <v/>
      </c>
      <c r="Z70" s="146" t="str">
        <f t="shared" si="4"/>
        <v/>
      </c>
      <c r="AA70" s="13" t="str">
        <f>IF(AND('CALCULATOR SHEET'!P77="YES",'CALCULATOR SHEET'!Q77="YES"),HLOOKUP(CEILING(V70,6),$C$30:$Q$32,3,FALSE),"")</f>
        <v/>
      </c>
      <c r="AB70" s="13" t="str">
        <f>IF(AND('CALCULATOR SHEET'!P77="YES",'CALCULATOR SHEET'!Q77="NO"),HLOOKUP(CEILING(V70,6),$C$30:$Q$35,6,FALSE),"")</f>
        <v/>
      </c>
    </row>
    <row r="71" spans="21:28" s="1" customFormat="1">
      <c r="U71" s="1">
        <f t="shared" si="2"/>
        <v>63</v>
      </c>
      <c r="V71" s="7">
        <f>'CALCULATOR SHEET'!I78</f>
        <v>0</v>
      </c>
      <c r="W71" s="7">
        <f>'CALCULATOR SHEET'!J78</f>
        <v>0</v>
      </c>
      <c r="X71" s="7" t="str">
        <f t="shared" si="0"/>
        <v/>
      </c>
      <c r="Y71" s="7" t="str">
        <f t="shared" si="1"/>
        <v/>
      </c>
      <c r="Z71" s="146" t="str">
        <f t="shared" si="4"/>
        <v/>
      </c>
      <c r="AA71" s="13" t="str">
        <f>IF(AND('CALCULATOR SHEET'!P78="YES",'CALCULATOR SHEET'!Q78="YES"),HLOOKUP(CEILING(V71,6),$C$30:$Q$32,3,FALSE),"")</f>
        <v/>
      </c>
      <c r="AB71" s="13" t="str">
        <f>IF(AND('CALCULATOR SHEET'!P78="YES",'CALCULATOR SHEET'!Q78="NO"),HLOOKUP(CEILING(V71,6),$C$30:$Q$35,6,FALSE),"")</f>
        <v/>
      </c>
    </row>
    <row r="72" spans="21:28" s="1" customFormat="1">
      <c r="U72" s="1">
        <f t="shared" si="2"/>
        <v>64</v>
      </c>
      <c r="V72" s="7">
        <f>'CALCULATOR SHEET'!I79</f>
        <v>0</v>
      </c>
      <c r="W72" s="7">
        <f>'CALCULATOR SHEET'!J79</f>
        <v>0</v>
      </c>
      <c r="X72" s="7" t="str">
        <f t="shared" si="0"/>
        <v/>
      </c>
      <c r="Y72" s="7" t="str">
        <f t="shared" ref="Y72:Y94" si="5">IF(W72=0,"",MATCH(CEILING(W72,6),$B$10:$B$26,0))</f>
        <v/>
      </c>
      <c r="Z72" s="146" t="str">
        <f t="shared" si="4"/>
        <v/>
      </c>
      <c r="AA72" s="13" t="str">
        <f>IF(AND('CALCULATOR SHEET'!P79="YES",'CALCULATOR SHEET'!Q79="YES"),HLOOKUP(CEILING(V72,6),$C$30:$Q$32,3,FALSE),"")</f>
        <v/>
      </c>
      <c r="AB72" s="13" t="str">
        <f>IF(AND('CALCULATOR SHEET'!P79="YES",'CALCULATOR SHEET'!Q79="NO"),HLOOKUP(CEILING(V72,6),$C$30:$Q$35,6,FALSE),"")</f>
        <v/>
      </c>
    </row>
    <row r="73" spans="21:28" s="1" customFormat="1">
      <c r="U73" s="1">
        <f t="shared" si="2"/>
        <v>65</v>
      </c>
      <c r="V73" s="7">
        <f>'CALCULATOR SHEET'!I80</f>
        <v>0</v>
      </c>
      <c r="W73" s="7">
        <f>'CALCULATOR SHEET'!J80</f>
        <v>0</v>
      </c>
      <c r="X73" s="7" t="str">
        <f t="shared" si="0"/>
        <v/>
      </c>
      <c r="Y73" s="7" t="str">
        <f t="shared" si="5"/>
        <v/>
      </c>
      <c r="Z73" s="146" t="str">
        <f t="shared" si="4"/>
        <v/>
      </c>
      <c r="AA73" s="13" t="str">
        <f>IF(AND('CALCULATOR SHEET'!P80="YES",'CALCULATOR SHEET'!Q80="YES"),HLOOKUP(CEILING(V73,6),$C$30:$Q$32,3,FALSE),"")</f>
        <v/>
      </c>
      <c r="AB73" s="13" t="str">
        <f>IF(AND('CALCULATOR SHEET'!P80="YES",'CALCULATOR SHEET'!Q80="NO"),HLOOKUP(CEILING(V73,6),$C$30:$Q$35,6,FALSE),"")</f>
        <v/>
      </c>
    </row>
    <row r="74" spans="21:28" s="1" customFormat="1">
      <c r="U74" s="1">
        <f t="shared" si="2"/>
        <v>66</v>
      </c>
      <c r="V74" s="7">
        <f>'CALCULATOR SHEET'!I81</f>
        <v>0</v>
      </c>
      <c r="W74" s="7">
        <f>'CALCULATOR SHEET'!J81</f>
        <v>0</v>
      </c>
      <c r="X74" s="7" t="str">
        <f t="shared" ref="X74:X94" si="6">IF(V74=0,"",MATCH(CEILING(V74,6),$C$8:$Q$8,0))</f>
        <v/>
      </c>
      <c r="Y74" s="7" t="str">
        <f t="shared" si="5"/>
        <v/>
      </c>
      <c r="Z74" s="146" t="str">
        <f t="shared" ref="Z74:Z94" si="7">IF(X74="","",INDEX($C$12:$Q$26,Y74,X74))</f>
        <v/>
      </c>
      <c r="AA74" s="13" t="str">
        <f>IF(AND('CALCULATOR SHEET'!P81="YES",'CALCULATOR SHEET'!Q81="YES"),HLOOKUP(CEILING(V74,6),$C$30:$Q$32,3,FALSE),"")</f>
        <v/>
      </c>
      <c r="AB74" s="13" t="str">
        <f>IF(AND('CALCULATOR SHEET'!P81="YES",'CALCULATOR SHEET'!Q81="NO"),HLOOKUP(CEILING(V74,6),$C$30:$Q$35,6,FALSE),"")</f>
        <v/>
      </c>
    </row>
    <row r="75" spans="21:28" s="1" customFormat="1">
      <c r="U75" s="1">
        <f t="shared" ref="U75:U94" si="8">+U74+1</f>
        <v>67</v>
      </c>
      <c r="V75" s="7">
        <f>'CALCULATOR SHEET'!I82</f>
        <v>0</v>
      </c>
      <c r="W75" s="7">
        <f>'CALCULATOR SHEET'!J82</f>
        <v>0</v>
      </c>
      <c r="X75" s="7" t="str">
        <f t="shared" si="6"/>
        <v/>
      </c>
      <c r="Y75" s="7" t="str">
        <f t="shared" si="5"/>
        <v/>
      </c>
      <c r="Z75" s="146" t="str">
        <f t="shared" si="7"/>
        <v/>
      </c>
      <c r="AA75" s="13" t="str">
        <f>IF(AND('CALCULATOR SHEET'!P82="YES",'CALCULATOR SHEET'!Q82="YES"),HLOOKUP(CEILING(V75,6),$C$30:$Q$32,3,FALSE),"")</f>
        <v/>
      </c>
      <c r="AB75" s="13" t="str">
        <f>IF(AND('CALCULATOR SHEET'!P82="YES",'CALCULATOR SHEET'!Q82="NO"),HLOOKUP(CEILING(V75,6),$C$30:$Q$35,6,FALSE),"")</f>
        <v/>
      </c>
    </row>
    <row r="76" spans="21:28" s="1" customFormat="1">
      <c r="U76" s="1">
        <f t="shared" si="8"/>
        <v>68</v>
      </c>
      <c r="V76" s="7">
        <f>'CALCULATOR SHEET'!I83</f>
        <v>0</v>
      </c>
      <c r="W76" s="7">
        <f>'CALCULATOR SHEET'!J83</f>
        <v>0</v>
      </c>
      <c r="X76" s="7" t="str">
        <f t="shared" si="6"/>
        <v/>
      </c>
      <c r="Y76" s="7" t="str">
        <f t="shared" si="5"/>
        <v/>
      </c>
      <c r="Z76" s="146" t="str">
        <f t="shared" si="7"/>
        <v/>
      </c>
      <c r="AA76" s="13" t="str">
        <f>IF(AND('CALCULATOR SHEET'!P83="YES",'CALCULATOR SHEET'!Q83="YES"),HLOOKUP(CEILING(V76,6),$C$30:$Q$32,3,FALSE),"")</f>
        <v/>
      </c>
      <c r="AB76" s="13" t="str">
        <f>IF(AND('CALCULATOR SHEET'!P83="YES",'CALCULATOR SHEET'!Q83="NO"),HLOOKUP(CEILING(V76,6),$C$30:$Q$35,6,FALSE),"")</f>
        <v/>
      </c>
    </row>
    <row r="77" spans="21:28" s="1" customFormat="1">
      <c r="U77" s="1">
        <f t="shared" si="8"/>
        <v>69</v>
      </c>
      <c r="V77" s="7">
        <f>'CALCULATOR SHEET'!I84</f>
        <v>0</v>
      </c>
      <c r="W77" s="7">
        <f>'CALCULATOR SHEET'!J84</f>
        <v>0</v>
      </c>
      <c r="X77" s="7" t="str">
        <f t="shared" si="6"/>
        <v/>
      </c>
      <c r="Y77" s="7" t="str">
        <f t="shared" si="5"/>
        <v/>
      </c>
      <c r="Z77" s="146" t="str">
        <f t="shared" si="7"/>
        <v/>
      </c>
      <c r="AA77" s="13" t="str">
        <f>IF(AND('CALCULATOR SHEET'!P84="YES",'CALCULATOR SHEET'!Q84="YES"),HLOOKUP(CEILING(V77,6),$C$30:$Q$32,3,FALSE),"")</f>
        <v/>
      </c>
      <c r="AB77" s="13" t="str">
        <f>IF(AND('CALCULATOR SHEET'!P84="YES",'CALCULATOR SHEET'!Q84="NO"),HLOOKUP(CEILING(V77,6),$C$30:$Q$35,6,FALSE),"")</f>
        <v/>
      </c>
    </row>
    <row r="78" spans="21:28" s="1" customFormat="1">
      <c r="U78" s="1">
        <f t="shared" si="8"/>
        <v>70</v>
      </c>
      <c r="V78" s="7">
        <f>'CALCULATOR SHEET'!I85</f>
        <v>0</v>
      </c>
      <c r="W78" s="7">
        <f>'CALCULATOR SHEET'!J85</f>
        <v>0</v>
      </c>
      <c r="X78" s="7" t="str">
        <f t="shared" si="6"/>
        <v/>
      </c>
      <c r="Y78" s="7" t="str">
        <f t="shared" si="5"/>
        <v/>
      </c>
      <c r="Z78" s="146" t="str">
        <f t="shared" si="7"/>
        <v/>
      </c>
      <c r="AA78" s="13" t="str">
        <f>IF(AND('CALCULATOR SHEET'!P85="YES",'CALCULATOR SHEET'!Q85="YES"),HLOOKUP(CEILING(V78,6),$C$30:$Q$32,3,FALSE),"")</f>
        <v/>
      </c>
      <c r="AB78" s="13" t="str">
        <f>IF(AND('CALCULATOR SHEET'!P85="YES",'CALCULATOR SHEET'!Q85="NO"),HLOOKUP(CEILING(V78,6),$C$30:$Q$35,6,FALSE),"")</f>
        <v/>
      </c>
    </row>
    <row r="79" spans="21:28" s="1" customFormat="1">
      <c r="U79" s="1">
        <f t="shared" si="8"/>
        <v>71</v>
      </c>
      <c r="V79" s="7">
        <f>'CALCULATOR SHEET'!I86</f>
        <v>0</v>
      </c>
      <c r="W79" s="7">
        <f>'CALCULATOR SHEET'!J86</f>
        <v>0</v>
      </c>
      <c r="X79" s="7" t="str">
        <f t="shared" si="6"/>
        <v/>
      </c>
      <c r="Y79" s="7" t="str">
        <f t="shared" si="5"/>
        <v/>
      </c>
      <c r="Z79" s="146" t="str">
        <f t="shared" si="7"/>
        <v/>
      </c>
      <c r="AA79" s="13" t="str">
        <f>IF(AND('CALCULATOR SHEET'!P86="YES",'CALCULATOR SHEET'!Q86="YES"),HLOOKUP(CEILING(V79,6),$C$30:$Q$32,3,FALSE),"")</f>
        <v/>
      </c>
      <c r="AB79" s="13" t="str">
        <f>IF(AND('CALCULATOR SHEET'!P86="YES",'CALCULATOR SHEET'!Q86="NO"),HLOOKUP(CEILING(V79,6),$C$30:$Q$35,6,FALSE),"")</f>
        <v/>
      </c>
    </row>
    <row r="80" spans="21:28" s="1" customFormat="1">
      <c r="U80" s="1">
        <f t="shared" si="8"/>
        <v>72</v>
      </c>
      <c r="V80" s="7">
        <f>'CALCULATOR SHEET'!I87</f>
        <v>0</v>
      </c>
      <c r="W80" s="7">
        <f>'CALCULATOR SHEET'!J87</f>
        <v>0</v>
      </c>
      <c r="X80" s="7" t="str">
        <f t="shared" si="6"/>
        <v/>
      </c>
      <c r="Y80" s="7" t="str">
        <f t="shared" si="5"/>
        <v/>
      </c>
      <c r="Z80" s="146" t="str">
        <f t="shared" si="7"/>
        <v/>
      </c>
      <c r="AA80" s="13" t="str">
        <f>IF(AND('CALCULATOR SHEET'!P87="YES",'CALCULATOR SHEET'!Q87="YES"),HLOOKUP(CEILING(V80,6),$C$30:$Q$32,3,FALSE),"")</f>
        <v/>
      </c>
      <c r="AB80" s="13" t="str">
        <f>IF(AND('CALCULATOR SHEET'!P87="YES",'CALCULATOR SHEET'!Q87="NO"),HLOOKUP(CEILING(V80,6),$C$30:$Q$35,6,FALSE),"")</f>
        <v/>
      </c>
    </row>
    <row r="81" spans="21:28" s="1" customFormat="1">
      <c r="U81" s="1">
        <f t="shared" si="8"/>
        <v>73</v>
      </c>
      <c r="V81" s="7">
        <f>'CALCULATOR SHEET'!I88</f>
        <v>0</v>
      </c>
      <c r="W81" s="7">
        <f>'CALCULATOR SHEET'!J88</f>
        <v>0</v>
      </c>
      <c r="X81" s="7" t="str">
        <f t="shared" si="6"/>
        <v/>
      </c>
      <c r="Y81" s="7" t="str">
        <f t="shared" si="5"/>
        <v/>
      </c>
      <c r="Z81" s="146" t="str">
        <f t="shared" si="7"/>
        <v/>
      </c>
      <c r="AA81" s="13" t="str">
        <f>IF(AND('CALCULATOR SHEET'!P88="YES",'CALCULATOR SHEET'!Q88="YES"),HLOOKUP(CEILING(V81,6),$C$30:$Q$32,3,FALSE),"")</f>
        <v/>
      </c>
      <c r="AB81" s="13" t="str">
        <f>IF(AND('CALCULATOR SHEET'!P88="YES",'CALCULATOR SHEET'!Q88="NO"),HLOOKUP(CEILING(V81,6),$C$30:$Q$35,6,FALSE),"")</f>
        <v/>
      </c>
    </row>
    <row r="82" spans="21:28" s="1" customFormat="1">
      <c r="U82" s="1">
        <f t="shared" si="8"/>
        <v>74</v>
      </c>
      <c r="V82" s="7">
        <f>'CALCULATOR SHEET'!I89</f>
        <v>0</v>
      </c>
      <c r="W82" s="7">
        <f>'CALCULATOR SHEET'!J89</f>
        <v>0</v>
      </c>
      <c r="X82" s="7" t="str">
        <f t="shared" si="6"/>
        <v/>
      </c>
      <c r="Y82" s="7" t="str">
        <f t="shared" si="5"/>
        <v/>
      </c>
      <c r="Z82" s="146" t="str">
        <f t="shared" si="7"/>
        <v/>
      </c>
      <c r="AA82" s="13" t="str">
        <f>IF(AND('CALCULATOR SHEET'!P89="YES",'CALCULATOR SHEET'!Q89="YES"),HLOOKUP(CEILING(V82,6),$C$30:$Q$32,3,FALSE),"")</f>
        <v/>
      </c>
      <c r="AB82" s="13" t="str">
        <f>IF(AND('CALCULATOR SHEET'!P89="YES",'CALCULATOR SHEET'!Q89="NO"),HLOOKUP(CEILING(V82,6),$C$30:$Q$35,6,FALSE),"")</f>
        <v/>
      </c>
    </row>
    <row r="83" spans="21:28" s="1" customFormat="1">
      <c r="U83" s="1">
        <f t="shared" si="8"/>
        <v>75</v>
      </c>
      <c r="V83" s="7">
        <f>'CALCULATOR SHEET'!I90</f>
        <v>0</v>
      </c>
      <c r="W83" s="7">
        <f>'CALCULATOR SHEET'!J90</f>
        <v>0</v>
      </c>
      <c r="X83" s="7" t="str">
        <f t="shared" si="6"/>
        <v/>
      </c>
      <c r="Y83" s="7" t="str">
        <f t="shared" si="5"/>
        <v/>
      </c>
      <c r="Z83" s="146" t="str">
        <f t="shared" si="7"/>
        <v/>
      </c>
      <c r="AA83" s="13" t="str">
        <f>IF(AND('CALCULATOR SHEET'!P90="YES",'CALCULATOR SHEET'!Q90="YES"),HLOOKUP(CEILING(V83,6),$C$30:$Q$32,3,FALSE),"")</f>
        <v/>
      </c>
      <c r="AB83" s="13" t="str">
        <f>IF(AND('CALCULATOR SHEET'!P90="YES",'CALCULATOR SHEET'!Q90="NO"),HLOOKUP(CEILING(V83,6),$C$30:$Q$35,6,FALSE),"")</f>
        <v/>
      </c>
    </row>
    <row r="84" spans="21:28" s="1" customFormat="1">
      <c r="U84" s="1">
        <f t="shared" si="8"/>
        <v>76</v>
      </c>
      <c r="V84" s="7">
        <f>'CALCULATOR SHEET'!I91</f>
        <v>0</v>
      </c>
      <c r="W84" s="7">
        <f>'CALCULATOR SHEET'!J91</f>
        <v>0</v>
      </c>
      <c r="X84" s="7" t="str">
        <f t="shared" si="6"/>
        <v/>
      </c>
      <c r="Y84" s="7" t="str">
        <f t="shared" si="5"/>
        <v/>
      </c>
      <c r="Z84" s="146" t="str">
        <f t="shared" si="7"/>
        <v/>
      </c>
      <c r="AA84" s="13" t="str">
        <f>IF(AND('CALCULATOR SHEET'!P91="YES",'CALCULATOR SHEET'!Q91="YES"),HLOOKUP(CEILING(V84,6),$C$30:$Q$32,3,FALSE),"")</f>
        <v/>
      </c>
      <c r="AB84" s="13" t="str">
        <f>IF(AND('CALCULATOR SHEET'!P91="YES",'CALCULATOR SHEET'!Q91="NO"),HLOOKUP(CEILING(V84,6),$C$30:$Q$35,6,FALSE),"")</f>
        <v/>
      </c>
    </row>
    <row r="85" spans="21:28" s="1" customFormat="1">
      <c r="U85" s="1">
        <f t="shared" si="8"/>
        <v>77</v>
      </c>
      <c r="V85" s="7">
        <f>'CALCULATOR SHEET'!I92</f>
        <v>0</v>
      </c>
      <c r="W85" s="7">
        <f>'CALCULATOR SHEET'!J92</f>
        <v>0</v>
      </c>
      <c r="X85" s="7" t="str">
        <f t="shared" si="6"/>
        <v/>
      </c>
      <c r="Y85" s="7" t="str">
        <f t="shared" si="5"/>
        <v/>
      </c>
      <c r="Z85" s="146" t="str">
        <f t="shared" si="7"/>
        <v/>
      </c>
      <c r="AA85" s="13" t="str">
        <f>IF(AND('CALCULATOR SHEET'!P92="YES",'CALCULATOR SHEET'!Q92="YES"),HLOOKUP(CEILING(V85,6),$C$30:$Q$32,3,FALSE),"")</f>
        <v/>
      </c>
      <c r="AB85" s="13" t="str">
        <f>IF(AND('CALCULATOR SHEET'!P92="YES",'CALCULATOR SHEET'!Q92="NO"),HLOOKUP(CEILING(V85,6),$C$30:$Q$35,6,FALSE),"")</f>
        <v/>
      </c>
    </row>
    <row r="86" spans="21:28" s="1" customFormat="1">
      <c r="U86" s="1">
        <f t="shared" si="8"/>
        <v>78</v>
      </c>
      <c r="V86" s="7">
        <f>'CALCULATOR SHEET'!I93</f>
        <v>0</v>
      </c>
      <c r="W86" s="7">
        <f>'CALCULATOR SHEET'!J93</f>
        <v>0</v>
      </c>
      <c r="X86" s="7" t="str">
        <f t="shared" si="6"/>
        <v/>
      </c>
      <c r="Y86" s="7" t="str">
        <f t="shared" si="5"/>
        <v/>
      </c>
      <c r="Z86" s="146" t="str">
        <f t="shared" si="7"/>
        <v/>
      </c>
      <c r="AA86" s="13" t="str">
        <f>IF(AND('CALCULATOR SHEET'!P93="YES",'CALCULATOR SHEET'!Q93="YES"),HLOOKUP(CEILING(V86,6),$C$30:$Q$32,3,FALSE),"")</f>
        <v/>
      </c>
      <c r="AB86" s="13" t="str">
        <f>IF(AND('CALCULATOR SHEET'!P93="YES",'CALCULATOR SHEET'!Q93="NO"),HLOOKUP(CEILING(V86,6),$C$30:$Q$35,6,FALSE),"")</f>
        <v/>
      </c>
    </row>
    <row r="87" spans="21:28" s="1" customFormat="1">
      <c r="U87" s="1">
        <f t="shared" si="8"/>
        <v>79</v>
      </c>
      <c r="V87" s="7">
        <f>'CALCULATOR SHEET'!I94</f>
        <v>0</v>
      </c>
      <c r="W87" s="7">
        <f>'CALCULATOR SHEET'!J94</f>
        <v>0</v>
      </c>
      <c r="X87" s="7" t="str">
        <f t="shared" si="6"/>
        <v/>
      </c>
      <c r="Y87" s="7" t="str">
        <f t="shared" si="5"/>
        <v/>
      </c>
      <c r="Z87" s="146" t="str">
        <f t="shared" si="7"/>
        <v/>
      </c>
      <c r="AA87" s="13" t="str">
        <f>IF(AND('CALCULATOR SHEET'!P94="YES",'CALCULATOR SHEET'!Q94="YES"),HLOOKUP(CEILING(V87,6),$C$30:$Q$32,3,FALSE),"")</f>
        <v/>
      </c>
      <c r="AB87" s="13" t="str">
        <f>IF(AND('CALCULATOR SHEET'!P94="YES",'CALCULATOR SHEET'!Q94="NO"),HLOOKUP(CEILING(V87,6),$C$30:$Q$35,6,FALSE),"")</f>
        <v/>
      </c>
    </row>
    <row r="88" spans="21:28" s="1" customFormat="1">
      <c r="U88" s="1">
        <f t="shared" si="8"/>
        <v>80</v>
      </c>
      <c r="V88" s="7">
        <f>'CALCULATOR SHEET'!I95</f>
        <v>0</v>
      </c>
      <c r="W88" s="7">
        <f>'CALCULATOR SHEET'!J95</f>
        <v>0</v>
      </c>
      <c r="X88" s="7" t="str">
        <f t="shared" si="6"/>
        <v/>
      </c>
      <c r="Y88" s="7" t="str">
        <f t="shared" si="5"/>
        <v/>
      </c>
      <c r="Z88" s="146" t="str">
        <f t="shared" si="7"/>
        <v/>
      </c>
      <c r="AA88" s="13" t="str">
        <f>IF(AND('CALCULATOR SHEET'!P95="YES",'CALCULATOR SHEET'!Q95="YES"),HLOOKUP(CEILING(V88,6),$C$30:$Q$32,3,FALSE),"")</f>
        <v/>
      </c>
      <c r="AB88" s="13" t="str">
        <f>IF(AND('CALCULATOR SHEET'!P95="YES",'CALCULATOR SHEET'!Q95="NO"),HLOOKUP(CEILING(V88,6),$C$30:$Q$35,6,FALSE),"")</f>
        <v/>
      </c>
    </row>
    <row r="89" spans="21:28" s="1" customFormat="1">
      <c r="U89" s="1">
        <f t="shared" si="8"/>
        <v>81</v>
      </c>
      <c r="V89" s="7">
        <f>'CALCULATOR SHEET'!I96</f>
        <v>0</v>
      </c>
      <c r="W89" s="7">
        <f>'CALCULATOR SHEET'!J96</f>
        <v>0</v>
      </c>
      <c r="X89" s="7" t="str">
        <f t="shared" si="6"/>
        <v/>
      </c>
      <c r="Y89" s="7" t="str">
        <f t="shared" si="5"/>
        <v/>
      </c>
      <c r="Z89" s="146" t="str">
        <f t="shared" si="7"/>
        <v/>
      </c>
      <c r="AA89" s="13" t="str">
        <f>IF(AND('CALCULATOR SHEET'!P96="YES",'CALCULATOR SHEET'!Q96="YES"),HLOOKUP(CEILING(V89,6),$C$30:$Q$32,3,FALSE),"")</f>
        <v/>
      </c>
      <c r="AB89" s="13" t="str">
        <f>IF(AND('CALCULATOR SHEET'!P96="YES",'CALCULATOR SHEET'!Q96="NO"),HLOOKUP(CEILING(V89,6),$C$30:$Q$35,6,FALSE),"")</f>
        <v/>
      </c>
    </row>
    <row r="90" spans="21:28" s="1" customFormat="1">
      <c r="U90" s="1">
        <f t="shared" si="8"/>
        <v>82</v>
      </c>
      <c r="V90" s="7">
        <f>'CALCULATOR SHEET'!I97</f>
        <v>0</v>
      </c>
      <c r="W90" s="7">
        <f>'CALCULATOR SHEET'!J97</f>
        <v>0</v>
      </c>
      <c r="X90" s="7" t="str">
        <f t="shared" si="6"/>
        <v/>
      </c>
      <c r="Y90" s="7" t="str">
        <f t="shared" si="5"/>
        <v/>
      </c>
      <c r="Z90" s="146" t="str">
        <f t="shared" si="7"/>
        <v/>
      </c>
      <c r="AA90" s="13" t="str">
        <f>IF(AND('CALCULATOR SHEET'!P97="YES",'CALCULATOR SHEET'!Q97="YES"),HLOOKUP(CEILING(V90,6),$C$30:$Q$32,3,FALSE),"")</f>
        <v/>
      </c>
      <c r="AB90" s="13" t="str">
        <f>IF(AND('CALCULATOR SHEET'!P97="YES",'CALCULATOR SHEET'!Q97="NO"),HLOOKUP(CEILING(V90,6),$C$30:$Q$35,6,FALSE),"")</f>
        <v/>
      </c>
    </row>
    <row r="91" spans="21:28" s="1" customFormat="1">
      <c r="U91" s="1">
        <f t="shared" si="8"/>
        <v>83</v>
      </c>
      <c r="V91" s="7">
        <f>'CALCULATOR SHEET'!I98</f>
        <v>0</v>
      </c>
      <c r="W91" s="7">
        <f>'CALCULATOR SHEET'!J98</f>
        <v>0</v>
      </c>
      <c r="X91" s="7" t="str">
        <f t="shared" si="6"/>
        <v/>
      </c>
      <c r="Y91" s="7" t="str">
        <f t="shared" si="5"/>
        <v/>
      </c>
      <c r="Z91" s="146" t="str">
        <f t="shared" si="7"/>
        <v/>
      </c>
      <c r="AA91" s="13" t="str">
        <f>IF(AND('CALCULATOR SHEET'!P98="YES",'CALCULATOR SHEET'!Q98="YES"),HLOOKUP(CEILING(V91,6),$C$30:$Q$32,3,FALSE),"")</f>
        <v/>
      </c>
      <c r="AB91" s="13" t="str">
        <f>IF(AND('CALCULATOR SHEET'!P98="YES",'CALCULATOR SHEET'!Q98="NO"),HLOOKUP(CEILING(V91,6),$C$30:$Q$35,6,FALSE),"")</f>
        <v/>
      </c>
    </row>
    <row r="92" spans="21:28" s="1" customFormat="1">
      <c r="U92" s="1">
        <f t="shared" si="8"/>
        <v>84</v>
      </c>
      <c r="V92" s="7">
        <f>'CALCULATOR SHEET'!I99</f>
        <v>0</v>
      </c>
      <c r="W92" s="7">
        <f>'CALCULATOR SHEET'!J99</f>
        <v>0</v>
      </c>
      <c r="X92" s="7" t="str">
        <f t="shared" si="6"/>
        <v/>
      </c>
      <c r="Y92" s="7" t="str">
        <f t="shared" si="5"/>
        <v/>
      </c>
      <c r="Z92" s="146" t="str">
        <f t="shared" si="7"/>
        <v/>
      </c>
      <c r="AA92" s="13" t="str">
        <f>IF(AND('CALCULATOR SHEET'!P99="YES",'CALCULATOR SHEET'!Q99="YES"),HLOOKUP(CEILING(V92,6),$C$30:$Q$32,3,FALSE),"")</f>
        <v/>
      </c>
      <c r="AB92" s="13" t="str">
        <f>IF(AND('CALCULATOR SHEET'!P99="YES",'CALCULATOR SHEET'!Q99="NO"),HLOOKUP(CEILING(V92,6),$C$30:$Q$35,6,FALSE),"")</f>
        <v/>
      </c>
    </row>
    <row r="93" spans="21:28" s="1" customFormat="1">
      <c r="U93" s="1">
        <f t="shared" si="8"/>
        <v>85</v>
      </c>
      <c r="V93" s="7">
        <f>'CALCULATOR SHEET'!I100</f>
        <v>0</v>
      </c>
      <c r="W93" s="7">
        <f>'CALCULATOR SHEET'!J100</f>
        <v>0</v>
      </c>
      <c r="X93" s="7" t="str">
        <f t="shared" si="6"/>
        <v/>
      </c>
      <c r="Y93" s="7" t="str">
        <f t="shared" si="5"/>
        <v/>
      </c>
      <c r="Z93" s="146" t="str">
        <f t="shared" si="7"/>
        <v/>
      </c>
      <c r="AA93" s="13" t="str">
        <f>IF(AND('CALCULATOR SHEET'!P100="YES",'CALCULATOR SHEET'!Q100="YES"),HLOOKUP(CEILING(V93,6),$C$30:$Q$32,3,FALSE),"")</f>
        <v/>
      </c>
      <c r="AB93" s="13" t="str">
        <f>IF(AND('CALCULATOR SHEET'!P100="YES",'CALCULATOR SHEET'!Q100="NO"),HLOOKUP(CEILING(V93,6),$C$30:$Q$35,6,FALSE),"")</f>
        <v/>
      </c>
    </row>
    <row r="94" spans="21:28" s="1" customFormat="1">
      <c r="U94" s="1">
        <f t="shared" si="8"/>
        <v>86</v>
      </c>
      <c r="V94" s="7">
        <f>'CALCULATOR SHEET'!I101</f>
        <v>0</v>
      </c>
      <c r="W94" s="7">
        <f>'CALCULATOR SHEET'!J101</f>
        <v>0</v>
      </c>
      <c r="X94" s="7" t="str">
        <f t="shared" si="6"/>
        <v/>
      </c>
      <c r="Y94" s="7" t="str">
        <f t="shared" si="5"/>
        <v/>
      </c>
      <c r="Z94" s="146" t="str">
        <f t="shared" si="7"/>
        <v/>
      </c>
      <c r="AA94" s="13" t="str">
        <f>IF(AND('CALCULATOR SHEET'!P101="YES",'CALCULATOR SHEET'!Q101="YES"),HLOOKUP(CEILING(V94,6),$C$30:$Q$32,3,FALSE),"")</f>
        <v/>
      </c>
      <c r="AB94" s="13" t="str">
        <f>IF(AND('CALCULATOR SHEET'!P101="YES",'CALCULATOR SHEET'!Q101="NO"),HLOOKUP(CEILING(V94,6),$C$30:$Q$35,6,FALSE),"")</f>
        <v/>
      </c>
    </row>
    <row r="95" spans="21:28" s="1" customFormat="1"/>
    <row r="96" spans="21:28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</sheetData>
  <sheetProtection algorithmName="SHA-512" hashValue="8P+i4NGGakKSsXTZONyK3ax+coM/YpgU3zNX+Mw1ozo52l6d7SKE4RK94kmxXICX8CVz+GC4D7XFgh2qmRQWEA==" saltValue="eOhF8Q6tWV3HtdcDHxBfrQ==" spinCount="100000" sheet="1" objects="1" scenarios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2">
    <tabColor theme="7" tint="0.39997558519241921"/>
  </sheetPr>
  <dimension ref="B2:AC92"/>
  <sheetViews>
    <sheetView topLeftCell="A4" workbookViewId="0">
      <selection activeCell="N37" sqref="N37"/>
    </sheetView>
  </sheetViews>
  <sheetFormatPr baseColWidth="10" defaultColWidth="9.140625" defaultRowHeight="15"/>
  <cols>
    <col min="1" max="2" width="9.140625" style="1"/>
    <col min="3" max="15" width="10.7109375" style="1" customWidth="1"/>
    <col min="16" max="17" width="9.140625" style="1"/>
    <col min="18" max="18" width="11.42578125" style="1" customWidth="1"/>
    <col min="19" max="16384" width="9.140625" style="1"/>
  </cols>
  <sheetData>
    <row r="2" spans="2:29" ht="17.25">
      <c r="E2" s="129"/>
      <c r="O2" s="38"/>
      <c r="Q2" s="125" t="s">
        <v>4</v>
      </c>
      <c r="R2" s="319">
        <v>44624</v>
      </c>
    </row>
    <row r="3" spans="2:29" ht="17.25">
      <c r="E3" s="129"/>
      <c r="I3" s="386" t="s">
        <v>14</v>
      </c>
      <c r="J3" s="386"/>
      <c r="K3" s="386"/>
      <c r="L3" s="386"/>
      <c r="R3" s="34" t="s">
        <v>436</v>
      </c>
    </row>
    <row r="4" spans="2:29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9">
      <c r="Q5" s="38"/>
      <c r="R5" s="38" t="s">
        <v>105</v>
      </c>
      <c r="AB5" s="34"/>
      <c r="AC5" s="34"/>
    </row>
    <row r="6" spans="2:29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  <c r="AB6" s="34"/>
      <c r="AC6" s="34"/>
    </row>
    <row r="7" spans="2:29" ht="15.75">
      <c r="B7" s="133" t="s">
        <v>26</v>
      </c>
      <c r="C7" s="134">
        <v>24</v>
      </c>
      <c r="D7" s="134">
        <f>C7+6</f>
        <v>30</v>
      </c>
      <c r="E7" s="134">
        <f t="shared" ref="E7:Q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>N7+6</f>
        <v>96</v>
      </c>
      <c r="P7" s="134">
        <f t="shared" si="0"/>
        <v>102</v>
      </c>
      <c r="Q7" s="134">
        <f t="shared" si="0"/>
        <v>108</v>
      </c>
      <c r="R7" s="135" t="s">
        <v>26</v>
      </c>
      <c r="T7" s="385" t="s">
        <v>72</v>
      </c>
      <c r="U7" s="147"/>
      <c r="V7" s="1">
        <v>1</v>
      </c>
      <c r="W7" s="7">
        <f>'CALCULATOR SHEET'!I13</f>
        <v>91</v>
      </c>
      <c r="X7" s="7">
        <f>'CALCULATOR SHEET'!J13</f>
        <v>117.5</v>
      </c>
      <c r="Y7" s="7">
        <f>IF(W7=0,"",MATCH(CEILING(W7,6),$C$7:$Q$7,0))</f>
        <v>13</v>
      </c>
      <c r="Z7" s="7">
        <f>IF(X7=0,"",MATCH(CEILING(X7,6),$B$10:$B$26,0))</f>
        <v>17</v>
      </c>
      <c r="AA7" s="146">
        <f>IF(Y7="","",INDEX($C$10:$Q$26,Z7,Y7))</f>
        <v>283</v>
      </c>
      <c r="AB7" s="13" t="str">
        <f>IF(AND('CALCULATOR SHEET'!P13="YES",'CALCULATOR SHEET'!Q13="YES"),HLOOKUP(CEILING(W7,6),$C$28:$Q$30,3,FALSE),"")</f>
        <v/>
      </c>
      <c r="AC7" s="13"/>
    </row>
    <row r="8" spans="2:29" ht="15.75">
      <c r="T8" s="385"/>
      <c r="U8" s="147"/>
      <c r="V8" s="1">
        <f>+V7+1</f>
        <v>2</v>
      </c>
      <c r="W8" s="7">
        <f>'CALCULATOR SHEET'!I14</f>
        <v>47</v>
      </c>
      <c r="X8" s="7">
        <f>'CALCULATOR SHEET'!J14</f>
        <v>117.5</v>
      </c>
      <c r="Y8" s="7">
        <f t="shared" ref="Y8:Y71" si="1">IF(W8=0,"",MATCH(CEILING(W8,6),$C$7:$Q$7,0))</f>
        <v>5</v>
      </c>
      <c r="Z8" s="7">
        <f t="shared" ref="Z8:Z71" si="2">IF(X8=0,"",MATCH(CEILING(X8,6),$B$10:$B$26,0))</f>
        <v>17</v>
      </c>
      <c r="AA8" s="146">
        <f t="shared" ref="AA8:AA71" si="3">IF(Y8="","",INDEX($C$10:$Q$26,Z8,Y8))</f>
        <v>171</v>
      </c>
      <c r="AB8" s="13" t="str">
        <f>IF(AND('CALCULATOR SHEET'!P14="YES",'CALCULATOR SHEET'!Q14="YES"),HLOOKUP(CEILING(W8,6),$C$28:$Q$30,3,FALSE),"")</f>
        <v/>
      </c>
      <c r="AC8" s="13" t="str">
        <f>IF(AND('CALCULATOR SHEET'!P14="YES",'CALCULATOR SHEET'!Q14="NO"),HLOOKUP(CEILING(W8,6),$C$28:$Q$33,6,FALSE),"")</f>
        <v/>
      </c>
    </row>
    <row r="9" spans="2:29" ht="15.75">
      <c r="B9" s="134" t="s">
        <v>101</v>
      </c>
      <c r="R9" s="134" t="s">
        <v>101</v>
      </c>
      <c r="T9" s="25" t="s">
        <v>73</v>
      </c>
      <c r="U9" s="25"/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  <c r="AB9" s="13" t="str">
        <f>IF(AND('CALCULATOR SHEET'!P15="YES",'CALCULATOR SHEET'!Q15="YES"),HLOOKUP(CEILING(W9,6),$C$28:$Q$30,3,FALSE),"")</f>
        <v/>
      </c>
      <c r="AC9" s="13" t="str">
        <f>IF(AND('CALCULATOR SHEET'!P15="YES",'CALCULATOR SHEET'!Q15="NO"),HLOOKUP(CEILING(W9,6),$C$28:$Q$33,6,FALSE),"")</f>
        <v/>
      </c>
    </row>
    <row r="10" spans="2:29" ht="15.75">
      <c r="B10" s="134">
        <v>24</v>
      </c>
      <c r="C10" s="136">
        <v>73</v>
      </c>
      <c r="D10" s="136">
        <v>82</v>
      </c>
      <c r="E10" s="136">
        <v>89</v>
      </c>
      <c r="F10" s="136">
        <v>103</v>
      </c>
      <c r="G10" s="137">
        <v>110</v>
      </c>
      <c r="H10" s="137">
        <v>117</v>
      </c>
      <c r="I10" s="137">
        <v>135</v>
      </c>
      <c r="J10" s="137">
        <v>145</v>
      </c>
      <c r="K10" s="137">
        <v>152</v>
      </c>
      <c r="L10" s="137">
        <v>167</v>
      </c>
      <c r="M10" s="137">
        <v>174</v>
      </c>
      <c r="N10" s="137">
        <v>180</v>
      </c>
      <c r="O10" s="137">
        <v>191</v>
      </c>
      <c r="P10" s="137" t="s">
        <v>6</v>
      </c>
      <c r="Q10" s="137" t="s">
        <v>6</v>
      </c>
      <c r="R10" s="134">
        <v>24</v>
      </c>
      <c r="T10" s="139">
        <v>5</v>
      </c>
      <c r="U10" s="148"/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  <c r="AB10" s="13" t="str">
        <f>IF(AND('CALCULATOR SHEET'!P16="YES",'CALCULATOR SHEET'!Q16="YES"),HLOOKUP(CEILING(W10,6),$C$28:$Q$30,3,FALSE),"")</f>
        <v/>
      </c>
      <c r="AC10" s="13" t="str">
        <f>IF(AND('CALCULATOR SHEET'!P16="YES",'CALCULATOR SHEET'!Q16="NO"),HLOOKUP(CEILING(W10,6),$C$28:$Q$33,6,FALSE),"")</f>
        <v/>
      </c>
    </row>
    <row r="11" spans="2:29" ht="15.75">
      <c r="B11" s="134">
        <v>30</v>
      </c>
      <c r="C11" s="136">
        <v>74</v>
      </c>
      <c r="D11" s="136">
        <v>85</v>
      </c>
      <c r="E11" s="136">
        <v>91</v>
      </c>
      <c r="F11" s="136">
        <v>105</v>
      </c>
      <c r="G11" s="137">
        <v>112</v>
      </c>
      <c r="H11" s="137">
        <v>119</v>
      </c>
      <c r="I11" s="137">
        <v>140</v>
      </c>
      <c r="J11" s="137">
        <v>150</v>
      </c>
      <c r="K11" s="137">
        <v>157</v>
      </c>
      <c r="L11" s="137">
        <v>172</v>
      </c>
      <c r="M11" s="137">
        <v>179</v>
      </c>
      <c r="N11" s="137">
        <v>186</v>
      </c>
      <c r="O11" s="137">
        <v>196</v>
      </c>
      <c r="P11" s="137" t="s">
        <v>6</v>
      </c>
      <c r="Q11" s="137" t="s">
        <v>6</v>
      </c>
      <c r="R11" s="134">
        <v>30</v>
      </c>
      <c r="T11" s="139">
        <v>6</v>
      </c>
      <c r="U11" s="148"/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  <c r="AB11" s="13" t="str">
        <f>IF(AND('CALCULATOR SHEET'!P17="YES",'CALCULATOR SHEET'!Q17="YES"),HLOOKUP(CEILING(W11,6),$C$28:$Q$30,3,FALSE),"")</f>
        <v/>
      </c>
      <c r="AC11" s="13" t="str">
        <f>IF(AND('CALCULATOR SHEET'!P17="YES",'CALCULATOR SHEET'!Q17="NO"),HLOOKUP(CEILING(W11,6),$C$28:$Q$33,6,FALSE),"")</f>
        <v/>
      </c>
    </row>
    <row r="12" spans="2:29" ht="15.75">
      <c r="B12" s="134">
        <v>36</v>
      </c>
      <c r="C12" s="136">
        <v>76</v>
      </c>
      <c r="D12" s="136">
        <v>86</v>
      </c>
      <c r="E12" s="136">
        <v>93</v>
      </c>
      <c r="F12" s="136">
        <v>108</v>
      </c>
      <c r="G12" s="137">
        <v>115</v>
      </c>
      <c r="H12" s="137">
        <v>123</v>
      </c>
      <c r="I12" s="137">
        <v>146</v>
      </c>
      <c r="J12" s="137">
        <v>155</v>
      </c>
      <c r="K12" s="137">
        <v>163</v>
      </c>
      <c r="L12" s="137">
        <v>177</v>
      </c>
      <c r="M12" s="137">
        <v>184</v>
      </c>
      <c r="N12" s="137">
        <v>191</v>
      </c>
      <c r="O12" s="137">
        <v>200</v>
      </c>
      <c r="P12" s="137" t="s">
        <v>6</v>
      </c>
      <c r="Q12" s="137" t="s">
        <v>6</v>
      </c>
      <c r="R12" s="134">
        <v>36</v>
      </c>
      <c r="T12" s="139">
        <v>6</v>
      </c>
      <c r="U12" s="148"/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  <c r="AB12" s="13" t="str">
        <f>IF(AND('CALCULATOR SHEET'!P18="YES",'CALCULATOR SHEET'!Q18="YES"),HLOOKUP(CEILING(W12,6),$C$28:$Q$30,3,FALSE),"")</f>
        <v/>
      </c>
      <c r="AC12" s="13" t="str">
        <f>IF(AND('CALCULATOR SHEET'!P18="YES",'CALCULATOR SHEET'!Q18="NO"),HLOOKUP(CEILING(W12,6),$C$28:$Q$33,6,FALSE),"")</f>
        <v/>
      </c>
    </row>
    <row r="13" spans="2:29" ht="15.75">
      <c r="B13" s="134">
        <v>42</v>
      </c>
      <c r="C13" s="136">
        <v>77</v>
      </c>
      <c r="D13" s="136">
        <v>87</v>
      </c>
      <c r="E13" s="136">
        <v>94</v>
      </c>
      <c r="F13" s="136">
        <v>110</v>
      </c>
      <c r="G13" s="137">
        <v>117</v>
      </c>
      <c r="H13" s="137">
        <v>125</v>
      </c>
      <c r="I13" s="137">
        <v>151</v>
      </c>
      <c r="J13" s="137">
        <v>160</v>
      </c>
      <c r="K13" s="137">
        <v>168</v>
      </c>
      <c r="L13" s="137">
        <v>183</v>
      </c>
      <c r="M13" s="137">
        <v>189</v>
      </c>
      <c r="N13" s="137">
        <v>196</v>
      </c>
      <c r="O13" s="137">
        <v>206</v>
      </c>
      <c r="P13" s="137" t="s">
        <v>6</v>
      </c>
      <c r="Q13" s="137" t="s">
        <v>6</v>
      </c>
      <c r="R13" s="134">
        <v>42</v>
      </c>
      <c r="T13" s="139">
        <v>7</v>
      </c>
      <c r="U13" s="148"/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  <c r="AB13" s="13" t="str">
        <f>IF(AND('CALCULATOR SHEET'!P19="YES",'CALCULATOR SHEET'!Q19="YES"),HLOOKUP(CEILING(W13,6),$C$28:$Q$30,3,FALSE),"")</f>
        <v/>
      </c>
      <c r="AC13" s="13" t="str">
        <f>IF(AND('CALCULATOR SHEET'!P19="YES",'CALCULATOR SHEET'!Q19="NO"),HLOOKUP(CEILING(W13,6),$C$28:$Q$33,6,FALSE),"")</f>
        <v/>
      </c>
    </row>
    <row r="14" spans="2:29" ht="15.75">
      <c r="B14" s="134">
        <v>48</v>
      </c>
      <c r="C14" s="137">
        <v>78</v>
      </c>
      <c r="D14" s="137">
        <v>89</v>
      </c>
      <c r="E14" s="137">
        <v>95</v>
      </c>
      <c r="F14" s="137">
        <v>113</v>
      </c>
      <c r="G14" s="137">
        <v>120</v>
      </c>
      <c r="H14" s="137">
        <v>128</v>
      </c>
      <c r="I14" s="137">
        <v>155</v>
      </c>
      <c r="J14" s="137">
        <v>165</v>
      </c>
      <c r="K14" s="137">
        <v>172</v>
      </c>
      <c r="L14" s="137">
        <v>186</v>
      </c>
      <c r="M14" s="137">
        <v>193</v>
      </c>
      <c r="N14" s="137">
        <v>200</v>
      </c>
      <c r="O14" s="137">
        <v>210</v>
      </c>
      <c r="P14" s="137" t="s">
        <v>6</v>
      </c>
      <c r="Q14" s="137" t="s">
        <v>6</v>
      </c>
      <c r="R14" s="134">
        <v>48</v>
      </c>
      <c r="T14" s="139">
        <v>7</v>
      </c>
      <c r="U14" s="148"/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  <c r="AB14" s="13" t="str">
        <f>IF(AND('CALCULATOR SHEET'!P20="YES",'CALCULATOR SHEET'!Q20="YES"),HLOOKUP(CEILING(W14,6),$C$28:$Q$30,3,FALSE),"")</f>
        <v/>
      </c>
      <c r="AC14" s="13" t="str">
        <f>IF(AND('CALCULATOR SHEET'!P20="YES",'CALCULATOR SHEET'!Q20="NO"),HLOOKUP(CEILING(W14,6),$C$28:$Q$33,6,FALSE),"")</f>
        <v/>
      </c>
    </row>
    <row r="15" spans="2:29" ht="15.75">
      <c r="B15" s="134">
        <v>54</v>
      </c>
      <c r="C15" s="137">
        <v>80</v>
      </c>
      <c r="D15" s="137">
        <v>91</v>
      </c>
      <c r="E15" s="137">
        <v>98</v>
      </c>
      <c r="F15" s="137">
        <v>115</v>
      </c>
      <c r="G15" s="137">
        <v>123</v>
      </c>
      <c r="H15" s="137">
        <v>130</v>
      </c>
      <c r="I15" s="137">
        <v>159</v>
      </c>
      <c r="J15" s="137">
        <v>170</v>
      </c>
      <c r="K15" s="137">
        <v>177</v>
      </c>
      <c r="L15" s="137">
        <v>191</v>
      </c>
      <c r="M15" s="137">
        <v>198</v>
      </c>
      <c r="N15" s="137">
        <v>206</v>
      </c>
      <c r="O15" s="137">
        <v>215</v>
      </c>
      <c r="P15" s="137" t="s">
        <v>6</v>
      </c>
      <c r="Q15" s="137" t="s">
        <v>6</v>
      </c>
      <c r="R15" s="134">
        <v>54</v>
      </c>
      <c r="T15" s="139">
        <v>7</v>
      </c>
      <c r="U15" s="148"/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  <c r="AB15" s="13" t="str">
        <f>IF(AND('CALCULATOR SHEET'!P21="YES",'CALCULATOR SHEET'!Q21="YES"),HLOOKUP(CEILING(W15,6),$C$28:$Q$30,3,FALSE),"")</f>
        <v/>
      </c>
      <c r="AC15" s="13" t="str">
        <f>IF(AND('CALCULATOR SHEET'!P21="YES",'CALCULATOR SHEET'!Q21="NO"),HLOOKUP(CEILING(W15,6),$C$28:$Q$33,6,FALSE),"")</f>
        <v/>
      </c>
    </row>
    <row r="16" spans="2:29" ht="15.75">
      <c r="B16" s="134">
        <v>60</v>
      </c>
      <c r="C16" s="137">
        <v>82</v>
      </c>
      <c r="D16" s="137">
        <v>93</v>
      </c>
      <c r="E16" s="137">
        <v>99</v>
      </c>
      <c r="F16" s="137">
        <v>118</v>
      </c>
      <c r="G16" s="137">
        <v>126</v>
      </c>
      <c r="H16" s="137">
        <v>133</v>
      </c>
      <c r="I16" s="137">
        <v>165</v>
      </c>
      <c r="J16" s="137">
        <v>175</v>
      </c>
      <c r="K16" s="137">
        <v>182</v>
      </c>
      <c r="L16" s="137">
        <v>196</v>
      </c>
      <c r="M16" s="137">
        <v>204</v>
      </c>
      <c r="N16" s="137">
        <v>211</v>
      </c>
      <c r="O16" s="137">
        <v>220</v>
      </c>
      <c r="P16" s="137" t="s">
        <v>6</v>
      </c>
      <c r="Q16" s="137" t="s">
        <v>6</v>
      </c>
      <c r="R16" s="134">
        <v>60</v>
      </c>
      <c r="T16" s="139">
        <v>8</v>
      </c>
      <c r="U16" s="148"/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  <c r="AB16" s="13" t="str">
        <f>IF(AND('CALCULATOR SHEET'!P22="YES",'CALCULATOR SHEET'!Q22="YES"),HLOOKUP(CEILING(W16,6),$C$28:$Q$30,3,FALSE),"")</f>
        <v/>
      </c>
      <c r="AC16" s="13" t="str">
        <f>IF(AND('CALCULATOR SHEET'!P22="YES",'CALCULATOR SHEET'!Q22="NO"),HLOOKUP(CEILING(W16,6),$C$28:$Q$33,6,FALSE),"")</f>
        <v/>
      </c>
    </row>
    <row r="17" spans="2:29" ht="15.75">
      <c r="B17" s="134">
        <v>66</v>
      </c>
      <c r="C17" s="137">
        <v>82</v>
      </c>
      <c r="D17" s="137">
        <v>94</v>
      </c>
      <c r="E17" s="137">
        <v>102</v>
      </c>
      <c r="F17" s="137">
        <v>119</v>
      </c>
      <c r="G17" s="137">
        <v>127</v>
      </c>
      <c r="H17" s="137">
        <v>134</v>
      </c>
      <c r="I17" s="137">
        <v>169</v>
      </c>
      <c r="J17" s="137">
        <v>178</v>
      </c>
      <c r="K17" s="137">
        <v>186</v>
      </c>
      <c r="L17" s="137">
        <v>200</v>
      </c>
      <c r="M17" s="137">
        <v>208</v>
      </c>
      <c r="N17" s="137">
        <v>215</v>
      </c>
      <c r="O17" s="137">
        <v>225</v>
      </c>
      <c r="P17" s="137" t="s">
        <v>6</v>
      </c>
      <c r="Q17" s="137" t="s">
        <v>6</v>
      </c>
      <c r="R17" s="134">
        <v>66</v>
      </c>
      <c r="T17" s="139">
        <v>8</v>
      </c>
      <c r="U17" s="148"/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  <c r="AB17" s="13" t="str">
        <f>IF(AND('CALCULATOR SHEET'!P23="YES",'CALCULATOR SHEET'!Q23="YES"),HLOOKUP(CEILING(W17,6),$C$28:$Q$30,3,FALSE),"")</f>
        <v/>
      </c>
      <c r="AC17" s="13" t="str">
        <f>IF(AND('CALCULATOR SHEET'!P23="YES",'CALCULATOR SHEET'!Q23="NO"),HLOOKUP(CEILING(W17,6),$C$28:$Q$33,6,FALSE),"")</f>
        <v/>
      </c>
    </row>
    <row r="18" spans="2:29" ht="15.75">
      <c r="B18" s="134">
        <v>72</v>
      </c>
      <c r="C18" s="137">
        <v>83</v>
      </c>
      <c r="D18" s="137">
        <v>95</v>
      </c>
      <c r="E18" s="137">
        <v>103</v>
      </c>
      <c r="F18" s="137">
        <v>123</v>
      </c>
      <c r="G18" s="137">
        <v>130</v>
      </c>
      <c r="H18" s="137">
        <v>137</v>
      </c>
      <c r="I18" s="136">
        <v>174</v>
      </c>
      <c r="J18" s="137">
        <v>184</v>
      </c>
      <c r="K18" s="137">
        <v>191</v>
      </c>
      <c r="L18" s="137">
        <v>206</v>
      </c>
      <c r="M18" s="137">
        <v>213</v>
      </c>
      <c r="N18" s="137">
        <v>220</v>
      </c>
      <c r="O18" s="137">
        <v>230</v>
      </c>
      <c r="P18" s="137" t="s">
        <v>6</v>
      </c>
      <c r="Q18" s="137" t="s">
        <v>6</v>
      </c>
      <c r="R18" s="134">
        <v>72</v>
      </c>
      <c r="S18" s="140"/>
      <c r="T18" s="139">
        <v>9</v>
      </c>
      <c r="U18" s="148"/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  <c r="AB18" s="13" t="str">
        <f>IF(AND('CALCULATOR SHEET'!P24="YES",'CALCULATOR SHEET'!Q24="YES"),HLOOKUP(CEILING(W18,6),$C$28:$Q$30,3,FALSE),"")</f>
        <v/>
      </c>
      <c r="AC18" s="13" t="str">
        <f>IF(AND('CALCULATOR SHEET'!P24="YES",'CALCULATOR SHEET'!Q24="NO"),HLOOKUP(CEILING(W18,6),$C$28:$Q$33,6,FALSE),"")</f>
        <v/>
      </c>
    </row>
    <row r="19" spans="2:29" ht="15.75">
      <c r="B19" s="134">
        <v>78</v>
      </c>
      <c r="C19" s="137">
        <v>92</v>
      </c>
      <c r="D19" s="137">
        <v>106</v>
      </c>
      <c r="E19" s="137">
        <v>112</v>
      </c>
      <c r="F19" s="137">
        <v>132</v>
      </c>
      <c r="G19" s="137">
        <v>139</v>
      </c>
      <c r="H19" s="137">
        <v>147</v>
      </c>
      <c r="I19" s="137">
        <v>187</v>
      </c>
      <c r="J19" s="137">
        <v>196</v>
      </c>
      <c r="K19" s="137">
        <v>204</v>
      </c>
      <c r="L19" s="137">
        <v>211</v>
      </c>
      <c r="M19" s="137">
        <v>218</v>
      </c>
      <c r="N19" s="137">
        <v>225</v>
      </c>
      <c r="O19" s="137">
        <v>235</v>
      </c>
      <c r="P19" s="137" t="s">
        <v>6</v>
      </c>
      <c r="Q19" s="137" t="s">
        <v>6</v>
      </c>
      <c r="R19" s="134">
        <v>78</v>
      </c>
      <c r="T19" s="139">
        <v>9</v>
      </c>
      <c r="U19" s="148"/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  <c r="AB19" s="13" t="str">
        <f>IF(AND('CALCULATOR SHEET'!P25="YES",'CALCULATOR SHEET'!Q25="YES"),HLOOKUP(CEILING(W19,6),$C$28:$Q$30,3,FALSE),"")</f>
        <v/>
      </c>
      <c r="AC19" s="13" t="str">
        <f>IF(AND('CALCULATOR SHEET'!P25="YES",'CALCULATOR SHEET'!Q25="NO"),HLOOKUP(CEILING(W19,6),$C$28:$Q$33,6,FALSE),"")</f>
        <v/>
      </c>
    </row>
    <row r="20" spans="2:29" ht="15.75">
      <c r="B20" s="134">
        <v>84</v>
      </c>
      <c r="C20" s="137">
        <v>93</v>
      </c>
      <c r="D20" s="137">
        <v>107</v>
      </c>
      <c r="E20" s="137">
        <v>114</v>
      </c>
      <c r="F20" s="137">
        <v>135</v>
      </c>
      <c r="G20" s="137">
        <v>142</v>
      </c>
      <c r="H20" s="137">
        <v>149</v>
      </c>
      <c r="I20" s="137">
        <v>191</v>
      </c>
      <c r="J20" s="137">
        <v>200</v>
      </c>
      <c r="K20" s="137">
        <v>208</v>
      </c>
      <c r="L20" s="137">
        <v>214</v>
      </c>
      <c r="M20" s="137">
        <v>222</v>
      </c>
      <c r="N20" s="137">
        <v>229</v>
      </c>
      <c r="O20" s="137">
        <v>238</v>
      </c>
      <c r="P20" s="137" t="s">
        <v>6</v>
      </c>
      <c r="Q20" s="137" t="s">
        <v>6</v>
      </c>
      <c r="R20" s="134">
        <v>84</v>
      </c>
      <c r="T20" s="139">
        <v>10</v>
      </c>
      <c r="U20" s="148"/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  <c r="AB20" s="13" t="str">
        <f>IF(AND('CALCULATOR SHEET'!P26="YES",'CALCULATOR SHEET'!Q26="YES"),HLOOKUP(CEILING(W20,6),$C$28:$Q$30,3,FALSE),"")</f>
        <v/>
      </c>
      <c r="AC20" s="13" t="str">
        <f>IF(AND('CALCULATOR SHEET'!P26="YES",'CALCULATOR SHEET'!Q26="NO"),HLOOKUP(CEILING(W20,6),$C$28:$Q$33,6,FALSE),"")</f>
        <v/>
      </c>
    </row>
    <row r="21" spans="2:29" ht="15.75">
      <c r="B21" s="134">
        <v>90</v>
      </c>
      <c r="C21" s="137">
        <v>94</v>
      </c>
      <c r="D21" s="137">
        <v>108</v>
      </c>
      <c r="E21" s="137">
        <v>115</v>
      </c>
      <c r="F21" s="137">
        <v>137</v>
      </c>
      <c r="G21" s="137">
        <v>145</v>
      </c>
      <c r="H21" s="137">
        <v>152</v>
      </c>
      <c r="I21" s="137">
        <v>195</v>
      </c>
      <c r="J21" s="137">
        <v>206</v>
      </c>
      <c r="K21" s="137">
        <v>212</v>
      </c>
      <c r="L21" s="137">
        <v>219</v>
      </c>
      <c r="M21" s="137">
        <v>227</v>
      </c>
      <c r="N21" s="137">
        <v>234</v>
      </c>
      <c r="O21" s="137">
        <v>244</v>
      </c>
      <c r="P21" s="137" t="s">
        <v>6</v>
      </c>
      <c r="Q21" s="137" t="s">
        <v>6</v>
      </c>
      <c r="R21" s="134">
        <v>90</v>
      </c>
      <c r="T21" s="139">
        <v>10</v>
      </c>
      <c r="U21" s="148"/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  <c r="AB21" s="13" t="str">
        <f>IF(AND('CALCULATOR SHEET'!P27="YES",'CALCULATOR SHEET'!Q27="YES"),HLOOKUP(CEILING(W21,6),$C$28:$Q$30,3,FALSE),"")</f>
        <v/>
      </c>
      <c r="AC21" s="13" t="str">
        <f>IF(AND('CALCULATOR SHEET'!P27="YES",'CALCULATOR SHEET'!Q27="NO"),HLOOKUP(CEILING(W21,6),$C$28:$Q$33,6,FALSE),"")</f>
        <v/>
      </c>
    </row>
    <row r="22" spans="2:29" ht="15.75">
      <c r="B22" s="134">
        <v>96</v>
      </c>
      <c r="C22" s="137">
        <v>96</v>
      </c>
      <c r="D22" s="137">
        <v>110</v>
      </c>
      <c r="E22" s="137">
        <v>116</v>
      </c>
      <c r="F22" s="137">
        <v>140</v>
      </c>
      <c r="G22" s="137">
        <v>147</v>
      </c>
      <c r="H22" s="137">
        <v>154</v>
      </c>
      <c r="I22" s="137">
        <v>200</v>
      </c>
      <c r="J22" s="137">
        <v>211</v>
      </c>
      <c r="K22" s="137">
        <v>217</v>
      </c>
      <c r="L22" s="137">
        <v>225</v>
      </c>
      <c r="M22" s="137">
        <v>232</v>
      </c>
      <c r="N22" s="137">
        <v>239</v>
      </c>
      <c r="O22" s="137">
        <v>249</v>
      </c>
      <c r="P22" s="137" t="s">
        <v>6</v>
      </c>
      <c r="Q22" s="137" t="s">
        <v>6</v>
      </c>
      <c r="R22" s="134">
        <v>96</v>
      </c>
      <c r="T22" s="139">
        <v>10</v>
      </c>
      <c r="U22" s="148"/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  <c r="AB22" s="13" t="str">
        <f>IF(AND('CALCULATOR SHEET'!P28="YES",'CALCULATOR SHEET'!Q28="YES"),HLOOKUP(CEILING(W22,6),$C$28:$Q$30,3,FALSE),"")</f>
        <v/>
      </c>
      <c r="AC22" s="13" t="str">
        <f>IF(AND('CALCULATOR SHEET'!P28="YES",'CALCULATOR SHEET'!Q28="NO"),HLOOKUP(CEILING(W22,6),$C$28:$Q$33,6,FALSE),"")</f>
        <v/>
      </c>
    </row>
    <row r="23" spans="2:29" ht="15.75">
      <c r="B23" s="134">
        <v>102</v>
      </c>
      <c r="C23" s="137">
        <v>112</v>
      </c>
      <c r="D23" s="137">
        <v>125</v>
      </c>
      <c r="E23" s="137">
        <v>132</v>
      </c>
      <c r="F23" s="137">
        <v>157</v>
      </c>
      <c r="G23" s="137">
        <v>165</v>
      </c>
      <c r="H23" s="137">
        <v>172</v>
      </c>
      <c r="I23" s="137">
        <v>220</v>
      </c>
      <c r="J23" s="137">
        <v>230</v>
      </c>
      <c r="K23" s="137">
        <v>237</v>
      </c>
      <c r="L23" s="137">
        <v>245</v>
      </c>
      <c r="M23" s="137">
        <v>252</v>
      </c>
      <c r="N23" s="137">
        <v>259</v>
      </c>
      <c r="O23" s="137">
        <v>269</v>
      </c>
      <c r="P23" s="137" t="s">
        <v>6</v>
      </c>
      <c r="Q23" s="137" t="s">
        <v>6</v>
      </c>
      <c r="R23" s="134">
        <v>102</v>
      </c>
      <c r="T23" s="139">
        <v>12</v>
      </c>
      <c r="U23" s="148"/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  <c r="AB23" s="13" t="str">
        <f>IF(AND('CALCULATOR SHEET'!P29="YES",'CALCULATOR SHEET'!Q29="YES"),HLOOKUP(CEILING(W23,6),$C$28:$Q$30,3,FALSE),"")</f>
        <v/>
      </c>
      <c r="AC23" s="13" t="str">
        <f>IF(AND('CALCULATOR SHEET'!P29="YES",'CALCULATOR SHEET'!Q29="NO"),HLOOKUP(CEILING(W23,6),$C$28:$Q$33,6,FALSE),"")</f>
        <v/>
      </c>
    </row>
    <row r="24" spans="2:29" ht="15.75">
      <c r="B24" s="134">
        <v>108</v>
      </c>
      <c r="C24" s="137">
        <v>113</v>
      </c>
      <c r="D24" s="137">
        <v>128</v>
      </c>
      <c r="E24" s="137">
        <v>135</v>
      </c>
      <c r="F24" s="137">
        <v>158</v>
      </c>
      <c r="G24" s="137">
        <v>166</v>
      </c>
      <c r="H24" s="137">
        <v>173</v>
      </c>
      <c r="I24" s="137">
        <v>225</v>
      </c>
      <c r="J24" s="137">
        <v>234</v>
      </c>
      <c r="K24" s="137">
        <v>242</v>
      </c>
      <c r="L24" s="137">
        <v>249</v>
      </c>
      <c r="M24" s="137">
        <v>255</v>
      </c>
      <c r="N24" s="137">
        <v>263</v>
      </c>
      <c r="O24" s="137">
        <v>272</v>
      </c>
      <c r="P24" s="137" t="s">
        <v>6</v>
      </c>
      <c r="Q24" s="137" t="s">
        <v>6</v>
      </c>
      <c r="R24" s="134">
        <v>108</v>
      </c>
      <c r="T24" s="139">
        <v>12</v>
      </c>
      <c r="U24" s="148"/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  <c r="AB24" s="13" t="str">
        <f>IF(AND('CALCULATOR SHEET'!P30="YES",'CALCULATOR SHEET'!Q30="YES"),HLOOKUP(CEILING(W24,6),$C$28:$Q$30,3,FALSE),"")</f>
        <v/>
      </c>
      <c r="AC24" s="13" t="str">
        <f>IF(AND('CALCULATOR SHEET'!P30="YES",'CALCULATOR SHEET'!Q30="NO"),HLOOKUP(CEILING(W24,6),$C$28:$Q$33,6,FALSE),"")</f>
        <v/>
      </c>
    </row>
    <row r="25" spans="2:29" ht="15.75">
      <c r="B25" s="134">
        <v>114</v>
      </c>
      <c r="C25" s="137">
        <v>114</v>
      </c>
      <c r="D25" s="137">
        <v>129</v>
      </c>
      <c r="E25" s="137">
        <v>136</v>
      </c>
      <c r="F25" s="137">
        <v>162</v>
      </c>
      <c r="G25" s="137">
        <v>168</v>
      </c>
      <c r="H25" s="137">
        <v>175</v>
      </c>
      <c r="I25" s="137">
        <v>230</v>
      </c>
      <c r="J25" s="137">
        <v>239</v>
      </c>
      <c r="K25" s="137">
        <v>247</v>
      </c>
      <c r="L25" s="137">
        <v>254</v>
      </c>
      <c r="M25" s="137">
        <v>260</v>
      </c>
      <c r="N25" s="137">
        <v>268</v>
      </c>
      <c r="O25" s="137">
        <v>277</v>
      </c>
      <c r="P25" s="137" t="s">
        <v>6</v>
      </c>
      <c r="Q25" s="137" t="s">
        <v>6</v>
      </c>
      <c r="R25" s="134">
        <v>114</v>
      </c>
      <c r="T25" s="139">
        <v>13</v>
      </c>
      <c r="U25" s="148"/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  <c r="AB25" s="13" t="str">
        <f>IF(AND('CALCULATOR SHEET'!P31="YES",'CALCULATOR SHEET'!Q31="YES"),HLOOKUP(CEILING(W25,6),$C$28:$Q$30,3,FALSE),"")</f>
        <v/>
      </c>
      <c r="AC25" s="13" t="str">
        <f>IF(AND('CALCULATOR SHEET'!P31="YES",'CALCULATOR SHEET'!Q31="NO"),HLOOKUP(CEILING(W25,6),$C$28:$Q$33,6,FALSE),"")</f>
        <v/>
      </c>
    </row>
    <row r="26" spans="2:29" ht="15.75">
      <c r="B26" s="134">
        <v>120</v>
      </c>
      <c r="C26" s="141">
        <v>115</v>
      </c>
      <c r="D26" s="141">
        <v>131</v>
      </c>
      <c r="E26" s="141">
        <v>137</v>
      </c>
      <c r="F26" s="141">
        <v>164</v>
      </c>
      <c r="G26" s="141">
        <v>171</v>
      </c>
      <c r="H26" s="141">
        <v>178</v>
      </c>
      <c r="I26" s="141">
        <v>234</v>
      </c>
      <c r="J26" s="141">
        <v>245</v>
      </c>
      <c r="K26" s="141">
        <v>252</v>
      </c>
      <c r="L26" s="141">
        <v>258</v>
      </c>
      <c r="M26" s="141">
        <v>266</v>
      </c>
      <c r="N26" s="137">
        <v>273</v>
      </c>
      <c r="O26" s="137">
        <v>283</v>
      </c>
      <c r="P26" s="137" t="s">
        <v>6</v>
      </c>
      <c r="Q26" s="137" t="s">
        <v>6</v>
      </c>
      <c r="R26" s="134">
        <v>120</v>
      </c>
      <c r="T26" s="139">
        <v>13</v>
      </c>
      <c r="U26" s="148"/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  <c r="AB26" s="13" t="str">
        <f>IF(AND('CALCULATOR SHEET'!P32="YES",'CALCULATOR SHEET'!Q32="YES"),HLOOKUP(CEILING(W26,6),$C$28:$Q$30,3,FALSE),"")</f>
        <v/>
      </c>
      <c r="AC26" s="13" t="str">
        <f>IF(AND('CALCULATOR SHEET'!P32="YES",'CALCULATOR SHEET'!Q32="NO"),HLOOKUP(CEILING(W26,6),$C$28:$Q$33,6,FALSE),"")</f>
        <v/>
      </c>
    </row>
    <row r="27" spans="2:29">
      <c r="T27" s="7"/>
      <c r="U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  <c r="AB27" s="13" t="str">
        <f>IF(AND('CALCULATOR SHEET'!P33="YES",'CALCULATOR SHEET'!Q33="YES"),HLOOKUP(CEILING(W27,6),$C$28:$Q$30,3,FALSE),"")</f>
        <v/>
      </c>
      <c r="AC27" s="13" t="str">
        <f>IF(AND('CALCULATOR SHEET'!P33="YES",'CALCULATOR SHEET'!Q33="NO"),HLOOKUP(CEILING(W27,6),$C$28:$Q$33,6,FALSE),"")</f>
        <v/>
      </c>
    </row>
    <row r="28" spans="2:29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U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  <c r="AB28" s="13" t="str">
        <f>IF(AND('CALCULATOR SHEET'!P34="YES",'CALCULATOR SHEET'!Q34="YES"),HLOOKUP(CEILING(W28,6),$C$28:$Q$30,3,FALSE),"")</f>
        <v/>
      </c>
      <c r="AC28" s="13" t="str">
        <f>IF(AND('CALCULATOR SHEET'!P34="YES",'CALCULATOR SHEET'!Q34="NO"),HLOOKUP(CEILING(W28,6),$C$28:$Q$33,6,FALSE),"")</f>
        <v/>
      </c>
    </row>
    <row r="29" spans="2:29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  <c r="AB29" s="13" t="str">
        <f>IF(AND('CALCULATOR SHEET'!P35="YES",'CALCULATOR SHEET'!Q35="YES"),HLOOKUP(CEILING(W29,6),$C$28:$Q$30,3,FALSE),"")</f>
        <v/>
      </c>
      <c r="AC29" s="13" t="str">
        <f>IF(AND('CALCULATOR SHEET'!P35="YES",'CALCULATOR SHEET'!Q35="NO"),HLOOKUP(CEILING(W29,6),$C$28:$Q$33,6,FALSE),"")</f>
        <v/>
      </c>
    </row>
    <row r="30" spans="2:29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  <c r="AB30" s="13" t="str">
        <f>IF(AND('CALCULATOR SHEET'!P36="YES",'CALCULATOR SHEET'!Q36="YES"),HLOOKUP(CEILING(W30,6),$C$28:$Q$30,3,FALSE),"")</f>
        <v/>
      </c>
      <c r="AC30" s="13" t="str">
        <f>IF(AND('CALCULATOR SHEET'!P36="YES",'CALCULATOR SHEET'!Q36="NO"),HLOOKUP(CEILING(W30,6),$C$28:$Q$33,6,FALSE),"")</f>
        <v/>
      </c>
    </row>
    <row r="31" spans="2:29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  <c r="AB31" s="13" t="str">
        <f>IF(AND('CALCULATOR SHEET'!P37="YES",'CALCULATOR SHEET'!Q37="YES"),HLOOKUP(CEILING(W31,6),$C$28:$Q$30,3,FALSE),"")</f>
        <v/>
      </c>
      <c r="AC31" s="13" t="str">
        <f>IF(AND('CALCULATOR SHEET'!P37="YES",'CALCULATOR SHEET'!Q37="NO"),HLOOKUP(CEILING(W31,6),$C$28:$Q$33,6,FALSE),"")</f>
        <v/>
      </c>
    </row>
    <row r="32" spans="2:29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  <c r="AB32" s="13" t="str">
        <f>IF(AND('CALCULATOR SHEET'!P38="YES",'CALCULATOR SHEET'!Q38="YES"),HLOOKUP(CEILING(W32,6),$C$28:$Q$30,3,FALSE),"")</f>
        <v/>
      </c>
      <c r="AC32" s="13" t="str">
        <f>IF(AND('CALCULATOR SHEET'!P38="YES",'CALCULATOR SHEET'!Q38="NO"),HLOOKUP(CEILING(W32,6),$C$28:$Q$33,6,FALSE),"")</f>
        <v/>
      </c>
    </row>
    <row r="33" spans="22:29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  <c r="AB33" s="13" t="str">
        <f>IF(AND('CALCULATOR SHEET'!P39="YES",'CALCULATOR SHEET'!Q39="YES"),HLOOKUP(CEILING(W33,6),$C$28:$Q$30,3,FALSE),"")</f>
        <v/>
      </c>
      <c r="AC33" s="13" t="str">
        <f>IF(AND('CALCULATOR SHEET'!P39="YES",'CALCULATOR SHEET'!Q39="NO"),HLOOKUP(CEILING(W33,6),$C$28:$Q$33,6,FALSE),"")</f>
        <v/>
      </c>
    </row>
    <row r="34" spans="22:29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  <c r="AB34" s="13" t="str">
        <f>IF(AND('CALCULATOR SHEET'!P40="YES",'CALCULATOR SHEET'!Q40="YES"),HLOOKUP(CEILING(W34,6),$C$28:$Q$30,3,FALSE),"")</f>
        <v/>
      </c>
      <c r="AC34" s="13" t="str">
        <f>IF(AND('CALCULATOR SHEET'!P40="YES",'CALCULATOR SHEET'!Q40="NO"),HLOOKUP(CEILING(W34,6),$C$28:$Q$33,6,FALSE),"")</f>
        <v/>
      </c>
    </row>
    <row r="35" spans="22:29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  <c r="AB35" s="13" t="str">
        <f>IF(AND('CALCULATOR SHEET'!P41="YES",'CALCULATOR SHEET'!Q41="YES"),HLOOKUP(CEILING(W35,6),$C$28:$Q$30,3,FALSE),"")</f>
        <v/>
      </c>
      <c r="AC35" s="13" t="str">
        <f>IF(AND('CALCULATOR SHEET'!P41="YES",'CALCULATOR SHEET'!Q41="NO"),HLOOKUP(CEILING(W35,6),$C$28:$Q$33,6,FALSE),"")</f>
        <v/>
      </c>
    </row>
    <row r="36" spans="22:29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  <c r="AB36" s="13" t="str">
        <f>IF(AND('CALCULATOR SHEET'!P42="YES",'CALCULATOR SHEET'!Q42="YES"),HLOOKUP(CEILING(W36,6),$C$28:$Q$30,3,FALSE),"")</f>
        <v/>
      </c>
      <c r="AC36" s="13" t="str">
        <f>IF(AND('CALCULATOR SHEET'!P42="YES",'CALCULATOR SHEET'!Q42="NO"),HLOOKUP(CEILING(W36,6),$C$28:$Q$33,6,FALSE),"")</f>
        <v/>
      </c>
    </row>
    <row r="37" spans="22:29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  <c r="AB37" s="13" t="str">
        <f>IF(AND('CALCULATOR SHEET'!P43="YES",'CALCULATOR SHEET'!Q43="YES"),HLOOKUP(CEILING(W37,6),$C$28:$Q$30,3,FALSE),"")</f>
        <v/>
      </c>
      <c r="AC37" s="13" t="str">
        <f>IF(AND('CALCULATOR SHEET'!P43="YES",'CALCULATOR SHEET'!Q43="NO"),HLOOKUP(CEILING(W37,6),$C$28:$Q$33,6,FALSE),"")</f>
        <v/>
      </c>
    </row>
    <row r="38" spans="22:29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  <c r="AB38" s="13" t="str">
        <f>IF(AND('CALCULATOR SHEET'!P44="YES",'CALCULATOR SHEET'!Q44="YES"),HLOOKUP(CEILING(W38,6),$C$28:$Q$30,3,FALSE),"")</f>
        <v/>
      </c>
      <c r="AC38" s="13" t="str">
        <f>IF(AND('CALCULATOR SHEET'!P44="YES",'CALCULATOR SHEET'!Q44="NO"),HLOOKUP(CEILING(W38,6),$C$28:$Q$33,6,FALSE),"")</f>
        <v/>
      </c>
    </row>
    <row r="39" spans="22:29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  <c r="AB39" s="13" t="str">
        <f>IF(AND('CALCULATOR SHEET'!P45="YES",'CALCULATOR SHEET'!Q45="YES"),HLOOKUP(CEILING(W39,6),$C$28:$Q$30,3,FALSE),"")</f>
        <v/>
      </c>
      <c r="AC39" s="13" t="str">
        <f>IF(AND('CALCULATOR SHEET'!P45="YES",'CALCULATOR SHEET'!Q45="NO"),HLOOKUP(CEILING(W39,6),$C$28:$Q$33,6,FALSE),"")</f>
        <v/>
      </c>
    </row>
    <row r="40" spans="22:29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  <c r="AB40" s="13" t="str">
        <f>IF(AND('CALCULATOR SHEET'!P46="YES",'CALCULATOR SHEET'!Q46="YES"),HLOOKUP(CEILING(W40,6),$C$28:$Q$30,3,FALSE),"")</f>
        <v/>
      </c>
      <c r="AC40" s="13" t="str">
        <f>IF(AND('CALCULATOR SHEET'!P46="YES",'CALCULATOR SHEET'!Q46="NO"),HLOOKUP(CEILING(W40,6),$C$28:$Q$33,6,FALSE),"")</f>
        <v/>
      </c>
    </row>
    <row r="41" spans="22:29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  <c r="AB41" s="13" t="str">
        <f>IF(AND('CALCULATOR SHEET'!P47="YES",'CALCULATOR SHEET'!Q47="YES"),HLOOKUP(CEILING(W41,6),$C$28:$Q$30,3,FALSE),"")</f>
        <v/>
      </c>
      <c r="AC41" s="13" t="str">
        <f>IF(AND('CALCULATOR SHEET'!P47="YES",'CALCULATOR SHEET'!Q47="NO"),HLOOKUP(CEILING(W41,6),$C$28:$Q$33,6,FALSE),"")</f>
        <v/>
      </c>
    </row>
    <row r="42" spans="22:29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  <c r="AB42" s="13" t="str">
        <f>IF(AND('CALCULATOR SHEET'!P48="YES",'CALCULATOR SHEET'!Q48="YES"),HLOOKUP(CEILING(W42,6),$C$28:$Q$30,3,FALSE),"")</f>
        <v/>
      </c>
      <c r="AC42" s="13" t="str">
        <f>IF(AND('CALCULATOR SHEET'!P48="YES",'CALCULATOR SHEET'!Q48="NO"),HLOOKUP(CEILING(W42,6),$C$28:$Q$33,6,FALSE),"")</f>
        <v/>
      </c>
    </row>
    <row r="43" spans="22:29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  <c r="AB43" s="13" t="str">
        <f>IF(AND('CALCULATOR SHEET'!P49="YES",'CALCULATOR SHEET'!Q49="YES"),HLOOKUP(CEILING(W43,6),$C$28:$Q$30,3,FALSE),"")</f>
        <v/>
      </c>
      <c r="AC43" s="13" t="str">
        <f>IF(AND('CALCULATOR SHEET'!P49="YES",'CALCULATOR SHEET'!Q49="NO"),HLOOKUP(CEILING(W43,6),$C$28:$Q$33,6,FALSE),"")</f>
        <v/>
      </c>
    </row>
    <row r="44" spans="22:29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  <c r="AB44" s="13" t="str">
        <f>IF(AND('CALCULATOR SHEET'!P50="YES",'CALCULATOR SHEET'!Q50="YES"),HLOOKUP(CEILING(W44,6),$C$28:$Q$30,3,FALSE),"")</f>
        <v/>
      </c>
      <c r="AC44" s="13" t="str">
        <f>IF(AND('CALCULATOR SHEET'!P50="YES",'CALCULATOR SHEET'!Q50="NO"),HLOOKUP(CEILING(W44,6),$C$28:$Q$33,6,FALSE),"")</f>
        <v/>
      </c>
    </row>
    <row r="45" spans="22:29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  <c r="AB45" s="13" t="str">
        <f>IF(AND('CALCULATOR SHEET'!P51="YES",'CALCULATOR SHEET'!Q51="YES"),HLOOKUP(CEILING(W45,6),$C$28:$Q$30,3,FALSE),"")</f>
        <v/>
      </c>
      <c r="AC45" s="13" t="str">
        <f>IF(AND('CALCULATOR SHEET'!P51="YES",'CALCULATOR SHEET'!Q51="NO"),HLOOKUP(CEILING(W45,6),$C$28:$Q$33,6,FALSE),"")</f>
        <v/>
      </c>
    </row>
    <row r="46" spans="22:29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  <c r="AB46" s="13" t="str">
        <f>IF(AND('CALCULATOR SHEET'!P52="YES",'CALCULATOR SHEET'!Q52="YES"),HLOOKUP(CEILING(W46,6),$C$28:$Q$30,3,FALSE),"")</f>
        <v/>
      </c>
      <c r="AC46" s="13" t="str">
        <f>IF(AND('CALCULATOR SHEET'!P52="YES",'CALCULATOR SHEET'!Q52="NO"),HLOOKUP(CEILING(W46,6),$C$28:$Q$33,6,FALSE),"")</f>
        <v/>
      </c>
    </row>
    <row r="47" spans="22:29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  <c r="AB47" s="13" t="str">
        <f>IF(AND('CALCULATOR SHEET'!P53="YES",'CALCULATOR SHEET'!Q53="YES"),HLOOKUP(CEILING(W47,6),$C$28:$Q$30,3,FALSE),"")</f>
        <v/>
      </c>
      <c r="AC47" s="13" t="str">
        <f>IF(AND('CALCULATOR SHEET'!P53="YES",'CALCULATOR SHEET'!Q53="NO"),HLOOKUP(CEILING(W47,6),$C$28:$Q$33,6,FALSE),"")</f>
        <v/>
      </c>
    </row>
    <row r="48" spans="22:29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  <c r="AB48" s="13" t="str">
        <f>IF(AND('CALCULATOR SHEET'!P54="YES",'CALCULATOR SHEET'!Q54="YES"),HLOOKUP(CEILING(W48,6),$C$28:$Q$30,3,FALSE),"")</f>
        <v/>
      </c>
      <c r="AC48" s="13" t="str">
        <f>IF(AND('CALCULATOR SHEET'!P54="YES",'CALCULATOR SHEET'!Q54="NO"),HLOOKUP(CEILING(W48,6),$C$28:$Q$33,6,FALSE),"")</f>
        <v/>
      </c>
    </row>
    <row r="49" spans="22:29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  <c r="AB49" s="13" t="str">
        <f>IF(AND('CALCULATOR SHEET'!P55="YES",'CALCULATOR SHEET'!Q55="YES"),HLOOKUP(CEILING(W49,6),$C$28:$Q$30,3,FALSE),"")</f>
        <v/>
      </c>
      <c r="AC49" s="13" t="str">
        <f>IF(AND('CALCULATOR SHEET'!P55="YES",'CALCULATOR SHEET'!Q55="NO"),HLOOKUP(CEILING(W49,6),$C$28:$Q$33,6,FALSE),"")</f>
        <v/>
      </c>
    </row>
    <row r="50" spans="22:29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  <c r="AB50" s="13" t="str">
        <f>IF(AND('CALCULATOR SHEET'!P56="YES",'CALCULATOR SHEET'!Q56="YES"),HLOOKUP(CEILING(W50,6),$C$28:$Q$30,3,FALSE),"")</f>
        <v/>
      </c>
      <c r="AC50" s="13" t="str">
        <f>IF(AND('CALCULATOR SHEET'!P56="YES",'CALCULATOR SHEET'!Q56="NO"),HLOOKUP(CEILING(W50,6),$C$28:$Q$33,6,FALSE),"")</f>
        <v/>
      </c>
    </row>
    <row r="51" spans="22:29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  <c r="AB51" s="13" t="str">
        <f>IF(AND('CALCULATOR SHEET'!P57="YES",'CALCULATOR SHEET'!Q57="YES"),HLOOKUP(CEILING(W51,6),$C$28:$Q$30,3,FALSE),"")</f>
        <v/>
      </c>
      <c r="AC51" s="13" t="str">
        <f>IF(AND('CALCULATOR SHEET'!P57="YES",'CALCULATOR SHEET'!Q57="NO"),HLOOKUP(CEILING(W51,6),$C$28:$Q$33,6,FALSE),"")</f>
        <v/>
      </c>
    </row>
    <row r="52" spans="22:29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  <c r="AB52" s="13" t="str">
        <f>IF(AND('CALCULATOR SHEET'!P58="YES",'CALCULATOR SHEET'!Q58="YES"),HLOOKUP(CEILING(W52,6),$C$28:$Q$30,3,FALSE),"")</f>
        <v/>
      </c>
      <c r="AC52" s="13" t="str">
        <f>IF(AND('CALCULATOR SHEET'!P58="YES",'CALCULATOR SHEET'!Q58="NO"),HLOOKUP(CEILING(W52,6),$C$28:$Q$33,6,FALSE),"")</f>
        <v/>
      </c>
    </row>
    <row r="53" spans="22:29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  <c r="AB53" s="13" t="str">
        <f>IF(AND('CALCULATOR SHEET'!P59="YES",'CALCULATOR SHEET'!Q59="YES"),HLOOKUP(CEILING(W53,6),$C$28:$Q$30,3,FALSE),"")</f>
        <v/>
      </c>
      <c r="AC53" s="13" t="str">
        <f>IF(AND('CALCULATOR SHEET'!P59="YES",'CALCULATOR SHEET'!Q59="NO"),HLOOKUP(CEILING(W53,6),$C$28:$Q$33,6,FALSE),"")</f>
        <v/>
      </c>
    </row>
    <row r="54" spans="22:29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  <c r="AB54" s="13" t="str">
        <f>IF(AND('CALCULATOR SHEET'!P60="YES",'CALCULATOR SHEET'!Q60="YES"),HLOOKUP(CEILING(W54,6),$C$28:$Q$30,3,FALSE),"")</f>
        <v/>
      </c>
      <c r="AC54" s="13" t="str">
        <f>IF(AND('CALCULATOR SHEET'!P60="YES",'CALCULATOR SHEET'!Q60="NO"),HLOOKUP(CEILING(W54,6),$C$28:$Q$33,6,FALSE),"")</f>
        <v/>
      </c>
    </row>
    <row r="55" spans="22:29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  <c r="AB55" s="13" t="str">
        <f>IF(AND('CALCULATOR SHEET'!P61="YES",'CALCULATOR SHEET'!Q61="YES"),HLOOKUP(CEILING(W55,6),$C$28:$Q$30,3,FALSE),"")</f>
        <v/>
      </c>
      <c r="AC55" s="13" t="str">
        <f>IF(AND('CALCULATOR SHEET'!P61="YES",'CALCULATOR SHEET'!Q61="NO"),HLOOKUP(CEILING(W55,6),$C$28:$Q$33,6,FALSE),"")</f>
        <v/>
      </c>
    </row>
    <row r="56" spans="22:29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  <c r="AB56" s="13" t="str">
        <f>IF(AND('CALCULATOR SHEET'!P62="YES",'CALCULATOR SHEET'!Q62="YES"),HLOOKUP(CEILING(W56,6),$C$28:$Q$30,3,FALSE),"")</f>
        <v/>
      </c>
      <c r="AC56" s="13" t="str">
        <f>IF(AND('CALCULATOR SHEET'!P62="YES",'CALCULATOR SHEET'!Q62="NO"),HLOOKUP(CEILING(W56,6),$C$28:$Q$33,6,FALSE),"")</f>
        <v/>
      </c>
    </row>
    <row r="57" spans="22:29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  <c r="AB57" s="13" t="str">
        <f>IF(AND('CALCULATOR SHEET'!P66="YES",'CALCULATOR SHEET'!Q66="YES"),HLOOKUP(CEILING(W57,6),$C$28:$Q$30,3,FALSE),"")</f>
        <v/>
      </c>
      <c r="AC57" s="13" t="str">
        <f>IF(AND('CALCULATOR SHEET'!P66="YES",'CALCULATOR SHEET'!Q66="NO"),HLOOKUP(CEILING(W57,6),$C$28:$Q$33,6,FALSE),"")</f>
        <v/>
      </c>
    </row>
    <row r="58" spans="22:29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  <c r="AB58" s="13" t="str">
        <f>IF(AND('CALCULATOR SHEET'!P67="YES",'CALCULATOR SHEET'!Q67="YES"),HLOOKUP(CEILING(W58,6),$C$28:$Q$30,3,FALSE),"")</f>
        <v/>
      </c>
      <c r="AC58" s="13" t="str">
        <f>IF(AND('CALCULATOR SHEET'!P67="YES",'CALCULATOR SHEET'!Q67="NO"),HLOOKUP(CEILING(W58,6),$C$28:$Q$33,6,FALSE),"")</f>
        <v/>
      </c>
    </row>
    <row r="59" spans="22:29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  <c r="AB59" s="13" t="str">
        <f>IF(AND('CALCULATOR SHEET'!P68="YES",'CALCULATOR SHEET'!Q68="YES"),HLOOKUP(CEILING(W59,6),$C$28:$Q$30,3,FALSE),"")</f>
        <v/>
      </c>
      <c r="AC59" s="13" t="str">
        <f>IF(AND('CALCULATOR SHEET'!P68="YES",'CALCULATOR SHEET'!Q68="NO"),HLOOKUP(CEILING(W59,6),$C$28:$Q$33,6,FALSE),"")</f>
        <v/>
      </c>
    </row>
    <row r="60" spans="22:29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  <c r="AB60" s="13" t="str">
        <f>IF(AND('CALCULATOR SHEET'!P69="YES",'CALCULATOR SHEET'!Q69="YES"),HLOOKUP(CEILING(W60,6),$C$28:$Q$30,3,FALSE),"")</f>
        <v/>
      </c>
      <c r="AC60" s="13" t="str">
        <f>IF(AND('CALCULATOR SHEET'!P69="YES",'CALCULATOR SHEET'!Q69="NO"),HLOOKUP(CEILING(W60,6),$C$28:$Q$33,6,FALSE),"")</f>
        <v/>
      </c>
    </row>
    <row r="61" spans="22:29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  <c r="AB61" s="13" t="str">
        <f>IF(AND('CALCULATOR SHEET'!P70="YES",'CALCULATOR SHEET'!Q70="YES"),HLOOKUP(CEILING(W61,6),$C$28:$Q$30,3,FALSE),"")</f>
        <v/>
      </c>
      <c r="AC61" s="13" t="str">
        <f>IF(AND('CALCULATOR SHEET'!P70="YES",'CALCULATOR SHEET'!Q70="NO"),HLOOKUP(CEILING(W61,6),$C$28:$Q$33,6,FALSE),"")</f>
        <v/>
      </c>
    </row>
    <row r="62" spans="22:29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  <c r="AB62" s="13" t="str">
        <f>IF(AND('CALCULATOR SHEET'!P71="YES",'CALCULATOR SHEET'!Q71="YES"),HLOOKUP(CEILING(W62,6),$C$28:$Q$30,3,FALSE),"")</f>
        <v/>
      </c>
      <c r="AC62" s="13" t="str">
        <f>IF(AND('CALCULATOR SHEET'!P71="YES",'CALCULATOR SHEET'!Q71="NO"),HLOOKUP(CEILING(W62,6),$C$28:$Q$33,6,FALSE),"")</f>
        <v/>
      </c>
    </row>
    <row r="63" spans="22:29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  <c r="AB63" s="13" t="str">
        <f>IF(AND('CALCULATOR SHEET'!P72="YES",'CALCULATOR SHEET'!Q72="YES"),HLOOKUP(CEILING(W63,6),$C$28:$Q$30,3,FALSE),"")</f>
        <v/>
      </c>
      <c r="AC63" s="13" t="str">
        <f>IF(AND('CALCULATOR SHEET'!P72="YES",'CALCULATOR SHEET'!Q72="NO"),HLOOKUP(CEILING(W63,6),$C$28:$Q$33,6,FALSE),"")</f>
        <v/>
      </c>
    </row>
    <row r="64" spans="22:29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  <c r="AB64" s="13" t="str">
        <f>IF(AND('CALCULATOR SHEET'!P73="YES",'CALCULATOR SHEET'!Q73="YES"),HLOOKUP(CEILING(W64,6),$C$28:$Q$30,3,FALSE),"")</f>
        <v/>
      </c>
      <c r="AC64" s="13" t="str">
        <f>IF(AND('CALCULATOR SHEET'!P73="YES",'CALCULATOR SHEET'!Q73="NO"),HLOOKUP(CEILING(W64,6),$C$28:$Q$33,6,FALSE),"")</f>
        <v/>
      </c>
    </row>
    <row r="65" spans="22:29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  <c r="AB65" s="13" t="str">
        <f>IF(AND('CALCULATOR SHEET'!P74="YES",'CALCULATOR SHEET'!Q74="YES"),HLOOKUP(CEILING(W65,6),$C$28:$Q$30,3,FALSE),"")</f>
        <v/>
      </c>
      <c r="AC65" s="13" t="str">
        <f>IF(AND('CALCULATOR SHEET'!P74="YES",'CALCULATOR SHEET'!Q74="NO"),HLOOKUP(CEILING(W65,6),$C$28:$Q$33,6,FALSE),"")</f>
        <v/>
      </c>
    </row>
    <row r="66" spans="22:29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  <c r="AB66" s="13" t="str">
        <f>IF(AND('CALCULATOR SHEET'!P75="YES",'CALCULATOR SHEET'!Q75="YES"),HLOOKUP(CEILING(W66,6),$C$28:$Q$30,3,FALSE),"")</f>
        <v/>
      </c>
      <c r="AC66" s="13" t="str">
        <f>IF(AND('CALCULATOR SHEET'!P75="YES",'CALCULATOR SHEET'!Q75="NO"),HLOOKUP(CEILING(W66,6),$C$28:$Q$33,6,FALSE),"")</f>
        <v/>
      </c>
    </row>
    <row r="67" spans="22:29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  <c r="AB67" s="13" t="str">
        <f>IF(AND('CALCULATOR SHEET'!P76="YES",'CALCULATOR SHEET'!Q76="YES"),HLOOKUP(CEILING(W67,6),$C$28:$Q$30,3,FALSE),"")</f>
        <v/>
      </c>
      <c r="AC67" s="13" t="str">
        <f>IF(AND('CALCULATOR SHEET'!P76="YES",'CALCULATOR SHEET'!Q76="NO"),HLOOKUP(CEILING(W67,6),$C$28:$Q$33,6,FALSE),"")</f>
        <v/>
      </c>
    </row>
    <row r="68" spans="22:29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  <c r="AB68" s="13" t="str">
        <f>IF(AND('CALCULATOR SHEET'!P77="YES",'CALCULATOR SHEET'!Q77="YES"),HLOOKUP(CEILING(W68,6),$C$28:$Q$30,3,FALSE),"")</f>
        <v/>
      </c>
      <c r="AC68" s="13" t="str">
        <f>IF(AND('CALCULATOR SHEET'!P77="YES",'CALCULATOR SHEET'!Q77="NO"),HLOOKUP(CEILING(W68,6),$C$28:$Q$33,6,FALSE),"")</f>
        <v/>
      </c>
    </row>
    <row r="69" spans="22:29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  <c r="AB69" s="13" t="str">
        <f>IF(AND('CALCULATOR SHEET'!P78="YES",'CALCULATOR SHEET'!Q78="YES"),HLOOKUP(CEILING(W69,6),$C$28:$Q$30,3,FALSE),"")</f>
        <v/>
      </c>
      <c r="AC69" s="13" t="str">
        <f>IF(AND('CALCULATOR SHEET'!P78="YES",'CALCULATOR SHEET'!Q78="NO"),HLOOKUP(CEILING(W69,6),$C$28:$Q$33,6,FALSE),"")</f>
        <v/>
      </c>
    </row>
    <row r="70" spans="22:29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  <c r="AB70" s="13" t="str">
        <f>IF(AND('CALCULATOR SHEET'!P79="YES",'CALCULATOR SHEET'!Q79="YES"),HLOOKUP(CEILING(W70,6),$C$28:$Q$30,3,FALSE),"")</f>
        <v/>
      </c>
      <c r="AC70" s="13" t="str">
        <f>IF(AND('CALCULATOR SHEET'!P79="YES",'CALCULATOR SHEET'!Q79="NO"),HLOOKUP(CEILING(W70,6),$C$28:$Q$33,6,FALSE),"")</f>
        <v/>
      </c>
    </row>
    <row r="71" spans="22:29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  <c r="AB71" s="13" t="str">
        <f>IF(AND('CALCULATOR SHEET'!P80="YES",'CALCULATOR SHEET'!Q80="YES"),HLOOKUP(CEILING(W71,6),$C$28:$Q$30,3,FALSE),"")</f>
        <v/>
      </c>
      <c r="AC71" s="13" t="str">
        <f>IF(AND('CALCULATOR SHEET'!P80="YES",'CALCULATOR SHEET'!Q80="NO"),HLOOKUP(CEILING(W71,6),$C$28:$Q$33,6,FALSE),"")</f>
        <v/>
      </c>
    </row>
    <row r="72" spans="22:29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  <c r="AB72" s="13" t="str">
        <f>IF(AND('CALCULATOR SHEET'!P81="YES",'CALCULATOR SHEET'!Q81="YES"),HLOOKUP(CEILING(W72,6),$C$28:$Q$30,3,FALSE),"")</f>
        <v/>
      </c>
      <c r="AC72" s="13" t="str">
        <f>IF(AND('CALCULATOR SHEET'!P81="YES",'CALCULATOR SHEET'!Q81="NO"),HLOOKUP(CEILING(W72,6),$C$28:$Q$33,6,FALSE),"")</f>
        <v/>
      </c>
    </row>
    <row r="73" spans="22:29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  <c r="AB73" s="13" t="str">
        <f>IF(AND('CALCULATOR SHEET'!P82="YES",'CALCULATOR SHEET'!Q82="YES"),HLOOKUP(CEILING(W73,6),$C$28:$Q$30,3,FALSE),"")</f>
        <v/>
      </c>
      <c r="AC73" s="13" t="str">
        <f>IF(AND('CALCULATOR SHEET'!P82="YES",'CALCULATOR SHEET'!Q82="NO"),HLOOKUP(CEILING(W73,6),$C$28:$Q$33,6,FALSE),"")</f>
        <v/>
      </c>
    </row>
    <row r="74" spans="22:29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  <c r="AB74" s="13" t="str">
        <f>IF(AND('CALCULATOR SHEET'!P83="YES",'CALCULATOR SHEET'!Q83="YES"),HLOOKUP(CEILING(W74,6),$C$28:$Q$30,3,FALSE),"")</f>
        <v/>
      </c>
      <c r="AC74" s="13" t="str">
        <f>IF(AND('CALCULATOR SHEET'!P83="YES",'CALCULATOR SHEET'!Q83="NO"),HLOOKUP(CEILING(W74,6),$C$28:$Q$33,6,FALSE),"")</f>
        <v/>
      </c>
    </row>
    <row r="75" spans="22:29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  <c r="AB75" s="13" t="str">
        <f>IF(AND('CALCULATOR SHEET'!P84="YES",'CALCULATOR SHEET'!Q84="YES"),HLOOKUP(CEILING(W75,6),$C$28:$Q$30,3,FALSE),"")</f>
        <v/>
      </c>
      <c r="AC75" s="13" t="str">
        <f>IF(AND('CALCULATOR SHEET'!P84="YES",'CALCULATOR SHEET'!Q84="NO"),HLOOKUP(CEILING(W75,6),$C$28:$Q$33,6,FALSE),"")</f>
        <v/>
      </c>
    </row>
    <row r="76" spans="22:29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  <c r="AB76" s="13" t="str">
        <f>IF(AND('CALCULATOR SHEET'!P85="YES",'CALCULATOR SHEET'!Q85="YES"),HLOOKUP(CEILING(W76,6),$C$28:$Q$30,3,FALSE),"")</f>
        <v/>
      </c>
      <c r="AC76" s="13" t="str">
        <f>IF(AND('CALCULATOR SHEET'!P85="YES",'CALCULATOR SHEET'!Q85="NO"),HLOOKUP(CEILING(W76,6),$C$28:$Q$33,6,FALSE),"")</f>
        <v/>
      </c>
    </row>
    <row r="77" spans="22:29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  <c r="AB77" s="13" t="str">
        <f>IF(AND('CALCULATOR SHEET'!P86="YES",'CALCULATOR SHEET'!Q86="YES"),HLOOKUP(CEILING(W77,6),$C$28:$Q$30,3,FALSE),"")</f>
        <v/>
      </c>
      <c r="AC77" s="13" t="str">
        <f>IF(AND('CALCULATOR SHEET'!P86="YES",'CALCULATOR SHEET'!Q86="NO"),HLOOKUP(CEILING(W77,6),$C$28:$Q$33,6,FALSE),"")</f>
        <v/>
      </c>
    </row>
    <row r="78" spans="22:29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  <c r="AB78" s="13" t="str">
        <f>IF(AND('CALCULATOR SHEET'!P87="YES",'CALCULATOR SHEET'!Q87="YES"),HLOOKUP(CEILING(W78,6),$C$28:$Q$30,3,FALSE),"")</f>
        <v/>
      </c>
      <c r="AC78" s="13" t="str">
        <f>IF(AND('CALCULATOR SHEET'!P87="YES",'CALCULATOR SHEET'!Q87="NO"),HLOOKUP(CEILING(W78,6),$C$28:$Q$33,6,FALSE),"")</f>
        <v/>
      </c>
    </row>
    <row r="79" spans="22:29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  <c r="AB79" s="13" t="str">
        <f>IF(AND('CALCULATOR SHEET'!P88="YES",'CALCULATOR SHEET'!Q88="YES"),HLOOKUP(CEILING(W79,6),$C$28:$Q$30,3,FALSE),"")</f>
        <v/>
      </c>
      <c r="AC79" s="13" t="str">
        <f>IF(AND('CALCULATOR SHEET'!P88="YES",'CALCULATOR SHEET'!Q88="NO"),HLOOKUP(CEILING(W79,6),$C$28:$Q$33,6,FALSE),"")</f>
        <v/>
      </c>
    </row>
    <row r="80" spans="22:29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  <c r="AB80" s="13" t="str">
        <f>IF(AND('CALCULATOR SHEET'!P89="YES",'CALCULATOR SHEET'!Q89="YES"),HLOOKUP(CEILING(W80,6),$C$28:$Q$30,3,FALSE),"")</f>
        <v/>
      </c>
      <c r="AC80" s="13" t="str">
        <f>IF(AND('CALCULATOR SHEET'!P89="YES",'CALCULATOR SHEET'!Q89="NO"),HLOOKUP(CEILING(W80,6),$C$28:$Q$33,6,FALSE),"")</f>
        <v/>
      </c>
    </row>
    <row r="81" spans="22:29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  <c r="AB81" s="13" t="str">
        <f>IF(AND('CALCULATOR SHEET'!P90="YES",'CALCULATOR SHEET'!Q90="YES"),HLOOKUP(CEILING(W81,6),$C$28:$Q$30,3,FALSE),"")</f>
        <v/>
      </c>
      <c r="AC81" s="13" t="str">
        <f>IF(AND('CALCULATOR SHEET'!P90="YES",'CALCULATOR SHEET'!Q90="NO"),HLOOKUP(CEILING(W81,6),$C$28:$Q$33,6,FALSE),"")</f>
        <v/>
      </c>
    </row>
    <row r="82" spans="22:29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  <c r="AB82" s="13" t="str">
        <f>IF(AND('CALCULATOR SHEET'!P91="YES",'CALCULATOR SHEET'!Q91="YES"),HLOOKUP(CEILING(W82,6),$C$28:$Q$30,3,FALSE),"")</f>
        <v/>
      </c>
      <c r="AC82" s="13" t="str">
        <f>IF(AND('CALCULATOR SHEET'!P91="YES",'CALCULATOR SHEET'!Q91="NO"),HLOOKUP(CEILING(W82,6),$C$28:$Q$33,6,FALSE),"")</f>
        <v/>
      </c>
    </row>
    <row r="83" spans="22:29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  <c r="AB83" s="13" t="str">
        <f>IF(AND('CALCULATOR SHEET'!P92="YES",'CALCULATOR SHEET'!Q92="YES"),HLOOKUP(CEILING(W83,6),$C$28:$Q$30,3,FALSE),"")</f>
        <v/>
      </c>
      <c r="AC83" s="13" t="str">
        <f>IF(AND('CALCULATOR SHEET'!P92="YES",'CALCULATOR SHEET'!Q92="NO"),HLOOKUP(CEILING(W83,6),$C$28:$Q$33,6,FALSE),"")</f>
        <v/>
      </c>
    </row>
    <row r="84" spans="22:29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  <c r="AB84" s="13" t="str">
        <f>IF(AND('CALCULATOR SHEET'!P93="YES",'CALCULATOR SHEET'!Q93="YES"),HLOOKUP(CEILING(W84,6),$C$28:$Q$30,3,FALSE),"")</f>
        <v/>
      </c>
      <c r="AC84" s="13" t="str">
        <f>IF(AND('CALCULATOR SHEET'!P93="YES",'CALCULATOR SHEET'!Q93="NO"),HLOOKUP(CEILING(W84,6),$C$28:$Q$33,6,FALSE),"")</f>
        <v/>
      </c>
    </row>
    <row r="85" spans="22:29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  <c r="AB85" s="13" t="str">
        <f>IF(AND('CALCULATOR SHEET'!P94="YES",'CALCULATOR SHEET'!Q94="YES"),HLOOKUP(CEILING(W85,6),$C$28:$Q$30,3,FALSE),"")</f>
        <v/>
      </c>
      <c r="AC85" s="13" t="str">
        <f>IF(AND('CALCULATOR SHEET'!P94="YES",'CALCULATOR SHEET'!Q94="NO"),HLOOKUP(CEILING(W85,6),$C$28:$Q$33,6,FALSE),"")</f>
        <v/>
      </c>
    </row>
    <row r="86" spans="22:29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  <c r="AB86" s="13" t="str">
        <f>IF(AND('CALCULATOR SHEET'!P95="YES",'CALCULATOR SHEET'!Q95="YES"),HLOOKUP(CEILING(W86,6),$C$28:$Q$30,3,FALSE),"")</f>
        <v/>
      </c>
      <c r="AC86" s="13" t="str">
        <f>IF(AND('CALCULATOR SHEET'!P95="YES",'CALCULATOR SHEET'!Q95="NO"),HLOOKUP(CEILING(W86,6),$C$28:$Q$33,6,FALSE),"")</f>
        <v/>
      </c>
    </row>
    <row r="87" spans="22:29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  <c r="AB87" s="13" t="str">
        <f>IF(AND('CALCULATOR SHEET'!P96="YES",'CALCULATOR SHEET'!Q96="YES"),HLOOKUP(CEILING(W87,6),$C$28:$Q$30,3,FALSE),"")</f>
        <v/>
      </c>
      <c r="AC87" s="13" t="str">
        <f>IF(AND('CALCULATOR SHEET'!P96="YES",'CALCULATOR SHEET'!Q96="NO"),HLOOKUP(CEILING(W87,6),$C$28:$Q$33,6,FALSE),"")</f>
        <v/>
      </c>
    </row>
    <row r="88" spans="22:29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  <c r="AB88" s="13" t="str">
        <f>IF(AND('CALCULATOR SHEET'!P97="YES",'CALCULATOR SHEET'!Q97="YES"),HLOOKUP(CEILING(W88,6),$C$28:$Q$30,3,FALSE),"")</f>
        <v/>
      </c>
      <c r="AC88" s="13" t="str">
        <f>IF(AND('CALCULATOR SHEET'!P97="YES",'CALCULATOR SHEET'!Q97="NO"),HLOOKUP(CEILING(W88,6),$C$28:$Q$33,6,FALSE),"")</f>
        <v/>
      </c>
    </row>
    <row r="89" spans="22:29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  <c r="AB89" s="13" t="str">
        <f>IF(AND('CALCULATOR SHEET'!P98="YES",'CALCULATOR SHEET'!Q98="YES"),HLOOKUP(CEILING(W89,6),$C$28:$Q$30,3,FALSE),"")</f>
        <v/>
      </c>
      <c r="AC89" s="13" t="str">
        <f>IF(AND('CALCULATOR SHEET'!P98="YES",'CALCULATOR SHEET'!Q98="NO"),HLOOKUP(CEILING(W89,6),$C$28:$Q$33,6,FALSE),"")</f>
        <v/>
      </c>
    </row>
    <row r="90" spans="22:29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  <c r="AB90" s="13" t="str">
        <f>IF(AND('CALCULATOR SHEET'!P99="YES",'CALCULATOR SHEET'!Q99="YES"),HLOOKUP(CEILING(W90,6),$C$28:$Q$30,3,FALSE),"")</f>
        <v/>
      </c>
      <c r="AC90" s="13" t="str">
        <f>IF(AND('CALCULATOR SHEET'!P99="YES",'CALCULATOR SHEET'!Q99="NO"),HLOOKUP(CEILING(W90,6),$C$28:$Q$33,6,FALSE),"")</f>
        <v/>
      </c>
    </row>
    <row r="91" spans="22:29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  <c r="AB91" s="13" t="str">
        <f>IF(AND('CALCULATOR SHEET'!P100="YES",'CALCULATOR SHEET'!Q100="YES"),HLOOKUP(CEILING(W91,6),$C$28:$Q$30,3,FALSE),"")</f>
        <v/>
      </c>
      <c r="AC91" s="13" t="str">
        <f>IF(AND('CALCULATOR SHEET'!P100="YES",'CALCULATOR SHEET'!Q100="NO"),HLOOKUP(CEILING(W91,6),$C$28:$Q$33,6,FALSE),"")</f>
        <v/>
      </c>
    </row>
    <row r="92" spans="22:29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  <c r="AB92" s="13" t="str">
        <f>IF(AND('CALCULATOR SHEET'!P101="YES",'CALCULATOR SHEET'!Q101="YES"),HLOOKUP(CEILING(W92,6),$C$28:$Q$30,3,FALSE),"")</f>
        <v/>
      </c>
      <c r="AC92" s="13" t="str">
        <f>IF(AND('CALCULATOR SHEET'!P101="YES",'CALCULATOR SHEET'!Q101="NO"),HLOOKUP(CEILING(W92,6),$C$28:$Q$33,6,FALSE),"")</f>
        <v/>
      </c>
    </row>
  </sheetData>
  <sheetProtection algorithmName="SHA-512" hashValue="SIOlZCHZWCNSLWZHLlLlczuZlZ8nCfdM7mz+ROWWHFUJUr2fpoy3P6hUbJzreHpsL+5mSbvErdrncv0De1LM1Q==" saltValue="7WXXxdbPzUaIV7YEm+/RJw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3"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8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362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91</v>
      </c>
      <c r="X7" s="7">
        <f>'CALCULATOR SHEET'!J13</f>
        <v>117.5</v>
      </c>
      <c r="Y7" s="7">
        <f>IF(W7=0,"",MATCH(CEILING(W7,6),$C$7:$Q$7,0))</f>
        <v>13</v>
      </c>
      <c r="Z7" s="7">
        <f>IF(X7=0,"",MATCH(CEILING(X7,6),$B$10:$B$26,0))</f>
        <v>17</v>
      </c>
      <c r="AA7" s="146">
        <f>IF(Y7="","",INDEX($C$10:$Q$26,Z7,Y7))</f>
        <v>438</v>
      </c>
    </row>
    <row r="8" spans="2:27">
      <c r="T8" s="385"/>
      <c r="V8" s="1">
        <f>+V7+1</f>
        <v>2</v>
      </c>
      <c r="W8" s="7">
        <f>'CALCULATOR SHEET'!I14</f>
        <v>47</v>
      </c>
      <c r="X8" s="7">
        <f>'CALCULATOR SHEET'!J14</f>
        <v>117.5</v>
      </c>
      <c r="Y8" s="7">
        <f t="shared" ref="Y8:Y71" si="1">IF(W8=0,"",MATCH(CEILING(W8,6),$C$7:$Q$7,0))</f>
        <v>5</v>
      </c>
      <c r="Z8" s="7">
        <f t="shared" ref="Z8:Z71" si="2">IF(X8=0,"",MATCH(CEILING(X8,6),$B$10:$B$26,0))</f>
        <v>17</v>
      </c>
      <c r="AA8" s="146">
        <f t="shared" ref="AA8:AA71" si="3">IF(Y8="","",INDEX($C$10:$Q$26,Z8,Y8))</f>
        <v>252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90</v>
      </c>
      <c r="D10" s="137">
        <v>100</v>
      </c>
      <c r="E10" s="137">
        <v>109</v>
      </c>
      <c r="F10" s="137">
        <v>129</v>
      </c>
      <c r="G10" s="137">
        <v>137</v>
      </c>
      <c r="H10" s="137">
        <v>144</v>
      </c>
      <c r="I10" s="137">
        <v>179</v>
      </c>
      <c r="J10" s="137">
        <v>190</v>
      </c>
      <c r="K10" s="137">
        <v>198</v>
      </c>
      <c r="L10" s="137">
        <v>215</v>
      </c>
      <c r="M10" s="137">
        <v>223</v>
      </c>
      <c r="N10" s="137">
        <v>230</v>
      </c>
      <c r="O10" s="137">
        <v>242</v>
      </c>
      <c r="P10" s="137">
        <v>265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92</v>
      </c>
      <c r="D11" s="137">
        <v>106</v>
      </c>
      <c r="E11" s="137">
        <v>115</v>
      </c>
      <c r="F11" s="137">
        <v>135</v>
      </c>
      <c r="G11" s="137">
        <v>143</v>
      </c>
      <c r="H11" s="137">
        <v>151</v>
      </c>
      <c r="I11" s="137">
        <v>191</v>
      </c>
      <c r="J11" s="137">
        <v>203</v>
      </c>
      <c r="K11" s="137">
        <v>210</v>
      </c>
      <c r="L11" s="137">
        <v>226</v>
      </c>
      <c r="M11" s="137">
        <v>235</v>
      </c>
      <c r="N11" s="137">
        <v>243</v>
      </c>
      <c r="O11" s="137">
        <v>253</v>
      </c>
      <c r="P11" s="137">
        <v>277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96</v>
      </c>
      <c r="D12" s="137">
        <v>110</v>
      </c>
      <c r="E12" s="137">
        <v>118</v>
      </c>
      <c r="F12" s="137">
        <v>140</v>
      </c>
      <c r="G12" s="137">
        <v>149</v>
      </c>
      <c r="H12" s="137">
        <v>157</v>
      </c>
      <c r="I12" s="137">
        <v>204</v>
      </c>
      <c r="J12" s="137">
        <v>215</v>
      </c>
      <c r="K12" s="137">
        <v>223</v>
      </c>
      <c r="L12" s="137">
        <v>238</v>
      </c>
      <c r="M12" s="137">
        <v>246</v>
      </c>
      <c r="N12" s="137">
        <v>255</v>
      </c>
      <c r="O12" s="137">
        <v>265</v>
      </c>
      <c r="P12" s="137">
        <v>290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99</v>
      </c>
      <c r="D13" s="137">
        <v>113</v>
      </c>
      <c r="E13" s="137">
        <v>120</v>
      </c>
      <c r="F13" s="137">
        <v>146</v>
      </c>
      <c r="G13" s="137">
        <v>155</v>
      </c>
      <c r="H13" s="137">
        <v>163</v>
      </c>
      <c r="I13" s="137">
        <v>216</v>
      </c>
      <c r="J13" s="137">
        <v>226</v>
      </c>
      <c r="K13" s="137">
        <v>235</v>
      </c>
      <c r="L13" s="137">
        <v>251</v>
      </c>
      <c r="M13" s="137">
        <v>258</v>
      </c>
      <c r="N13" s="137">
        <v>266</v>
      </c>
      <c r="O13" s="137">
        <v>277</v>
      </c>
      <c r="P13" s="137">
        <v>302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102</v>
      </c>
      <c r="D14" s="137">
        <v>116</v>
      </c>
      <c r="E14" s="137">
        <v>124</v>
      </c>
      <c r="F14" s="137">
        <v>153</v>
      </c>
      <c r="G14" s="137">
        <v>160</v>
      </c>
      <c r="H14" s="137">
        <v>169</v>
      </c>
      <c r="I14" s="137">
        <v>225</v>
      </c>
      <c r="J14" s="137">
        <v>236</v>
      </c>
      <c r="K14" s="137">
        <v>244</v>
      </c>
      <c r="L14" s="137">
        <v>259</v>
      </c>
      <c r="M14" s="137">
        <v>268</v>
      </c>
      <c r="N14" s="137">
        <v>276</v>
      </c>
      <c r="O14" s="137">
        <v>286</v>
      </c>
      <c r="P14" s="137">
        <v>311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105</v>
      </c>
      <c r="D15" s="137">
        <v>123</v>
      </c>
      <c r="E15" s="137">
        <v>130</v>
      </c>
      <c r="F15" s="137">
        <v>159</v>
      </c>
      <c r="G15" s="137">
        <v>168</v>
      </c>
      <c r="H15" s="137">
        <v>175</v>
      </c>
      <c r="I15" s="137">
        <v>237</v>
      </c>
      <c r="J15" s="137">
        <v>248</v>
      </c>
      <c r="K15" s="137">
        <v>256</v>
      </c>
      <c r="L15" s="137">
        <v>272</v>
      </c>
      <c r="M15" s="137">
        <v>279</v>
      </c>
      <c r="N15" s="137">
        <v>288</v>
      </c>
      <c r="O15" s="137">
        <v>298</v>
      </c>
      <c r="P15" s="137">
        <v>323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109</v>
      </c>
      <c r="D16" s="137">
        <v>125</v>
      </c>
      <c r="E16" s="137">
        <v>133</v>
      </c>
      <c r="F16" s="137">
        <v>165</v>
      </c>
      <c r="G16" s="137">
        <v>173</v>
      </c>
      <c r="H16" s="137">
        <v>182</v>
      </c>
      <c r="I16" s="137">
        <v>249</v>
      </c>
      <c r="J16" s="137">
        <v>259</v>
      </c>
      <c r="K16" s="137">
        <v>268</v>
      </c>
      <c r="L16" s="137">
        <v>284</v>
      </c>
      <c r="M16" s="137">
        <v>292</v>
      </c>
      <c r="N16" s="137">
        <v>299</v>
      </c>
      <c r="O16" s="137">
        <v>311</v>
      </c>
      <c r="P16" s="137">
        <v>335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109</v>
      </c>
      <c r="D17" s="137">
        <v>129</v>
      </c>
      <c r="E17" s="137">
        <v>137</v>
      </c>
      <c r="F17" s="137">
        <v>169</v>
      </c>
      <c r="G17" s="137">
        <v>176</v>
      </c>
      <c r="H17" s="137">
        <v>184</v>
      </c>
      <c r="I17" s="137">
        <v>258</v>
      </c>
      <c r="J17" s="137">
        <v>269</v>
      </c>
      <c r="K17" s="137">
        <v>277</v>
      </c>
      <c r="L17" s="137">
        <v>293</v>
      </c>
      <c r="M17" s="137">
        <v>300</v>
      </c>
      <c r="N17" s="137">
        <v>309</v>
      </c>
      <c r="O17" s="137">
        <v>319</v>
      </c>
      <c r="P17" s="137">
        <v>344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111</v>
      </c>
      <c r="D18" s="137">
        <v>132</v>
      </c>
      <c r="E18" s="137">
        <v>139</v>
      </c>
      <c r="F18" s="137">
        <v>175</v>
      </c>
      <c r="G18" s="137">
        <v>183</v>
      </c>
      <c r="H18" s="137">
        <v>190</v>
      </c>
      <c r="I18" s="136">
        <v>270</v>
      </c>
      <c r="J18" s="136">
        <v>280</v>
      </c>
      <c r="K18" s="136">
        <v>289</v>
      </c>
      <c r="L18" s="137">
        <v>305</v>
      </c>
      <c r="M18" s="137">
        <v>313</v>
      </c>
      <c r="N18" s="137">
        <v>320</v>
      </c>
      <c r="O18" s="137">
        <v>332</v>
      </c>
      <c r="P18" s="137">
        <v>356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123</v>
      </c>
      <c r="D19" s="137">
        <v>146</v>
      </c>
      <c r="E19" s="137">
        <v>153</v>
      </c>
      <c r="F19" s="137">
        <v>189</v>
      </c>
      <c r="G19" s="137">
        <v>197</v>
      </c>
      <c r="H19" s="137">
        <v>204</v>
      </c>
      <c r="I19" s="136">
        <v>290</v>
      </c>
      <c r="J19" s="136">
        <v>300</v>
      </c>
      <c r="K19" s="136">
        <v>309</v>
      </c>
      <c r="L19" s="137">
        <v>317</v>
      </c>
      <c r="M19" s="137">
        <v>325</v>
      </c>
      <c r="N19" s="137">
        <v>333</v>
      </c>
      <c r="O19" s="137">
        <v>344</v>
      </c>
      <c r="P19" s="137">
        <v>368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126</v>
      </c>
      <c r="D20" s="137">
        <v>149</v>
      </c>
      <c r="E20" s="137">
        <v>157</v>
      </c>
      <c r="F20" s="137">
        <v>195</v>
      </c>
      <c r="G20" s="137">
        <v>203</v>
      </c>
      <c r="H20" s="137">
        <v>211</v>
      </c>
      <c r="I20" s="136">
        <v>299</v>
      </c>
      <c r="J20" s="136">
        <v>310</v>
      </c>
      <c r="K20" s="136">
        <v>318</v>
      </c>
      <c r="L20" s="137">
        <v>326</v>
      </c>
      <c r="M20" s="137">
        <v>335</v>
      </c>
      <c r="N20" s="137">
        <v>342</v>
      </c>
      <c r="O20" s="137">
        <v>353</v>
      </c>
      <c r="P20" s="137">
        <v>377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129</v>
      </c>
      <c r="D21" s="137">
        <v>152</v>
      </c>
      <c r="E21" s="137">
        <v>160</v>
      </c>
      <c r="F21" s="137">
        <v>200</v>
      </c>
      <c r="G21" s="137">
        <v>209</v>
      </c>
      <c r="H21" s="137">
        <v>217</v>
      </c>
      <c r="I21" s="137">
        <v>311</v>
      </c>
      <c r="J21" s="137">
        <v>322</v>
      </c>
      <c r="K21" s="137">
        <v>330</v>
      </c>
      <c r="L21" s="137">
        <v>338</v>
      </c>
      <c r="M21" s="137">
        <v>346</v>
      </c>
      <c r="N21" s="137">
        <v>355</v>
      </c>
      <c r="O21" s="137">
        <v>365</v>
      </c>
      <c r="P21" s="137">
        <v>389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132</v>
      </c>
      <c r="D22" s="137">
        <v>155</v>
      </c>
      <c r="E22" s="137">
        <v>163</v>
      </c>
      <c r="F22" s="137">
        <v>206</v>
      </c>
      <c r="G22" s="137">
        <v>215</v>
      </c>
      <c r="H22" s="137">
        <v>223</v>
      </c>
      <c r="I22" s="137">
        <v>323</v>
      </c>
      <c r="J22" s="137">
        <v>335</v>
      </c>
      <c r="K22" s="137">
        <v>342</v>
      </c>
      <c r="L22" s="137">
        <v>350</v>
      </c>
      <c r="M22" s="137">
        <v>358</v>
      </c>
      <c r="N22" s="137">
        <v>366</v>
      </c>
      <c r="O22" s="137">
        <v>377</v>
      </c>
      <c r="P22" s="137">
        <v>402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151</v>
      </c>
      <c r="D23" s="137">
        <v>175</v>
      </c>
      <c r="E23" s="137">
        <v>182</v>
      </c>
      <c r="F23" s="137">
        <v>229</v>
      </c>
      <c r="G23" s="137">
        <v>237</v>
      </c>
      <c r="H23" s="137">
        <v>245</v>
      </c>
      <c r="I23" s="137">
        <v>351</v>
      </c>
      <c r="J23" s="137">
        <v>362</v>
      </c>
      <c r="K23" s="137">
        <v>370</v>
      </c>
      <c r="L23" s="137">
        <v>378</v>
      </c>
      <c r="M23" s="137">
        <v>386</v>
      </c>
      <c r="N23" s="137">
        <v>395</v>
      </c>
      <c r="O23" s="137">
        <v>405</v>
      </c>
      <c r="P23" s="137">
        <v>413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155</v>
      </c>
      <c r="D24" s="137">
        <v>180</v>
      </c>
      <c r="E24" s="137">
        <v>189</v>
      </c>
      <c r="F24" s="137">
        <v>232</v>
      </c>
      <c r="G24" s="137">
        <v>240</v>
      </c>
      <c r="H24" s="137">
        <v>248</v>
      </c>
      <c r="I24" s="137">
        <v>360</v>
      </c>
      <c r="J24" s="137">
        <v>371</v>
      </c>
      <c r="K24" s="137">
        <v>379</v>
      </c>
      <c r="L24" s="137">
        <v>388</v>
      </c>
      <c r="M24" s="137">
        <v>396</v>
      </c>
      <c r="N24" s="137">
        <v>404</v>
      </c>
      <c r="O24" s="137">
        <v>415</v>
      </c>
      <c r="P24" s="137">
        <v>423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157</v>
      </c>
      <c r="D25" s="137">
        <v>184</v>
      </c>
      <c r="E25" s="137">
        <v>191</v>
      </c>
      <c r="F25" s="137">
        <v>238</v>
      </c>
      <c r="G25" s="137">
        <v>246</v>
      </c>
      <c r="H25" s="137">
        <v>255</v>
      </c>
      <c r="I25" s="137">
        <v>372</v>
      </c>
      <c r="J25" s="137">
        <v>383</v>
      </c>
      <c r="K25" s="137">
        <v>391</v>
      </c>
      <c r="L25" s="137">
        <v>399</v>
      </c>
      <c r="M25" s="137">
        <v>408</v>
      </c>
      <c r="N25" s="137">
        <v>416</v>
      </c>
      <c r="O25" s="137">
        <v>426</v>
      </c>
      <c r="P25" s="137">
        <v>435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160</v>
      </c>
      <c r="D26" s="141">
        <v>186</v>
      </c>
      <c r="E26" s="141">
        <v>195</v>
      </c>
      <c r="F26" s="141">
        <v>244</v>
      </c>
      <c r="G26" s="141">
        <v>252</v>
      </c>
      <c r="H26" s="141">
        <v>260</v>
      </c>
      <c r="I26" s="141">
        <v>384</v>
      </c>
      <c r="J26" s="141">
        <v>396</v>
      </c>
      <c r="K26" s="141">
        <v>403</v>
      </c>
      <c r="L26" s="141">
        <v>411</v>
      </c>
      <c r="M26" s="141">
        <v>419</v>
      </c>
      <c r="N26" s="141">
        <v>428</v>
      </c>
      <c r="O26" s="141">
        <v>438</v>
      </c>
      <c r="P26" s="141">
        <v>446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cwoCFwSJB7TFtYCtHcS7GIc106F79syhV1rYj0aMq0r8qYP9rB1yoKkDoV9UtR4BDhuErqFXC7DYCuagMv2qA==" saltValue="/XrY3e/KifSWpBA0CeQTE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A1:BU195"/>
  <sheetViews>
    <sheetView zoomScale="85" zoomScaleNormal="85" workbookViewId="0">
      <selection activeCell="T5" sqref="T5"/>
    </sheetView>
  </sheetViews>
  <sheetFormatPr baseColWidth="10" defaultColWidth="8.85546875" defaultRowHeight="15"/>
  <cols>
    <col min="1" max="1" width="2.85546875" style="1" customWidth="1"/>
    <col min="2" max="2" width="6.140625" customWidth="1"/>
    <col min="3" max="3" width="8.28515625" customWidth="1"/>
    <col min="4" max="4" width="22" bestFit="1" customWidth="1"/>
    <col min="5" max="5" width="14.42578125" bestFit="1" customWidth="1"/>
    <col min="6" max="6" width="8.42578125" customWidth="1"/>
    <col min="7" max="7" width="35.28515625" customWidth="1"/>
    <col min="8" max="8" width="23.5703125" customWidth="1"/>
    <col min="9" max="10" width="13.28515625" customWidth="1"/>
    <col min="11" max="11" width="26.28515625" style="264" bestFit="1" customWidth="1"/>
    <col min="12" max="12" width="20.7109375" customWidth="1"/>
    <col min="13" max="13" width="10.42578125" style="264" customWidth="1"/>
    <col min="14" max="14" width="13.140625" style="264" customWidth="1"/>
    <col min="15" max="15" width="18.5703125" style="264" customWidth="1"/>
    <col min="16" max="18" width="8.7109375" customWidth="1"/>
    <col min="19" max="19" width="18.140625" customWidth="1"/>
    <col min="20" max="20" width="20" customWidth="1"/>
    <col min="21" max="21" width="20.7109375" style="1" customWidth="1"/>
    <col min="22" max="22" width="3.140625" style="1" customWidth="1"/>
    <col min="23" max="24" width="15.28515625" style="1" customWidth="1"/>
    <col min="25" max="25" width="10.5703125" style="1" customWidth="1"/>
    <col min="26" max="26" width="12.5703125" style="1" bestFit="1" customWidth="1"/>
    <col min="27" max="27" width="14.140625" style="1" customWidth="1"/>
    <col min="28" max="28" width="15.7109375" style="8" customWidth="1"/>
    <col min="29" max="29" width="3.7109375" style="268" customWidth="1"/>
    <col min="30" max="36" width="10.7109375" style="1" customWidth="1"/>
    <col min="37" max="37" width="3.7109375" style="268" customWidth="1"/>
    <col min="38" max="40" width="10.7109375" style="1" customWidth="1"/>
    <col min="41" max="41" width="3.7109375" style="268" customWidth="1"/>
    <col min="42" max="44" width="10.7109375" style="1" customWidth="1"/>
    <col min="45" max="45" width="3.7109375" style="268" customWidth="1"/>
    <col min="46" max="47" width="10.7109375" style="1" customWidth="1"/>
    <col min="48" max="48" width="9.140625" style="1"/>
    <col min="49" max="49" width="10.7109375" style="1" customWidth="1"/>
    <col min="50" max="73" width="9.140625" style="1"/>
  </cols>
  <sheetData>
    <row r="1" spans="1:73" ht="15.75" thickBot="1">
      <c r="B1" s="1"/>
      <c r="C1" s="1"/>
      <c r="D1" s="1"/>
      <c r="E1" s="1"/>
      <c r="F1" s="1"/>
      <c r="G1" s="1"/>
      <c r="H1" s="1"/>
      <c r="I1" s="1"/>
      <c r="J1" s="1"/>
      <c r="K1" s="255"/>
      <c r="L1" s="1"/>
      <c r="M1" s="255"/>
      <c r="N1" s="255"/>
      <c r="O1" s="255"/>
      <c r="P1" s="1"/>
      <c r="Q1" s="1"/>
      <c r="R1" s="1"/>
      <c r="S1" s="1"/>
      <c r="T1" s="1"/>
    </row>
    <row r="2" spans="1:73">
      <c r="B2" s="40"/>
      <c r="C2" s="41"/>
      <c r="D2" s="41"/>
      <c r="E2" s="41"/>
      <c r="F2" s="41"/>
      <c r="G2" s="41"/>
      <c r="H2" s="41"/>
      <c r="I2" s="41"/>
      <c r="J2" s="41"/>
      <c r="K2" s="256"/>
      <c r="L2" s="41"/>
      <c r="M2" s="256"/>
      <c r="N2" s="256"/>
      <c r="O2" s="256"/>
      <c r="P2" s="41"/>
      <c r="Q2" s="41"/>
      <c r="R2" s="41"/>
      <c r="S2" s="41"/>
      <c r="T2" s="110" t="s">
        <v>450</v>
      </c>
      <c r="W2" s="281">
        <f>IF(W3="english",1,2)</f>
        <v>1</v>
      </c>
    </row>
    <row r="3" spans="1:73" ht="15.75">
      <c r="B3" s="43"/>
      <c r="C3" s="1"/>
      <c r="D3" s="1"/>
      <c r="E3" s="1"/>
      <c r="F3" s="1"/>
      <c r="G3" s="1"/>
      <c r="H3" s="1"/>
      <c r="I3" s="1"/>
      <c r="J3" s="8"/>
      <c r="K3" s="257"/>
      <c r="L3" s="1"/>
      <c r="M3" s="257"/>
      <c r="N3" s="257"/>
      <c r="O3" s="257"/>
      <c r="P3" s="367"/>
      <c r="Q3" s="367"/>
      <c r="R3" s="1"/>
      <c r="S3" s="1"/>
      <c r="T3" s="44"/>
      <c r="W3" s="276" t="s">
        <v>228</v>
      </c>
      <c r="X3" s="3" t="s">
        <v>226</v>
      </c>
      <c r="AD3" s="14"/>
      <c r="AE3" s="14"/>
      <c r="AF3" s="14"/>
      <c r="AG3" s="14"/>
      <c r="AH3" s="14"/>
      <c r="AI3" s="14"/>
      <c r="AJ3" s="14"/>
      <c r="AK3" s="269"/>
      <c r="AL3" s="14"/>
      <c r="AM3" s="14"/>
      <c r="AN3" s="14"/>
      <c r="AO3" s="269"/>
      <c r="AP3" s="14"/>
      <c r="AQ3" s="14"/>
      <c r="AR3" s="14"/>
      <c r="AS3" s="269"/>
      <c r="AT3" s="14"/>
      <c r="AU3" s="14"/>
      <c r="AV3" s="14"/>
      <c r="AW3" s="14"/>
    </row>
    <row r="4" spans="1:73" ht="15.75">
      <c r="B4" s="43"/>
      <c r="C4" s="19"/>
      <c r="D4" s="19"/>
      <c r="E4" s="18"/>
      <c r="F4" s="18"/>
      <c r="G4" s="1"/>
      <c r="H4" s="18" t="s">
        <v>33</v>
      </c>
      <c r="I4" s="19"/>
      <c r="J4" s="8"/>
      <c r="K4" s="258"/>
      <c r="M4" s="257"/>
      <c r="N4" s="257"/>
      <c r="O4" s="257" t="s">
        <v>64</v>
      </c>
      <c r="P4" s="280"/>
      <c r="Q4" s="285"/>
      <c r="R4" s="34" t="s">
        <v>39</v>
      </c>
      <c r="S4" s="19" t="s">
        <v>41</v>
      </c>
      <c r="T4" s="236" t="s">
        <v>43</v>
      </c>
      <c r="Z4" s="370" t="s">
        <v>309</v>
      </c>
      <c r="AA4" s="369">
        <f>FLOOR(SUMIF(C8:C47,"&gt;0")/2,1)</f>
        <v>1</v>
      </c>
      <c r="AD4" s="14"/>
      <c r="AE4" s="14"/>
      <c r="AF4" s="14"/>
      <c r="AG4" s="14"/>
      <c r="AH4" s="14"/>
      <c r="AI4" s="14"/>
      <c r="AJ4" s="14"/>
      <c r="AK4" s="269"/>
      <c r="AL4" s="14"/>
      <c r="AM4" s="14"/>
      <c r="AN4" s="14"/>
      <c r="AO4" s="269"/>
      <c r="AP4" s="14"/>
      <c r="AQ4" s="14"/>
      <c r="AR4" s="14"/>
      <c r="AS4" s="269"/>
      <c r="AT4" s="14"/>
      <c r="AU4" s="14"/>
      <c r="AV4" s="14"/>
      <c r="AW4" s="14"/>
    </row>
    <row r="5" spans="1:73" ht="15.75">
      <c r="B5" s="43"/>
      <c r="C5" s="19"/>
      <c r="D5" s="19"/>
      <c r="E5" s="18"/>
      <c r="F5" s="18"/>
      <c r="G5" s="1"/>
      <c r="H5" s="18" t="s">
        <v>34</v>
      </c>
      <c r="I5" s="19"/>
      <c r="J5" s="8"/>
      <c r="K5" s="258"/>
      <c r="L5" s="19"/>
      <c r="M5" s="257"/>
      <c r="N5" s="257"/>
      <c r="O5" s="257" t="s">
        <v>66</v>
      </c>
      <c r="P5" s="286"/>
      <c r="Q5" s="285"/>
      <c r="R5" s="19"/>
      <c r="S5" s="19" t="s">
        <v>42</v>
      </c>
      <c r="T5" s="49" t="s">
        <v>472</v>
      </c>
      <c r="W5" s="34" t="s">
        <v>134</v>
      </c>
      <c r="Z5" s="370"/>
      <c r="AA5" s="369"/>
      <c r="AD5" s="14"/>
      <c r="AE5" s="14"/>
      <c r="AF5" s="14"/>
      <c r="AG5" s="14"/>
      <c r="AH5" s="14"/>
      <c r="AI5" s="14"/>
      <c r="AJ5" s="14"/>
      <c r="AK5" s="269"/>
      <c r="AL5" s="14"/>
      <c r="AM5" s="14"/>
      <c r="AN5" s="14"/>
      <c r="AO5" s="269"/>
      <c r="AP5" s="14"/>
      <c r="AQ5" s="14"/>
      <c r="AR5" s="14"/>
      <c r="AS5" s="269"/>
      <c r="AT5" s="14"/>
      <c r="AU5" s="14"/>
      <c r="AV5" s="14"/>
      <c r="AW5" s="14"/>
    </row>
    <row r="6" spans="1:73" ht="15.75">
      <c r="B6" s="43"/>
      <c r="C6" s="19"/>
      <c r="D6" s="19"/>
      <c r="E6" s="18"/>
      <c r="F6" s="18"/>
      <c r="G6" s="1"/>
      <c r="H6" s="18" t="s">
        <v>35</v>
      </c>
      <c r="I6" s="19"/>
      <c r="J6" s="19"/>
      <c r="K6" s="258"/>
      <c r="L6" s="19"/>
      <c r="M6" s="258"/>
      <c r="N6" s="258"/>
      <c r="O6" s="258"/>
      <c r="P6" s="80" t="s">
        <v>65</v>
      </c>
      <c r="Q6" s="79"/>
      <c r="R6" s="19"/>
      <c r="S6" s="1"/>
      <c r="T6" s="44"/>
      <c r="W6" s="293">
        <v>19.5</v>
      </c>
      <c r="X6" s="3" t="s">
        <v>133</v>
      </c>
      <c r="Y6"/>
      <c r="Z6" s="370"/>
      <c r="AA6" s="369"/>
      <c r="AD6" s="14"/>
      <c r="AE6" s="14"/>
      <c r="AF6" s="14"/>
      <c r="AG6" s="14"/>
      <c r="AH6" s="14"/>
      <c r="AI6" s="14"/>
      <c r="AJ6" s="14"/>
      <c r="AK6" s="269"/>
      <c r="AL6" s="14"/>
      <c r="AM6" s="14"/>
      <c r="AN6" s="14"/>
      <c r="AO6" s="269"/>
      <c r="AP6" s="14"/>
      <c r="AQ6" s="14"/>
      <c r="AR6" s="14"/>
      <c r="AS6" s="269"/>
      <c r="AT6" s="14"/>
      <c r="AU6" s="14"/>
      <c r="AV6" s="14"/>
      <c r="AW6" s="14"/>
    </row>
    <row r="7" spans="1:73" ht="15.75" thickBot="1">
      <c r="B7" s="45"/>
      <c r="C7" s="46"/>
      <c r="D7" s="46"/>
      <c r="E7" s="46"/>
      <c r="F7" s="46"/>
      <c r="G7" s="46"/>
      <c r="H7" s="46"/>
      <c r="I7" s="46"/>
      <c r="J7" s="46"/>
      <c r="K7" s="259"/>
      <c r="L7" s="46"/>
      <c r="M7" s="259"/>
      <c r="N7" s="259"/>
      <c r="O7" s="259"/>
      <c r="P7" s="46"/>
      <c r="Q7" s="46"/>
      <c r="R7" s="46"/>
      <c r="S7" s="46"/>
      <c r="T7" s="47"/>
      <c r="W7" s="34" t="s">
        <v>69</v>
      </c>
      <c r="X7" s="34"/>
      <c r="Z7"/>
      <c r="AB7" s="273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</row>
    <row r="8" spans="1:73" ht="15.75">
      <c r="B8" s="40"/>
      <c r="C8" s="41"/>
      <c r="D8" s="41"/>
      <c r="E8" s="41"/>
      <c r="F8" s="41"/>
      <c r="G8" s="340" t="s">
        <v>442</v>
      </c>
      <c r="H8" s="343" t="s">
        <v>463</v>
      </c>
      <c r="I8" s="41"/>
      <c r="J8" s="1"/>
      <c r="K8" s="1"/>
      <c r="L8" s="41"/>
      <c r="M8" s="256"/>
      <c r="N8" s="256"/>
      <c r="O8" s="256"/>
      <c r="P8" s="41"/>
      <c r="Q8" s="41"/>
      <c r="R8" s="41"/>
      <c r="S8" s="41"/>
      <c r="T8" s="42"/>
      <c r="Y8" s="368" t="str">
        <f>IF(AA10&gt;(AA9/2),"REVISAR PERSIANAS","")</f>
        <v/>
      </c>
      <c r="Z8" s="368"/>
      <c r="AA8" s="368"/>
      <c r="AD8" s="14"/>
      <c r="AE8" s="14"/>
      <c r="AF8" s="14"/>
      <c r="AG8" s="14"/>
      <c r="AH8" s="14"/>
      <c r="AI8" s="14"/>
      <c r="AJ8" s="14"/>
      <c r="AK8" s="269"/>
      <c r="AL8" s="14"/>
      <c r="AM8" s="14"/>
      <c r="AN8" s="14"/>
      <c r="AO8" s="269"/>
      <c r="AP8" s="14"/>
      <c r="AQ8" s="14"/>
      <c r="AR8" s="14"/>
      <c r="AS8" s="269"/>
      <c r="AT8" s="14"/>
      <c r="AU8" s="14"/>
      <c r="AV8" s="14"/>
      <c r="AW8" s="14"/>
    </row>
    <row r="9" spans="1:73" ht="15.75">
      <c r="B9" s="43"/>
      <c r="C9" s="24" t="s">
        <v>38</v>
      </c>
      <c r="D9" s="190" t="s">
        <v>462</v>
      </c>
      <c r="E9" s="39"/>
      <c r="F9" s="1"/>
      <c r="G9" s="38" t="s">
        <v>443</v>
      </c>
      <c r="H9" s="343" t="s">
        <v>464</v>
      </c>
      <c r="I9" s="1"/>
      <c r="J9" s="1"/>
      <c r="K9" s="1"/>
      <c r="L9" s="1"/>
      <c r="M9" s="255"/>
      <c r="N9" s="255"/>
      <c r="O9" s="255"/>
      <c r="P9" s="1"/>
      <c r="Q9" s="303" t="s">
        <v>287</v>
      </c>
      <c r="R9" s="302" t="s">
        <v>45</v>
      </c>
      <c r="S9" s="24" t="s">
        <v>40</v>
      </c>
      <c r="T9" s="189">
        <v>45965</v>
      </c>
      <c r="Z9" s="38" t="s">
        <v>304</v>
      </c>
      <c r="AA9" s="34">
        <f>SUMIF(C13:C52,"&gt;0")</f>
        <v>2</v>
      </c>
      <c r="AD9" s="366" t="s">
        <v>91</v>
      </c>
      <c r="AE9" s="366"/>
      <c r="AF9" s="366"/>
      <c r="AG9" s="366"/>
      <c r="AH9" s="366"/>
      <c r="AI9" s="366"/>
      <c r="AJ9" s="366"/>
      <c r="AK9" s="269"/>
      <c r="AL9" s="366" t="s">
        <v>92</v>
      </c>
      <c r="AM9" s="366"/>
      <c r="AN9" s="366"/>
      <c r="AO9" s="269"/>
      <c r="AP9" s="366" t="s">
        <v>93</v>
      </c>
      <c r="AQ9" s="366"/>
      <c r="AR9" s="366"/>
      <c r="AS9" s="269"/>
      <c r="AT9" s="366" t="s">
        <v>217</v>
      </c>
      <c r="AU9" s="366"/>
      <c r="AV9" s="14"/>
      <c r="AW9" s="14"/>
    </row>
    <row r="10" spans="1:73" ht="15.75">
      <c r="B10" s="43"/>
      <c r="C10" s="24" t="s">
        <v>39</v>
      </c>
      <c r="D10" s="191" t="s">
        <v>462</v>
      </c>
      <c r="E10" s="149"/>
      <c r="F10" s="1"/>
      <c r="G10" s="341" t="s">
        <v>444</v>
      </c>
      <c r="H10" s="343" t="s">
        <v>465</v>
      </c>
      <c r="I10" s="1"/>
      <c r="J10" s="3" t="s">
        <v>449</v>
      </c>
      <c r="K10" s="344" t="s">
        <v>467</v>
      </c>
      <c r="L10" s="1"/>
      <c r="M10" s="255"/>
      <c r="N10" s="255"/>
      <c r="O10" s="255"/>
      <c r="P10" s="1"/>
      <c r="Q10" s="1"/>
      <c r="R10" s="1"/>
      <c r="S10" s="1"/>
      <c r="T10" s="44"/>
      <c r="Z10" s="38" t="s">
        <v>303</v>
      </c>
      <c r="AA10" s="34">
        <f>COUNTIF(AA13:AA52,"&gt;0")</f>
        <v>0</v>
      </c>
      <c r="AB10" s="34" t="str">
        <f>IF(AA10=AA4,"MATCH","")</f>
        <v/>
      </c>
      <c r="AD10" s="366"/>
      <c r="AE10" s="366"/>
      <c r="AF10" s="366"/>
      <c r="AG10" s="366"/>
      <c r="AH10" s="366"/>
      <c r="AI10" s="366"/>
      <c r="AJ10" s="366"/>
      <c r="AL10" s="366"/>
      <c r="AM10" s="366"/>
      <c r="AN10" s="366"/>
      <c r="AP10" s="366"/>
      <c r="AQ10" s="366"/>
      <c r="AR10" s="366"/>
      <c r="AT10" s="366"/>
      <c r="AU10" s="366"/>
    </row>
    <row r="11" spans="1:73" ht="15.75" thickBot="1">
      <c r="B11" s="45"/>
      <c r="C11" s="48"/>
      <c r="D11" s="48"/>
      <c r="E11" s="46"/>
      <c r="F11" s="46"/>
      <c r="G11" s="342" t="s">
        <v>445</v>
      </c>
      <c r="H11" s="344" t="s">
        <v>466</v>
      </c>
      <c r="I11" s="46"/>
      <c r="J11" s="38" t="s">
        <v>448</v>
      </c>
      <c r="K11" s="301"/>
      <c r="L11" s="46"/>
      <c r="M11" s="259"/>
      <c r="N11" s="259"/>
      <c r="O11" s="313" t="s">
        <v>324</v>
      </c>
      <c r="P11" s="46"/>
      <c r="Q11" s="46"/>
      <c r="R11" s="46"/>
      <c r="S11" s="46"/>
      <c r="T11" s="47"/>
      <c r="AA11" s="308">
        <f>SUM(AA13:AA52)</f>
        <v>0</v>
      </c>
      <c r="AE11" s="307">
        <v>1.1200000000000001</v>
      </c>
    </row>
    <row r="12" spans="1:73" ht="35.1" customHeight="1">
      <c r="B12" s="99" t="s">
        <v>31</v>
      </c>
      <c r="C12" s="100" t="s">
        <v>15</v>
      </c>
      <c r="D12" s="100" t="s">
        <v>80</v>
      </c>
      <c r="E12" s="100" t="s">
        <v>16</v>
      </c>
      <c r="F12" s="100" t="s">
        <v>288</v>
      </c>
      <c r="G12" s="100" t="s">
        <v>17</v>
      </c>
      <c r="H12" s="100" t="s">
        <v>51</v>
      </c>
      <c r="I12" s="100" t="s">
        <v>53</v>
      </c>
      <c r="J12" s="100" t="s">
        <v>54</v>
      </c>
      <c r="K12" s="100" t="s">
        <v>203</v>
      </c>
      <c r="L12" s="101" t="s">
        <v>206</v>
      </c>
      <c r="M12" s="101" t="s">
        <v>271</v>
      </c>
      <c r="N12" s="100" t="s">
        <v>211</v>
      </c>
      <c r="O12" s="101" t="s">
        <v>323</v>
      </c>
      <c r="P12" s="355" t="s">
        <v>460</v>
      </c>
      <c r="Q12" s="354" t="s">
        <v>119</v>
      </c>
      <c r="R12" s="101" t="s">
        <v>55</v>
      </c>
      <c r="S12" s="100" t="s">
        <v>2</v>
      </c>
      <c r="T12" s="102" t="s">
        <v>18</v>
      </c>
      <c r="W12" s="282" t="s">
        <v>97</v>
      </c>
      <c r="X12" s="283" t="s">
        <v>257</v>
      </c>
      <c r="Z12" s="309" t="s">
        <v>301</v>
      </c>
      <c r="AA12" s="309" t="s">
        <v>302</v>
      </c>
      <c r="AB12" s="16" t="s">
        <v>80</v>
      </c>
      <c r="AD12" s="121" t="s">
        <v>49</v>
      </c>
      <c r="AE12" s="121" t="s">
        <v>288</v>
      </c>
      <c r="AF12" s="121" t="s">
        <v>44</v>
      </c>
      <c r="AG12" s="121" t="s">
        <v>79</v>
      </c>
      <c r="AH12" s="312" t="s">
        <v>47</v>
      </c>
      <c r="AI12" s="121" t="s">
        <v>52</v>
      </c>
      <c r="AJ12" s="121" t="s">
        <v>96</v>
      </c>
      <c r="AK12" s="270"/>
      <c r="AL12" s="121" t="s">
        <v>49</v>
      </c>
      <c r="AM12" s="121" t="s">
        <v>94</v>
      </c>
      <c r="AN12" s="121" t="s">
        <v>95</v>
      </c>
      <c r="AP12" s="121" t="s">
        <v>49</v>
      </c>
      <c r="AQ12" s="312" t="s">
        <v>47</v>
      </c>
      <c r="AR12" s="121" t="s">
        <v>96</v>
      </c>
      <c r="AT12" s="121" t="s">
        <v>49</v>
      </c>
      <c r="AU12" s="312" t="s">
        <v>47</v>
      </c>
      <c r="AV12" s="121" t="s">
        <v>281</v>
      </c>
      <c r="AW12" s="121" t="s">
        <v>216</v>
      </c>
    </row>
    <row r="13" spans="1:73" s="36" customFormat="1" ht="24.95" customHeight="1">
      <c r="A13" s="67"/>
      <c r="B13" s="66">
        <v>1</v>
      </c>
      <c r="C13" s="68">
        <v>1</v>
      </c>
      <c r="D13" s="152" t="s">
        <v>90</v>
      </c>
      <c r="E13" s="69" t="s">
        <v>19</v>
      </c>
      <c r="F13" s="69" t="s">
        <v>45</v>
      </c>
      <c r="G13" s="68" t="s">
        <v>470</v>
      </c>
      <c r="H13" s="68" t="s">
        <v>468</v>
      </c>
      <c r="I13" s="81">
        <v>91</v>
      </c>
      <c r="J13" s="81">
        <v>117.5</v>
      </c>
      <c r="K13" s="254" t="s">
        <v>96</v>
      </c>
      <c r="L13" s="70" t="s">
        <v>45</v>
      </c>
      <c r="M13" s="284" t="s">
        <v>129</v>
      </c>
      <c r="N13" s="254" t="s">
        <v>212</v>
      </c>
      <c r="O13" s="254" t="s">
        <v>319</v>
      </c>
      <c r="P13" s="70" t="s">
        <v>45</v>
      </c>
      <c r="Q13" s="70" t="s">
        <v>45</v>
      </c>
      <c r="R13" s="70" t="s">
        <v>45</v>
      </c>
      <c r="S13" s="71">
        <f t="shared" ref="S13:S52" si="0">IF(U13="REVISAR MEDIDA","NO APLICA",W13+X13)</f>
        <v>296</v>
      </c>
      <c r="T13" s="316">
        <f t="shared" ref="T13:T52" si="1">IF(S13="","",S13*C13)</f>
        <v>296</v>
      </c>
      <c r="U13" s="179" t="str">
        <f>IF(OR(AD13="N/A",AL13="N/A",AP13="N/A",AT13="N/A"),"REVISAR MEDIDA","")</f>
        <v/>
      </c>
      <c r="V13" s="153"/>
      <c r="W13" s="124">
        <f>IF(D13="ROLLER",SUM(AD13:AJ13),IF(D13="VERTICAL D",SUM(AL13:AN13),IF(D13="ZEBRA",SUM(AP13:AR13),IF(D13="EXTERIOR ROLLER",SUM(AT13:AV13),IF(D13="CABLE GUIDES",AW13,0)))))</f>
        <v>296</v>
      </c>
      <c r="X13" s="290">
        <v>0</v>
      </c>
      <c r="Y13" s="274">
        <f>B13</f>
        <v>1</v>
      </c>
      <c r="Z13" s="128" t="s">
        <v>6</v>
      </c>
      <c r="AA13" s="310">
        <f>IF(Z13&lt;&gt;"N/A",S13,0)</f>
        <v>0</v>
      </c>
      <c r="AB13" s="16" t="str">
        <f>D13</f>
        <v>ZEBRA</v>
      </c>
      <c r="AC13" s="271"/>
      <c r="AD13" s="120" t="str">
        <f>IF(D13="ROLLER",IF(E13="GROUP 1",'ROLLER G1'!AN7,IF(E13="GROUP 2",'ROLLER G2'!AN7,IF(E13="GROUP 3",'ROLLER G3'!AN7,IF(E13="GROUP 4",'ROLLER G4'!AN7,IF(E13="GROUP 5",'ROLLER G5'!AN7,IF(E13="GROUP 6",'ROLLER G6'!AN7,IF(E13="GROUP 7",'ROLLER G7'!AN7,IF(E13="GROUP 8",'ROLLER G8'!AN7,IF(E13="GROUP 9",'ROLLER G9'!AN7,""))))))))),"")</f>
        <v/>
      </c>
      <c r="AE13" s="120" t="str">
        <f>IF(F13="YES",(((I13+4)*(J13+15))/144)*$AE$11,"")</f>
        <v/>
      </c>
      <c r="AF13" s="120" t="str">
        <f>IF(P13="YES",'ROLLER G1'!AP7,"")</f>
        <v/>
      </c>
      <c r="AG13" s="120" t="str">
        <f>IF(Q13="YES",'ROLLER G1'!AQ7,"")</f>
        <v/>
      </c>
      <c r="AH13" s="120" t="str">
        <f>IF(OR(L13="",L13="NO"),"",IF(AB13="ROLLER",VLOOKUP(L13,GENERAL!$E$6:$F$12,2,FALSE),""))</f>
        <v/>
      </c>
      <c r="AI13" s="120" t="str">
        <f>IF(R13="YES",'ROLLER G1'!AT7,"")</f>
        <v/>
      </c>
      <c r="AJ13" s="120">
        <f>IF(K13="METAL CHAIN",'ROLLER G1'!AU7,"")</f>
        <v>13</v>
      </c>
      <c r="AK13" s="271"/>
      <c r="AL13" s="120" t="str">
        <f>IF(D13="VERTICAL",IF(E13="GROUP 1",'VERTICAL G1'!Z7,""),"")</f>
        <v/>
      </c>
      <c r="AM13" s="120" t="str">
        <f>IF(AL13&lt;&gt;"",'VERTICAL G1'!AA7,"")</f>
        <v/>
      </c>
      <c r="AN13" s="120" t="str">
        <f>IF(AL13&lt;&gt;"",'VERTICAL G1'!AB7,"")</f>
        <v/>
      </c>
      <c r="AO13" s="271"/>
      <c r="AP13" s="120">
        <f>IF(D13="ZEBRA",IF(E13="GROUP 1",'ZEBRA G1'!AA7,IF('CALCULATOR SHEET'!E13="GROUP 2",'ZEBRA G2'!AA7,IF('CALCULATOR SHEET'!E13="GROUP 3",'ZEBRA G3'!AB7,IF(E13="GROUP 4",'ZEBRA G4'!AA7,IF(E13="GROUP 5",'ZEBRA G5'!AA7,IF(E13="GROUP 6",'ZEBRA G6'!AA7,IF(E13="GROUP 7",'ZEBRA G7'!AA7,IF(E13="GROUP 8",'ZEBRA G8'!AA7,"")))))))),"")</f>
        <v>283</v>
      </c>
      <c r="AQ13" s="120" t="str">
        <f>IF(OR(L13="",L13="NO"),"",IF(AB13="ZEBRA",VLOOKUP(L13,GENERAL!$E$6:$F$12,2,FALSE),""))</f>
        <v/>
      </c>
      <c r="AR13" s="120">
        <f>IF(K13="METAL CHAIN",AJ13,"")</f>
        <v>13</v>
      </c>
      <c r="AS13" s="271"/>
      <c r="AT13" s="153" t="str">
        <f>IF(D13="EXTERIOR ROLLER",'ROLLER EXT.'!AC7,"")</f>
        <v/>
      </c>
      <c r="AU13" s="120" t="str">
        <f>IF(OR(L13="",L13="NO"),"",IF(AB13="EXTERIOR ROLLER",VLOOKUP(L13,GENERAL!$E$6:$F$12,2,FALSE),""))</f>
        <v/>
      </c>
      <c r="AV13" s="120" t="str">
        <f>IF(P13="YES",'ROLLER EXT.'!AF7,"")</f>
        <v/>
      </c>
      <c r="AW13" s="120" t="str">
        <f>IF(D13="CABLE GUIDES",'ROLLER EXT.'!AE7,"")</f>
        <v/>
      </c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</row>
    <row r="14" spans="1:73" s="36" customFormat="1" ht="24.95" customHeight="1">
      <c r="A14" s="67"/>
      <c r="B14" s="66">
        <f>B13+1</f>
        <v>2</v>
      </c>
      <c r="C14" s="68">
        <v>1</v>
      </c>
      <c r="D14" s="152" t="s">
        <v>90</v>
      </c>
      <c r="E14" s="69" t="s">
        <v>19</v>
      </c>
      <c r="F14" s="69" t="s">
        <v>45</v>
      </c>
      <c r="G14" s="68" t="s">
        <v>470</v>
      </c>
      <c r="H14" s="68" t="s">
        <v>469</v>
      </c>
      <c r="I14" s="81">
        <v>47</v>
      </c>
      <c r="J14" s="81">
        <v>117.5</v>
      </c>
      <c r="K14" s="254" t="s">
        <v>96</v>
      </c>
      <c r="L14" s="70" t="s">
        <v>45</v>
      </c>
      <c r="M14" s="284" t="s">
        <v>130</v>
      </c>
      <c r="N14" s="254" t="s">
        <v>212</v>
      </c>
      <c r="O14" s="254" t="s">
        <v>319</v>
      </c>
      <c r="P14" s="70" t="s">
        <v>45</v>
      </c>
      <c r="Q14" s="70" t="s">
        <v>45</v>
      </c>
      <c r="R14" s="70" t="s">
        <v>45</v>
      </c>
      <c r="S14" s="71">
        <f t="shared" si="0"/>
        <v>184</v>
      </c>
      <c r="T14" s="316">
        <f t="shared" si="1"/>
        <v>184</v>
      </c>
      <c r="U14" s="179" t="str">
        <f t="shared" ref="U14:U52" si="2">IF(OR(AD14="N/A",AL14="N/A",AP14="N/A",AT14="N/A"),"REVISAR MEDIDA","")</f>
        <v/>
      </c>
      <c r="V14" s="153"/>
      <c r="W14" s="124">
        <f>IF(D14="ROLLER",SUM(AD14:AJ14),IF(D14="VERTICAL D",SUM(AL14:AN14),IF(D14="ZEBRA",SUM(AP14:AR14),IF(D14="EXTERIOR ROLLER",SUM(AT14:AV14),IF(D14="CABLE GUIDES",AW14,0)))))</f>
        <v>184</v>
      </c>
      <c r="X14" s="290">
        <v>0</v>
      </c>
      <c r="Y14" s="274">
        <f t="shared" ref="Y14:Y52" si="3">B14</f>
        <v>2</v>
      </c>
      <c r="Z14" s="128" t="s">
        <v>6</v>
      </c>
      <c r="AA14" s="310">
        <f t="shared" ref="AA14:AA52" si="4">IF(Z14&lt;&gt;"N/A",S14,0)</f>
        <v>0</v>
      </c>
      <c r="AB14" s="16" t="str">
        <f t="shared" ref="AB14:AB52" si="5">D14</f>
        <v>ZEBRA</v>
      </c>
      <c r="AC14" s="271"/>
      <c r="AD14" s="120" t="str">
        <f>IF(D14="ROLLER",IF(E14="GROUP 1",'ROLLER G1'!AN8,IF(E14="GROUP 2",'ROLLER G2'!AN8,IF(E14="GROUP 3",'ROLLER G3'!AN8,IF(E14="GROUP 4",'ROLLER G4'!AN8,IF(E14="GROUP 5",'ROLLER G5'!AN8,IF(E14="GROUP 6",'ROLLER G6'!AN8,IF(E14="GROUP 7",'ROLLER G7'!AN8,IF(E14="GROUP 8",'ROLLER G8'!AN8,IF(E14="GROUP 9",'ROLLER G9'!AN8,""))))))))),"")</f>
        <v/>
      </c>
      <c r="AE14" s="120" t="str">
        <f>IF(F14="YES",(((I14+4)*(J14+15))/144)*$AE$11,"")</f>
        <v/>
      </c>
      <c r="AF14" s="120" t="str">
        <f>IF(P14="YES",'ROLLER G1'!AP8,"")</f>
        <v/>
      </c>
      <c r="AG14" s="120" t="str">
        <f>IF(Q14="YES",'ROLLER G1'!AQ8,"")</f>
        <v/>
      </c>
      <c r="AH14" s="120" t="str">
        <f>IF(OR(L14="",L14="NO"),"",IF(AB14="ROLLER",VLOOKUP(L14,GENERAL!$E$6:$F$12,2,FALSE),""))</f>
        <v/>
      </c>
      <c r="AI14" s="120" t="str">
        <f>IF(R14="YES",'ROLLER G1'!AT8,"")</f>
        <v/>
      </c>
      <c r="AJ14" s="120">
        <f>IF(K14="METAL CHAIN",'ROLLER G1'!AU8,"")</f>
        <v>13</v>
      </c>
      <c r="AK14" s="271"/>
      <c r="AL14" s="120" t="str">
        <f>IF(D14="VERTICAL",IF(E14="GROUP 1",'VERTICAL G1'!Z8,""),"")</f>
        <v/>
      </c>
      <c r="AM14" s="120" t="str">
        <f>IF(AL14&lt;&gt;"",'VERTICAL G1'!AA8,"")</f>
        <v/>
      </c>
      <c r="AN14" s="120" t="str">
        <f>IF(AL14&lt;&gt;"",'VERTICAL G1'!AB8,"")</f>
        <v/>
      </c>
      <c r="AO14" s="271"/>
      <c r="AP14" s="120">
        <f>IF(D14="ZEBRA",IF(E14="GROUP 1",'ZEBRA G1'!AA8,IF('CALCULATOR SHEET'!E14="GROUP 2",'ZEBRA G2'!AA8,IF('CALCULATOR SHEET'!E14="GROUP 3",'ZEBRA G3'!AB8,IF(E14="GROUP 4",'ZEBRA G4'!AA8,IF(E14="GROUP 5",'ZEBRA G5'!AA8,IF(E14="GROUP 6",'ZEBRA G6'!AA8,IF(E14="GROUP 7",'ZEBRA G7'!AA8,IF(E14="GROUP 8",'ZEBRA G8'!AA8,"")))))))),"")</f>
        <v>171</v>
      </c>
      <c r="AQ14" s="120" t="str">
        <f>IF(OR(L14="",L14="NO"),"",IF(AB14="ZEBRA",VLOOKUP(L14,GENERAL!$E$6:$F$12,2,FALSE),""))</f>
        <v/>
      </c>
      <c r="AR14" s="120">
        <f t="shared" ref="AR14:AR52" si="6">IF(K14="METAL CHAIN",AJ14,"")</f>
        <v>13</v>
      </c>
      <c r="AS14" s="271"/>
      <c r="AT14" s="153" t="str">
        <f>IF(D14="EXTERIOR ROLLER",'ROLLER EXT.'!AC8,"")</f>
        <v/>
      </c>
      <c r="AU14" s="120" t="str">
        <f>IF(OR(L14="",L14="NO"),"",IF(AB14="EXTERIOR ROLLER",VLOOKUP(L14,GENERAL!$E$6:$F$12,2,FALSE),""))</f>
        <v/>
      </c>
      <c r="AV14" s="120" t="str">
        <f>IF(P14="YES",'ROLLER EXT.'!AF8,"")</f>
        <v/>
      </c>
      <c r="AW14" s="120" t="str">
        <f>IF(D14="CABLE GUIDES",'ROLLER EXT.'!AE8,"")</f>
        <v/>
      </c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</row>
    <row r="15" spans="1:73" s="36" customFormat="1" ht="24.95" customHeight="1">
      <c r="A15" s="67"/>
      <c r="B15" s="66">
        <f t="shared" ref="B15:B52" si="7">B14+1</f>
        <v>3</v>
      </c>
      <c r="C15" s="68"/>
      <c r="D15" s="152"/>
      <c r="E15" s="69"/>
      <c r="F15" s="69"/>
      <c r="G15" s="68"/>
      <c r="H15" s="68"/>
      <c r="I15" s="81"/>
      <c r="J15" s="81"/>
      <c r="K15" s="254"/>
      <c r="L15" s="70"/>
      <c r="M15" s="284"/>
      <c r="N15" s="254"/>
      <c r="O15" s="254"/>
      <c r="P15" s="70" t="s">
        <v>45</v>
      </c>
      <c r="Q15" s="70" t="s">
        <v>45</v>
      </c>
      <c r="R15" s="70" t="s">
        <v>45</v>
      </c>
      <c r="S15" s="71">
        <f t="shared" si="0"/>
        <v>0</v>
      </c>
      <c r="T15" s="316">
        <f t="shared" si="1"/>
        <v>0</v>
      </c>
      <c r="U15" s="179" t="str">
        <f t="shared" si="2"/>
        <v/>
      </c>
      <c r="V15" s="120"/>
      <c r="W15" s="124">
        <f t="shared" ref="W15:W52" si="8">IF(D15="ROLLER",SUM(AD15:AJ15),IF(D15="VERTICAL D",SUM(AL15:AN15),IF(D15="ZEBRA",SUM(AP15:AR15),IF(D15="EXTERIOR ROLLER",SUM(AT15:AV15),IF(D15="CABLE GUIDES",AW15,0)))))</f>
        <v>0</v>
      </c>
      <c r="X15" s="290">
        <v>0</v>
      </c>
      <c r="Y15" s="274">
        <f t="shared" si="3"/>
        <v>3</v>
      </c>
      <c r="Z15" s="128" t="s">
        <v>6</v>
      </c>
      <c r="AA15" s="310">
        <f t="shared" si="4"/>
        <v>0</v>
      </c>
      <c r="AB15" s="16">
        <f t="shared" si="5"/>
        <v>0</v>
      </c>
      <c r="AC15" s="271"/>
      <c r="AD15" s="120" t="str">
        <f>IF(D15="ROLLER",IF(E15="GROUP 1",'ROLLER G1'!AN9,IF(E15="GROUP 2",'ROLLER G2'!AN9,IF(E15="GROUP 3",'ROLLER G3'!AN9,IF(E15="GROUP 4",'ROLLER G4'!AN9,IF(E15="GROUP 5",'ROLLER G5'!AN9,IF(E15="GROUP 6",'ROLLER G6'!AN9,IF(E15="GROUP 7",'ROLLER G7'!AN9,IF(E15="GROUP 8",'ROLLER G8'!AN9,IF(E15="GROUP 9",'ROLLER G9'!AN9,""))))))))),"")</f>
        <v/>
      </c>
      <c r="AE15" s="120" t="str">
        <f t="shared" ref="AE15:AE52" si="9">IF(F15="YES",(((I15+4)*(J15+15))/144)*$AE$11,"")</f>
        <v/>
      </c>
      <c r="AF15" s="120" t="str">
        <f>IF(P15="YES",'ROLLER G1'!AP9,"")</f>
        <v/>
      </c>
      <c r="AG15" s="120" t="str">
        <f>IF(Q15="YES",'ROLLER G1'!AQ9,"")</f>
        <v/>
      </c>
      <c r="AH15" s="120" t="str">
        <f>IF(OR(L15="",L15="NO"),"",IF(AB15="ROLLER",VLOOKUP(L15,GENERAL!$E$6:$F$12,2,FALSE),""))</f>
        <v/>
      </c>
      <c r="AI15" s="120" t="str">
        <f>IF(R15="YES",'ROLLER G1'!AT9,"")</f>
        <v/>
      </c>
      <c r="AJ15" s="120" t="str">
        <f>IF(K15="METAL CHAIN",'ROLLER G1'!AU9,"")</f>
        <v/>
      </c>
      <c r="AK15" s="271"/>
      <c r="AL15" s="120" t="str">
        <f>IF(D15="VERTICAL",IF(E15="GROUP 1",'VERTICAL G1'!Z9,""),"")</f>
        <v/>
      </c>
      <c r="AM15" s="120" t="str">
        <f>IF(AL15&lt;&gt;"",'VERTICAL G1'!AA9,"")</f>
        <v/>
      </c>
      <c r="AN15" s="120" t="str">
        <f>IF(AL15&lt;&gt;"",'VERTICAL G1'!AB9,"")</f>
        <v/>
      </c>
      <c r="AO15" s="271"/>
      <c r="AP15" s="120" t="str">
        <f>IF(D15="ZEBRA",IF(E15="GROUP 1",'ZEBRA G1'!AA9,IF('CALCULATOR SHEET'!E15="GROUP 2",'ZEBRA G2'!AA9,IF('CALCULATOR SHEET'!E15="GROUP 3",'ZEBRA G3'!AB9,IF(E15="GROUP 4",'ZEBRA G4'!AA9,IF(E15="GROUP 5",'ZEBRA G5'!AA9,IF(E15="GROUP 6",'ZEBRA G6'!AA9,IF(E15="GROUP 7",'ZEBRA G7'!AA9,IF(E15="GROUP 8",'ZEBRA G8'!AA9,"")))))))),"")</f>
        <v/>
      </c>
      <c r="AQ15" s="120" t="str">
        <f>IF(OR(L15="",L15="NO"),"",IF(AB15="ZEBRA",VLOOKUP(L15,GENERAL!$E$6:$F$12,2,FALSE),""))</f>
        <v/>
      </c>
      <c r="AR15" s="120" t="str">
        <f t="shared" si="6"/>
        <v/>
      </c>
      <c r="AS15" s="271"/>
      <c r="AT15" s="153" t="str">
        <f>IF(D15="EXTERIOR ROLLER",'ROLLER EXT.'!AC9,"")</f>
        <v/>
      </c>
      <c r="AU15" s="120" t="str">
        <f>IF(OR(L15="",L15="NO"),"",IF(AB15="EXTERIOR ROLLER",VLOOKUP(L15,GENERAL!$E$6:$F$12,2,FALSE),""))</f>
        <v/>
      </c>
      <c r="AV15" s="120" t="str">
        <f>IF(P15="YES",'ROLLER EXT.'!AF9,"")</f>
        <v/>
      </c>
      <c r="AW15" s="120" t="str">
        <f>IF(D15="CABLE GUIDES",'ROLLER EXT.'!AE9,"")</f>
        <v/>
      </c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</row>
    <row r="16" spans="1:73" s="36" customFormat="1" ht="24.95" customHeight="1">
      <c r="A16" s="67"/>
      <c r="B16" s="66">
        <f t="shared" si="7"/>
        <v>4</v>
      </c>
      <c r="C16" s="68"/>
      <c r="D16" s="152"/>
      <c r="E16" s="69"/>
      <c r="F16" s="69"/>
      <c r="G16" s="68"/>
      <c r="H16" s="68"/>
      <c r="I16" s="81"/>
      <c r="J16" s="81"/>
      <c r="K16" s="254"/>
      <c r="L16" s="70"/>
      <c r="M16" s="284"/>
      <c r="N16" s="254"/>
      <c r="O16" s="254"/>
      <c r="P16" s="70" t="s">
        <v>45</v>
      </c>
      <c r="Q16" s="70" t="s">
        <v>45</v>
      </c>
      <c r="R16" s="70" t="s">
        <v>45</v>
      </c>
      <c r="S16" s="71">
        <f t="shared" si="0"/>
        <v>0</v>
      </c>
      <c r="T16" s="316">
        <f t="shared" si="1"/>
        <v>0</v>
      </c>
      <c r="U16" s="179" t="str">
        <f t="shared" si="2"/>
        <v/>
      </c>
      <c r="V16" s="120"/>
      <c r="W16" s="124">
        <f t="shared" si="8"/>
        <v>0</v>
      </c>
      <c r="X16" s="290">
        <v>0</v>
      </c>
      <c r="Y16" s="274">
        <f t="shared" si="3"/>
        <v>4</v>
      </c>
      <c r="Z16" s="128" t="s">
        <v>6</v>
      </c>
      <c r="AA16" s="310">
        <f t="shared" si="4"/>
        <v>0</v>
      </c>
      <c r="AB16" s="16">
        <f t="shared" si="5"/>
        <v>0</v>
      </c>
      <c r="AC16" s="271"/>
      <c r="AD16" s="120" t="str">
        <f>IF(D16="ROLLER",IF(E16="GROUP 1",'ROLLER G1'!AN10,IF(E16="GROUP 2",'ROLLER G2'!AN10,IF(E16="GROUP 3",'ROLLER G3'!AN10,IF(E16="GROUP 4",'ROLLER G4'!AN10,IF(E16="GROUP 5",'ROLLER G5'!AN10,IF(E16="GROUP 6",'ROLLER G6'!AN10,IF(E16="GROUP 7",'ROLLER G7'!AN10,IF(E16="GROUP 8",'ROLLER G8'!AN10,IF(E16="GROUP 9",'ROLLER G9'!AN10,""))))))))),"")</f>
        <v/>
      </c>
      <c r="AE16" s="120" t="str">
        <f t="shared" si="9"/>
        <v/>
      </c>
      <c r="AF16" s="120" t="str">
        <f>IF(P16="YES",'ROLLER G1'!AP10,"")</f>
        <v/>
      </c>
      <c r="AG16" s="120" t="str">
        <f>IF(Q16="YES",'ROLLER G1'!AQ10,"")</f>
        <v/>
      </c>
      <c r="AH16" s="120" t="str">
        <f>IF(OR(L16="",L16="NO"),"",IF(AB16="ROLLER",VLOOKUP(L16,GENERAL!$E$6:$F$12,2,FALSE),""))</f>
        <v/>
      </c>
      <c r="AI16" s="120" t="str">
        <f>IF(R16="YES",'ROLLER G1'!AT10,"")</f>
        <v/>
      </c>
      <c r="AJ16" s="120" t="str">
        <f>IF(K16="METAL CHAIN",'ROLLER G1'!AU10,"")</f>
        <v/>
      </c>
      <c r="AK16" s="271"/>
      <c r="AL16" s="120" t="str">
        <f>IF(D16="VERTICAL",IF(E16="GROUP 1",'VERTICAL G1'!Z10,""),"")</f>
        <v/>
      </c>
      <c r="AM16" s="120" t="str">
        <f>IF(AL16&lt;&gt;"",'VERTICAL G1'!AA12,"")</f>
        <v/>
      </c>
      <c r="AN16" s="120" t="str">
        <f>IF(AL16&lt;&gt;"",'VERTICAL G1'!AB12,"")</f>
        <v/>
      </c>
      <c r="AO16" s="271"/>
      <c r="AP16" s="120" t="str">
        <f>IF(D16="ZEBRA",IF(E16="GROUP 1",'ZEBRA G1'!AA10,IF('CALCULATOR SHEET'!E16="GROUP 2",'ZEBRA G2'!AA10,IF('CALCULATOR SHEET'!E16="GROUP 3",'ZEBRA G3'!AB10,IF(E16="GROUP 4",'ZEBRA G4'!AA10,IF(E16="GROUP 5",'ZEBRA G5'!AA10,IF(E16="GROUP 6",'ZEBRA G6'!AA10,IF(E16="GROUP 7",'ZEBRA G7'!AA10,IF(E16="GROUP 8",'ZEBRA G8'!AA10,"")))))))),"")</f>
        <v/>
      </c>
      <c r="AQ16" s="120" t="str">
        <f>IF(OR(L16="",L16="NO"),"",IF(AB16="ZEBRA",VLOOKUP(L16,GENERAL!$E$6:$F$12,2,FALSE),""))</f>
        <v/>
      </c>
      <c r="AR16" s="120" t="str">
        <f t="shared" si="6"/>
        <v/>
      </c>
      <c r="AS16" s="271"/>
      <c r="AT16" s="153" t="str">
        <f>IF(D16="EXTERIOR ROLLER",'ROLLER EXT.'!AC10,"")</f>
        <v/>
      </c>
      <c r="AU16" s="120" t="str">
        <f>IF(OR(L16="",L16="NO"),"",IF(AB16="EXTERIOR ROLLER",VLOOKUP(L16,GENERAL!$E$6:$F$12,2,FALSE),""))</f>
        <v/>
      </c>
      <c r="AV16" s="120" t="str">
        <f>IF(P16="YES",'ROLLER EXT.'!AF10,"")</f>
        <v/>
      </c>
      <c r="AW16" s="120" t="str">
        <f>IF(D16="CABLE GUIDES",'ROLLER EXT.'!AE10,"")</f>
        <v/>
      </c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</row>
    <row r="17" spans="1:73" s="36" customFormat="1" ht="24.95" customHeight="1">
      <c r="A17" s="67"/>
      <c r="B17" s="66">
        <f t="shared" si="7"/>
        <v>5</v>
      </c>
      <c r="C17" s="68"/>
      <c r="D17" s="152"/>
      <c r="E17" s="69"/>
      <c r="F17" s="69"/>
      <c r="G17" s="68"/>
      <c r="H17" s="68"/>
      <c r="I17" s="81"/>
      <c r="J17" s="81"/>
      <c r="K17" s="254"/>
      <c r="L17" s="70"/>
      <c r="M17" s="284"/>
      <c r="N17" s="254"/>
      <c r="O17" s="254"/>
      <c r="P17" s="70" t="s">
        <v>45</v>
      </c>
      <c r="Q17" s="70" t="s">
        <v>45</v>
      </c>
      <c r="R17" s="70" t="s">
        <v>45</v>
      </c>
      <c r="S17" s="71">
        <f t="shared" si="0"/>
        <v>0</v>
      </c>
      <c r="T17" s="316">
        <f t="shared" si="1"/>
        <v>0</v>
      </c>
      <c r="U17" s="179" t="str">
        <f t="shared" si="2"/>
        <v/>
      </c>
      <c r="V17" s="120"/>
      <c r="W17" s="124">
        <f t="shared" si="8"/>
        <v>0</v>
      </c>
      <c r="X17" s="290">
        <v>0</v>
      </c>
      <c r="Y17" s="274">
        <f t="shared" si="3"/>
        <v>5</v>
      </c>
      <c r="Z17" s="128" t="s">
        <v>6</v>
      </c>
      <c r="AA17" s="310">
        <f t="shared" si="4"/>
        <v>0</v>
      </c>
      <c r="AB17" s="16">
        <f t="shared" si="5"/>
        <v>0</v>
      </c>
      <c r="AC17" s="271"/>
      <c r="AD17" s="120" t="str">
        <f>IF(D17="ROLLER",IF(E17="GROUP 1",'ROLLER G1'!AN11,IF(E17="GROUP 2",'ROLLER G2'!AN11,IF(E17="GROUP 3",'ROLLER G3'!AN11,IF(E17="GROUP 4",'ROLLER G4'!AN11,IF(E17="GROUP 5",'ROLLER G5'!AN11,IF(E17="GROUP 6",'ROLLER G6'!AN11,IF(E17="GROUP 7",'ROLLER G7'!AN11,IF(E17="GROUP 8",'ROLLER G8'!AN11,IF(E17="GROUP 9",'ROLLER G9'!AN11,""))))))))),"")</f>
        <v/>
      </c>
      <c r="AE17" s="120" t="str">
        <f t="shared" si="9"/>
        <v/>
      </c>
      <c r="AF17" s="120" t="str">
        <f>IF(P17="YES",'ROLLER G1'!AP11,"")</f>
        <v/>
      </c>
      <c r="AG17" s="120" t="str">
        <f>IF(Q17="YES",'ROLLER G1'!AQ11,"")</f>
        <v/>
      </c>
      <c r="AH17" s="120" t="str">
        <f>IF(OR(L17="",L17="NO"),"",IF(AB17="ROLLER",VLOOKUP(L17,GENERAL!$E$6:$F$12,2,FALSE),""))</f>
        <v/>
      </c>
      <c r="AI17" s="120" t="str">
        <f>IF(R17="YES",'ROLLER G1'!AT11,"")</f>
        <v/>
      </c>
      <c r="AJ17" s="120" t="str">
        <f>IF(K17="METAL CHAIN",'ROLLER G1'!AU11,"")</f>
        <v/>
      </c>
      <c r="AK17" s="271"/>
      <c r="AL17" s="120" t="str">
        <f>IF(D17="VERTICAL",IF(E17="GROUP 1",'VERTICAL G1'!Z11,""),"")</f>
        <v/>
      </c>
      <c r="AM17" s="120" t="str">
        <f>IF(AL17&lt;&gt;"",'VERTICAL G1'!AA13,"")</f>
        <v/>
      </c>
      <c r="AN17" s="120" t="str">
        <f>IF(AL17&lt;&gt;"",'VERTICAL G1'!AB13,"")</f>
        <v/>
      </c>
      <c r="AO17" s="271"/>
      <c r="AP17" s="120" t="str">
        <f>IF(D17="ZEBRA",IF(E17="GROUP 1",'ZEBRA G1'!AA11,IF('CALCULATOR SHEET'!E17="GROUP 2",'ZEBRA G2'!AA11,IF('CALCULATOR SHEET'!E17="GROUP 3",'ZEBRA G3'!AB11,IF(E17="GROUP 4",'ZEBRA G4'!AA11,IF(E17="GROUP 5",'ZEBRA G5'!AA11,IF(E17="GROUP 6",'ZEBRA G6'!AA11,IF(E17="GROUP 7",'ZEBRA G7'!AA11,IF(E17="GROUP 8",'ZEBRA G8'!AA11,"")))))))),"")</f>
        <v/>
      </c>
      <c r="AQ17" s="120" t="str">
        <f>IF(OR(L17="",L17="NO"),"",IF(AB17="ZEBRA",VLOOKUP(L17,GENERAL!$E$6:$F$12,2,FALSE),""))</f>
        <v/>
      </c>
      <c r="AR17" s="120" t="str">
        <f t="shared" si="6"/>
        <v/>
      </c>
      <c r="AS17" s="271"/>
      <c r="AT17" s="153" t="str">
        <f>IF(D17="EXTERIOR ROLLER",'ROLLER EXT.'!AC11,"")</f>
        <v/>
      </c>
      <c r="AU17" s="120" t="str">
        <f>IF(OR(L17="",L17="NO"),"",IF(AB17="EXTERIOR ROLLER",VLOOKUP(L17,GENERAL!$E$6:$F$12,2,FALSE),""))</f>
        <v/>
      </c>
      <c r="AV17" s="120" t="str">
        <f>IF(P17="YES",'ROLLER EXT.'!AF11,"")</f>
        <v/>
      </c>
      <c r="AW17" s="120" t="str">
        <f>IF(D17="CABLE GUIDES",'ROLLER EXT.'!AE11,"")</f>
        <v/>
      </c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</row>
    <row r="18" spans="1:73" s="36" customFormat="1" ht="24.95" customHeight="1">
      <c r="A18" s="67"/>
      <c r="B18" s="66">
        <f t="shared" si="7"/>
        <v>6</v>
      </c>
      <c r="C18" s="68"/>
      <c r="D18" s="152"/>
      <c r="E18" s="69"/>
      <c r="F18" s="69"/>
      <c r="G18" s="68"/>
      <c r="H18" s="68"/>
      <c r="I18" s="81"/>
      <c r="J18" s="81"/>
      <c r="K18" s="254"/>
      <c r="L18" s="70"/>
      <c r="M18" s="284"/>
      <c r="N18" s="254"/>
      <c r="O18" s="254"/>
      <c r="P18" s="70" t="s">
        <v>45</v>
      </c>
      <c r="Q18" s="70" t="s">
        <v>45</v>
      </c>
      <c r="R18" s="70" t="s">
        <v>45</v>
      </c>
      <c r="S18" s="71">
        <f t="shared" si="0"/>
        <v>0</v>
      </c>
      <c r="T18" s="316">
        <f t="shared" si="1"/>
        <v>0</v>
      </c>
      <c r="U18" s="179" t="str">
        <f t="shared" si="2"/>
        <v/>
      </c>
      <c r="V18" s="120"/>
      <c r="W18" s="124">
        <f t="shared" si="8"/>
        <v>0</v>
      </c>
      <c r="X18" s="290">
        <v>0</v>
      </c>
      <c r="Y18" s="274">
        <f t="shared" si="3"/>
        <v>6</v>
      </c>
      <c r="Z18" s="128" t="s">
        <v>6</v>
      </c>
      <c r="AA18" s="310">
        <f t="shared" si="4"/>
        <v>0</v>
      </c>
      <c r="AB18" s="16">
        <f t="shared" si="5"/>
        <v>0</v>
      </c>
      <c r="AC18" s="271"/>
      <c r="AD18" s="120" t="str">
        <f>IF(D18="ROLLER",IF(E18="GROUP 1",'ROLLER G1'!AN12,IF(E18="GROUP 2",'ROLLER G2'!AN12,IF(E18="GROUP 3",'ROLLER G3'!AN12,IF(E18="GROUP 4",'ROLLER G4'!AN12,IF(E18="GROUP 5",'ROLLER G5'!AN12,IF(E18="GROUP 6",'ROLLER G6'!AN12,IF(E18="GROUP 7",'ROLLER G7'!AN12,IF(E18="GROUP 8",'ROLLER G8'!AN12,IF(E18="GROUP 9",'ROLLER G9'!AN12,""))))))))),"")</f>
        <v/>
      </c>
      <c r="AE18" s="120" t="str">
        <f t="shared" si="9"/>
        <v/>
      </c>
      <c r="AF18" s="120" t="str">
        <f>IF(P18="YES",'ROLLER G1'!AP12,"")</f>
        <v/>
      </c>
      <c r="AG18" s="120" t="str">
        <f>IF(Q18="YES",'ROLLER G1'!AQ12,"")</f>
        <v/>
      </c>
      <c r="AH18" s="120" t="str">
        <f>IF(OR(L18="",L18="NO"),"",IF(AB18="ROLLER",VLOOKUP(L18,GENERAL!$E$6:$F$12,2,FALSE),""))</f>
        <v/>
      </c>
      <c r="AI18" s="120" t="str">
        <f>IF(R18="YES",'ROLLER G1'!AT12,"")</f>
        <v/>
      </c>
      <c r="AJ18" s="120" t="str">
        <f>IF(K18="METAL CHAIN",'ROLLER G1'!AU12,"")</f>
        <v/>
      </c>
      <c r="AK18" s="271"/>
      <c r="AL18" s="120" t="str">
        <f>IF(D18="VERTICAL",IF(E18="GROUP 1",'VERTICAL G1'!Z12,""),"")</f>
        <v/>
      </c>
      <c r="AM18" s="120" t="str">
        <f>IF(AL18&lt;&gt;"",'VERTICAL G1'!AA14,"")</f>
        <v/>
      </c>
      <c r="AN18" s="120" t="str">
        <f>IF(AL18&lt;&gt;"",'VERTICAL G1'!AB14,"")</f>
        <v/>
      </c>
      <c r="AO18" s="271"/>
      <c r="AP18" s="120" t="str">
        <f>IF(D18="ZEBRA",IF(E18="GROUP 1",'ZEBRA G1'!AA12,IF('CALCULATOR SHEET'!E18="GROUP 2",'ZEBRA G2'!AA12,IF('CALCULATOR SHEET'!E18="GROUP 3",'ZEBRA G3'!AB12,IF(E18="GROUP 4",'ZEBRA G4'!AA12,IF(E18="GROUP 5",'ZEBRA G5'!AA12,IF(E18="GROUP 6",'ZEBRA G6'!AA12,IF(E18="GROUP 7",'ZEBRA G7'!AA12,IF(E18="GROUP 8",'ZEBRA G8'!AA12,"")))))))),"")</f>
        <v/>
      </c>
      <c r="AQ18" s="120" t="str">
        <f>IF(OR(L18="",L18="NO"),"",IF(AB18="ZEBRA",VLOOKUP(L18,GENERAL!$E$6:$F$12,2,FALSE),""))</f>
        <v/>
      </c>
      <c r="AR18" s="120" t="str">
        <f t="shared" si="6"/>
        <v/>
      </c>
      <c r="AS18" s="271"/>
      <c r="AT18" s="153" t="str">
        <f>IF(D18="EXTERIOR ROLLER",'ROLLER EXT.'!AC12,"")</f>
        <v/>
      </c>
      <c r="AU18" s="120" t="str">
        <f>IF(OR(L18="",L18="NO"),"",IF(AB18="EXTERIOR ROLLER",VLOOKUP(L18,GENERAL!$E$6:$F$12,2,FALSE),""))</f>
        <v/>
      </c>
      <c r="AV18" s="120" t="str">
        <f>IF(P18="YES",'ROLLER EXT.'!AF12,"")</f>
        <v/>
      </c>
      <c r="AW18" s="120" t="str">
        <f>IF(D18="CABLE GUIDES",'ROLLER EXT.'!AE12,"")</f>
        <v/>
      </c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</row>
    <row r="19" spans="1:73" s="36" customFormat="1" ht="24.95" customHeight="1">
      <c r="A19" s="67"/>
      <c r="B19" s="66">
        <f t="shared" si="7"/>
        <v>7</v>
      </c>
      <c r="C19" s="68"/>
      <c r="D19" s="152"/>
      <c r="E19" s="69"/>
      <c r="F19" s="69"/>
      <c r="G19" s="68"/>
      <c r="H19" s="68"/>
      <c r="I19" s="81"/>
      <c r="J19" s="81"/>
      <c r="K19" s="254"/>
      <c r="L19" s="70"/>
      <c r="M19" s="284"/>
      <c r="N19" s="254"/>
      <c r="O19" s="254"/>
      <c r="P19" s="70" t="s">
        <v>45</v>
      </c>
      <c r="Q19" s="70" t="s">
        <v>45</v>
      </c>
      <c r="R19" s="70" t="s">
        <v>45</v>
      </c>
      <c r="S19" s="71">
        <f t="shared" si="0"/>
        <v>0</v>
      </c>
      <c r="T19" s="316">
        <f t="shared" si="1"/>
        <v>0</v>
      </c>
      <c r="U19" s="179" t="str">
        <f t="shared" si="2"/>
        <v/>
      </c>
      <c r="V19" s="120"/>
      <c r="W19" s="124">
        <f t="shared" si="8"/>
        <v>0</v>
      </c>
      <c r="X19" s="290">
        <v>0</v>
      </c>
      <c r="Y19" s="274">
        <f t="shared" si="3"/>
        <v>7</v>
      </c>
      <c r="Z19" s="128" t="s">
        <v>6</v>
      </c>
      <c r="AA19" s="310">
        <f t="shared" si="4"/>
        <v>0</v>
      </c>
      <c r="AB19" s="16">
        <f t="shared" si="5"/>
        <v>0</v>
      </c>
      <c r="AC19" s="271"/>
      <c r="AD19" s="120" t="str">
        <f>IF(D19="ROLLER",IF(E19="GROUP 1",'ROLLER G1'!AN13,IF(E19="GROUP 2",'ROLLER G2'!AN13,IF(E19="GROUP 3",'ROLLER G3'!AN13,IF(E19="GROUP 4",'ROLLER G4'!AN13,IF(E19="GROUP 5",'ROLLER G5'!AN13,IF(E19="GROUP 6",'ROLLER G6'!AN13,IF(E19="GROUP 7",'ROLLER G7'!AN13,IF(E19="GROUP 8",'ROLLER G8'!AN13,IF(E19="GROUP 9",'ROLLER G9'!AN13,""))))))))),"")</f>
        <v/>
      </c>
      <c r="AE19" s="120" t="str">
        <f t="shared" si="9"/>
        <v/>
      </c>
      <c r="AF19" s="120" t="str">
        <f>IF(P19="YES",'ROLLER G1'!AP13,"")</f>
        <v/>
      </c>
      <c r="AG19" s="120" t="str">
        <f>IF(Q19="YES",'ROLLER G1'!AQ13,"")</f>
        <v/>
      </c>
      <c r="AH19" s="120" t="str">
        <f>IF(OR(L19="",L19="NO"),"",IF(AB19="ROLLER",VLOOKUP(L19,GENERAL!$E$6:$F$12,2,FALSE),""))</f>
        <v/>
      </c>
      <c r="AI19" s="120" t="str">
        <f>IF(R19="YES",'ROLLER G1'!AT13,"")</f>
        <v/>
      </c>
      <c r="AJ19" s="120" t="str">
        <f>IF(K19="METAL CHAIN",'ROLLER G1'!AU13,"")</f>
        <v/>
      </c>
      <c r="AK19" s="271"/>
      <c r="AL19" s="120" t="str">
        <f>IF(D19="VERTICAL",IF(E19="GROUP 1",'VERTICAL G1'!Z13,""),"")</f>
        <v/>
      </c>
      <c r="AM19" s="120" t="str">
        <f>IF(AL19&lt;&gt;"",'VERTICAL G1'!AA15,"")</f>
        <v/>
      </c>
      <c r="AN19" s="120" t="str">
        <f>IF(AL19&lt;&gt;"",'VERTICAL G1'!AB15,"")</f>
        <v/>
      </c>
      <c r="AO19" s="271"/>
      <c r="AP19" s="120" t="str">
        <f>IF(D19="ZEBRA",IF(E19="GROUP 1",'ZEBRA G1'!AA13,IF('CALCULATOR SHEET'!E19="GROUP 2",'ZEBRA G2'!AA13,IF('CALCULATOR SHEET'!E19="GROUP 3",'ZEBRA G3'!AB13,IF(E19="GROUP 4",'ZEBRA G4'!AA13,IF(E19="GROUP 5",'ZEBRA G5'!AA13,IF(E19="GROUP 6",'ZEBRA G6'!AA13,IF(E19="GROUP 7",'ZEBRA G7'!AA13,IF(E19="GROUP 8",'ZEBRA G8'!AA13,"")))))))),"")</f>
        <v/>
      </c>
      <c r="AQ19" s="120" t="str">
        <f>IF(OR(L19="",L19="NO"),"",IF(AB19="ZEBRA",VLOOKUP(L19,GENERAL!$E$6:$F$12,2,FALSE),""))</f>
        <v/>
      </c>
      <c r="AR19" s="120" t="str">
        <f t="shared" si="6"/>
        <v/>
      </c>
      <c r="AS19" s="271"/>
      <c r="AT19" s="153" t="str">
        <f>IF(D19="EXTERIOR ROLLER",'ROLLER EXT.'!AC13,"")</f>
        <v/>
      </c>
      <c r="AU19" s="120" t="str">
        <f>IF(OR(L19="",L19="NO"),"",IF(AB19="EXTERIOR ROLLER",VLOOKUP(L19,GENERAL!$E$6:$F$12,2,FALSE),""))</f>
        <v/>
      </c>
      <c r="AV19" s="120" t="str">
        <f>IF(P19="YES",'ROLLER EXT.'!AF13,"")</f>
        <v/>
      </c>
      <c r="AW19" s="120" t="str">
        <f>IF(D19="CABLE GUIDES",'ROLLER EXT.'!AE13,"")</f>
        <v/>
      </c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</row>
    <row r="20" spans="1:73" s="36" customFormat="1" ht="24.95" customHeight="1">
      <c r="A20" s="67"/>
      <c r="B20" s="66">
        <f t="shared" si="7"/>
        <v>8</v>
      </c>
      <c r="C20" s="68"/>
      <c r="D20" s="152"/>
      <c r="E20" s="69"/>
      <c r="F20" s="69"/>
      <c r="G20" s="68"/>
      <c r="H20" s="68"/>
      <c r="I20" s="81"/>
      <c r="J20" s="81"/>
      <c r="K20" s="254"/>
      <c r="L20" s="70"/>
      <c r="M20" s="284"/>
      <c r="N20" s="254"/>
      <c r="O20" s="254"/>
      <c r="P20" s="70" t="s">
        <v>45</v>
      </c>
      <c r="Q20" s="70" t="s">
        <v>45</v>
      </c>
      <c r="R20" s="70" t="s">
        <v>45</v>
      </c>
      <c r="S20" s="71">
        <f t="shared" si="0"/>
        <v>0</v>
      </c>
      <c r="T20" s="316">
        <f t="shared" si="1"/>
        <v>0</v>
      </c>
      <c r="U20" s="179" t="str">
        <f t="shared" si="2"/>
        <v/>
      </c>
      <c r="V20" s="120"/>
      <c r="W20" s="124">
        <f t="shared" si="8"/>
        <v>0</v>
      </c>
      <c r="X20" s="290">
        <v>0</v>
      </c>
      <c r="Y20" s="274">
        <f t="shared" si="3"/>
        <v>8</v>
      </c>
      <c r="Z20" s="128" t="s">
        <v>6</v>
      </c>
      <c r="AA20" s="310">
        <f t="shared" si="4"/>
        <v>0</v>
      </c>
      <c r="AB20" s="16">
        <f t="shared" si="5"/>
        <v>0</v>
      </c>
      <c r="AC20" s="271"/>
      <c r="AD20" s="120" t="str">
        <f>IF(D20="ROLLER",IF(E20="GROUP 1",'ROLLER G1'!AN14,IF(E20="GROUP 2",'ROLLER G2'!AN14,IF(E20="GROUP 3",'ROLLER G3'!AN14,IF(E20="GROUP 4",'ROLLER G4'!AN14,IF(E20="GROUP 5",'ROLLER G5'!AN14,IF(E20="GROUP 6",'ROLLER G6'!AN14,IF(E20="GROUP 7",'ROLLER G7'!AN14,IF(E20="GROUP 8",'ROLLER G8'!AN14,IF(E20="GROUP 9",'ROLLER G9'!AN14,""))))))))),"")</f>
        <v/>
      </c>
      <c r="AE20" s="120" t="str">
        <f t="shared" si="9"/>
        <v/>
      </c>
      <c r="AF20" s="120" t="str">
        <f>IF(P20="YES",'ROLLER G1'!AP14,"")</f>
        <v/>
      </c>
      <c r="AG20" s="120" t="str">
        <f>IF(Q20="YES",'ROLLER G1'!AQ14,"")</f>
        <v/>
      </c>
      <c r="AH20" s="120" t="str">
        <f>IF(OR(L20="",L20="NO"),"",IF(AB20="ROLLER",VLOOKUP(L20,GENERAL!$E$6:$F$12,2,FALSE),""))</f>
        <v/>
      </c>
      <c r="AI20" s="120" t="str">
        <f>IF(R20="YES",'ROLLER G1'!AT14,"")</f>
        <v/>
      </c>
      <c r="AJ20" s="120" t="str">
        <f>IF(K20="METAL CHAIN",'ROLLER G1'!AU14,"")</f>
        <v/>
      </c>
      <c r="AK20" s="271"/>
      <c r="AL20" s="120" t="str">
        <f>IF(D20="VERTICAL",IF(E20="GROUP 1",'VERTICAL G1'!Z14,""),"")</f>
        <v/>
      </c>
      <c r="AM20" s="120" t="str">
        <f>IF(AL20&lt;&gt;"",'VERTICAL G1'!AA16,"")</f>
        <v/>
      </c>
      <c r="AN20" s="120" t="str">
        <f>IF(AL20&lt;&gt;"",'VERTICAL G1'!AB16,"")</f>
        <v/>
      </c>
      <c r="AO20" s="271"/>
      <c r="AP20" s="120" t="str">
        <f>IF(D20="ZEBRA",IF(E20="GROUP 1",'ZEBRA G1'!AA14,IF('CALCULATOR SHEET'!E20="GROUP 2",'ZEBRA G2'!AA14,IF('CALCULATOR SHEET'!E20="GROUP 3",'ZEBRA G3'!AB14,IF(E20="GROUP 4",'ZEBRA G4'!AA14,IF(E20="GROUP 5",'ZEBRA G5'!AA14,IF(E20="GROUP 6",'ZEBRA G6'!AA14,IF(E20="GROUP 7",'ZEBRA G7'!AA14,IF(E20="GROUP 8",'ZEBRA G8'!AA14,"")))))))),"")</f>
        <v/>
      </c>
      <c r="AQ20" s="120" t="str">
        <f>IF(OR(L20="",L20="NO"),"",IF(AB20="ZEBRA",VLOOKUP(L20,GENERAL!$E$6:$F$12,2,FALSE),""))</f>
        <v/>
      </c>
      <c r="AR20" s="120" t="str">
        <f t="shared" si="6"/>
        <v/>
      </c>
      <c r="AS20" s="271"/>
      <c r="AT20" s="153" t="str">
        <f>IF(D20="EXTERIOR ROLLER",'ROLLER EXT.'!AC14,"")</f>
        <v/>
      </c>
      <c r="AU20" s="120" t="str">
        <f>IF(OR(L20="",L20="NO"),"",IF(AB20="EXTERIOR ROLLER",VLOOKUP(L20,GENERAL!$E$6:$F$12,2,FALSE),""))</f>
        <v/>
      </c>
      <c r="AV20" s="120" t="str">
        <f>IF(P20="YES",'ROLLER EXT.'!AF14,"")</f>
        <v/>
      </c>
      <c r="AW20" s="120" t="str">
        <f>IF(D20="CABLE GUIDES",'ROLLER EXT.'!AE14,"")</f>
        <v/>
      </c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</row>
    <row r="21" spans="1:73" s="36" customFormat="1" ht="24.95" customHeight="1">
      <c r="A21" s="67"/>
      <c r="B21" s="66">
        <f t="shared" si="7"/>
        <v>9</v>
      </c>
      <c r="C21" s="68"/>
      <c r="D21" s="152"/>
      <c r="E21" s="69"/>
      <c r="F21" s="69"/>
      <c r="G21" s="68"/>
      <c r="H21" s="68"/>
      <c r="I21" s="81"/>
      <c r="J21" s="81"/>
      <c r="K21" s="254"/>
      <c r="L21" s="70"/>
      <c r="M21" s="284"/>
      <c r="N21" s="254"/>
      <c r="O21" s="254"/>
      <c r="P21" s="70" t="s">
        <v>45</v>
      </c>
      <c r="Q21" s="70" t="s">
        <v>45</v>
      </c>
      <c r="R21" s="70" t="s">
        <v>45</v>
      </c>
      <c r="S21" s="71">
        <f t="shared" si="0"/>
        <v>0</v>
      </c>
      <c r="T21" s="316">
        <f t="shared" si="1"/>
        <v>0</v>
      </c>
      <c r="U21" s="179" t="str">
        <f t="shared" si="2"/>
        <v/>
      </c>
      <c r="V21" s="120"/>
      <c r="W21" s="124">
        <f t="shared" si="8"/>
        <v>0</v>
      </c>
      <c r="X21" s="290">
        <v>0</v>
      </c>
      <c r="Y21" s="274">
        <f t="shared" si="3"/>
        <v>9</v>
      </c>
      <c r="Z21" s="128" t="s">
        <v>6</v>
      </c>
      <c r="AA21" s="310">
        <f t="shared" si="4"/>
        <v>0</v>
      </c>
      <c r="AB21" s="16">
        <f t="shared" si="5"/>
        <v>0</v>
      </c>
      <c r="AC21" s="271"/>
      <c r="AD21" s="120" t="str">
        <f>IF(D21="ROLLER",IF(E21="GROUP 1",'ROLLER G1'!AN15,IF(E21="GROUP 2",'ROLLER G2'!AN15,IF(E21="GROUP 3",'ROLLER G3'!AN15,IF(E21="GROUP 4",'ROLLER G4'!AN15,IF(E21="GROUP 5",'ROLLER G5'!AN15,IF(E21="GROUP 6",'ROLLER G6'!AN15,IF(E21="GROUP 7",'ROLLER G7'!AN15,IF(E21="GROUP 8",'ROLLER G8'!AN15,IF(E21="GROUP 9",'ROLLER G9'!AN15,""))))))))),"")</f>
        <v/>
      </c>
      <c r="AE21" s="120" t="str">
        <f t="shared" si="9"/>
        <v/>
      </c>
      <c r="AF21" s="120" t="str">
        <f>IF(P21="YES",'ROLLER G1'!AP15,"")</f>
        <v/>
      </c>
      <c r="AG21" s="120" t="str">
        <f>IF(Q21="YES",'ROLLER G1'!AQ15,"")</f>
        <v/>
      </c>
      <c r="AH21" s="120" t="str">
        <f>IF(OR(L21="",L21="NO"),"",IF(AB21="ROLLER",VLOOKUP(L21,GENERAL!$E$6:$F$12,2,FALSE),""))</f>
        <v/>
      </c>
      <c r="AI21" s="120" t="str">
        <f>IF(R21="YES",'ROLLER G1'!AT15,"")</f>
        <v/>
      </c>
      <c r="AJ21" s="120" t="str">
        <f>IF(K21="METAL CHAIN",'ROLLER G1'!AU15,"")</f>
        <v/>
      </c>
      <c r="AK21" s="271"/>
      <c r="AL21" s="120" t="str">
        <f>IF(D21="VERTICAL",IF(E21="GROUP 1",'VERTICAL G1'!Z15,""),"")</f>
        <v/>
      </c>
      <c r="AM21" s="120" t="str">
        <f>IF(AL21&lt;&gt;"",'VERTICAL G1'!AA17,"")</f>
        <v/>
      </c>
      <c r="AN21" s="120" t="str">
        <f>IF(AL21&lt;&gt;"",'VERTICAL G1'!AB17,"")</f>
        <v/>
      </c>
      <c r="AO21" s="271"/>
      <c r="AP21" s="120" t="str">
        <f>IF(D21="ZEBRA",IF(E21="GROUP 1",'ZEBRA G1'!AA15,IF('CALCULATOR SHEET'!E21="GROUP 2",'ZEBRA G2'!AA15,IF('CALCULATOR SHEET'!E21="GROUP 3",'ZEBRA G3'!AB15,IF(E21="GROUP 4",'ZEBRA G4'!AA15,IF(E21="GROUP 5",'ZEBRA G5'!AA15,IF(E21="GROUP 6",'ZEBRA G6'!AA15,IF(E21="GROUP 7",'ZEBRA G7'!AA15,IF(E21="GROUP 8",'ZEBRA G8'!AA15,"")))))))),"")</f>
        <v/>
      </c>
      <c r="AQ21" s="120" t="str">
        <f>IF(OR(L21="",L21="NO"),"",IF(AB21="ZEBRA",VLOOKUP(L21,GENERAL!$E$6:$F$12,2,FALSE),""))</f>
        <v/>
      </c>
      <c r="AR21" s="120" t="str">
        <f t="shared" si="6"/>
        <v/>
      </c>
      <c r="AS21" s="271"/>
      <c r="AT21" s="153" t="str">
        <f>IF(D21="EXTERIOR ROLLER",'ROLLER EXT.'!AC15,"")</f>
        <v/>
      </c>
      <c r="AU21" s="120" t="str">
        <f>IF(OR(L21="",L21="NO"),"",IF(AB21="EXTERIOR ROLLER",VLOOKUP(L21,GENERAL!$E$6:$F$12,2,FALSE),""))</f>
        <v/>
      </c>
      <c r="AV21" s="120" t="str">
        <f>IF(P21="YES",'ROLLER EXT.'!AF15,"")</f>
        <v/>
      </c>
      <c r="AW21" s="120" t="str">
        <f>IF(D21="CABLE GUIDES",'ROLLER EXT.'!AE15,"")</f>
        <v/>
      </c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</row>
    <row r="22" spans="1:73" s="36" customFormat="1" ht="24.95" customHeight="1">
      <c r="A22" s="67"/>
      <c r="B22" s="66">
        <f t="shared" si="7"/>
        <v>10</v>
      </c>
      <c r="C22" s="68"/>
      <c r="D22" s="152"/>
      <c r="E22" s="69"/>
      <c r="F22" s="69"/>
      <c r="G22" s="68"/>
      <c r="H22" s="68"/>
      <c r="I22" s="81"/>
      <c r="J22" s="81"/>
      <c r="K22" s="254"/>
      <c r="L22" s="70"/>
      <c r="M22" s="284"/>
      <c r="N22" s="254"/>
      <c r="O22" s="254"/>
      <c r="P22" s="70" t="s">
        <v>45</v>
      </c>
      <c r="Q22" s="70" t="s">
        <v>45</v>
      </c>
      <c r="R22" s="70" t="s">
        <v>45</v>
      </c>
      <c r="S22" s="71">
        <f t="shared" si="0"/>
        <v>0</v>
      </c>
      <c r="T22" s="72">
        <f t="shared" si="1"/>
        <v>0</v>
      </c>
      <c r="U22" s="179" t="str">
        <f t="shared" si="2"/>
        <v/>
      </c>
      <c r="V22" s="67"/>
      <c r="W22" s="124">
        <f t="shared" si="8"/>
        <v>0</v>
      </c>
      <c r="X22" s="290">
        <v>0</v>
      </c>
      <c r="Y22" s="274">
        <f t="shared" si="3"/>
        <v>10</v>
      </c>
      <c r="Z22" s="128" t="s">
        <v>6</v>
      </c>
      <c r="AA22" s="310">
        <f t="shared" si="4"/>
        <v>0</v>
      </c>
      <c r="AB22" s="16">
        <f t="shared" si="5"/>
        <v>0</v>
      </c>
      <c r="AC22" s="271"/>
      <c r="AD22" s="120" t="str">
        <f>IF(D22="ROLLER",IF(E22="GROUP 1",'ROLLER G1'!AN16,IF(E22="GROUP 2",'ROLLER G2'!AN16,IF(E22="GROUP 3",'ROLLER G3'!AN16,IF(E22="GROUP 4",'ROLLER G4'!AN16,IF(E22="GROUP 5",'ROLLER G5'!AN16,IF(E22="GROUP 6",'ROLLER G6'!AN16,IF(E22="GROUP 7",'ROLLER G7'!AN16,IF(E22="GROUP 8",'ROLLER G8'!AN16,IF(E22="GROUP 9",'ROLLER G9'!AN16,""))))))))),"")</f>
        <v/>
      </c>
      <c r="AE22" s="120" t="str">
        <f t="shared" si="9"/>
        <v/>
      </c>
      <c r="AF22" s="120" t="str">
        <f>IF(P22="YES",'ROLLER G1'!AP16,"")</f>
        <v/>
      </c>
      <c r="AG22" s="120" t="str">
        <f>IF(Q22="YES",'ROLLER G1'!AQ16,"")</f>
        <v/>
      </c>
      <c r="AH22" s="120" t="str">
        <f>IF(OR(L22="",L22="NO"),"",IF(AB22="ROLLER",VLOOKUP(L22,GENERAL!$E$6:$F$12,2,FALSE),""))</f>
        <v/>
      </c>
      <c r="AI22" s="120" t="str">
        <f>IF(R22="YES",'ROLLER G1'!AT16,"")</f>
        <v/>
      </c>
      <c r="AJ22" s="120" t="str">
        <f>IF(K22="METAL CHAIN",'ROLLER G1'!AU16,"")</f>
        <v/>
      </c>
      <c r="AK22" s="271"/>
      <c r="AL22" s="120" t="str">
        <f>IF(D22="VERTICAL",IF(E22="GROUP 1",'VERTICAL G1'!Z16,""),"")</f>
        <v/>
      </c>
      <c r="AM22" s="120" t="str">
        <f>IF(AL22&lt;&gt;"",'VERTICAL G1'!AA18,"")</f>
        <v/>
      </c>
      <c r="AN22" s="120" t="str">
        <f>IF(AL22&lt;&gt;"",'VERTICAL G1'!AB18,"")</f>
        <v/>
      </c>
      <c r="AO22" s="271"/>
      <c r="AP22" s="120" t="str">
        <f>IF(D22="ZEBRA",IF(E22="GROUP 1",'ZEBRA G1'!AA16,IF('CALCULATOR SHEET'!E22="GROUP 2",'ZEBRA G2'!AA16,IF('CALCULATOR SHEET'!E22="GROUP 3",'ZEBRA G3'!AB16,IF(E22="GROUP 4",'ZEBRA G4'!AA16,IF(E22="GROUP 5",'ZEBRA G5'!AA16,IF(E22="GROUP 6",'ZEBRA G6'!AA16,IF(E22="GROUP 7",'ZEBRA G7'!AA16,IF(E22="GROUP 8",'ZEBRA G8'!AA16,"")))))))),"")</f>
        <v/>
      </c>
      <c r="AQ22" s="120" t="str">
        <f>IF(OR(L22="",L22="NO"),"",IF(AB22="ZEBRA",VLOOKUP(L22,GENERAL!$E$6:$F$12,2,FALSE),""))</f>
        <v/>
      </c>
      <c r="AR22" s="120" t="str">
        <f t="shared" si="6"/>
        <v/>
      </c>
      <c r="AS22" s="271"/>
      <c r="AT22" s="153" t="str">
        <f>IF(D22="EXTERIOR ROLLER",'ROLLER EXT.'!AC16,"")</f>
        <v/>
      </c>
      <c r="AU22" s="120" t="str">
        <f>IF(OR(L22="",L22="NO"),"",IF(AB22="EXTERIOR ROLLER",VLOOKUP(L22,GENERAL!$E$6:$F$12,2,FALSE),""))</f>
        <v/>
      </c>
      <c r="AV22" s="120" t="str">
        <f>IF(P22="YES",'ROLLER EXT.'!AF16,"")</f>
        <v/>
      </c>
      <c r="AW22" s="120" t="str">
        <f>IF(D22="CABLE GUIDES",'ROLLER EXT.'!AE16,"")</f>
        <v/>
      </c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</row>
    <row r="23" spans="1:73" s="36" customFormat="1" ht="24.95" customHeight="1">
      <c r="A23" s="67"/>
      <c r="B23" s="66">
        <f t="shared" si="7"/>
        <v>11</v>
      </c>
      <c r="C23" s="68"/>
      <c r="D23" s="152"/>
      <c r="E23" s="69"/>
      <c r="F23" s="69"/>
      <c r="G23" s="68"/>
      <c r="H23" s="68"/>
      <c r="I23" s="81"/>
      <c r="J23" s="81"/>
      <c r="K23" s="254"/>
      <c r="L23" s="70"/>
      <c r="M23" s="284"/>
      <c r="N23" s="254"/>
      <c r="O23" s="254"/>
      <c r="P23" s="70" t="s">
        <v>45</v>
      </c>
      <c r="Q23" s="70" t="s">
        <v>45</v>
      </c>
      <c r="R23" s="70" t="s">
        <v>45</v>
      </c>
      <c r="S23" s="71">
        <f t="shared" si="0"/>
        <v>0</v>
      </c>
      <c r="T23" s="72">
        <f t="shared" si="1"/>
        <v>0</v>
      </c>
      <c r="U23" s="179" t="str">
        <f t="shared" si="2"/>
        <v/>
      </c>
      <c r="V23" s="67"/>
      <c r="W23" s="124">
        <f t="shared" si="8"/>
        <v>0</v>
      </c>
      <c r="X23" s="290">
        <v>0</v>
      </c>
      <c r="Y23" s="274">
        <f t="shared" si="3"/>
        <v>11</v>
      </c>
      <c r="Z23" s="128" t="s">
        <v>6</v>
      </c>
      <c r="AA23" s="310">
        <f t="shared" si="4"/>
        <v>0</v>
      </c>
      <c r="AB23" s="16">
        <f t="shared" si="5"/>
        <v>0</v>
      </c>
      <c r="AC23" s="271"/>
      <c r="AD23" s="120" t="str">
        <f>IF(D23="ROLLER",IF(E23="GROUP 1",'ROLLER G1'!AN17,IF(E23="GROUP 2",'ROLLER G2'!AN17,IF(E23="GROUP 3",'ROLLER G3'!AN17,IF(E23="GROUP 4",'ROLLER G4'!AN17,IF(E23="GROUP 5",'ROLLER G5'!AN17,IF(E23="GROUP 6",'ROLLER G6'!AN17,IF(E23="GROUP 7",'ROLLER G7'!AN17,IF(E23="GROUP 8",'ROLLER G8'!AN17,IF(E23="GROUP 9",'ROLLER G9'!AN17,""))))))))),"")</f>
        <v/>
      </c>
      <c r="AE23" s="120" t="str">
        <f t="shared" si="9"/>
        <v/>
      </c>
      <c r="AF23" s="120" t="str">
        <f>IF(P23="YES",'ROLLER G1'!AP17,"")</f>
        <v/>
      </c>
      <c r="AG23" s="120" t="str">
        <f>IF(Q23="YES",'ROLLER G1'!AQ17,"")</f>
        <v/>
      </c>
      <c r="AH23" s="120" t="str">
        <f>IF(OR(L23="",L23="NO"),"",IF(AB23="ROLLER",VLOOKUP(L23,GENERAL!$E$6:$F$12,2,FALSE),""))</f>
        <v/>
      </c>
      <c r="AI23" s="120" t="str">
        <f>IF(R23="YES",'ROLLER G1'!AT17,"")</f>
        <v/>
      </c>
      <c r="AJ23" s="120" t="str">
        <f>IF(K23="METAL CHAIN",'ROLLER G1'!AU17,"")</f>
        <v/>
      </c>
      <c r="AK23" s="271"/>
      <c r="AL23" s="120" t="str">
        <f>IF(D23="VERTICAL",IF(E23="GROUP 1",'VERTICAL G1'!Z17,""),"")</f>
        <v/>
      </c>
      <c r="AM23" s="120" t="str">
        <f>IF(AL23&lt;&gt;"",'VERTICAL G1'!AA19,"")</f>
        <v/>
      </c>
      <c r="AN23" s="120" t="str">
        <f>IF(AL23&lt;&gt;"",'VERTICAL G1'!AB19,"")</f>
        <v/>
      </c>
      <c r="AO23" s="271"/>
      <c r="AP23" s="120" t="str">
        <f>IF(D23="ZEBRA",IF(E23="GROUP 1",'ZEBRA G1'!AA17,IF('CALCULATOR SHEET'!E23="GROUP 2",'ZEBRA G2'!AA17,IF('CALCULATOR SHEET'!E23="GROUP 3",'ZEBRA G3'!AB17,IF(E23="GROUP 4",'ZEBRA G4'!AA17,IF(E23="GROUP 5",'ZEBRA G5'!AA17,IF(E23="GROUP 6",'ZEBRA G6'!AA17,IF(E23="GROUP 7",'ZEBRA G7'!AA17,IF(E23="GROUP 8",'ZEBRA G8'!AA17,"")))))))),"")</f>
        <v/>
      </c>
      <c r="AQ23" s="120" t="str">
        <f>IF(OR(L23="",L23="NO"),"",IF(AB23="ZEBRA",VLOOKUP(L23,GENERAL!$E$6:$F$12,2,FALSE),""))</f>
        <v/>
      </c>
      <c r="AR23" s="120" t="str">
        <f t="shared" si="6"/>
        <v/>
      </c>
      <c r="AS23" s="271"/>
      <c r="AT23" s="153" t="str">
        <f>IF(D23="EXTERIOR ROLLER",'ROLLER EXT.'!AC17,"")</f>
        <v/>
      </c>
      <c r="AU23" s="120" t="str">
        <f>IF(OR(L23="",L23="NO"),"",IF(AB23="EXTERIOR ROLLER",VLOOKUP(L23,GENERAL!$E$6:$F$12,2,FALSE),""))</f>
        <v/>
      </c>
      <c r="AV23" s="120" t="str">
        <f>IF(P23="YES",'ROLLER EXT.'!AF17,"")</f>
        <v/>
      </c>
      <c r="AW23" s="120" t="str">
        <f>IF(D23="CABLE GUIDES",'ROLLER EXT.'!AE17,"")</f>
        <v/>
      </c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</row>
    <row r="24" spans="1:73" s="36" customFormat="1" ht="24.95" customHeight="1">
      <c r="A24" s="67"/>
      <c r="B24" s="66">
        <f t="shared" si="7"/>
        <v>12</v>
      </c>
      <c r="C24" s="68"/>
      <c r="D24" s="152"/>
      <c r="E24" s="69"/>
      <c r="F24" s="69"/>
      <c r="G24" s="68"/>
      <c r="H24" s="68"/>
      <c r="I24" s="81"/>
      <c r="J24" s="81"/>
      <c r="K24" s="254"/>
      <c r="L24" s="70"/>
      <c r="M24" s="284"/>
      <c r="N24" s="254"/>
      <c r="O24" s="254"/>
      <c r="P24" s="70" t="s">
        <v>45</v>
      </c>
      <c r="Q24" s="70" t="s">
        <v>45</v>
      </c>
      <c r="R24" s="70" t="s">
        <v>45</v>
      </c>
      <c r="S24" s="71">
        <f t="shared" si="0"/>
        <v>0</v>
      </c>
      <c r="T24" s="72">
        <f t="shared" si="1"/>
        <v>0</v>
      </c>
      <c r="U24" s="179" t="str">
        <f t="shared" si="2"/>
        <v/>
      </c>
      <c r="V24" s="67"/>
      <c r="W24" s="124">
        <f t="shared" si="8"/>
        <v>0</v>
      </c>
      <c r="X24" s="290">
        <v>0</v>
      </c>
      <c r="Y24" s="274">
        <f t="shared" si="3"/>
        <v>12</v>
      </c>
      <c r="Z24" s="128" t="s">
        <v>6</v>
      </c>
      <c r="AA24" s="310">
        <f t="shared" si="4"/>
        <v>0</v>
      </c>
      <c r="AB24" s="16">
        <f t="shared" si="5"/>
        <v>0</v>
      </c>
      <c r="AC24" s="271"/>
      <c r="AD24" s="120" t="str">
        <f>IF(D24="ROLLER",IF(E24="GROUP 1",'ROLLER G1'!AN18,IF(E24="GROUP 2",'ROLLER G2'!AN18,IF(E24="GROUP 3",'ROLLER G3'!AN18,IF(E24="GROUP 4",'ROLLER G4'!AN18,IF(E24="GROUP 5",'ROLLER G5'!AN18,IF(E24="GROUP 6",'ROLLER G6'!AN18,IF(E24="GROUP 7",'ROLLER G7'!AN18,IF(E24="GROUP 8",'ROLLER G8'!AN18,IF(E24="GROUP 9",'ROLLER G9'!AN18,""))))))))),"")</f>
        <v/>
      </c>
      <c r="AE24" s="120" t="str">
        <f t="shared" si="9"/>
        <v/>
      </c>
      <c r="AF24" s="120" t="str">
        <f>IF(P24="YES",'ROLLER G1'!AP18,"")</f>
        <v/>
      </c>
      <c r="AG24" s="120" t="str">
        <f>IF(Q24="YES",'ROLLER G1'!AQ18,"")</f>
        <v/>
      </c>
      <c r="AH24" s="120" t="str">
        <f>IF(OR(L24="",L24="NO"),"",IF(AB24="ROLLER",VLOOKUP(L24,GENERAL!$E$6:$F$12,2,FALSE),""))</f>
        <v/>
      </c>
      <c r="AI24" s="120" t="str">
        <f>IF(R24="YES",'ROLLER G1'!AT18,"")</f>
        <v/>
      </c>
      <c r="AJ24" s="120" t="str">
        <f>IF(K24="METAL CHAIN",'ROLLER G1'!AU18,"")</f>
        <v/>
      </c>
      <c r="AK24" s="271"/>
      <c r="AL24" s="120" t="str">
        <f>IF(D24="VERTICAL",IF(E24="GROUP 1",'VERTICAL G1'!Z18,""),"")</f>
        <v/>
      </c>
      <c r="AM24" s="120" t="str">
        <f>IF(AL24&lt;&gt;"",'VERTICAL G1'!AA20,"")</f>
        <v/>
      </c>
      <c r="AN24" s="120" t="str">
        <f>IF(AL24&lt;&gt;"",'VERTICAL G1'!AB20,"")</f>
        <v/>
      </c>
      <c r="AO24" s="271"/>
      <c r="AP24" s="120" t="str">
        <f>IF(D24="ZEBRA",IF(E24="GROUP 1",'ZEBRA G1'!AA18,IF('CALCULATOR SHEET'!E24="GROUP 2",'ZEBRA G2'!AA18,IF('CALCULATOR SHEET'!E24="GROUP 3",'ZEBRA G3'!AB18,IF(E24="GROUP 4",'ZEBRA G4'!AA18,IF(E24="GROUP 5",'ZEBRA G5'!AA18,IF(E24="GROUP 6",'ZEBRA G6'!AA18,IF(E24="GROUP 7",'ZEBRA G7'!AA18,IF(E24="GROUP 8",'ZEBRA G8'!AA18,"")))))))),"")</f>
        <v/>
      </c>
      <c r="AQ24" s="120" t="str">
        <f>IF(OR(L24="",L24="NO"),"",IF(AB24="ZEBRA",VLOOKUP(L24,GENERAL!$E$6:$F$12,2,FALSE),""))</f>
        <v/>
      </c>
      <c r="AR24" s="120" t="str">
        <f t="shared" si="6"/>
        <v/>
      </c>
      <c r="AS24" s="271"/>
      <c r="AT24" s="153" t="str">
        <f>IF(D24="EXTERIOR ROLLER",'ROLLER EXT.'!AC18,"")</f>
        <v/>
      </c>
      <c r="AU24" s="120" t="str">
        <f>IF(OR(L24="",L24="NO"),"",IF(AB24="EXTERIOR ROLLER",VLOOKUP(L24,GENERAL!$E$6:$F$12,2,FALSE),""))</f>
        <v/>
      </c>
      <c r="AV24" s="120" t="str">
        <f>IF(P24="YES",'ROLLER EXT.'!AF18,"")</f>
        <v/>
      </c>
      <c r="AW24" s="120" t="str">
        <f>IF(D24="CABLE GUIDES",'ROLLER EXT.'!AE18,"")</f>
        <v/>
      </c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</row>
    <row r="25" spans="1:73" s="36" customFormat="1" ht="24.95" customHeight="1">
      <c r="A25" s="67"/>
      <c r="B25" s="66">
        <f t="shared" si="7"/>
        <v>13</v>
      </c>
      <c r="C25" s="68"/>
      <c r="D25" s="152"/>
      <c r="E25" s="69"/>
      <c r="F25" s="69"/>
      <c r="G25" s="68"/>
      <c r="H25" s="68"/>
      <c r="I25" s="81"/>
      <c r="J25" s="81"/>
      <c r="K25" s="254"/>
      <c r="L25" s="70"/>
      <c r="M25" s="284"/>
      <c r="N25" s="254"/>
      <c r="O25" s="254"/>
      <c r="P25" s="70" t="s">
        <v>45</v>
      </c>
      <c r="Q25" s="70" t="s">
        <v>45</v>
      </c>
      <c r="R25" s="70" t="s">
        <v>45</v>
      </c>
      <c r="S25" s="71">
        <f t="shared" si="0"/>
        <v>0</v>
      </c>
      <c r="T25" s="72">
        <f t="shared" si="1"/>
        <v>0</v>
      </c>
      <c r="U25" s="179" t="str">
        <f t="shared" si="2"/>
        <v/>
      </c>
      <c r="V25" s="67"/>
      <c r="W25" s="124">
        <f t="shared" si="8"/>
        <v>0</v>
      </c>
      <c r="X25" s="290">
        <v>0</v>
      </c>
      <c r="Y25" s="274">
        <f t="shared" si="3"/>
        <v>13</v>
      </c>
      <c r="Z25" s="128" t="s">
        <v>6</v>
      </c>
      <c r="AA25" s="310">
        <f t="shared" si="4"/>
        <v>0</v>
      </c>
      <c r="AB25" s="16">
        <f t="shared" si="5"/>
        <v>0</v>
      </c>
      <c r="AC25" s="271"/>
      <c r="AD25" s="120" t="str">
        <f>IF(D25="ROLLER",IF(E25="GROUP 1",'ROLLER G1'!AN19,IF(E25="GROUP 2",'ROLLER G2'!AN19,IF(E25="GROUP 3",'ROLLER G3'!AN19,IF(E25="GROUP 4",'ROLLER G4'!AN19,IF(E25="GROUP 5",'ROLLER G5'!AN19,IF(E25="GROUP 6",'ROLLER G6'!AN19,IF(E25="GROUP 7",'ROLLER G7'!AN19,IF(E25="GROUP 8",'ROLLER G8'!AN19,IF(E25="GROUP 9",'ROLLER G9'!AN19,""))))))))),"")</f>
        <v/>
      </c>
      <c r="AE25" s="120" t="str">
        <f t="shared" si="9"/>
        <v/>
      </c>
      <c r="AF25" s="120" t="str">
        <f>IF(P25="YES",'ROLLER G1'!AP19,"")</f>
        <v/>
      </c>
      <c r="AG25" s="120" t="str">
        <f>IF(Q25="YES",'ROLLER G1'!AQ19,"")</f>
        <v/>
      </c>
      <c r="AH25" s="120" t="str">
        <f>IF(OR(L25="",L25="NO"),"",IF(AB25="ROLLER",VLOOKUP(L25,GENERAL!$E$6:$F$12,2,FALSE),""))</f>
        <v/>
      </c>
      <c r="AI25" s="120" t="str">
        <f>IF(R25="YES",'ROLLER G1'!AT19,"")</f>
        <v/>
      </c>
      <c r="AJ25" s="120" t="str">
        <f>IF(K25="METAL CHAIN",'ROLLER G1'!AU19,"")</f>
        <v/>
      </c>
      <c r="AK25" s="271"/>
      <c r="AL25" s="120" t="str">
        <f>IF(D25="VERTICAL",IF(E25="GROUP 1",'VERTICAL G1'!Z19,""),"")</f>
        <v/>
      </c>
      <c r="AM25" s="120" t="str">
        <f>IF(AL25&lt;&gt;"",'VERTICAL G1'!AA21,"")</f>
        <v/>
      </c>
      <c r="AN25" s="120" t="str">
        <f>IF(AL25&lt;&gt;"",'VERTICAL G1'!AB21,"")</f>
        <v/>
      </c>
      <c r="AO25" s="271"/>
      <c r="AP25" s="120" t="str">
        <f>IF(D25="ZEBRA",IF(E25="GROUP 1",'ZEBRA G1'!AA19,IF('CALCULATOR SHEET'!E25="GROUP 2",'ZEBRA G2'!AA19,IF('CALCULATOR SHEET'!E25="GROUP 3",'ZEBRA G3'!AB19,IF(E25="GROUP 4",'ZEBRA G4'!AA19,IF(E25="GROUP 5",'ZEBRA G5'!AA19,IF(E25="GROUP 6",'ZEBRA G6'!AA19,IF(E25="GROUP 7",'ZEBRA G7'!AA19,IF(E25="GROUP 8",'ZEBRA G8'!AA19,"")))))))),"")</f>
        <v/>
      </c>
      <c r="AQ25" s="120" t="str">
        <f>IF(OR(L25="",L25="NO"),"",IF(AB25="ZEBRA",VLOOKUP(L25,GENERAL!$E$6:$F$12,2,FALSE),""))</f>
        <v/>
      </c>
      <c r="AR25" s="120" t="str">
        <f t="shared" si="6"/>
        <v/>
      </c>
      <c r="AS25" s="271"/>
      <c r="AT25" s="153" t="str">
        <f>IF(D25="EXTERIOR ROLLER",'ROLLER EXT.'!AC19,"")</f>
        <v/>
      </c>
      <c r="AU25" s="120" t="str">
        <f>IF(OR(L25="",L25="NO"),"",IF(AB25="EXTERIOR ROLLER",VLOOKUP(L25,GENERAL!$E$6:$F$12,2,FALSE),""))</f>
        <v/>
      </c>
      <c r="AV25" s="120" t="str">
        <f>IF(P25="YES",'ROLLER EXT.'!AF19,"")</f>
        <v/>
      </c>
      <c r="AW25" s="120" t="str">
        <f>IF(D25="CABLE GUIDES",'ROLLER EXT.'!AE19,"")</f>
        <v/>
      </c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</row>
    <row r="26" spans="1:73" s="36" customFormat="1" ht="24.95" customHeight="1">
      <c r="A26" s="67"/>
      <c r="B26" s="66">
        <f t="shared" si="7"/>
        <v>14</v>
      </c>
      <c r="C26" s="68"/>
      <c r="D26" s="152"/>
      <c r="E26" s="69"/>
      <c r="F26" s="69"/>
      <c r="G26" s="68"/>
      <c r="H26" s="68"/>
      <c r="I26" s="81"/>
      <c r="J26" s="81"/>
      <c r="K26" s="254"/>
      <c r="L26" s="70"/>
      <c r="M26" s="284"/>
      <c r="N26" s="254"/>
      <c r="O26" s="254"/>
      <c r="P26" s="70" t="s">
        <v>45</v>
      </c>
      <c r="Q26" s="70" t="s">
        <v>45</v>
      </c>
      <c r="R26" s="70" t="s">
        <v>45</v>
      </c>
      <c r="S26" s="71">
        <f t="shared" si="0"/>
        <v>0</v>
      </c>
      <c r="T26" s="72">
        <f t="shared" si="1"/>
        <v>0</v>
      </c>
      <c r="U26" s="179" t="str">
        <f t="shared" si="2"/>
        <v/>
      </c>
      <c r="V26" s="67"/>
      <c r="W26" s="124">
        <f t="shared" si="8"/>
        <v>0</v>
      </c>
      <c r="X26" s="290">
        <v>0</v>
      </c>
      <c r="Y26" s="274">
        <f t="shared" si="3"/>
        <v>14</v>
      </c>
      <c r="Z26" s="128" t="s">
        <v>6</v>
      </c>
      <c r="AA26" s="310">
        <f t="shared" si="4"/>
        <v>0</v>
      </c>
      <c r="AB26" s="16">
        <f t="shared" si="5"/>
        <v>0</v>
      </c>
      <c r="AC26" s="271"/>
      <c r="AD26" s="120" t="str">
        <f>IF(D26="ROLLER",IF(E26="GROUP 1",'ROLLER G1'!AN20,IF(E26="GROUP 2",'ROLLER G2'!AN20,IF(E26="GROUP 3",'ROLLER G3'!AN20,IF(E26="GROUP 4",'ROLLER G4'!AN20,IF(E26="GROUP 5",'ROLLER G5'!AN20,IF(E26="GROUP 6",'ROLLER G6'!AN20,IF(E26="GROUP 7",'ROLLER G7'!AN20,IF(E26="GROUP 8",'ROLLER G8'!AN20,IF(E26="GROUP 9",'ROLLER G9'!AN20,""))))))))),"")</f>
        <v/>
      </c>
      <c r="AE26" s="120" t="str">
        <f t="shared" si="9"/>
        <v/>
      </c>
      <c r="AF26" s="120" t="str">
        <f>IF(P26="YES",'ROLLER G1'!AP20,"")</f>
        <v/>
      </c>
      <c r="AG26" s="120" t="str">
        <f>IF(Q26="YES",'ROLLER G1'!AQ20,"")</f>
        <v/>
      </c>
      <c r="AH26" s="120" t="str">
        <f>IF(OR(L26="",L26="NO"),"",IF(AB26="ROLLER",VLOOKUP(L26,GENERAL!$E$6:$F$12,2,FALSE),""))</f>
        <v/>
      </c>
      <c r="AI26" s="120" t="str">
        <f>IF(R26="YES",'ROLLER G1'!AT20,"")</f>
        <v/>
      </c>
      <c r="AJ26" s="120" t="str">
        <f>IF(K26="METAL CHAIN",'ROLLER G1'!AU20,"")</f>
        <v/>
      </c>
      <c r="AK26" s="271"/>
      <c r="AL26" s="120" t="str">
        <f>IF(D26="VERTICAL",IF(E26="GROUP 1",'VERTICAL G1'!Z20,""),"")</f>
        <v/>
      </c>
      <c r="AM26" s="120" t="str">
        <f>IF(AL26&lt;&gt;"",'VERTICAL G1'!AA22,"")</f>
        <v/>
      </c>
      <c r="AN26" s="120" t="str">
        <f>IF(AL26&lt;&gt;"",'VERTICAL G1'!AB22,"")</f>
        <v/>
      </c>
      <c r="AO26" s="271"/>
      <c r="AP26" s="120" t="str">
        <f>IF(D26="ZEBRA",IF(E26="GROUP 1",'ZEBRA G1'!AA20,IF('CALCULATOR SHEET'!E26="GROUP 2",'ZEBRA G2'!AA20,IF('CALCULATOR SHEET'!E26="GROUP 3",'ZEBRA G3'!AB20,IF(E26="GROUP 4",'ZEBRA G4'!AA20,IF(E26="GROUP 5",'ZEBRA G5'!AA20,IF(E26="GROUP 6",'ZEBRA G6'!AA20,IF(E26="GROUP 7",'ZEBRA G7'!AA20,IF(E26="GROUP 8",'ZEBRA G8'!AA20,"")))))))),"")</f>
        <v/>
      </c>
      <c r="AQ26" s="120" t="str">
        <f>IF(OR(L26="",L26="NO"),"",IF(AB26="ZEBRA",VLOOKUP(L26,GENERAL!$E$6:$F$12,2,FALSE),""))</f>
        <v/>
      </c>
      <c r="AR26" s="120" t="str">
        <f t="shared" si="6"/>
        <v/>
      </c>
      <c r="AS26" s="271"/>
      <c r="AT26" s="153" t="str">
        <f>IF(D26="EXTERIOR ROLLER",'ROLLER EXT.'!AC20,"")</f>
        <v/>
      </c>
      <c r="AU26" s="120" t="str">
        <f>IF(OR(L26="",L26="NO"),"",IF(AB26="EXTERIOR ROLLER",VLOOKUP(L26,GENERAL!$E$6:$F$12,2,FALSE),""))</f>
        <v/>
      </c>
      <c r="AV26" s="120" t="str">
        <f>IF(P26="YES",'ROLLER EXT.'!AF20,"")</f>
        <v/>
      </c>
      <c r="AW26" s="120" t="str">
        <f>IF(D26="CABLE GUIDES",'ROLLER EXT.'!AE20,"")</f>
        <v/>
      </c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</row>
    <row r="27" spans="1:73" s="36" customFormat="1" ht="24.95" customHeight="1">
      <c r="A27" s="67"/>
      <c r="B27" s="66">
        <f t="shared" si="7"/>
        <v>15</v>
      </c>
      <c r="C27" s="68"/>
      <c r="D27" s="152"/>
      <c r="E27" s="69"/>
      <c r="F27" s="69"/>
      <c r="G27" s="68"/>
      <c r="H27" s="68"/>
      <c r="I27" s="81"/>
      <c r="J27" s="81"/>
      <c r="K27" s="254"/>
      <c r="L27" s="70"/>
      <c r="M27" s="284"/>
      <c r="N27" s="254"/>
      <c r="O27" s="254"/>
      <c r="P27" s="70" t="s">
        <v>45</v>
      </c>
      <c r="Q27" s="70" t="s">
        <v>45</v>
      </c>
      <c r="R27" s="70" t="s">
        <v>45</v>
      </c>
      <c r="S27" s="71">
        <f t="shared" si="0"/>
        <v>0</v>
      </c>
      <c r="T27" s="72">
        <f t="shared" si="1"/>
        <v>0</v>
      </c>
      <c r="U27" s="179" t="str">
        <f t="shared" si="2"/>
        <v/>
      </c>
      <c r="V27" s="67"/>
      <c r="W27" s="124">
        <f t="shared" si="8"/>
        <v>0</v>
      </c>
      <c r="X27" s="290">
        <v>0</v>
      </c>
      <c r="Y27" s="274">
        <f t="shared" si="3"/>
        <v>15</v>
      </c>
      <c r="Z27" s="128" t="s">
        <v>6</v>
      </c>
      <c r="AA27" s="310">
        <f t="shared" si="4"/>
        <v>0</v>
      </c>
      <c r="AB27" s="16">
        <f t="shared" si="5"/>
        <v>0</v>
      </c>
      <c r="AC27" s="271"/>
      <c r="AD27" s="120" t="str">
        <f>IF(D27="ROLLER",IF(E27="GROUP 1",'ROLLER G1'!AN21,IF(E27="GROUP 2",'ROLLER G2'!AN21,IF(E27="GROUP 3",'ROLLER G3'!AN21,IF(E27="GROUP 4",'ROLLER G4'!AN21,IF(E27="GROUP 5",'ROLLER G5'!AN21,IF(E27="GROUP 6",'ROLLER G6'!AN21,IF(E27="GROUP 7",'ROLLER G7'!AN21,IF(E27="GROUP 8",'ROLLER G8'!AN21,IF(E27="GROUP 9",'ROLLER G9'!AN21,""))))))))),"")</f>
        <v/>
      </c>
      <c r="AE27" s="120" t="str">
        <f t="shared" si="9"/>
        <v/>
      </c>
      <c r="AF27" s="120" t="str">
        <f>IF(P27="YES",'ROLLER G1'!AP21,"")</f>
        <v/>
      </c>
      <c r="AG27" s="120" t="str">
        <f>IF(Q27="YES",'ROLLER G1'!AQ21,"")</f>
        <v/>
      </c>
      <c r="AH27" s="120" t="str">
        <f>IF(OR(L27="",L27="NO"),"",IF(AB27="ROLLER",VLOOKUP(L27,GENERAL!$E$6:$F$12,2,FALSE),""))</f>
        <v/>
      </c>
      <c r="AI27" s="120" t="str">
        <f>IF(R27="YES",'ROLLER G1'!AT21,"")</f>
        <v/>
      </c>
      <c r="AJ27" s="120" t="str">
        <f>IF(K27="METAL CHAIN",'ROLLER G1'!AU21,"")</f>
        <v/>
      </c>
      <c r="AK27" s="271"/>
      <c r="AL27" s="120" t="str">
        <f>IF(D27="VERTICAL",IF(E27="GROUP 1",'VERTICAL G1'!Z21,""),"")</f>
        <v/>
      </c>
      <c r="AM27" s="120" t="str">
        <f>IF(AL27&lt;&gt;"",'VERTICAL G1'!AA23,"")</f>
        <v/>
      </c>
      <c r="AN27" s="120" t="str">
        <f>IF(AL27&lt;&gt;"",'VERTICAL G1'!AB23,"")</f>
        <v/>
      </c>
      <c r="AO27" s="271"/>
      <c r="AP27" s="120" t="str">
        <f>IF(D27="ZEBRA",IF(E27="GROUP 1",'ZEBRA G1'!AA21,IF('CALCULATOR SHEET'!E27="GROUP 2",'ZEBRA G2'!AA21,IF('CALCULATOR SHEET'!E27="GROUP 3",'ZEBRA G3'!AB21,IF(E27="GROUP 4",'ZEBRA G4'!AA21,IF(E27="GROUP 5",'ZEBRA G5'!AA21,IF(E27="GROUP 6",'ZEBRA G6'!AA21,IF(E27="GROUP 7",'ZEBRA G7'!AA21,IF(E27="GROUP 8",'ZEBRA G8'!AA21,"")))))))),"")</f>
        <v/>
      </c>
      <c r="AQ27" s="120" t="str">
        <f>IF(OR(L27="",L27="NO"),"",IF(AB27="ZEBRA",VLOOKUP(L27,GENERAL!$E$6:$F$12,2,FALSE),""))</f>
        <v/>
      </c>
      <c r="AR27" s="120" t="str">
        <f t="shared" si="6"/>
        <v/>
      </c>
      <c r="AS27" s="271"/>
      <c r="AT27" s="153" t="str">
        <f>IF(D27="EXTERIOR ROLLER",'ROLLER EXT.'!AC21,"")</f>
        <v/>
      </c>
      <c r="AU27" s="120" t="str">
        <f>IF(OR(L27="",L27="NO"),"",IF(AB27="EXTERIOR ROLLER",VLOOKUP(L27,GENERAL!$E$6:$F$12,2,FALSE),""))</f>
        <v/>
      </c>
      <c r="AV27" s="120" t="str">
        <f>IF(P27="YES",'ROLLER EXT.'!AF21,"")</f>
        <v/>
      </c>
      <c r="AW27" s="120" t="str">
        <f>IF(D27="CABLE GUIDES",'ROLLER EXT.'!AE21,"")</f>
        <v/>
      </c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</row>
    <row r="28" spans="1:73" s="36" customFormat="1" ht="24.95" customHeight="1">
      <c r="A28" s="67"/>
      <c r="B28" s="66">
        <f t="shared" si="7"/>
        <v>16</v>
      </c>
      <c r="C28" s="68"/>
      <c r="D28" s="152"/>
      <c r="E28" s="69"/>
      <c r="F28" s="69"/>
      <c r="G28" s="68"/>
      <c r="H28" s="68"/>
      <c r="I28" s="81"/>
      <c r="J28" s="81"/>
      <c r="K28" s="254"/>
      <c r="L28" s="70"/>
      <c r="M28" s="284"/>
      <c r="N28" s="254"/>
      <c r="O28" s="254"/>
      <c r="P28" s="70" t="s">
        <v>45</v>
      </c>
      <c r="Q28" s="70" t="s">
        <v>45</v>
      </c>
      <c r="R28" s="70" t="s">
        <v>45</v>
      </c>
      <c r="S28" s="71">
        <f t="shared" si="0"/>
        <v>0</v>
      </c>
      <c r="T28" s="72">
        <f t="shared" si="1"/>
        <v>0</v>
      </c>
      <c r="U28" s="179" t="str">
        <f t="shared" si="2"/>
        <v/>
      </c>
      <c r="V28" s="67"/>
      <c r="W28" s="124">
        <f t="shared" si="8"/>
        <v>0</v>
      </c>
      <c r="X28" s="290">
        <v>0</v>
      </c>
      <c r="Y28" s="274">
        <f t="shared" si="3"/>
        <v>16</v>
      </c>
      <c r="Z28" s="128" t="s">
        <v>6</v>
      </c>
      <c r="AA28" s="310">
        <f t="shared" si="4"/>
        <v>0</v>
      </c>
      <c r="AB28" s="16">
        <f t="shared" si="5"/>
        <v>0</v>
      </c>
      <c r="AC28" s="271"/>
      <c r="AD28" s="120" t="str">
        <f>IF(D28="ROLLER",IF(E28="GROUP 1",'ROLLER G1'!AN22,IF(E28="GROUP 2",'ROLLER G2'!AN22,IF(E28="GROUP 3",'ROLLER G3'!AN22,IF(E28="GROUP 4",'ROLLER G4'!AN22,IF(E28="GROUP 5",'ROLLER G5'!AN22,IF(E28="GROUP 6",'ROLLER G6'!AN22,IF(E28="GROUP 7",'ROLLER G7'!AN22,IF(E28="GROUP 8",'ROLLER G8'!AN22,IF(E28="GROUP 9",'ROLLER G9'!AN22,""))))))))),"")</f>
        <v/>
      </c>
      <c r="AE28" s="120" t="str">
        <f t="shared" si="9"/>
        <v/>
      </c>
      <c r="AF28" s="120" t="str">
        <f>IF(P28="YES",'ROLLER G1'!AP22,"")</f>
        <v/>
      </c>
      <c r="AG28" s="120" t="str">
        <f>IF(Q28="YES",'ROLLER G1'!AQ22,"")</f>
        <v/>
      </c>
      <c r="AH28" s="120" t="str">
        <f>IF(OR(L28="",L28="NO"),"",IF(AB28="ROLLER",VLOOKUP(L28,GENERAL!$E$6:$F$12,2,FALSE),""))</f>
        <v/>
      </c>
      <c r="AI28" s="120" t="str">
        <f>IF(R28="YES",'ROLLER G1'!AT22,"")</f>
        <v/>
      </c>
      <c r="AJ28" s="120" t="str">
        <f>IF(K28="METAL CHAIN",'ROLLER G1'!AU22,"")</f>
        <v/>
      </c>
      <c r="AK28" s="271"/>
      <c r="AL28" s="120" t="str">
        <f>IF(D28="VERTICAL",IF(E28="GROUP 1",'VERTICAL G1'!Z22,""),"")</f>
        <v/>
      </c>
      <c r="AM28" s="120" t="str">
        <f>IF(AL28&lt;&gt;"",'VERTICAL G1'!AA24,"")</f>
        <v/>
      </c>
      <c r="AN28" s="120" t="str">
        <f>IF(AL28&lt;&gt;"",'VERTICAL G1'!AB24,"")</f>
        <v/>
      </c>
      <c r="AO28" s="271"/>
      <c r="AP28" s="120" t="str">
        <f>IF(D28="ZEBRA",IF(E28="GROUP 1",'ZEBRA G1'!AA22,IF('CALCULATOR SHEET'!E28="GROUP 2",'ZEBRA G2'!AA22,IF('CALCULATOR SHEET'!E28="GROUP 3",'ZEBRA G3'!AB22,IF(E28="GROUP 4",'ZEBRA G4'!AA22,IF(E28="GROUP 5",'ZEBRA G5'!AA22,IF(E28="GROUP 6",'ZEBRA G6'!AA22,IF(E28="GROUP 7",'ZEBRA G7'!AA22,IF(E28="GROUP 8",'ZEBRA G8'!AA22,"")))))))),"")</f>
        <v/>
      </c>
      <c r="AQ28" s="120" t="str">
        <f>IF(OR(L28="",L28="NO"),"",IF(AB28="ZEBRA",VLOOKUP(L28,GENERAL!$E$6:$F$12,2,FALSE),""))</f>
        <v/>
      </c>
      <c r="AR28" s="120" t="str">
        <f t="shared" si="6"/>
        <v/>
      </c>
      <c r="AS28" s="271"/>
      <c r="AT28" s="153" t="str">
        <f>IF(D28="EXTERIOR ROLLER",'ROLLER EXT.'!AC22,"")</f>
        <v/>
      </c>
      <c r="AU28" s="120" t="str">
        <f>IF(OR(L28="",L28="NO"),"",IF(AB28="EXTERIOR ROLLER",VLOOKUP(L28,GENERAL!$E$6:$F$12,2,FALSE),""))</f>
        <v/>
      </c>
      <c r="AV28" s="120" t="str">
        <f>IF(P28="YES",'ROLLER EXT.'!AF22,"")</f>
        <v/>
      </c>
      <c r="AW28" s="120" t="str">
        <f>IF(D28="CABLE GUIDES",'ROLLER EXT.'!AE22,"")</f>
        <v/>
      </c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</row>
    <row r="29" spans="1:73" s="36" customFormat="1" ht="24.95" customHeight="1">
      <c r="A29" s="67"/>
      <c r="B29" s="66">
        <f t="shared" si="7"/>
        <v>17</v>
      </c>
      <c r="C29" s="68"/>
      <c r="D29" s="152"/>
      <c r="E29" s="69"/>
      <c r="F29" s="69"/>
      <c r="G29" s="68"/>
      <c r="H29" s="68"/>
      <c r="I29" s="81"/>
      <c r="J29" s="81"/>
      <c r="K29" s="254"/>
      <c r="L29" s="70"/>
      <c r="M29" s="284"/>
      <c r="N29" s="254"/>
      <c r="O29" s="254"/>
      <c r="P29" s="70" t="s">
        <v>45</v>
      </c>
      <c r="Q29" s="70" t="s">
        <v>45</v>
      </c>
      <c r="R29" s="70" t="s">
        <v>45</v>
      </c>
      <c r="S29" s="71">
        <f t="shared" si="0"/>
        <v>0</v>
      </c>
      <c r="T29" s="72">
        <f t="shared" si="1"/>
        <v>0</v>
      </c>
      <c r="U29" s="179" t="str">
        <f t="shared" si="2"/>
        <v/>
      </c>
      <c r="V29" s="67"/>
      <c r="W29" s="124">
        <f t="shared" si="8"/>
        <v>0</v>
      </c>
      <c r="X29" s="290">
        <v>0</v>
      </c>
      <c r="Y29" s="274">
        <f t="shared" si="3"/>
        <v>17</v>
      </c>
      <c r="Z29" s="128" t="s">
        <v>6</v>
      </c>
      <c r="AA29" s="310">
        <f t="shared" si="4"/>
        <v>0</v>
      </c>
      <c r="AB29" s="16">
        <f t="shared" si="5"/>
        <v>0</v>
      </c>
      <c r="AC29" s="271"/>
      <c r="AD29" s="120" t="str">
        <f>IF(D29="ROLLER",IF(E29="GROUP 1",'ROLLER G1'!AN23,IF(E29="GROUP 2",'ROLLER G2'!AN23,IF(E29="GROUP 3",'ROLLER G3'!AN23,IF(E29="GROUP 4",'ROLLER G4'!AN23,IF(E29="GROUP 5",'ROLLER G5'!AN23,IF(E29="GROUP 6",'ROLLER G6'!AN23,IF(E29="GROUP 7",'ROLLER G7'!AN23,IF(E29="GROUP 8",'ROLLER G8'!AN23,IF(E29="GROUP 9",'ROLLER G9'!AN23,""))))))))),"")</f>
        <v/>
      </c>
      <c r="AE29" s="120" t="str">
        <f t="shared" si="9"/>
        <v/>
      </c>
      <c r="AF29" s="120" t="str">
        <f>IF(P29="YES",'ROLLER G1'!AP23,"")</f>
        <v/>
      </c>
      <c r="AG29" s="120" t="str">
        <f>IF(Q29="YES",'ROLLER G1'!AQ23,"")</f>
        <v/>
      </c>
      <c r="AH29" s="120" t="str">
        <f>IF(OR(L29="",L29="NO"),"",IF(AB29="ROLLER",VLOOKUP(L29,GENERAL!$E$6:$F$12,2,FALSE),""))</f>
        <v/>
      </c>
      <c r="AI29" s="120" t="str">
        <f>IF(R29="YES",'ROLLER G1'!AT23,"")</f>
        <v/>
      </c>
      <c r="AJ29" s="120" t="str">
        <f>IF(K29="METAL CHAIN",'ROLLER G1'!AU23,"")</f>
        <v/>
      </c>
      <c r="AK29" s="271"/>
      <c r="AL29" s="120" t="str">
        <f>IF(D29="VERTICAL",IF(E29="GROUP 1",'VERTICAL G1'!Z23,""),"")</f>
        <v/>
      </c>
      <c r="AM29" s="120" t="str">
        <f>IF(AL29&lt;&gt;"",'VERTICAL G1'!AA25,"")</f>
        <v/>
      </c>
      <c r="AN29" s="120" t="str">
        <f>IF(AL29&lt;&gt;"",'VERTICAL G1'!AB25,"")</f>
        <v/>
      </c>
      <c r="AO29" s="271"/>
      <c r="AP29" s="120" t="str">
        <f>IF(D29="ZEBRA",IF(E29="GROUP 1",'ZEBRA G1'!AA23,IF('CALCULATOR SHEET'!E29="GROUP 2",'ZEBRA G2'!AA23,IF('CALCULATOR SHEET'!E29="GROUP 3",'ZEBRA G3'!AB23,IF(E29="GROUP 4",'ZEBRA G4'!AA23,IF(E29="GROUP 5",'ZEBRA G5'!AA23,IF(E29="GROUP 6",'ZEBRA G6'!AA23,IF(E29="GROUP 7",'ZEBRA G7'!AA23,IF(E29="GROUP 8",'ZEBRA G8'!AA23,"")))))))),"")</f>
        <v/>
      </c>
      <c r="AQ29" s="120" t="str">
        <f>IF(OR(L29="",L29="NO"),"",IF(AB29="ZEBRA",VLOOKUP(L29,GENERAL!$E$6:$F$12,2,FALSE),""))</f>
        <v/>
      </c>
      <c r="AR29" s="120" t="str">
        <f t="shared" si="6"/>
        <v/>
      </c>
      <c r="AS29" s="271"/>
      <c r="AT29" s="153" t="str">
        <f>IF(D29="EXTERIOR ROLLER",'ROLLER EXT.'!AC23,"")</f>
        <v/>
      </c>
      <c r="AU29" s="120" t="str">
        <f>IF(OR(L29="",L29="NO"),"",IF(AB29="EXTERIOR ROLLER",VLOOKUP(L29,GENERAL!$E$6:$F$12,2,FALSE),""))</f>
        <v/>
      </c>
      <c r="AV29" s="120" t="str">
        <f>IF(P29="YES",'ROLLER EXT.'!AF23,"")</f>
        <v/>
      </c>
      <c r="AW29" s="120" t="str">
        <f>IF(D29="CABLE GUIDES",'ROLLER EXT.'!AE23,"")</f>
        <v/>
      </c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</row>
    <row r="30" spans="1:73" s="36" customFormat="1" ht="24.95" customHeight="1">
      <c r="A30" s="67"/>
      <c r="B30" s="66">
        <f t="shared" si="7"/>
        <v>18</v>
      </c>
      <c r="C30" s="68"/>
      <c r="D30" s="152"/>
      <c r="E30" s="69"/>
      <c r="F30" s="69"/>
      <c r="G30" s="68"/>
      <c r="H30" s="68"/>
      <c r="I30" s="81"/>
      <c r="J30" s="81"/>
      <c r="K30" s="254"/>
      <c r="L30" s="70"/>
      <c r="M30" s="284"/>
      <c r="N30" s="254"/>
      <c r="O30" s="254"/>
      <c r="P30" s="70" t="s">
        <v>45</v>
      </c>
      <c r="Q30" s="70" t="s">
        <v>45</v>
      </c>
      <c r="R30" s="70" t="s">
        <v>45</v>
      </c>
      <c r="S30" s="71">
        <f t="shared" si="0"/>
        <v>0</v>
      </c>
      <c r="T30" s="72">
        <f t="shared" si="1"/>
        <v>0</v>
      </c>
      <c r="U30" s="179" t="str">
        <f t="shared" si="2"/>
        <v/>
      </c>
      <c r="V30" s="67"/>
      <c r="W30" s="124">
        <f t="shared" si="8"/>
        <v>0</v>
      </c>
      <c r="X30" s="290">
        <v>0</v>
      </c>
      <c r="Y30" s="274">
        <f t="shared" si="3"/>
        <v>18</v>
      </c>
      <c r="Z30" s="128" t="s">
        <v>6</v>
      </c>
      <c r="AA30" s="310">
        <f t="shared" si="4"/>
        <v>0</v>
      </c>
      <c r="AB30" s="16">
        <f t="shared" si="5"/>
        <v>0</v>
      </c>
      <c r="AC30" s="271"/>
      <c r="AD30" s="120" t="str">
        <f>IF(D30="ROLLER",IF(E30="GROUP 1",'ROLLER G1'!AN24,IF(E30="GROUP 2",'ROLLER G2'!AN24,IF(E30="GROUP 3",'ROLLER G3'!AN24,IF(E30="GROUP 4",'ROLLER G4'!AN24,IF(E30="GROUP 5",'ROLLER G5'!AN24,IF(E30="GROUP 6",'ROLLER G6'!AN24,IF(E30="GROUP 7",'ROLLER G7'!AN24,IF(E30="GROUP 8",'ROLLER G8'!AN24,IF(E30="GROUP 9",'ROLLER G9'!AN24,""))))))))),"")</f>
        <v/>
      </c>
      <c r="AE30" s="120" t="str">
        <f t="shared" si="9"/>
        <v/>
      </c>
      <c r="AF30" s="120" t="str">
        <f>IF(P30="YES",'ROLLER G1'!AP24,"")</f>
        <v/>
      </c>
      <c r="AG30" s="120" t="str">
        <f>IF(Q30="YES",'ROLLER G1'!AQ24,"")</f>
        <v/>
      </c>
      <c r="AH30" s="120" t="str">
        <f>IF(OR(L30="",L30="NO"),"",IF(AB30="ROLLER",VLOOKUP(L30,GENERAL!$E$6:$F$12,2,FALSE),""))</f>
        <v/>
      </c>
      <c r="AI30" s="120" t="str">
        <f>IF(R30="YES",'ROLLER G1'!AT24,"")</f>
        <v/>
      </c>
      <c r="AJ30" s="120" t="str">
        <f>IF(K30="METAL CHAIN",'ROLLER G1'!AU24,"")</f>
        <v/>
      </c>
      <c r="AK30" s="271"/>
      <c r="AL30" s="120" t="str">
        <f>IF(D30="VERTICAL",IF(E30="GROUP 1",'VERTICAL G1'!Z24,""),"")</f>
        <v/>
      </c>
      <c r="AM30" s="120" t="str">
        <f>IF(AL30&lt;&gt;"",'VERTICAL G1'!AA26,"")</f>
        <v/>
      </c>
      <c r="AN30" s="120" t="str">
        <f>IF(AL30&lt;&gt;"",'VERTICAL G1'!AB26,"")</f>
        <v/>
      </c>
      <c r="AO30" s="271"/>
      <c r="AP30" s="120" t="str">
        <f>IF(D30="ZEBRA",IF(E30="GROUP 1",'ZEBRA G1'!AA24,IF('CALCULATOR SHEET'!E30="GROUP 2",'ZEBRA G2'!AA24,IF('CALCULATOR SHEET'!E30="GROUP 3",'ZEBRA G3'!AB24,IF(E30="GROUP 4",'ZEBRA G4'!AA24,IF(E30="GROUP 5",'ZEBRA G5'!AA24,IF(E30="GROUP 6",'ZEBRA G6'!AA24,IF(E30="GROUP 7",'ZEBRA G7'!AA24,IF(E30="GROUP 8",'ZEBRA G8'!AA24,"")))))))),"")</f>
        <v/>
      </c>
      <c r="AQ30" s="120" t="str">
        <f>IF(OR(L30="",L30="NO"),"",IF(AB30="ZEBRA",VLOOKUP(L30,GENERAL!$E$6:$F$12,2,FALSE),""))</f>
        <v/>
      </c>
      <c r="AR30" s="120" t="str">
        <f t="shared" si="6"/>
        <v/>
      </c>
      <c r="AS30" s="271"/>
      <c r="AT30" s="153" t="str">
        <f>IF(D30="EXTERIOR ROLLER",'ROLLER EXT.'!AC24,"")</f>
        <v/>
      </c>
      <c r="AU30" s="120" t="str">
        <f>IF(OR(L30="",L30="NO"),"",IF(AB30="EXTERIOR ROLLER",VLOOKUP(L30,GENERAL!$E$6:$F$12,2,FALSE),""))</f>
        <v/>
      </c>
      <c r="AV30" s="120" t="str">
        <f>IF(P30="YES",'ROLLER EXT.'!AF24,"")</f>
        <v/>
      </c>
      <c r="AW30" s="120" t="str">
        <f>IF(D30="CABLE GUIDES",'ROLLER EXT.'!AE24,"")</f>
        <v/>
      </c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</row>
    <row r="31" spans="1:73" s="36" customFormat="1" ht="24.95" customHeight="1">
      <c r="A31" s="67"/>
      <c r="B31" s="66">
        <f t="shared" si="7"/>
        <v>19</v>
      </c>
      <c r="C31" s="68"/>
      <c r="D31" s="152"/>
      <c r="E31" s="69"/>
      <c r="F31" s="69"/>
      <c r="G31" s="68"/>
      <c r="H31" s="68"/>
      <c r="I31" s="81"/>
      <c r="J31" s="81"/>
      <c r="K31" s="254"/>
      <c r="L31" s="70"/>
      <c r="M31" s="284"/>
      <c r="N31" s="254"/>
      <c r="O31" s="254"/>
      <c r="P31" s="70" t="s">
        <v>45</v>
      </c>
      <c r="Q31" s="70" t="s">
        <v>45</v>
      </c>
      <c r="R31" s="70" t="s">
        <v>45</v>
      </c>
      <c r="S31" s="71">
        <f t="shared" si="0"/>
        <v>0</v>
      </c>
      <c r="T31" s="72">
        <f t="shared" si="1"/>
        <v>0</v>
      </c>
      <c r="U31" s="179" t="str">
        <f t="shared" si="2"/>
        <v/>
      </c>
      <c r="V31" s="67"/>
      <c r="W31" s="124">
        <f t="shared" si="8"/>
        <v>0</v>
      </c>
      <c r="X31" s="290">
        <v>0</v>
      </c>
      <c r="Y31" s="274">
        <f t="shared" si="3"/>
        <v>19</v>
      </c>
      <c r="Z31" s="128" t="s">
        <v>6</v>
      </c>
      <c r="AA31" s="310">
        <f t="shared" si="4"/>
        <v>0</v>
      </c>
      <c r="AB31" s="16">
        <f t="shared" si="5"/>
        <v>0</v>
      </c>
      <c r="AC31" s="271"/>
      <c r="AD31" s="120" t="str">
        <f>IF(D31="ROLLER",IF(E31="GROUP 1",'ROLLER G1'!AN25,IF(E31="GROUP 2",'ROLLER G2'!AN25,IF(E31="GROUP 3",'ROLLER G3'!AN25,IF(E31="GROUP 4",'ROLLER G4'!AN25,IF(E31="GROUP 5",'ROLLER G5'!AN25,IF(E31="GROUP 6",'ROLLER G6'!AN25,IF(E31="GROUP 7",'ROLLER G7'!AN25,IF(E31="GROUP 8",'ROLLER G8'!AN25,IF(E31="GROUP 9",'ROLLER G9'!AN25,""))))))))),"")</f>
        <v/>
      </c>
      <c r="AE31" s="120" t="str">
        <f t="shared" si="9"/>
        <v/>
      </c>
      <c r="AF31" s="120" t="str">
        <f>IF(P31="YES",'ROLLER G1'!AP25,"")</f>
        <v/>
      </c>
      <c r="AG31" s="120" t="str">
        <f>IF(Q31="YES",'ROLLER G1'!AQ25,"")</f>
        <v/>
      </c>
      <c r="AH31" s="120" t="str">
        <f>IF(OR(L31="",L31="NO"),"",IF(AB31="ROLLER",VLOOKUP(L31,GENERAL!$E$6:$F$12,2,FALSE),""))</f>
        <v/>
      </c>
      <c r="AI31" s="120" t="str">
        <f>IF(R31="YES",'ROLLER G1'!AT25,"")</f>
        <v/>
      </c>
      <c r="AJ31" s="120" t="str">
        <f>IF(K31="METAL CHAIN",'ROLLER G1'!AU25,"")</f>
        <v/>
      </c>
      <c r="AK31" s="271"/>
      <c r="AL31" s="120" t="str">
        <f>IF(D31="VERTICAL",IF(E31="GROUP 1",'VERTICAL G1'!Z25,""),"")</f>
        <v/>
      </c>
      <c r="AM31" s="120" t="str">
        <f>IF(AL31&lt;&gt;"",'VERTICAL G1'!AA27,"")</f>
        <v/>
      </c>
      <c r="AN31" s="120" t="str">
        <f>IF(AL31&lt;&gt;"",'VERTICAL G1'!AB27,"")</f>
        <v/>
      </c>
      <c r="AO31" s="271"/>
      <c r="AP31" s="120" t="str">
        <f>IF(D31="ZEBRA",IF(E31="GROUP 1",'ZEBRA G1'!AA25,IF('CALCULATOR SHEET'!E31="GROUP 2",'ZEBRA G2'!AA25,IF('CALCULATOR SHEET'!E31="GROUP 3",'ZEBRA G3'!AB25,IF(E31="GROUP 4",'ZEBRA G4'!AA25,IF(E31="GROUP 5",'ZEBRA G5'!AA25,IF(E31="GROUP 6",'ZEBRA G6'!AA25,IF(E31="GROUP 7",'ZEBRA G7'!AA25,IF(E31="GROUP 8",'ZEBRA G8'!AA25,"")))))))),"")</f>
        <v/>
      </c>
      <c r="AQ31" s="120" t="str">
        <f>IF(OR(L31="",L31="NO"),"",IF(AB31="ZEBRA",VLOOKUP(L31,GENERAL!$E$6:$F$12,2,FALSE),""))</f>
        <v/>
      </c>
      <c r="AR31" s="120" t="str">
        <f t="shared" si="6"/>
        <v/>
      </c>
      <c r="AS31" s="271"/>
      <c r="AT31" s="153" t="str">
        <f>IF(D31="EXTERIOR ROLLER",'ROLLER EXT.'!AC25,"")</f>
        <v/>
      </c>
      <c r="AU31" s="120" t="str">
        <f>IF(OR(L31="",L31="NO"),"",IF(AB31="EXTERIOR ROLLER",VLOOKUP(L31,GENERAL!$E$6:$F$12,2,FALSE),""))</f>
        <v/>
      </c>
      <c r="AV31" s="120" t="str">
        <f>IF(P31="YES",'ROLLER EXT.'!AF25,"")</f>
        <v/>
      </c>
      <c r="AW31" s="120" t="str">
        <f>IF(D31="CABLE GUIDES",'ROLLER EXT.'!AE25,"")</f>
        <v/>
      </c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</row>
    <row r="32" spans="1:73" s="36" customFormat="1" ht="24.95" customHeight="1">
      <c r="A32" s="67"/>
      <c r="B32" s="66">
        <f t="shared" si="7"/>
        <v>20</v>
      </c>
      <c r="C32" s="68"/>
      <c r="D32" s="152"/>
      <c r="E32" s="69"/>
      <c r="F32" s="69"/>
      <c r="G32" s="68"/>
      <c r="H32" s="68"/>
      <c r="I32" s="81"/>
      <c r="J32" s="81"/>
      <c r="K32" s="254"/>
      <c r="L32" s="70"/>
      <c r="M32" s="284"/>
      <c r="N32" s="254"/>
      <c r="O32" s="254"/>
      <c r="P32" s="70" t="s">
        <v>45</v>
      </c>
      <c r="Q32" s="70" t="s">
        <v>45</v>
      </c>
      <c r="R32" s="70" t="s">
        <v>45</v>
      </c>
      <c r="S32" s="71">
        <f t="shared" si="0"/>
        <v>0</v>
      </c>
      <c r="T32" s="72">
        <f t="shared" si="1"/>
        <v>0</v>
      </c>
      <c r="U32" s="179" t="str">
        <f t="shared" si="2"/>
        <v/>
      </c>
      <c r="V32" s="67"/>
      <c r="W32" s="124">
        <f t="shared" si="8"/>
        <v>0</v>
      </c>
      <c r="X32" s="290">
        <v>0</v>
      </c>
      <c r="Y32" s="274">
        <f t="shared" si="3"/>
        <v>20</v>
      </c>
      <c r="Z32" s="128" t="s">
        <v>6</v>
      </c>
      <c r="AA32" s="310">
        <f t="shared" si="4"/>
        <v>0</v>
      </c>
      <c r="AB32" s="16">
        <f t="shared" si="5"/>
        <v>0</v>
      </c>
      <c r="AC32" s="271"/>
      <c r="AD32" s="120" t="str">
        <f>IF(D32="ROLLER",IF(E32="GROUP 1",'ROLLER G1'!AN26,IF(E32="GROUP 2",'ROLLER G2'!AN26,IF(E32="GROUP 3",'ROLLER G3'!AN26,IF(E32="GROUP 4",'ROLLER G4'!AN26,IF(E32="GROUP 5",'ROLLER G5'!AN26,IF(E32="GROUP 6",'ROLLER G6'!AN26,IF(E32="GROUP 7",'ROLLER G7'!AN26,IF(E32="GROUP 8",'ROLLER G8'!AN26,IF(E32="GROUP 9",'ROLLER G9'!AN26,""))))))))),"")</f>
        <v/>
      </c>
      <c r="AE32" s="120" t="str">
        <f t="shared" si="9"/>
        <v/>
      </c>
      <c r="AF32" s="120" t="str">
        <f>IF(P32="YES",'ROLLER G1'!AP26,"")</f>
        <v/>
      </c>
      <c r="AG32" s="120" t="str">
        <f>IF(Q32="YES",'ROLLER G1'!AQ26,"")</f>
        <v/>
      </c>
      <c r="AH32" s="120" t="str">
        <f>IF(OR(L32="",L32="NO"),"",IF(AB32="ROLLER",VLOOKUP(L32,GENERAL!$E$6:$F$12,2,FALSE),""))</f>
        <v/>
      </c>
      <c r="AI32" s="120" t="str">
        <f>IF(R32="YES",'ROLLER G1'!AT26,"")</f>
        <v/>
      </c>
      <c r="AJ32" s="120" t="str">
        <f>IF(K32="METAL CHAIN",'ROLLER G1'!AU26,"")</f>
        <v/>
      </c>
      <c r="AK32" s="271"/>
      <c r="AL32" s="120" t="str">
        <f>IF(D32="VERTICAL",IF(E32="GROUP 1",'VERTICAL G1'!Z26,""),"")</f>
        <v/>
      </c>
      <c r="AM32" s="120" t="str">
        <f>IF(AL32&lt;&gt;"",'VERTICAL G1'!AA28,"")</f>
        <v/>
      </c>
      <c r="AN32" s="120" t="str">
        <f>IF(AL32&lt;&gt;"",'VERTICAL G1'!AB28,"")</f>
        <v/>
      </c>
      <c r="AO32" s="271"/>
      <c r="AP32" s="120" t="str">
        <f>IF(D32="ZEBRA",IF(E32="GROUP 1",'ZEBRA G1'!AA26,IF('CALCULATOR SHEET'!E32="GROUP 2",'ZEBRA G2'!AA26,IF('CALCULATOR SHEET'!E32="GROUP 3",'ZEBRA G3'!AB26,IF(E32="GROUP 4",'ZEBRA G4'!AA26,IF(E32="GROUP 5",'ZEBRA G5'!AA26,IF(E32="GROUP 6",'ZEBRA G6'!AA26,IF(E32="GROUP 7",'ZEBRA G7'!AA26,IF(E32="GROUP 8",'ZEBRA G8'!AA26,"")))))))),"")</f>
        <v/>
      </c>
      <c r="AQ32" s="120" t="str">
        <f>IF(OR(L32="",L32="NO"),"",IF(AB32="ZEBRA",VLOOKUP(L32,GENERAL!$E$6:$F$12,2,FALSE),""))</f>
        <v/>
      </c>
      <c r="AR32" s="120" t="str">
        <f t="shared" si="6"/>
        <v/>
      </c>
      <c r="AS32" s="271"/>
      <c r="AT32" s="153" t="str">
        <f>IF(D32="EXTERIOR ROLLER",'ROLLER EXT.'!AC26,"")</f>
        <v/>
      </c>
      <c r="AU32" s="120" t="str">
        <f>IF(OR(L32="",L32="NO"),"",IF(AB32="EXTERIOR ROLLER",VLOOKUP(L32,GENERAL!$E$6:$F$12,2,FALSE),""))</f>
        <v/>
      </c>
      <c r="AV32" s="120" t="str">
        <f>IF(P32="YES",'ROLLER EXT.'!AF26,"")</f>
        <v/>
      </c>
      <c r="AW32" s="120" t="str">
        <f>IF(D32="CABLE GUIDES",'ROLLER EXT.'!AE26,"")</f>
        <v/>
      </c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</row>
    <row r="33" spans="1:73" s="36" customFormat="1" ht="24.95" customHeight="1">
      <c r="A33" s="67"/>
      <c r="B33" s="66">
        <f t="shared" si="7"/>
        <v>21</v>
      </c>
      <c r="C33" s="68"/>
      <c r="D33" s="152"/>
      <c r="E33" s="69"/>
      <c r="F33" s="69"/>
      <c r="G33" s="68"/>
      <c r="H33" s="68"/>
      <c r="I33" s="81"/>
      <c r="J33" s="81"/>
      <c r="K33" s="254"/>
      <c r="L33" s="70"/>
      <c r="M33" s="284"/>
      <c r="N33" s="254"/>
      <c r="O33" s="254"/>
      <c r="P33" s="70" t="s">
        <v>45</v>
      </c>
      <c r="Q33" s="70" t="s">
        <v>45</v>
      </c>
      <c r="R33" s="70" t="s">
        <v>45</v>
      </c>
      <c r="S33" s="71">
        <f t="shared" si="0"/>
        <v>0</v>
      </c>
      <c r="T33" s="72">
        <f t="shared" si="1"/>
        <v>0</v>
      </c>
      <c r="U33" s="179" t="str">
        <f t="shared" si="2"/>
        <v/>
      </c>
      <c r="V33" s="67"/>
      <c r="W33" s="124">
        <f t="shared" si="8"/>
        <v>0</v>
      </c>
      <c r="X33" s="290">
        <v>0</v>
      </c>
      <c r="Y33" s="274">
        <f t="shared" si="3"/>
        <v>21</v>
      </c>
      <c r="Z33" s="128" t="s">
        <v>6</v>
      </c>
      <c r="AA33" s="310">
        <f t="shared" si="4"/>
        <v>0</v>
      </c>
      <c r="AB33" s="16">
        <f t="shared" si="5"/>
        <v>0</v>
      </c>
      <c r="AC33" s="271"/>
      <c r="AD33" s="120" t="str">
        <f>IF(D33="ROLLER",IF(E33="GROUP 1",'ROLLER G1'!AN27,IF(E33="GROUP 2",'ROLLER G2'!AN27,IF(E33="GROUP 3",'ROLLER G3'!AN27,IF(E33="GROUP 4",'ROLLER G4'!AN27,IF(E33="GROUP 5",'ROLLER G5'!AN27,IF(E33="GROUP 6",'ROLLER G6'!AN27,IF(E33="GROUP 7",'ROLLER G7'!AN27,IF(E33="GROUP 8",'ROLLER G8'!AN27,IF(E33="GROUP 9",'ROLLER G9'!AN27,""))))))))),"")</f>
        <v/>
      </c>
      <c r="AE33" s="120" t="str">
        <f t="shared" si="9"/>
        <v/>
      </c>
      <c r="AF33" s="120" t="str">
        <f>IF(P33="YES",'ROLLER G1'!AP27,"")</f>
        <v/>
      </c>
      <c r="AG33" s="120" t="str">
        <f>IF(Q33="YES",'ROLLER G1'!AQ27,"")</f>
        <v/>
      </c>
      <c r="AH33" s="120" t="str">
        <f>IF(OR(L33="",L33="NO"),"",IF(AB33="ROLLER",VLOOKUP(L33,GENERAL!$E$6:$F$12,2,FALSE),""))</f>
        <v/>
      </c>
      <c r="AI33" s="120" t="str">
        <f>IF(R33="YES",'ROLLER G1'!AT27,"")</f>
        <v/>
      </c>
      <c r="AJ33" s="120" t="str">
        <f>IF(K33="METAL CHAIN",'ROLLER G1'!AU27,"")</f>
        <v/>
      </c>
      <c r="AK33" s="271"/>
      <c r="AL33" s="120" t="str">
        <f>IF(D33="VERTICAL",IF(E33="GROUP 1",'VERTICAL G1'!Z27,""),"")</f>
        <v/>
      </c>
      <c r="AM33" s="120" t="str">
        <f>IF(AL33&lt;&gt;"",'VERTICAL G1'!AA29,"")</f>
        <v/>
      </c>
      <c r="AN33" s="120" t="str">
        <f>IF(AL33&lt;&gt;"",'VERTICAL G1'!AB29,"")</f>
        <v/>
      </c>
      <c r="AO33" s="271"/>
      <c r="AP33" s="120" t="str">
        <f>IF(D33="ZEBRA",IF(E33="GROUP 1",'ZEBRA G1'!AA27,IF('CALCULATOR SHEET'!E33="GROUP 2",'ZEBRA G2'!AA27,IF('CALCULATOR SHEET'!E33="GROUP 3",'ZEBRA G3'!AB27,IF(E33="GROUP 4",'ZEBRA G4'!AA27,IF(E33="GROUP 5",'ZEBRA G5'!AA27,IF(E33="GROUP 6",'ZEBRA G6'!AA27,IF(E33="GROUP 7",'ZEBRA G7'!AA27,IF(E33="GROUP 8",'ZEBRA G8'!AA27,"")))))))),"")</f>
        <v/>
      </c>
      <c r="AQ33" s="120" t="str">
        <f>IF(OR(L33="",L33="NO"),"",IF(AB33="ZEBRA",VLOOKUP(L33,GENERAL!$E$6:$F$12,2,FALSE),""))</f>
        <v/>
      </c>
      <c r="AR33" s="120" t="str">
        <f t="shared" si="6"/>
        <v/>
      </c>
      <c r="AS33" s="271"/>
      <c r="AT33" s="153" t="str">
        <f>IF(D33="EXTERIOR ROLLER",'ROLLER EXT.'!AC27,"")</f>
        <v/>
      </c>
      <c r="AU33" s="120" t="str">
        <f>IF(OR(L33="",L33="NO"),"",IF(AB33="EXTERIOR ROLLER",VLOOKUP(L33,GENERAL!$E$6:$F$12,2,FALSE),""))</f>
        <v/>
      </c>
      <c r="AV33" s="120" t="str">
        <f>IF(P33="YES",'ROLLER EXT.'!AF27,"")</f>
        <v/>
      </c>
      <c r="AW33" s="120" t="str">
        <f>IF(D33="CABLE GUIDES",'ROLLER EXT.'!AE27,"")</f>
        <v/>
      </c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</row>
    <row r="34" spans="1:73" s="36" customFormat="1" ht="24.95" customHeight="1">
      <c r="A34" s="67"/>
      <c r="B34" s="66">
        <f t="shared" si="7"/>
        <v>22</v>
      </c>
      <c r="C34" s="68"/>
      <c r="D34" s="152"/>
      <c r="E34" s="69"/>
      <c r="F34" s="69"/>
      <c r="G34" s="68"/>
      <c r="H34" s="68"/>
      <c r="I34" s="81"/>
      <c r="J34" s="81"/>
      <c r="K34" s="254"/>
      <c r="L34" s="70"/>
      <c r="M34" s="284"/>
      <c r="N34" s="254"/>
      <c r="O34" s="254"/>
      <c r="P34" s="70" t="s">
        <v>45</v>
      </c>
      <c r="Q34" s="70" t="s">
        <v>45</v>
      </c>
      <c r="R34" s="70" t="s">
        <v>45</v>
      </c>
      <c r="S34" s="71">
        <f t="shared" si="0"/>
        <v>0</v>
      </c>
      <c r="T34" s="72">
        <f t="shared" si="1"/>
        <v>0</v>
      </c>
      <c r="U34" s="179" t="str">
        <f t="shared" si="2"/>
        <v/>
      </c>
      <c r="V34" s="67"/>
      <c r="W34" s="124">
        <f t="shared" si="8"/>
        <v>0</v>
      </c>
      <c r="X34" s="290">
        <v>0</v>
      </c>
      <c r="Y34" s="274">
        <f t="shared" si="3"/>
        <v>22</v>
      </c>
      <c r="Z34" s="128" t="s">
        <v>6</v>
      </c>
      <c r="AA34" s="310">
        <f t="shared" si="4"/>
        <v>0</v>
      </c>
      <c r="AB34" s="16">
        <f t="shared" si="5"/>
        <v>0</v>
      </c>
      <c r="AC34" s="271"/>
      <c r="AD34" s="120" t="str">
        <f>IF(D34="ROLLER",IF(E34="GROUP 1",'ROLLER G1'!AN28,IF(E34="GROUP 2",'ROLLER G2'!AN28,IF(E34="GROUP 3",'ROLLER G3'!AN28,IF(E34="GROUP 4",'ROLLER G4'!AN28,IF(E34="GROUP 5",'ROLLER G5'!AN28,IF(E34="GROUP 6",'ROLLER G6'!AN28,IF(E34="GROUP 7",'ROLLER G7'!AN28,IF(E34="GROUP 8",'ROLLER G8'!AN28,IF(E34="GROUP 9",'ROLLER G9'!AN28,""))))))))),"")</f>
        <v/>
      </c>
      <c r="AE34" s="120" t="str">
        <f t="shared" si="9"/>
        <v/>
      </c>
      <c r="AF34" s="120" t="str">
        <f>IF(P34="YES",'ROLLER G1'!AP28,"")</f>
        <v/>
      </c>
      <c r="AG34" s="120" t="str">
        <f>IF(Q34="YES",'ROLLER G1'!AQ28,"")</f>
        <v/>
      </c>
      <c r="AH34" s="120" t="str">
        <f>IF(OR(L34="",L34="NO"),"",IF(AB34="ROLLER",VLOOKUP(L34,GENERAL!$E$6:$F$12,2,FALSE),""))</f>
        <v/>
      </c>
      <c r="AI34" s="120" t="str">
        <f>IF(R34="YES",'ROLLER G1'!AT28,"")</f>
        <v/>
      </c>
      <c r="AJ34" s="120" t="str">
        <f>IF(K34="METAL CHAIN",'ROLLER G1'!AU28,"")</f>
        <v/>
      </c>
      <c r="AK34" s="271"/>
      <c r="AL34" s="120" t="str">
        <f>IF(D34="VERTICAL",IF(E34="GROUP 1",'VERTICAL G1'!Z28,""),"")</f>
        <v/>
      </c>
      <c r="AM34" s="120" t="str">
        <f>IF(AL34&lt;&gt;"",'VERTICAL G1'!AA30,"")</f>
        <v/>
      </c>
      <c r="AN34" s="120" t="str">
        <f>IF(AL34&lt;&gt;"",'VERTICAL G1'!AB30,"")</f>
        <v/>
      </c>
      <c r="AO34" s="271"/>
      <c r="AP34" s="120" t="str">
        <f>IF(D34="ZEBRA",IF(E34="GROUP 1",'ZEBRA G1'!AA28,IF('CALCULATOR SHEET'!E34="GROUP 2",'ZEBRA G2'!AA28,IF('CALCULATOR SHEET'!E34="GROUP 3",'ZEBRA G3'!AB28,IF(E34="GROUP 4",'ZEBRA G4'!AA28,IF(E34="GROUP 5",'ZEBRA G5'!AA28,IF(E34="GROUP 6",'ZEBRA G6'!AA28,IF(E34="GROUP 7",'ZEBRA G7'!AA28,IF(E34="GROUP 8",'ZEBRA G8'!AA28,"")))))))),"")</f>
        <v/>
      </c>
      <c r="AQ34" s="120" t="str">
        <f>IF(OR(L34="",L34="NO"),"",IF(AB34="ZEBRA",VLOOKUP(L34,GENERAL!$E$6:$F$12,2,FALSE),""))</f>
        <v/>
      </c>
      <c r="AR34" s="120" t="str">
        <f t="shared" si="6"/>
        <v/>
      </c>
      <c r="AS34" s="271"/>
      <c r="AT34" s="153" t="str">
        <f>IF(D34="EXTERIOR ROLLER",'ROLLER EXT.'!AC28,"")</f>
        <v/>
      </c>
      <c r="AU34" s="120" t="str">
        <f>IF(OR(L34="",L34="NO"),"",IF(AB34="EXTERIOR ROLLER",VLOOKUP(L34,GENERAL!$E$6:$F$12,2,FALSE),""))</f>
        <v/>
      </c>
      <c r="AV34" s="120" t="str">
        <f>IF(P34="YES",'ROLLER EXT.'!AF28,"")</f>
        <v/>
      </c>
      <c r="AW34" s="120" t="str">
        <f>IF(D34="CABLE GUIDES",'ROLLER EXT.'!AE28,"")</f>
        <v/>
      </c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</row>
    <row r="35" spans="1:73" s="36" customFormat="1" ht="24.95" customHeight="1">
      <c r="A35" s="67"/>
      <c r="B35" s="66">
        <f t="shared" si="7"/>
        <v>23</v>
      </c>
      <c r="C35" s="68"/>
      <c r="D35" s="152"/>
      <c r="E35" s="69"/>
      <c r="F35" s="69"/>
      <c r="G35" s="68"/>
      <c r="H35" s="68"/>
      <c r="I35" s="81"/>
      <c r="J35" s="81"/>
      <c r="K35" s="254"/>
      <c r="L35" s="70"/>
      <c r="M35" s="284"/>
      <c r="N35" s="254"/>
      <c r="O35" s="254"/>
      <c r="P35" s="70" t="s">
        <v>45</v>
      </c>
      <c r="Q35" s="70" t="s">
        <v>45</v>
      </c>
      <c r="R35" s="70" t="s">
        <v>45</v>
      </c>
      <c r="S35" s="71">
        <f t="shared" si="0"/>
        <v>0</v>
      </c>
      <c r="T35" s="72">
        <f t="shared" si="1"/>
        <v>0</v>
      </c>
      <c r="U35" s="179" t="str">
        <f t="shared" si="2"/>
        <v/>
      </c>
      <c r="V35" s="67"/>
      <c r="W35" s="124">
        <f t="shared" si="8"/>
        <v>0</v>
      </c>
      <c r="X35" s="290">
        <v>0</v>
      </c>
      <c r="Y35" s="274">
        <f t="shared" si="3"/>
        <v>23</v>
      </c>
      <c r="Z35" s="128" t="s">
        <v>6</v>
      </c>
      <c r="AA35" s="310">
        <f t="shared" si="4"/>
        <v>0</v>
      </c>
      <c r="AB35" s="16">
        <f t="shared" si="5"/>
        <v>0</v>
      </c>
      <c r="AC35" s="271"/>
      <c r="AD35" s="120" t="str">
        <f>IF(D35="ROLLER",IF(E35="GROUP 1",'ROLLER G1'!AN29,IF(E35="GROUP 2",'ROLLER G2'!AN29,IF(E35="GROUP 3",'ROLLER G3'!AN29,IF(E35="GROUP 4",'ROLLER G4'!AN29,IF(E35="GROUP 5",'ROLLER G5'!AN29,IF(E35="GROUP 6",'ROLLER G6'!AN29,IF(E35="GROUP 7",'ROLLER G7'!AN29,IF(E35="GROUP 8",'ROLLER G8'!AN29,IF(E35="GROUP 9",'ROLLER G9'!AN29,""))))))))),"")</f>
        <v/>
      </c>
      <c r="AE35" s="120" t="str">
        <f t="shared" si="9"/>
        <v/>
      </c>
      <c r="AF35" s="120" t="str">
        <f>IF(P35="YES",'ROLLER G1'!AP29,"")</f>
        <v/>
      </c>
      <c r="AG35" s="120" t="str">
        <f>IF(Q35="YES",'ROLLER G1'!AQ29,"")</f>
        <v/>
      </c>
      <c r="AH35" s="120" t="str">
        <f>IF(OR(L35="",L35="NO"),"",IF(AB35="ROLLER",VLOOKUP(L35,GENERAL!$E$6:$F$12,2,FALSE),""))</f>
        <v/>
      </c>
      <c r="AI35" s="120" t="str">
        <f>IF(R35="YES",'ROLLER G1'!AT29,"")</f>
        <v/>
      </c>
      <c r="AJ35" s="120" t="str">
        <f>IF(K35="METAL CHAIN",'ROLLER G1'!AU29,"")</f>
        <v/>
      </c>
      <c r="AK35" s="271"/>
      <c r="AL35" s="120" t="str">
        <f>IF(D35="VERTICAL",IF(E35="GROUP 1",'VERTICAL G1'!Z29,""),"")</f>
        <v/>
      </c>
      <c r="AM35" s="120" t="str">
        <f>IF(AL35&lt;&gt;"",'VERTICAL G1'!AA31,"")</f>
        <v/>
      </c>
      <c r="AN35" s="120" t="str">
        <f>IF(AL35&lt;&gt;"",'VERTICAL G1'!AB31,"")</f>
        <v/>
      </c>
      <c r="AO35" s="271"/>
      <c r="AP35" s="120" t="str">
        <f>IF(D35="ZEBRA",IF(E35="GROUP 1",'ZEBRA G1'!AA29,IF('CALCULATOR SHEET'!E35="GROUP 2",'ZEBRA G2'!AA29,IF('CALCULATOR SHEET'!E35="GROUP 3",'ZEBRA G3'!AB29,IF(E35="GROUP 4",'ZEBRA G4'!AA29,IF(E35="GROUP 5",'ZEBRA G5'!AA29,IF(E35="GROUP 6",'ZEBRA G6'!AA29,IF(E35="GROUP 7",'ZEBRA G7'!AA29,IF(E35="GROUP 8",'ZEBRA G8'!AA29,"")))))))),"")</f>
        <v/>
      </c>
      <c r="AQ35" s="120" t="str">
        <f>IF(OR(L35="",L35="NO"),"",IF(AB35="ZEBRA",VLOOKUP(L35,GENERAL!$E$6:$F$12,2,FALSE),""))</f>
        <v/>
      </c>
      <c r="AR35" s="120" t="str">
        <f t="shared" si="6"/>
        <v/>
      </c>
      <c r="AS35" s="271"/>
      <c r="AT35" s="153" t="str">
        <f>IF(D35="EXTERIOR ROLLER",'ROLLER EXT.'!AC29,"")</f>
        <v/>
      </c>
      <c r="AU35" s="120" t="str">
        <f>IF(OR(L35="",L35="NO"),"",IF(AB35="EXTERIOR ROLLER",VLOOKUP(L35,GENERAL!$E$6:$F$12,2,FALSE),""))</f>
        <v/>
      </c>
      <c r="AV35" s="120" t="str">
        <f>IF(P35="YES",'ROLLER EXT.'!AF29,"")</f>
        <v/>
      </c>
      <c r="AW35" s="120" t="str">
        <f>IF(D35="CABLE GUIDES",'ROLLER EXT.'!AE29,"")</f>
        <v/>
      </c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</row>
    <row r="36" spans="1:73" s="36" customFormat="1" ht="24.95" customHeight="1">
      <c r="A36" s="67"/>
      <c r="B36" s="66">
        <f t="shared" si="7"/>
        <v>24</v>
      </c>
      <c r="C36" s="68"/>
      <c r="D36" s="152"/>
      <c r="E36" s="69"/>
      <c r="F36" s="69"/>
      <c r="G36" s="68"/>
      <c r="H36" s="68"/>
      <c r="I36" s="81"/>
      <c r="J36" s="81"/>
      <c r="K36" s="254"/>
      <c r="L36" s="70"/>
      <c r="M36" s="284"/>
      <c r="N36" s="254"/>
      <c r="O36" s="254"/>
      <c r="P36" s="70" t="s">
        <v>45</v>
      </c>
      <c r="Q36" s="70" t="s">
        <v>45</v>
      </c>
      <c r="R36" s="70" t="s">
        <v>45</v>
      </c>
      <c r="S36" s="71">
        <f t="shared" si="0"/>
        <v>0</v>
      </c>
      <c r="T36" s="72">
        <f t="shared" si="1"/>
        <v>0</v>
      </c>
      <c r="U36" s="179" t="str">
        <f t="shared" si="2"/>
        <v/>
      </c>
      <c r="V36" s="67"/>
      <c r="W36" s="124">
        <f t="shared" si="8"/>
        <v>0</v>
      </c>
      <c r="X36" s="290">
        <v>0</v>
      </c>
      <c r="Y36" s="274">
        <f t="shared" si="3"/>
        <v>24</v>
      </c>
      <c r="Z36" s="128" t="s">
        <v>6</v>
      </c>
      <c r="AA36" s="310">
        <f t="shared" si="4"/>
        <v>0</v>
      </c>
      <c r="AB36" s="16">
        <f t="shared" si="5"/>
        <v>0</v>
      </c>
      <c r="AC36" s="271"/>
      <c r="AD36" s="120" t="str">
        <f>IF(D36="ROLLER",IF(E36="GROUP 1",'ROLLER G1'!AN30,IF(E36="GROUP 2",'ROLLER G2'!AN30,IF(E36="GROUP 3",'ROLLER G3'!AN30,IF(E36="GROUP 4",'ROLLER G4'!AN30,IF(E36="GROUP 5",'ROLLER G5'!AN30,IF(E36="GROUP 6",'ROLLER G6'!AN30,IF(E36="GROUP 7",'ROLLER G7'!AN30,IF(E36="GROUP 8",'ROLLER G8'!AN30,IF(E36="GROUP 9",'ROLLER G9'!AN30,""))))))))),"")</f>
        <v/>
      </c>
      <c r="AE36" s="120" t="str">
        <f t="shared" si="9"/>
        <v/>
      </c>
      <c r="AF36" s="120" t="str">
        <f>IF(P36="YES",'ROLLER G1'!AP30,"")</f>
        <v/>
      </c>
      <c r="AG36" s="120" t="str">
        <f>IF(Q36="YES",'ROLLER G1'!AQ30,"")</f>
        <v/>
      </c>
      <c r="AH36" s="120" t="str">
        <f>IF(OR(L36="",L36="NO"),"",IF(AB36="ROLLER",VLOOKUP(L36,GENERAL!$E$6:$F$12,2,FALSE),""))</f>
        <v/>
      </c>
      <c r="AI36" s="120" t="str">
        <f>IF(R36="YES",'ROLLER G1'!AT30,"")</f>
        <v/>
      </c>
      <c r="AJ36" s="120" t="str">
        <f>IF(K36="METAL CHAIN",'ROLLER G1'!AU30,"")</f>
        <v/>
      </c>
      <c r="AK36" s="271"/>
      <c r="AL36" s="120" t="str">
        <f>IF(D36="VERTICAL",IF(E36="GROUP 1",'VERTICAL G1'!Z30,""),"")</f>
        <v/>
      </c>
      <c r="AM36" s="120" t="str">
        <f>IF(AL36&lt;&gt;"",'VERTICAL G1'!AA32,"")</f>
        <v/>
      </c>
      <c r="AN36" s="120" t="str">
        <f>IF(AL36&lt;&gt;"",'VERTICAL G1'!AB32,"")</f>
        <v/>
      </c>
      <c r="AO36" s="271"/>
      <c r="AP36" s="120" t="str">
        <f>IF(D36="ZEBRA",IF(E36="GROUP 1",'ZEBRA G1'!AA30,IF('CALCULATOR SHEET'!E36="GROUP 2",'ZEBRA G2'!AA30,IF('CALCULATOR SHEET'!E36="GROUP 3",'ZEBRA G3'!AB30,IF(E36="GROUP 4",'ZEBRA G4'!AA30,IF(E36="GROUP 5",'ZEBRA G5'!AA30,IF(E36="GROUP 6",'ZEBRA G6'!AA30,IF(E36="GROUP 7",'ZEBRA G7'!AA30,IF(E36="GROUP 8",'ZEBRA G8'!AA30,"")))))))),"")</f>
        <v/>
      </c>
      <c r="AQ36" s="120" t="str">
        <f>IF(OR(L36="",L36="NO"),"",IF(AB36="ZEBRA",VLOOKUP(L36,GENERAL!$E$6:$F$12,2,FALSE),""))</f>
        <v/>
      </c>
      <c r="AR36" s="120" t="str">
        <f t="shared" si="6"/>
        <v/>
      </c>
      <c r="AS36" s="271"/>
      <c r="AT36" s="153" t="str">
        <f>IF(D36="EXTERIOR ROLLER",'ROLLER EXT.'!AC30,"")</f>
        <v/>
      </c>
      <c r="AU36" s="120" t="str">
        <f>IF(OR(L36="",L36="NO"),"",IF(AB36="EXTERIOR ROLLER",VLOOKUP(L36,GENERAL!$E$6:$F$12,2,FALSE),""))</f>
        <v/>
      </c>
      <c r="AV36" s="120" t="str">
        <f>IF(P36="YES",'ROLLER EXT.'!AF30,"")</f>
        <v/>
      </c>
      <c r="AW36" s="120" t="str">
        <f>IF(D36="CABLE GUIDES",'ROLLER EXT.'!AE30,"")</f>
        <v/>
      </c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</row>
    <row r="37" spans="1:73" s="36" customFormat="1" ht="24.95" customHeight="1">
      <c r="A37" s="67"/>
      <c r="B37" s="66">
        <f t="shared" si="7"/>
        <v>25</v>
      </c>
      <c r="C37" s="68"/>
      <c r="D37" s="152"/>
      <c r="E37" s="69"/>
      <c r="F37" s="69"/>
      <c r="G37" s="68"/>
      <c r="H37" s="68"/>
      <c r="I37" s="81"/>
      <c r="J37" s="81"/>
      <c r="K37" s="254"/>
      <c r="L37" s="70"/>
      <c r="M37" s="284"/>
      <c r="N37" s="254"/>
      <c r="O37" s="254"/>
      <c r="P37" s="70" t="s">
        <v>45</v>
      </c>
      <c r="Q37" s="70" t="s">
        <v>45</v>
      </c>
      <c r="R37" s="70" t="s">
        <v>45</v>
      </c>
      <c r="S37" s="71">
        <f t="shared" si="0"/>
        <v>0</v>
      </c>
      <c r="T37" s="72">
        <f t="shared" si="1"/>
        <v>0</v>
      </c>
      <c r="U37" s="179" t="str">
        <f t="shared" si="2"/>
        <v/>
      </c>
      <c r="V37" s="67"/>
      <c r="W37" s="124">
        <f t="shared" si="8"/>
        <v>0</v>
      </c>
      <c r="X37" s="290">
        <v>0</v>
      </c>
      <c r="Y37" s="274">
        <f t="shared" si="3"/>
        <v>25</v>
      </c>
      <c r="Z37" s="128" t="s">
        <v>6</v>
      </c>
      <c r="AA37" s="310">
        <f t="shared" si="4"/>
        <v>0</v>
      </c>
      <c r="AB37" s="16">
        <f t="shared" si="5"/>
        <v>0</v>
      </c>
      <c r="AC37" s="271"/>
      <c r="AD37" s="120" t="str">
        <f>IF(D37="ROLLER",IF(E37="GROUP 1",'ROLLER G1'!AN31,IF(E37="GROUP 2",'ROLLER G2'!AN31,IF(E37="GROUP 3",'ROLLER G3'!AN31,IF(E37="GROUP 4",'ROLLER G4'!AN31,IF(E37="GROUP 5",'ROLLER G5'!AN31,IF(E37="GROUP 6",'ROLLER G6'!AN31,IF(E37="GROUP 7",'ROLLER G7'!AN31,IF(E37="GROUP 8",'ROLLER G8'!AN31,IF(E37="GROUP 9",'ROLLER G9'!AN31,""))))))))),"")</f>
        <v/>
      </c>
      <c r="AE37" s="120" t="str">
        <f t="shared" si="9"/>
        <v/>
      </c>
      <c r="AF37" s="120" t="str">
        <f>IF(P37="YES",'ROLLER G1'!AP31,"")</f>
        <v/>
      </c>
      <c r="AG37" s="120" t="str">
        <f>IF(Q37="YES",'ROLLER G1'!AQ31,"")</f>
        <v/>
      </c>
      <c r="AH37" s="120" t="str">
        <f>IF(OR(L37="",L37="NO"),"",IF(AB37="ROLLER",VLOOKUP(L37,GENERAL!$E$6:$F$12,2,FALSE),""))</f>
        <v/>
      </c>
      <c r="AI37" s="120" t="str">
        <f>IF(R37="YES",'ROLLER G1'!AT31,"")</f>
        <v/>
      </c>
      <c r="AJ37" s="120" t="str">
        <f>IF(K37="METAL CHAIN",'ROLLER G1'!AU31,"")</f>
        <v/>
      </c>
      <c r="AK37" s="271"/>
      <c r="AL37" s="120" t="str">
        <f>IF(D37="VERTICAL",IF(E37="GROUP 1",'VERTICAL G1'!Z31,""),"")</f>
        <v/>
      </c>
      <c r="AM37" s="120" t="str">
        <f>IF(AL37&lt;&gt;"",'VERTICAL G1'!AA33,"")</f>
        <v/>
      </c>
      <c r="AN37" s="120" t="str">
        <f>IF(AL37&lt;&gt;"",'VERTICAL G1'!AB33,"")</f>
        <v/>
      </c>
      <c r="AO37" s="271"/>
      <c r="AP37" s="120" t="str">
        <f>IF(D37="ZEBRA",IF(E37="GROUP 1",'ZEBRA G1'!AA31,IF('CALCULATOR SHEET'!E37="GROUP 2",'ZEBRA G2'!AA31,IF('CALCULATOR SHEET'!E37="GROUP 3",'ZEBRA G3'!AB31,IF(E37="GROUP 4",'ZEBRA G4'!AA31,IF(E37="GROUP 5",'ZEBRA G5'!AA31,IF(E37="GROUP 6",'ZEBRA G6'!AA31,IF(E37="GROUP 7",'ZEBRA G7'!AA31,IF(E37="GROUP 8",'ZEBRA G8'!AA31,"")))))))),"")</f>
        <v/>
      </c>
      <c r="AQ37" s="120" t="str">
        <f>IF(OR(L37="",L37="NO"),"",IF(AB37="ZEBRA",VLOOKUP(L37,GENERAL!$E$6:$F$12,2,FALSE),""))</f>
        <v/>
      </c>
      <c r="AR37" s="120" t="str">
        <f t="shared" si="6"/>
        <v/>
      </c>
      <c r="AS37" s="271"/>
      <c r="AT37" s="153" t="str">
        <f>IF(D37="EXTERIOR ROLLER",'ROLLER EXT.'!AC31,"")</f>
        <v/>
      </c>
      <c r="AU37" s="120" t="str">
        <f>IF(OR(L37="",L37="NO"),"",IF(AB37="EXTERIOR ROLLER",VLOOKUP(L37,GENERAL!$E$6:$F$12,2,FALSE),""))</f>
        <v/>
      </c>
      <c r="AV37" s="120" t="str">
        <f>IF(P37="YES",'ROLLER EXT.'!AF31,"")</f>
        <v/>
      </c>
      <c r="AW37" s="120" t="str">
        <f>IF(D37="CABLE GUIDES",'ROLLER EXT.'!AE31,"")</f>
        <v/>
      </c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</row>
    <row r="38" spans="1:73" s="36" customFormat="1" ht="24.95" customHeight="1">
      <c r="A38" s="67"/>
      <c r="B38" s="66">
        <f t="shared" si="7"/>
        <v>26</v>
      </c>
      <c r="C38" s="68"/>
      <c r="D38" s="152"/>
      <c r="E38" s="69"/>
      <c r="F38" s="69"/>
      <c r="G38" s="68"/>
      <c r="H38" s="68"/>
      <c r="I38" s="81"/>
      <c r="J38" s="81"/>
      <c r="K38" s="254"/>
      <c r="L38" s="70"/>
      <c r="M38" s="284"/>
      <c r="N38" s="254"/>
      <c r="O38" s="254"/>
      <c r="P38" s="70" t="s">
        <v>45</v>
      </c>
      <c r="Q38" s="70" t="s">
        <v>45</v>
      </c>
      <c r="R38" s="70" t="s">
        <v>45</v>
      </c>
      <c r="S38" s="71">
        <f t="shared" si="0"/>
        <v>0</v>
      </c>
      <c r="T38" s="72">
        <f t="shared" si="1"/>
        <v>0</v>
      </c>
      <c r="U38" s="179" t="str">
        <f t="shared" si="2"/>
        <v/>
      </c>
      <c r="V38" s="67"/>
      <c r="W38" s="124">
        <f t="shared" si="8"/>
        <v>0</v>
      </c>
      <c r="X38" s="290">
        <v>0</v>
      </c>
      <c r="Y38" s="274">
        <f t="shared" si="3"/>
        <v>26</v>
      </c>
      <c r="Z38" s="128" t="s">
        <v>6</v>
      </c>
      <c r="AA38" s="310">
        <f t="shared" si="4"/>
        <v>0</v>
      </c>
      <c r="AB38" s="16">
        <f t="shared" si="5"/>
        <v>0</v>
      </c>
      <c r="AC38" s="271"/>
      <c r="AD38" s="120" t="str">
        <f>IF(D38="ROLLER",IF(E38="GROUP 1",'ROLLER G1'!AN32,IF(E38="GROUP 2",'ROLLER G2'!AN32,IF(E38="GROUP 3",'ROLLER G3'!AN32,IF(E38="GROUP 4",'ROLLER G4'!AN32,IF(E38="GROUP 5",'ROLLER G5'!AN32,IF(E38="GROUP 6",'ROLLER G6'!AN32,IF(E38="GROUP 7",'ROLLER G7'!AN32,IF(E38="GROUP 8",'ROLLER G8'!AN32,IF(E38="GROUP 9",'ROLLER G9'!AN32,""))))))))),"")</f>
        <v/>
      </c>
      <c r="AE38" s="120" t="str">
        <f t="shared" si="9"/>
        <v/>
      </c>
      <c r="AF38" s="120" t="str">
        <f>IF(P38="YES",'ROLLER G1'!AP32,"")</f>
        <v/>
      </c>
      <c r="AG38" s="120" t="str">
        <f>IF(Q38="YES",'ROLLER G1'!AQ32,"")</f>
        <v/>
      </c>
      <c r="AH38" s="120" t="str">
        <f>IF(OR(L38="",L38="NO"),"",IF(AB38="ROLLER",VLOOKUP(L38,GENERAL!$E$6:$F$12,2,FALSE),""))</f>
        <v/>
      </c>
      <c r="AI38" s="120" t="str">
        <f>IF(R38="YES",'ROLLER G1'!AT32,"")</f>
        <v/>
      </c>
      <c r="AJ38" s="120" t="str">
        <f>IF(K38="METAL CHAIN",'ROLLER G1'!AU32,"")</f>
        <v/>
      </c>
      <c r="AK38" s="271"/>
      <c r="AL38" s="120" t="str">
        <f>IF(D38="VERTICAL",IF(E38="GROUP 1",'VERTICAL G1'!Z32,""),"")</f>
        <v/>
      </c>
      <c r="AM38" s="120" t="str">
        <f>IF(AL38&lt;&gt;"",'VERTICAL G1'!AA34,"")</f>
        <v/>
      </c>
      <c r="AN38" s="120" t="str">
        <f>IF(AL38&lt;&gt;"",'VERTICAL G1'!AB34,"")</f>
        <v/>
      </c>
      <c r="AO38" s="271"/>
      <c r="AP38" s="120" t="str">
        <f>IF(D38="ZEBRA",IF(E38="GROUP 1",'ZEBRA G1'!AA32,IF('CALCULATOR SHEET'!E38="GROUP 2",'ZEBRA G2'!AA32,IF('CALCULATOR SHEET'!E38="GROUP 3",'ZEBRA G3'!AB32,IF(E38="GROUP 4",'ZEBRA G4'!AA32,IF(E38="GROUP 5",'ZEBRA G5'!AA32,IF(E38="GROUP 6",'ZEBRA G6'!AA32,IF(E38="GROUP 7",'ZEBRA G7'!AA32,IF(E38="GROUP 8",'ZEBRA G8'!AA32,"")))))))),"")</f>
        <v/>
      </c>
      <c r="AQ38" s="120" t="str">
        <f>IF(OR(L38="",L38="NO"),"",IF(AB38="ZEBRA",VLOOKUP(L38,GENERAL!$E$6:$F$12,2,FALSE),""))</f>
        <v/>
      </c>
      <c r="AR38" s="120" t="str">
        <f t="shared" si="6"/>
        <v/>
      </c>
      <c r="AS38" s="271"/>
      <c r="AT38" s="153" t="str">
        <f>IF(D38="EXTERIOR ROLLER",'ROLLER EXT.'!AC32,"")</f>
        <v/>
      </c>
      <c r="AU38" s="120" t="str">
        <f>IF(OR(L38="",L38="NO"),"",IF(AB38="EXTERIOR ROLLER",VLOOKUP(L38,GENERAL!$E$6:$F$12,2,FALSE),""))</f>
        <v/>
      </c>
      <c r="AV38" s="120" t="str">
        <f>IF(P38="YES",'ROLLER EXT.'!AF32,"")</f>
        <v/>
      </c>
      <c r="AW38" s="120" t="str">
        <f>IF(D38="CABLE GUIDES",'ROLLER EXT.'!AE32,"")</f>
        <v/>
      </c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</row>
    <row r="39" spans="1:73" s="36" customFormat="1" ht="24.95" customHeight="1">
      <c r="A39" s="67"/>
      <c r="B39" s="66">
        <f t="shared" si="7"/>
        <v>27</v>
      </c>
      <c r="C39" s="68"/>
      <c r="D39" s="152"/>
      <c r="E39" s="69"/>
      <c r="F39" s="69"/>
      <c r="G39" s="68"/>
      <c r="H39" s="68"/>
      <c r="I39" s="81"/>
      <c r="J39" s="81"/>
      <c r="K39" s="254"/>
      <c r="L39" s="70"/>
      <c r="M39" s="284"/>
      <c r="N39" s="254"/>
      <c r="O39" s="254"/>
      <c r="P39" s="70" t="s">
        <v>45</v>
      </c>
      <c r="Q39" s="70" t="s">
        <v>45</v>
      </c>
      <c r="R39" s="70" t="s">
        <v>45</v>
      </c>
      <c r="S39" s="71">
        <f t="shared" si="0"/>
        <v>0</v>
      </c>
      <c r="T39" s="72">
        <f t="shared" si="1"/>
        <v>0</v>
      </c>
      <c r="U39" s="179" t="str">
        <f t="shared" si="2"/>
        <v/>
      </c>
      <c r="V39" s="67"/>
      <c r="W39" s="124">
        <f t="shared" si="8"/>
        <v>0</v>
      </c>
      <c r="X39" s="290">
        <v>0</v>
      </c>
      <c r="Y39" s="274">
        <f t="shared" si="3"/>
        <v>27</v>
      </c>
      <c r="Z39" s="128" t="s">
        <v>6</v>
      </c>
      <c r="AA39" s="310">
        <f t="shared" si="4"/>
        <v>0</v>
      </c>
      <c r="AB39" s="16">
        <f t="shared" si="5"/>
        <v>0</v>
      </c>
      <c r="AC39" s="271"/>
      <c r="AD39" s="120" t="str">
        <f>IF(D39="ROLLER",IF(E39="GROUP 1",'ROLLER G1'!AN33,IF(E39="GROUP 2",'ROLLER G2'!AN33,IF(E39="GROUP 3",'ROLLER G3'!AN33,IF(E39="GROUP 4",'ROLLER G4'!AN33,IF(E39="GROUP 5",'ROLLER G5'!AN33,IF(E39="GROUP 6",'ROLLER G6'!AN33,IF(E39="GROUP 7",'ROLLER G7'!AN33,IF(E39="GROUP 8",'ROLLER G8'!AN33,IF(E39="GROUP 9",'ROLLER G9'!AN33,""))))))))),"")</f>
        <v/>
      </c>
      <c r="AE39" s="120" t="str">
        <f t="shared" si="9"/>
        <v/>
      </c>
      <c r="AF39" s="120" t="str">
        <f>IF(P39="YES",'ROLLER G1'!AP33,"")</f>
        <v/>
      </c>
      <c r="AG39" s="120" t="str">
        <f>IF(Q39="YES",'ROLLER G1'!AQ33,"")</f>
        <v/>
      </c>
      <c r="AH39" s="120" t="str">
        <f>IF(OR(L39="",L39="NO"),"",IF(AB39="ROLLER",VLOOKUP(L39,GENERAL!$E$6:$F$12,2,FALSE),""))</f>
        <v/>
      </c>
      <c r="AI39" s="120" t="str">
        <f>IF(R39="YES",'ROLLER G1'!AT33,"")</f>
        <v/>
      </c>
      <c r="AJ39" s="120" t="str">
        <f>IF(K39="METAL CHAIN",'ROLLER G1'!AU33,"")</f>
        <v/>
      </c>
      <c r="AK39" s="271"/>
      <c r="AL39" s="120" t="str">
        <f>IF(D39="VERTICAL",IF(E39="GROUP 1",'VERTICAL G1'!Z33,""),"")</f>
        <v/>
      </c>
      <c r="AM39" s="120" t="str">
        <f>IF(AL39&lt;&gt;"",'VERTICAL G1'!AA35,"")</f>
        <v/>
      </c>
      <c r="AN39" s="120" t="str">
        <f>IF(AL39&lt;&gt;"",'VERTICAL G1'!AB35,"")</f>
        <v/>
      </c>
      <c r="AO39" s="271"/>
      <c r="AP39" s="120" t="str">
        <f>IF(D39="ZEBRA",IF(E39="GROUP 1",'ZEBRA G1'!AA33,IF('CALCULATOR SHEET'!E39="GROUP 2",'ZEBRA G2'!AA33,IF('CALCULATOR SHEET'!E39="GROUP 3",'ZEBRA G3'!AB33,IF(E39="GROUP 4",'ZEBRA G4'!AA33,IF(E39="GROUP 5",'ZEBRA G5'!AA33,IF(E39="GROUP 6",'ZEBRA G6'!AA33,IF(E39="GROUP 7",'ZEBRA G7'!AA33,IF(E39="GROUP 8",'ZEBRA G8'!AA33,"")))))))),"")</f>
        <v/>
      </c>
      <c r="AQ39" s="120" t="str">
        <f>IF(OR(L39="",L39="NO"),"",IF(AB39="ZEBRA",VLOOKUP(L39,GENERAL!$E$6:$F$12,2,FALSE),""))</f>
        <v/>
      </c>
      <c r="AR39" s="120" t="str">
        <f t="shared" si="6"/>
        <v/>
      </c>
      <c r="AS39" s="271"/>
      <c r="AT39" s="153" t="str">
        <f>IF(D39="EXTERIOR ROLLER",'ROLLER EXT.'!AC33,"")</f>
        <v/>
      </c>
      <c r="AU39" s="120" t="str">
        <f>IF(OR(L39="",L39="NO"),"",IF(AB39="EXTERIOR ROLLER",VLOOKUP(L39,GENERAL!$E$6:$F$12,2,FALSE),""))</f>
        <v/>
      </c>
      <c r="AV39" s="120" t="str">
        <f>IF(P39="YES",'ROLLER EXT.'!AF33,"")</f>
        <v/>
      </c>
      <c r="AW39" s="120" t="str">
        <f>IF(D39="CABLE GUIDES",'ROLLER EXT.'!AE33,"")</f>
        <v/>
      </c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</row>
    <row r="40" spans="1:73" s="36" customFormat="1" ht="24.95" customHeight="1">
      <c r="A40" s="67"/>
      <c r="B40" s="66">
        <f t="shared" si="7"/>
        <v>28</v>
      </c>
      <c r="C40" s="68"/>
      <c r="D40" s="152"/>
      <c r="E40" s="69"/>
      <c r="F40" s="69"/>
      <c r="G40" s="68"/>
      <c r="H40" s="68"/>
      <c r="I40" s="81"/>
      <c r="J40" s="81"/>
      <c r="K40" s="254"/>
      <c r="L40" s="70"/>
      <c r="M40" s="254"/>
      <c r="N40" s="254"/>
      <c r="O40" s="254"/>
      <c r="P40" s="70" t="s">
        <v>45</v>
      </c>
      <c r="Q40" s="70" t="s">
        <v>45</v>
      </c>
      <c r="R40" s="70" t="s">
        <v>45</v>
      </c>
      <c r="S40" s="71">
        <f t="shared" si="0"/>
        <v>0</v>
      </c>
      <c r="T40" s="72">
        <f t="shared" si="1"/>
        <v>0</v>
      </c>
      <c r="U40" s="179" t="str">
        <f t="shared" si="2"/>
        <v/>
      </c>
      <c r="V40" s="67"/>
      <c r="W40" s="124">
        <f t="shared" si="8"/>
        <v>0</v>
      </c>
      <c r="X40" s="290">
        <v>0</v>
      </c>
      <c r="Y40" s="274">
        <f t="shared" si="3"/>
        <v>28</v>
      </c>
      <c r="Z40" s="128" t="s">
        <v>6</v>
      </c>
      <c r="AA40" s="310">
        <f t="shared" si="4"/>
        <v>0</v>
      </c>
      <c r="AB40" s="16">
        <f t="shared" si="5"/>
        <v>0</v>
      </c>
      <c r="AC40" s="271"/>
      <c r="AD40" s="120" t="str">
        <f>IF(D40="ROLLER",IF(E40="GROUP 1",'ROLLER G1'!AN34,IF(E40="GROUP 2",'ROLLER G2'!AN34,IF(E40="GROUP 3",'ROLLER G3'!AN34,IF(E40="GROUP 4",'ROLLER G4'!AN34,IF(E40="GROUP 5",'ROLLER G5'!AN34,IF(E40="GROUP 6",'ROLLER G6'!AN34,IF(E40="GROUP 7",'ROLLER G7'!AN34,IF(E40="GROUP 8",'ROLLER G8'!AN34,IF(E40="GROUP 9",'ROLLER G9'!AN34,""))))))))),"")</f>
        <v/>
      </c>
      <c r="AE40" s="120" t="str">
        <f t="shared" si="9"/>
        <v/>
      </c>
      <c r="AF40" s="120" t="str">
        <f>IF(P40="YES",'ROLLER G1'!AP34,"")</f>
        <v/>
      </c>
      <c r="AG40" s="120" t="str">
        <f>IF(Q40="YES",'ROLLER G1'!AQ34,"")</f>
        <v/>
      </c>
      <c r="AH40" s="120" t="str">
        <f>IF(OR(L40="",L40="NO"),"",IF(AB40="ROLLER",VLOOKUP(L40,GENERAL!$E$6:$F$12,2,FALSE),""))</f>
        <v/>
      </c>
      <c r="AI40" s="120" t="str">
        <f>IF(R40="YES",'ROLLER G1'!AT34,"")</f>
        <v/>
      </c>
      <c r="AJ40" s="120" t="str">
        <f>IF(K40="METAL CHAIN",'ROLLER G1'!AU34,"")</f>
        <v/>
      </c>
      <c r="AK40" s="271"/>
      <c r="AL40" s="120" t="str">
        <f>IF(D40="VERTICAL",IF(E40="GROUP 1",'VERTICAL G1'!Z34,""),"")</f>
        <v/>
      </c>
      <c r="AM40" s="120" t="str">
        <f>IF(AL40&lt;&gt;"",'VERTICAL G1'!AA36,"")</f>
        <v/>
      </c>
      <c r="AN40" s="120" t="str">
        <f>IF(AL40&lt;&gt;"",'VERTICAL G1'!AB36,"")</f>
        <v/>
      </c>
      <c r="AO40" s="271"/>
      <c r="AP40" s="120" t="str">
        <f>IF(D40="ZEBRA",IF(E40="GROUP 1",'ZEBRA G1'!AA34,IF('CALCULATOR SHEET'!E40="GROUP 2",'ZEBRA G2'!AA34,IF('CALCULATOR SHEET'!E40="GROUP 3",'ZEBRA G3'!AB34,IF(E40="GROUP 4",'ZEBRA G4'!AA34,IF(E40="GROUP 5",'ZEBRA G5'!AA34,IF(E40="GROUP 6",'ZEBRA G6'!AA34,IF(E40="GROUP 7",'ZEBRA G7'!AA34,IF(E40="GROUP 8",'ZEBRA G8'!AA34,"")))))))),"")</f>
        <v/>
      </c>
      <c r="AQ40" s="120" t="str">
        <f>IF(OR(L40="",L40="NO"),"",IF(AB40="ZEBRA",VLOOKUP(L40,GENERAL!$E$6:$F$12,2,FALSE),""))</f>
        <v/>
      </c>
      <c r="AR40" s="120" t="str">
        <f t="shared" si="6"/>
        <v/>
      </c>
      <c r="AS40" s="271"/>
      <c r="AT40" s="153" t="str">
        <f>IF(D40="EXTERIOR ROLLER",'ROLLER EXT.'!AC34,"")</f>
        <v/>
      </c>
      <c r="AU40" s="120" t="str">
        <f>IF(OR(L40="",L40="NO"),"",IF(AB40="EXTERIOR ROLLER",VLOOKUP(L40,GENERAL!$E$6:$F$12,2,FALSE),""))</f>
        <v/>
      </c>
      <c r="AV40" s="120" t="str">
        <f>IF(P40="YES",'ROLLER EXT.'!AF34,"")</f>
        <v/>
      </c>
      <c r="AW40" s="120" t="str">
        <f>IF(D40="CABLE GUIDES",'ROLLER EXT.'!AE34,"")</f>
        <v/>
      </c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</row>
    <row r="41" spans="1:73" s="36" customFormat="1" ht="24.95" customHeight="1">
      <c r="A41" s="67"/>
      <c r="B41" s="66">
        <f t="shared" si="7"/>
        <v>29</v>
      </c>
      <c r="C41" s="68"/>
      <c r="D41" s="152"/>
      <c r="E41" s="69"/>
      <c r="F41" s="69"/>
      <c r="G41" s="68"/>
      <c r="H41" s="68"/>
      <c r="I41" s="81"/>
      <c r="J41" s="81"/>
      <c r="K41" s="254"/>
      <c r="L41" s="70"/>
      <c r="M41" s="254"/>
      <c r="N41" s="254"/>
      <c r="O41" s="254"/>
      <c r="P41" s="70" t="s">
        <v>45</v>
      </c>
      <c r="Q41" s="70" t="s">
        <v>45</v>
      </c>
      <c r="R41" s="70" t="s">
        <v>45</v>
      </c>
      <c r="S41" s="71">
        <f t="shared" si="0"/>
        <v>0</v>
      </c>
      <c r="T41" s="72">
        <f t="shared" si="1"/>
        <v>0</v>
      </c>
      <c r="U41" s="179" t="str">
        <f t="shared" si="2"/>
        <v/>
      </c>
      <c r="V41" s="67"/>
      <c r="W41" s="124">
        <f t="shared" si="8"/>
        <v>0</v>
      </c>
      <c r="X41" s="290">
        <v>0</v>
      </c>
      <c r="Y41" s="274">
        <f t="shared" si="3"/>
        <v>29</v>
      </c>
      <c r="Z41" s="128" t="s">
        <v>6</v>
      </c>
      <c r="AA41" s="310">
        <f t="shared" si="4"/>
        <v>0</v>
      </c>
      <c r="AB41" s="16">
        <f t="shared" si="5"/>
        <v>0</v>
      </c>
      <c r="AC41" s="271"/>
      <c r="AD41" s="120" t="str">
        <f>IF(D41="ROLLER",IF(E41="GROUP 1",'ROLLER G1'!AN35,IF(E41="GROUP 2",'ROLLER G2'!AN35,IF(E41="GROUP 3",'ROLLER G3'!AN35,IF(E41="GROUP 4",'ROLLER G4'!AN35,IF(E41="GROUP 5",'ROLLER G5'!AN35,IF(E41="GROUP 6",'ROLLER G6'!AN35,IF(E41="GROUP 7",'ROLLER G7'!AN35,IF(E41="GROUP 8",'ROLLER G8'!AN35,IF(E41="GROUP 9",'ROLLER G9'!AN35,""))))))))),"")</f>
        <v/>
      </c>
      <c r="AE41" s="120" t="str">
        <f t="shared" si="9"/>
        <v/>
      </c>
      <c r="AF41" s="120" t="str">
        <f>IF(P41="YES",'ROLLER G1'!AP35,"")</f>
        <v/>
      </c>
      <c r="AG41" s="120" t="str">
        <f>IF(Q41="YES",'ROLLER G1'!AQ35,"")</f>
        <v/>
      </c>
      <c r="AH41" s="120" t="str">
        <f>IF(OR(L41="",L41="NO"),"",IF(AB41="ROLLER",VLOOKUP(L41,GENERAL!$E$6:$F$12,2,FALSE),""))</f>
        <v/>
      </c>
      <c r="AI41" s="120" t="str">
        <f>IF(R41="YES",'ROLLER G1'!AT35,"")</f>
        <v/>
      </c>
      <c r="AJ41" s="120" t="str">
        <f>IF(K41="METAL CHAIN",'ROLLER G1'!AU35,"")</f>
        <v/>
      </c>
      <c r="AK41" s="271"/>
      <c r="AL41" s="120" t="str">
        <f>IF(D41="VERTICAL",IF(E41="GROUP 1",'VERTICAL G1'!Z35,""),"")</f>
        <v/>
      </c>
      <c r="AM41" s="120" t="str">
        <f>IF(AL41&lt;&gt;"",'VERTICAL G1'!AA37,"")</f>
        <v/>
      </c>
      <c r="AN41" s="120" t="str">
        <f>IF(AL41&lt;&gt;"",'VERTICAL G1'!AB37,"")</f>
        <v/>
      </c>
      <c r="AO41" s="271"/>
      <c r="AP41" s="120" t="str">
        <f>IF(D41="ZEBRA",IF(E41="GROUP 1",'ZEBRA G1'!AA35,IF('CALCULATOR SHEET'!E41="GROUP 2",'ZEBRA G2'!AA35,IF('CALCULATOR SHEET'!E41="GROUP 3",'ZEBRA G3'!AB35,IF(E41="GROUP 4",'ZEBRA G4'!AA35,IF(E41="GROUP 5",'ZEBRA G5'!AA35,IF(E41="GROUP 6",'ZEBRA G6'!AA35,IF(E41="GROUP 7",'ZEBRA G7'!AA35,IF(E41="GROUP 8",'ZEBRA G8'!AA35,"")))))))),"")</f>
        <v/>
      </c>
      <c r="AQ41" s="120" t="str">
        <f>IF(OR(L41="",L41="NO"),"",IF(AB41="ZEBRA",VLOOKUP(L41,GENERAL!$E$6:$F$12,2,FALSE),""))</f>
        <v/>
      </c>
      <c r="AR41" s="120" t="str">
        <f t="shared" si="6"/>
        <v/>
      </c>
      <c r="AS41" s="271"/>
      <c r="AT41" s="153" t="str">
        <f>IF(D41="EXTERIOR ROLLER",'ROLLER EXT.'!AC35,"")</f>
        <v/>
      </c>
      <c r="AU41" s="120" t="str">
        <f>IF(OR(L41="",L41="NO"),"",IF(AB41="EXTERIOR ROLLER",VLOOKUP(L41,GENERAL!$E$6:$F$12,2,FALSE),""))</f>
        <v/>
      </c>
      <c r="AV41" s="120" t="str">
        <f>IF(P41="YES",'ROLLER EXT.'!AF35,"")</f>
        <v/>
      </c>
      <c r="AW41" s="120" t="str">
        <f>IF(D41="CABLE GUIDES",'ROLLER EXT.'!AE35,"")</f>
        <v/>
      </c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</row>
    <row r="42" spans="1:73" s="36" customFormat="1" ht="24.95" customHeight="1">
      <c r="A42" s="67"/>
      <c r="B42" s="66">
        <f t="shared" si="7"/>
        <v>30</v>
      </c>
      <c r="C42" s="68"/>
      <c r="D42" s="152"/>
      <c r="E42" s="69"/>
      <c r="F42" s="69"/>
      <c r="G42" s="68"/>
      <c r="H42" s="68"/>
      <c r="I42" s="81"/>
      <c r="J42" s="81"/>
      <c r="K42" s="254"/>
      <c r="L42" s="70"/>
      <c r="M42" s="254"/>
      <c r="N42" s="254"/>
      <c r="O42" s="254"/>
      <c r="P42" s="70" t="s">
        <v>45</v>
      </c>
      <c r="Q42" s="70" t="s">
        <v>45</v>
      </c>
      <c r="R42" s="70" t="s">
        <v>45</v>
      </c>
      <c r="S42" s="71">
        <f t="shared" si="0"/>
        <v>0</v>
      </c>
      <c r="T42" s="72">
        <f t="shared" si="1"/>
        <v>0</v>
      </c>
      <c r="U42" s="179" t="str">
        <f t="shared" si="2"/>
        <v/>
      </c>
      <c r="V42" s="67"/>
      <c r="W42" s="124">
        <f t="shared" si="8"/>
        <v>0</v>
      </c>
      <c r="X42" s="290">
        <v>0</v>
      </c>
      <c r="Y42" s="274">
        <f t="shared" si="3"/>
        <v>30</v>
      </c>
      <c r="Z42" s="128" t="s">
        <v>6</v>
      </c>
      <c r="AA42" s="310">
        <f t="shared" si="4"/>
        <v>0</v>
      </c>
      <c r="AB42" s="16">
        <f t="shared" si="5"/>
        <v>0</v>
      </c>
      <c r="AC42" s="271"/>
      <c r="AD42" s="120" t="str">
        <f>IF(D42="ROLLER",IF(E42="GROUP 1",'ROLLER G1'!AN36,IF(E42="GROUP 2",'ROLLER G2'!AN36,IF(E42="GROUP 3",'ROLLER G3'!AN36,IF(E42="GROUP 4",'ROLLER G4'!AN36,IF(E42="GROUP 5",'ROLLER G5'!AN36,IF(E42="GROUP 6",'ROLLER G6'!AN36,IF(E42="GROUP 7",'ROLLER G7'!AN36,IF(E42="GROUP 8",'ROLLER G8'!AN36,IF(E42="GROUP 9",'ROLLER G9'!AN36,""))))))))),"")</f>
        <v/>
      </c>
      <c r="AE42" s="120" t="str">
        <f t="shared" si="9"/>
        <v/>
      </c>
      <c r="AF42" s="120" t="str">
        <f>IF(P42="YES",'ROLLER G1'!AP36,"")</f>
        <v/>
      </c>
      <c r="AG42" s="120" t="str">
        <f>IF(Q42="YES",'ROLLER G1'!AQ36,"")</f>
        <v/>
      </c>
      <c r="AH42" s="120" t="str">
        <f>IF(OR(L42="",L42="NO"),"",IF(AB42="ROLLER",VLOOKUP(L42,GENERAL!$E$6:$F$12,2,FALSE),""))</f>
        <v/>
      </c>
      <c r="AI42" s="120" t="str">
        <f>IF(R42="YES",'ROLLER G1'!AT36,"")</f>
        <v/>
      </c>
      <c r="AJ42" s="120" t="str">
        <f>IF(K42="METAL CHAIN",'ROLLER G1'!AU36,"")</f>
        <v/>
      </c>
      <c r="AK42" s="271"/>
      <c r="AL42" s="120" t="str">
        <f>IF(D42="VERTICAL",IF(E42="GROUP 1",'VERTICAL G1'!Z36,""),"")</f>
        <v/>
      </c>
      <c r="AM42" s="120" t="str">
        <f>IF(AL42&lt;&gt;"",'VERTICAL G1'!AA38,"")</f>
        <v/>
      </c>
      <c r="AN42" s="120" t="str">
        <f>IF(AL42&lt;&gt;"",'VERTICAL G1'!AB38,"")</f>
        <v/>
      </c>
      <c r="AO42" s="271"/>
      <c r="AP42" s="120" t="str">
        <f>IF(D42="ZEBRA",IF(E42="GROUP 1",'ZEBRA G1'!AA36,IF('CALCULATOR SHEET'!E42="GROUP 2",'ZEBRA G2'!AA36,IF('CALCULATOR SHEET'!E42="GROUP 3",'ZEBRA G3'!AB36,IF(E42="GROUP 4",'ZEBRA G4'!AA36,IF(E42="GROUP 5",'ZEBRA G5'!AA36,IF(E42="GROUP 6",'ZEBRA G6'!AA36,IF(E42="GROUP 7",'ZEBRA G7'!AA36,IF(E42="GROUP 8",'ZEBRA G8'!AA36,"")))))))),"")</f>
        <v/>
      </c>
      <c r="AQ42" s="120" t="str">
        <f>IF(OR(L42="",L42="NO"),"",IF(AB42="ZEBRA",VLOOKUP(L42,GENERAL!$E$6:$F$12,2,FALSE),""))</f>
        <v/>
      </c>
      <c r="AR42" s="120" t="str">
        <f t="shared" si="6"/>
        <v/>
      </c>
      <c r="AS42" s="271"/>
      <c r="AT42" s="153" t="str">
        <f>IF(D42="EXTERIOR ROLLER",'ROLLER EXT.'!AC36,"")</f>
        <v/>
      </c>
      <c r="AU42" s="120" t="str">
        <f>IF(OR(L42="",L42="NO"),"",IF(AB42="EXTERIOR ROLLER",VLOOKUP(L42,GENERAL!$E$6:$F$12,2,FALSE),""))</f>
        <v/>
      </c>
      <c r="AV42" s="120" t="str">
        <f>IF(P42="YES",'ROLLER EXT.'!AF36,"")</f>
        <v/>
      </c>
      <c r="AW42" s="120" t="str">
        <f>IF(D42="CABLE GUIDES",'ROLLER EXT.'!AE36,"")</f>
        <v/>
      </c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</row>
    <row r="43" spans="1:73" s="36" customFormat="1" ht="24.95" customHeight="1">
      <c r="A43" s="67"/>
      <c r="B43" s="66">
        <f t="shared" si="7"/>
        <v>31</v>
      </c>
      <c r="C43" s="68"/>
      <c r="D43" s="152"/>
      <c r="E43" s="69"/>
      <c r="F43" s="69"/>
      <c r="G43" s="68"/>
      <c r="H43" s="68"/>
      <c r="I43" s="81"/>
      <c r="J43" s="81"/>
      <c r="K43" s="254"/>
      <c r="L43" s="70"/>
      <c r="M43" s="254"/>
      <c r="N43" s="254"/>
      <c r="O43" s="254"/>
      <c r="P43" s="70" t="s">
        <v>45</v>
      </c>
      <c r="Q43" s="70" t="s">
        <v>45</v>
      </c>
      <c r="R43" s="70" t="s">
        <v>45</v>
      </c>
      <c r="S43" s="71">
        <f t="shared" si="0"/>
        <v>0</v>
      </c>
      <c r="T43" s="72">
        <f t="shared" si="1"/>
        <v>0</v>
      </c>
      <c r="U43" s="179" t="str">
        <f t="shared" si="2"/>
        <v/>
      </c>
      <c r="V43" s="67"/>
      <c r="W43" s="124">
        <f t="shared" si="8"/>
        <v>0</v>
      </c>
      <c r="X43" s="290">
        <v>0</v>
      </c>
      <c r="Y43" s="274">
        <f t="shared" si="3"/>
        <v>31</v>
      </c>
      <c r="Z43" s="128" t="s">
        <v>6</v>
      </c>
      <c r="AA43" s="310">
        <f t="shared" si="4"/>
        <v>0</v>
      </c>
      <c r="AB43" s="16">
        <f t="shared" si="5"/>
        <v>0</v>
      </c>
      <c r="AC43" s="271"/>
      <c r="AD43" s="120" t="str">
        <f>IF(D43="ROLLER",IF(E43="GROUP 1",'ROLLER G1'!AN37,IF(E43="GROUP 2",'ROLLER G2'!AN37,IF(E43="GROUP 3",'ROLLER G3'!AN37,IF(E43="GROUP 4",'ROLLER G4'!AN37,IF(E43="GROUP 5",'ROLLER G5'!AN37,IF(E43="GROUP 6",'ROLLER G6'!AN37,IF(E43="GROUP 7",'ROLLER G7'!AN37,IF(E43="GROUP 8",'ROLLER G8'!AN37,IF(E43="GROUP 9",'ROLLER G9'!AN37,""))))))))),"")</f>
        <v/>
      </c>
      <c r="AE43" s="120" t="str">
        <f t="shared" si="9"/>
        <v/>
      </c>
      <c r="AF43" s="120" t="str">
        <f>IF(P43="YES",'ROLLER G1'!AP37,"")</f>
        <v/>
      </c>
      <c r="AG43" s="120" t="str">
        <f>IF(Q43="YES",'ROLLER G1'!AQ37,"")</f>
        <v/>
      </c>
      <c r="AH43" s="120" t="str">
        <f>IF(OR(L43="",L43="NO"),"",IF(AB43="ROLLER",VLOOKUP(L43,GENERAL!$E$6:$F$12,2,FALSE),""))</f>
        <v/>
      </c>
      <c r="AI43" s="120" t="str">
        <f>IF(R43="YES",'ROLLER G1'!AT37,"")</f>
        <v/>
      </c>
      <c r="AJ43" s="120" t="str">
        <f>IF(K43="METAL CHAIN",'ROLLER G1'!AU37,"")</f>
        <v/>
      </c>
      <c r="AK43" s="271"/>
      <c r="AL43" s="120" t="str">
        <f>IF(D43="VERTICAL",IF(E43="GROUP 1",'VERTICAL G1'!Z37,""),"")</f>
        <v/>
      </c>
      <c r="AM43" s="120" t="str">
        <f>IF(AL43&lt;&gt;"",'VERTICAL G1'!AA39,"")</f>
        <v/>
      </c>
      <c r="AN43" s="120" t="str">
        <f>IF(AL43&lt;&gt;"",'VERTICAL G1'!AB39,"")</f>
        <v/>
      </c>
      <c r="AO43" s="271"/>
      <c r="AP43" s="120" t="str">
        <f>IF(D43="ZEBRA",IF(E43="GROUP 1",'ZEBRA G1'!AA37,IF('CALCULATOR SHEET'!E43="GROUP 2",'ZEBRA G2'!AA37,IF('CALCULATOR SHEET'!E43="GROUP 3",'ZEBRA G3'!AB37,IF(E43="GROUP 4",'ZEBRA G4'!AA37,IF(E43="GROUP 5",'ZEBRA G5'!AA37,IF(E43="GROUP 6",'ZEBRA G6'!AA37,IF(E43="GROUP 7",'ZEBRA G7'!AA37,IF(E43="GROUP 8",'ZEBRA G8'!AA37,"")))))))),"")</f>
        <v/>
      </c>
      <c r="AQ43" s="120" t="str">
        <f>IF(OR(L43="",L43="NO"),"",IF(AB43="ZEBRA",VLOOKUP(L43,GENERAL!$E$6:$F$12,2,FALSE),""))</f>
        <v/>
      </c>
      <c r="AR43" s="120" t="str">
        <f t="shared" si="6"/>
        <v/>
      </c>
      <c r="AS43" s="271"/>
      <c r="AT43" s="153" t="str">
        <f>IF(D43="EXTERIOR ROLLER",'ROLLER EXT.'!AC37,"")</f>
        <v/>
      </c>
      <c r="AU43" s="120" t="str">
        <f>IF(OR(L43="",L43="NO"),"",IF(AB43="EXTERIOR ROLLER",VLOOKUP(L43,GENERAL!$E$6:$F$12,2,FALSE),""))</f>
        <v/>
      </c>
      <c r="AV43" s="120" t="str">
        <f>IF(P43="YES",'ROLLER EXT.'!AF37,"")</f>
        <v/>
      </c>
      <c r="AW43" s="120" t="str">
        <f>IF(D43="CABLE GUIDES",'ROLLER EXT.'!AE37,"")</f>
        <v/>
      </c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</row>
    <row r="44" spans="1:73" s="36" customFormat="1" ht="24.95" customHeight="1">
      <c r="A44" s="67"/>
      <c r="B44" s="66">
        <f t="shared" si="7"/>
        <v>32</v>
      </c>
      <c r="C44" s="68"/>
      <c r="D44" s="152"/>
      <c r="E44" s="69"/>
      <c r="F44" s="69"/>
      <c r="G44" s="68"/>
      <c r="H44" s="68"/>
      <c r="I44" s="81"/>
      <c r="J44" s="81"/>
      <c r="K44" s="254"/>
      <c r="L44" s="70"/>
      <c r="M44" s="254"/>
      <c r="N44" s="254"/>
      <c r="O44" s="254"/>
      <c r="P44" s="70" t="s">
        <v>45</v>
      </c>
      <c r="Q44" s="70" t="s">
        <v>45</v>
      </c>
      <c r="R44" s="70" t="s">
        <v>45</v>
      </c>
      <c r="S44" s="71">
        <f t="shared" si="0"/>
        <v>0</v>
      </c>
      <c r="T44" s="72">
        <f t="shared" si="1"/>
        <v>0</v>
      </c>
      <c r="U44" s="179" t="str">
        <f t="shared" si="2"/>
        <v/>
      </c>
      <c r="V44" s="67"/>
      <c r="W44" s="124">
        <f t="shared" si="8"/>
        <v>0</v>
      </c>
      <c r="X44" s="290">
        <v>0</v>
      </c>
      <c r="Y44" s="274">
        <f t="shared" si="3"/>
        <v>32</v>
      </c>
      <c r="Z44" s="128" t="s">
        <v>6</v>
      </c>
      <c r="AA44" s="310">
        <f t="shared" si="4"/>
        <v>0</v>
      </c>
      <c r="AB44" s="16">
        <f t="shared" si="5"/>
        <v>0</v>
      </c>
      <c r="AC44" s="271"/>
      <c r="AD44" s="120" t="str">
        <f>IF(D44="ROLLER",IF(E44="GROUP 1",'ROLLER G1'!AN38,IF(E44="GROUP 2",'ROLLER G2'!AN38,IF(E44="GROUP 3",'ROLLER G3'!AN38,IF(E44="GROUP 4",'ROLLER G4'!AN38,IF(E44="GROUP 5",'ROLLER G5'!AN38,IF(E44="GROUP 6",'ROLLER G6'!AN38,IF(E44="GROUP 7",'ROLLER G7'!AN38,IF(E44="GROUP 8",'ROLLER G8'!AN38,IF(E44="GROUP 9",'ROLLER G9'!AN38,""))))))))),"")</f>
        <v/>
      </c>
      <c r="AE44" s="120" t="str">
        <f t="shared" si="9"/>
        <v/>
      </c>
      <c r="AF44" s="120" t="str">
        <f>IF(P44="YES",'ROLLER G1'!AP38,"")</f>
        <v/>
      </c>
      <c r="AG44" s="120" t="str">
        <f>IF(Q44="YES",'ROLLER G1'!AQ38,"")</f>
        <v/>
      </c>
      <c r="AH44" s="120" t="str">
        <f>IF(OR(L44="",L44="NO"),"",IF(AB44="ROLLER",VLOOKUP(L44,GENERAL!$E$6:$F$12,2,FALSE),""))</f>
        <v/>
      </c>
      <c r="AI44" s="120" t="str">
        <f>IF(R44="YES",'ROLLER G1'!AT38,"")</f>
        <v/>
      </c>
      <c r="AJ44" s="120" t="str">
        <f>IF(K44="METAL CHAIN",'ROLLER G1'!AU38,"")</f>
        <v/>
      </c>
      <c r="AK44" s="271"/>
      <c r="AL44" s="120" t="str">
        <f>IF(D44="VERTICAL",IF(E44="GROUP 1",'VERTICAL G1'!Z38,""),"")</f>
        <v/>
      </c>
      <c r="AM44" s="120" t="str">
        <f>IF(AL44&lt;&gt;"",'VERTICAL G1'!AA40,"")</f>
        <v/>
      </c>
      <c r="AN44" s="120" t="str">
        <f>IF(AL44&lt;&gt;"",'VERTICAL G1'!AB40,"")</f>
        <v/>
      </c>
      <c r="AO44" s="271"/>
      <c r="AP44" s="120" t="str">
        <f>IF(D44="ZEBRA",IF(E44="GROUP 1",'ZEBRA G1'!AA38,IF('CALCULATOR SHEET'!E44="GROUP 2",'ZEBRA G2'!AA38,IF('CALCULATOR SHEET'!E44="GROUP 3",'ZEBRA G3'!AB38,IF(E44="GROUP 4",'ZEBRA G4'!AA38,IF(E44="GROUP 5",'ZEBRA G5'!AA38,IF(E44="GROUP 6",'ZEBRA G6'!AA38,IF(E44="GROUP 7",'ZEBRA G7'!AA38,IF(E44="GROUP 8",'ZEBRA G8'!AA38,"")))))))),"")</f>
        <v/>
      </c>
      <c r="AQ44" s="120" t="str">
        <f>IF(OR(L44="",L44="NO"),"",IF(AB44="ZEBRA",VLOOKUP(L44,GENERAL!$E$6:$F$12,2,FALSE),""))</f>
        <v/>
      </c>
      <c r="AR44" s="120" t="str">
        <f t="shared" si="6"/>
        <v/>
      </c>
      <c r="AS44" s="271"/>
      <c r="AT44" s="153" t="str">
        <f>IF(D44="EXTERIOR ROLLER",'ROLLER EXT.'!AC38,"")</f>
        <v/>
      </c>
      <c r="AU44" s="120" t="str">
        <f>IF(OR(L44="",L44="NO"),"",IF(AB44="EXTERIOR ROLLER",VLOOKUP(L44,GENERAL!$E$6:$F$12,2,FALSE),""))</f>
        <v/>
      </c>
      <c r="AV44" s="120" t="str">
        <f>IF(P44="YES",'ROLLER EXT.'!AF38,"")</f>
        <v/>
      </c>
      <c r="AW44" s="120" t="str">
        <f>IF(D44="CABLE GUIDES",'ROLLER EXT.'!AE38,"")</f>
        <v/>
      </c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</row>
    <row r="45" spans="1:73" s="36" customFormat="1" ht="24.95" customHeight="1">
      <c r="A45" s="67"/>
      <c r="B45" s="66">
        <f t="shared" si="7"/>
        <v>33</v>
      </c>
      <c r="C45" s="68"/>
      <c r="D45" s="152"/>
      <c r="E45" s="69"/>
      <c r="F45" s="69"/>
      <c r="G45" s="68"/>
      <c r="H45" s="68"/>
      <c r="I45" s="81"/>
      <c r="J45" s="81"/>
      <c r="K45" s="254"/>
      <c r="L45" s="70"/>
      <c r="M45" s="254"/>
      <c r="N45" s="254"/>
      <c r="O45" s="254"/>
      <c r="P45" s="70" t="s">
        <v>45</v>
      </c>
      <c r="Q45" s="70" t="s">
        <v>45</v>
      </c>
      <c r="R45" s="70" t="s">
        <v>45</v>
      </c>
      <c r="S45" s="71">
        <f t="shared" si="0"/>
        <v>0</v>
      </c>
      <c r="T45" s="72">
        <f t="shared" si="1"/>
        <v>0</v>
      </c>
      <c r="U45" s="179" t="str">
        <f t="shared" si="2"/>
        <v/>
      </c>
      <c r="V45" s="67"/>
      <c r="W45" s="124">
        <f t="shared" si="8"/>
        <v>0</v>
      </c>
      <c r="X45" s="290">
        <v>0</v>
      </c>
      <c r="Y45" s="274">
        <f t="shared" si="3"/>
        <v>33</v>
      </c>
      <c r="Z45" s="128" t="s">
        <v>6</v>
      </c>
      <c r="AA45" s="310">
        <f t="shared" si="4"/>
        <v>0</v>
      </c>
      <c r="AB45" s="16">
        <f t="shared" si="5"/>
        <v>0</v>
      </c>
      <c r="AC45" s="271"/>
      <c r="AD45" s="120" t="str">
        <f>IF(D45="ROLLER",IF(E45="GROUP 1",'ROLLER G1'!AN39,IF(E45="GROUP 2",'ROLLER G2'!AN39,IF(E45="GROUP 3",'ROLLER G3'!AN39,IF(E45="GROUP 4",'ROLLER G4'!AN39,IF(E45="GROUP 5",'ROLLER G5'!AN39,IF(E45="GROUP 6",'ROLLER G6'!AN39,IF(E45="GROUP 7",'ROLLER G7'!AN39,IF(E45="GROUP 8",'ROLLER G8'!AN39,IF(E45="GROUP 9",'ROLLER G9'!AN39,""))))))))),"")</f>
        <v/>
      </c>
      <c r="AE45" s="120" t="str">
        <f t="shared" si="9"/>
        <v/>
      </c>
      <c r="AF45" s="120" t="str">
        <f>IF(P45="YES",'ROLLER G1'!AP39,"")</f>
        <v/>
      </c>
      <c r="AG45" s="120" t="str">
        <f>IF(Q45="YES",'ROLLER G1'!AQ39,"")</f>
        <v/>
      </c>
      <c r="AH45" s="120" t="str">
        <f>IF(OR(L45="",L45="NO"),"",IF(AB45="ROLLER",VLOOKUP(L45,GENERAL!$E$6:$F$12,2,FALSE),""))</f>
        <v/>
      </c>
      <c r="AI45" s="120" t="str">
        <f>IF(R45="YES",'ROLLER G1'!AT39,"")</f>
        <v/>
      </c>
      <c r="AJ45" s="120" t="str">
        <f>IF(K45="METAL CHAIN",'ROLLER G1'!AU39,"")</f>
        <v/>
      </c>
      <c r="AK45" s="271"/>
      <c r="AL45" s="120" t="str">
        <f>IF(D45="VERTICAL",IF(E45="GROUP 1",'VERTICAL G1'!Z39,""),"")</f>
        <v/>
      </c>
      <c r="AM45" s="120" t="str">
        <f>IF(AL45&lt;&gt;"",'VERTICAL G1'!AA41,"")</f>
        <v/>
      </c>
      <c r="AN45" s="120" t="str">
        <f>IF(AL45&lt;&gt;"",'VERTICAL G1'!AB41,"")</f>
        <v/>
      </c>
      <c r="AO45" s="271"/>
      <c r="AP45" s="120" t="str">
        <f>IF(D45="ZEBRA",IF(E45="GROUP 1",'ZEBRA G1'!AA39,IF('CALCULATOR SHEET'!E45="GROUP 2",'ZEBRA G2'!AA39,IF('CALCULATOR SHEET'!E45="GROUP 3",'ZEBRA G3'!AB39,IF(E45="GROUP 4",'ZEBRA G4'!AA39,IF(E45="GROUP 5",'ZEBRA G5'!AA39,IF(E45="GROUP 6",'ZEBRA G6'!AA39,IF(E45="GROUP 7",'ZEBRA G7'!AA39,IF(E45="GROUP 8",'ZEBRA G8'!AA39,"")))))))),"")</f>
        <v/>
      </c>
      <c r="AQ45" s="120" t="str">
        <f>IF(OR(L45="",L45="NO"),"",IF(AB45="ZEBRA",VLOOKUP(L45,GENERAL!$E$6:$F$12,2,FALSE),""))</f>
        <v/>
      </c>
      <c r="AR45" s="120" t="str">
        <f t="shared" si="6"/>
        <v/>
      </c>
      <c r="AS45" s="271"/>
      <c r="AT45" s="153" t="str">
        <f>IF(D45="EXTERIOR ROLLER",'ROLLER EXT.'!AC39,"")</f>
        <v/>
      </c>
      <c r="AU45" s="120" t="str">
        <f>IF(OR(L45="",L45="NO"),"",IF(AB45="EXTERIOR ROLLER",VLOOKUP(L45,GENERAL!$E$6:$F$12,2,FALSE),""))</f>
        <v/>
      </c>
      <c r="AV45" s="120" t="str">
        <f>IF(P45="YES",'ROLLER EXT.'!AF39,"")</f>
        <v/>
      </c>
      <c r="AW45" s="120" t="str">
        <f>IF(D45="CABLE GUIDES",'ROLLER EXT.'!AE39,"")</f>
        <v/>
      </c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</row>
    <row r="46" spans="1:73" s="36" customFormat="1" ht="24.95" customHeight="1">
      <c r="A46" s="67"/>
      <c r="B46" s="66">
        <f t="shared" si="7"/>
        <v>34</v>
      </c>
      <c r="C46" s="68"/>
      <c r="D46" s="152"/>
      <c r="E46" s="69"/>
      <c r="F46" s="69"/>
      <c r="G46" s="68"/>
      <c r="H46" s="68"/>
      <c r="I46" s="81"/>
      <c r="J46" s="81"/>
      <c r="K46" s="254"/>
      <c r="L46" s="70"/>
      <c r="M46" s="254"/>
      <c r="N46" s="254"/>
      <c r="O46" s="254"/>
      <c r="P46" s="70" t="s">
        <v>45</v>
      </c>
      <c r="Q46" s="70" t="s">
        <v>45</v>
      </c>
      <c r="R46" s="70" t="s">
        <v>45</v>
      </c>
      <c r="S46" s="71">
        <f t="shared" si="0"/>
        <v>0</v>
      </c>
      <c r="T46" s="72">
        <f t="shared" si="1"/>
        <v>0</v>
      </c>
      <c r="U46" s="179" t="str">
        <f t="shared" si="2"/>
        <v/>
      </c>
      <c r="V46" s="67"/>
      <c r="W46" s="124">
        <f t="shared" si="8"/>
        <v>0</v>
      </c>
      <c r="X46" s="290">
        <v>0</v>
      </c>
      <c r="Y46" s="274">
        <f t="shared" si="3"/>
        <v>34</v>
      </c>
      <c r="Z46" s="128" t="s">
        <v>6</v>
      </c>
      <c r="AA46" s="310">
        <f t="shared" si="4"/>
        <v>0</v>
      </c>
      <c r="AB46" s="16">
        <f t="shared" si="5"/>
        <v>0</v>
      </c>
      <c r="AC46" s="271"/>
      <c r="AD46" s="120" t="str">
        <f>IF(D46="ROLLER",IF(E46="GROUP 1",'ROLLER G1'!AN40,IF(E46="GROUP 2",'ROLLER G2'!AN40,IF(E46="GROUP 3",'ROLLER G3'!AN40,IF(E46="GROUP 4",'ROLLER G4'!AN40,IF(E46="GROUP 5",'ROLLER G5'!AN40,IF(E46="GROUP 6",'ROLLER G6'!AN40,IF(E46="GROUP 7",'ROLLER G7'!AN40,IF(E46="GROUP 8",'ROLLER G8'!AN40,IF(E46="GROUP 9",'ROLLER G9'!AN40,""))))))))),"")</f>
        <v/>
      </c>
      <c r="AE46" s="120" t="str">
        <f t="shared" si="9"/>
        <v/>
      </c>
      <c r="AF46" s="120" t="str">
        <f>IF(P46="YES",'ROLLER G1'!AP40,"")</f>
        <v/>
      </c>
      <c r="AG46" s="120" t="str">
        <f>IF(Q46="YES",'ROLLER G1'!AQ40,"")</f>
        <v/>
      </c>
      <c r="AH46" s="120" t="str">
        <f>IF(OR(L46="",L46="NO"),"",IF(AB46="ROLLER",VLOOKUP(L46,GENERAL!$E$6:$F$12,2,FALSE),""))</f>
        <v/>
      </c>
      <c r="AI46" s="120" t="str">
        <f>IF(R46="YES",'ROLLER G1'!AT40,"")</f>
        <v/>
      </c>
      <c r="AJ46" s="120" t="str">
        <f>IF(K46="METAL CHAIN",'ROLLER G1'!AU40,"")</f>
        <v/>
      </c>
      <c r="AK46" s="271"/>
      <c r="AL46" s="120" t="str">
        <f>IF(D46="VERTICAL",IF(E46="GROUP 1",'VERTICAL G1'!Z40,""),"")</f>
        <v/>
      </c>
      <c r="AM46" s="120" t="str">
        <f>IF(AL46&lt;&gt;"",'VERTICAL G1'!AA42,"")</f>
        <v/>
      </c>
      <c r="AN46" s="120" t="str">
        <f>IF(AL46&lt;&gt;"",'VERTICAL G1'!AB42,"")</f>
        <v/>
      </c>
      <c r="AO46" s="271"/>
      <c r="AP46" s="120" t="str">
        <f>IF(D46="ZEBRA",IF(E46="GROUP 1",'ZEBRA G1'!AA40,IF('CALCULATOR SHEET'!E46="GROUP 2",'ZEBRA G2'!AA40,IF('CALCULATOR SHEET'!E46="GROUP 3",'ZEBRA G3'!AB40,IF(E46="GROUP 4",'ZEBRA G4'!AA40,IF(E46="GROUP 5",'ZEBRA G5'!AA40,IF(E46="GROUP 6",'ZEBRA G6'!AA40,IF(E46="GROUP 7",'ZEBRA G7'!AA40,IF(E46="GROUP 8",'ZEBRA G8'!AA40,"")))))))),"")</f>
        <v/>
      </c>
      <c r="AQ46" s="120" t="str">
        <f>IF(OR(L46="",L46="NO"),"",IF(AB46="ZEBRA",VLOOKUP(L46,GENERAL!$E$6:$F$12,2,FALSE),""))</f>
        <v/>
      </c>
      <c r="AR46" s="120" t="str">
        <f t="shared" si="6"/>
        <v/>
      </c>
      <c r="AS46" s="271"/>
      <c r="AT46" s="153" t="str">
        <f>IF(D46="EXTERIOR ROLLER",'ROLLER EXT.'!AC40,"")</f>
        <v/>
      </c>
      <c r="AU46" s="120" t="str">
        <f>IF(OR(L46="",L46="NO"),"",IF(AB46="EXTERIOR ROLLER",VLOOKUP(L46,GENERAL!$E$6:$F$12,2,FALSE),""))</f>
        <v/>
      </c>
      <c r="AV46" s="120" t="str">
        <f>IF(P46="YES",'ROLLER EXT.'!AF40,"")</f>
        <v/>
      </c>
      <c r="AW46" s="120" t="str">
        <f>IF(D46="CABLE GUIDES",'ROLLER EXT.'!AE40,"")</f>
        <v/>
      </c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</row>
    <row r="47" spans="1:73" s="36" customFormat="1" ht="24.95" customHeight="1">
      <c r="A47" s="67"/>
      <c r="B47" s="66">
        <f t="shared" si="7"/>
        <v>35</v>
      </c>
      <c r="C47" s="68"/>
      <c r="D47" s="152"/>
      <c r="E47" s="69"/>
      <c r="F47" s="69"/>
      <c r="G47" s="68"/>
      <c r="H47" s="68"/>
      <c r="I47" s="81"/>
      <c r="J47" s="81"/>
      <c r="K47" s="254"/>
      <c r="L47" s="70"/>
      <c r="M47" s="254"/>
      <c r="N47" s="254"/>
      <c r="O47" s="254"/>
      <c r="P47" s="70" t="s">
        <v>45</v>
      </c>
      <c r="Q47" s="70" t="s">
        <v>45</v>
      </c>
      <c r="R47" s="70" t="s">
        <v>45</v>
      </c>
      <c r="S47" s="71">
        <f t="shared" si="0"/>
        <v>0</v>
      </c>
      <c r="T47" s="72">
        <f t="shared" si="1"/>
        <v>0</v>
      </c>
      <c r="U47" s="179" t="str">
        <f t="shared" si="2"/>
        <v/>
      </c>
      <c r="V47" s="67"/>
      <c r="W47" s="124">
        <f t="shared" si="8"/>
        <v>0</v>
      </c>
      <c r="X47" s="290">
        <v>0</v>
      </c>
      <c r="Y47" s="274">
        <f t="shared" si="3"/>
        <v>35</v>
      </c>
      <c r="Z47" s="128" t="s">
        <v>6</v>
      </c>
      <c r="AA47" s="310">
        <f t="shared" si="4"/>
        <v>0</v>
      </c>
      <c r="AB47" s="16">
        <f t="shared" si="5"/>
        <v>0</v>
      </c>
      <c r="AC47" s="271"/>
      <c r="AD47" s="120" t="str">
        <f>IF(D47="ROLLER",IF(E47="GROUP 1",'ROLLER G1'!AN41,IF(E47="GROUP 2",'ROLLER G2'!AN41,IF(E47="GROUP 3",'ROLLER G3'!AN41,IF(E47="GROUP 4",'ROLLER G4'!AN41,IF(E47="GROUP 5",'ROLLER G5'!AN41,IF(E47="GROUP 6",'ROLLER G6'!AN41,IF(E47="GROUP 7",'ROLLER G7'!AN41,IF(E47="GROUP 8",'ROLLER G8'!AN41,IF(E47="GROUP 9",'ROLLER G9'!AN41,""))))))))),"")</f>
        <v/>
      </c>
      <c r="AE47" s="120" t="str">
        <f t="shared" si="9"/>
        <v/>
      </c>
      <c r="AF47" s="120" t="str">
        <f>IF(P47="YES",'ROLLER G1'!AP41,"")</f>
        <v/>
      </c>
      <c r="AG47" s="120" t="str">
        <f>IF(Q47="YES",'ROLLER G1'!AQ41,"")</f>
        <v/>
      </c>
      <c r="AH47" s="120" t="str">
        <f>IF(OR(L47="",L47="NO"),"",IF(AB47="ROLLER",VLOOKUP(L47,GENERAL!$E$6:$F$12,2,FALSE),""))</f>
        <v/>
      </c>
      <c r="AI47" s="120" t="str">
        <f>IF(R47="YES",'ROLLER G1'!AT41,"")</f>
        <v/>
      </c>
      <c r="AJ47" s="120" t="str">
        <f>IF(K47="METAL CHAIN",'ROLLER G1'!AU41,"")</f>
        <v/>
      </c>
      <c r="AK47" s="271"/>
      <c r="AL47" s="120" t="str">
        <f>IF(D47="VERTICAL",IF(E47="GROUP 1",'VERTICAL G1'!Z41,""),"")</f>
        <v/>
      </c>
      <c r="AM47" s="120" t="str">
        <f>IF(AL47&lt;&gt;"",'VERTICAL G1'!AA43,"")</f>
        <v/>
      </c>
      <c r="AN47" s="120" t="str">
        <f>IF(AL47&lt;&gt;"",'VERTICAL G1'!AB43,"")</f>
        <v/>
      </c>
      <c r="AO47" s="271"/>
      <c r="AP47" s="120" t="str">
        <f>IF(D47="ZEBRA",IF(E47="GROUP 1",'ZEBRA G1'!AA41,IF('CALCULATOR SHEET'!E47="GROUP 2",'ZEBRA G2'!AA41,IF('CALCULATOR SHEET'!E47="GROUP 3",'ZEBRA G3'!AB41,IF(E47="GROUP 4",'ZEBRA G4'!AA41,IF(E47="GROUP 5",'ZEBRA G5'!AA41,IF(E47="GROUP 6",'ZEBRA G6'!AA41,IF(E47="GROUP 7",'ZEBRA G7'!AA41,IF(E47="GROUP 8",'ZEBRA G8'!AA41,"")))))))),"")</f>
        <v/>
      </c>
      <c r="AQ47" s="120" t="str">
        <f>IF(OR(L47="",L47="NO"),"",IF(AB47="ZEBRA",VLOOKUP(L47,GENERAL!$E$6:$F$12,2,FALSE),""))</f>
        <v/>
      </c>
      <c r="AR47" s="120" t="str">
        <f t="shared" si="6"/>
        <v/>
      </c>
      <c r="AS47" s="271"/>
      <c r="AT47" s="153" t="str">
        <f>IF(D47="EXTERIOR ROLLER",'ROLLER EXT.'!AC41,"")</f>
        <v/>
      </c>
      <c r="AU47" s="120" t="str">
        <f>IF(OR(L47="",L47="NO"),"",IF(AB47="EXTERIOR ROLLER",VLOOKUP(L47,GENERAL!$E$6:$F$12,2,FALSE),""))</f>
        <v/>
      </c>
      <c r="AV47" s="120" t="str">
        <f>IF(P47="YES",'ROLLER EXT.'!AF41,"")</f>
        <v/>
      </c>
      <c r="AW47" s="120" t="str">
        <f>IF(D47="CABLE GUIDES",'ROLLER EXT.'!AE41,"")</f>
        <v/>
      </c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</row>
    <row r="48" spans="1:73" s="36" customFormat="1" ht="24.95" customHeight="1">
      <c r="A48" s="67"/>
      <c r="B48" s="66">
        <f t="shared" si="7"/>
        <v>36</v>
      </c>
      <c r="C48" s="68"/>
      <c r="D48" s="152"/>
      <c r="E48" s="69"/>
      <c r="F48" s="69"/>
      <c r="G48" s="68"/>
      <c r="H48" s="68"/>
      <c r="I48" s="81"/>
      <c r="J48" s="81"/>
      <c r="K48" s="254"/>
      <c r="L48" s="70"/>
      <c r="M48" s="254"/>
      <c r="N48" s="254"/>
      <c r="O48" s="254"/>
      <c r="P48" s="70" t="s">
        <v>45</v>
      </c>
      <c r="Q48" s="70" t="s">
        <v>45</v>
      </c>
      <c r="R48" s="70" t="s">
        <v>45</v>
      </c>
      <c r="S48" s="71">
        <f t="shared" si="0"/>
        <v>0</v>
      </c>
      <c r="T48" s="72">
        <f t="shared" si="1"/>
        <v>0</v>
      </c>
      <c r="U48" s="179" t="str">
        <f t="shared" si="2"/>
        <v/>
      </c>
      <c r="V48" s="67"/>
      <c r="W48" s="124">
        <f t="shared" si="8"/>
        <v>0</v>
      </c>
      <c r="X48" s="290">
        <v>0</v>
      </c>
      <c r="Y48" s="274">
        <f t="shared" si="3"/>
        <v>36</v>
      </c>
      <c r="Z48" s="128" t="s">
        <v>6</v>
      </c>
      <c r="AA48" s="310">
        <f t="shared" si="4"/>
        <v>0</v>
      </c>
      <c r="AB48" s="16">
        <f t="shared" si="5"/>
        <v>0</v>
      </c>
      <c r="AC48" s="271"/>
      <c r="AD48" s="120" t="str">
        <f>IF(D48="ROLLER",IF(E48="GROUP 1",'ROLLER G1'!AN42,IF(E48="GROUP 2",'ROLLER G2'!AN42,IF(E48="GROUP 3",'ROLLER G3'!AN42,IF(E48="GROUP 4",'ROLLER G4'!AN42,IF(E48="GROUP 5",'ROLLER G5'!AN42,IF(E48="GROUP 6",'ROLLER G6'!AN42,IF(E48="GROUP 7",'ROLLER G7'!AN42,IF(E48="GROUP 8",'ROLLER G8'!AN42,IF(E48="GROUP 9",'ROLLER G9'!AN42,""))))))))),"")</f>
        <v/>
      </c>
      <c r="AE48" s="120" t="str">
        <f t="shared" si="9"/>
        <v/>
      </c>
      <c r="AF48" s="120" t="str">
        <f>IF(P48="YES",'ROLLER G1'!AP42,"")</f>
        <v/>
      </c>
      <c r="AG48" s="120" t="str">
        <f>IF(Q48="YES",'ROLLER G1'!AQ42,"")</f>
        <v/>
      </c>
      <c r="AH48" s="120" t="str">
        <f>IF(OR(L48="",L48="NO"),"",IF(AB48="ROLLER",VLOOKUP(L48,GENERAL!$E$6:$F$12,2,FALSE),""))</f>
        <v/>
      </c>
      <c r="AI48" s="120" t="str">
        <f>IF(R48="YES",'ROLLER G1'!AT42,"")</f>
        <v/>
      </c>
      <c r="AJ48" s="120" t="str">
        <f>IF(K48="METAL CHAIN",'ROLLER G1'!AU42,"")</f>
        <v/>
      </c>
      <c r="AK48" s="271"/>
      <c r="AL48" s="120" t="str">
        <f>IF(D48="VERTICAL",IF(E48="GROUP 1",'VERTICAL G1'!Z42,""),"")</f>
        <v/>
      </c>
      <c r="AM48" s="120" t="str">
        <f>IF(AL48&lt;&gt;"",'VERTICAL G1'!AA44,"")</f>
        <v/>
      </c>
      <c r="AN48" s="120" t="str">
        <f>IF(AL48&lt;&gt;"",'VERTICAL G1'!AB44,"")</f>
        <v/>
      </c>
      <c r="AO48" s="271"/>
      <c r="AP48" s="120" t="str">
        <f>IF(D48="ZEBRA",IF(E48="GROUP 1",'ZEBRA G1'!AA42,IF('CALCULATOR SHEET'!E48="GROUP 2",'ZEBRA G2'!AA42,IF('CALCULATOR SHEET'!E48="GROUP 3",'ZEBRA G3'!AB42,IF(E48="GROUP 4",'ZEBRA G4'!AA42,IF(E48="GROUP 5",'ZEBRA G5'!AA42,IF(E48="GROUP 6",'ZEBRA G6'!AA42,IF(E48="GROUP 7",'ZEBRA G7'!AA42,IF(E48="GROUP 8",'ZEBRA G8'!AA42,"")))))))),"")</f>
        <v/>
      </c>
      <c r="AQ48" s="120" t="str">
        <f>IF(OR(L48="",L48="NO"),"",IF(AB48="ZEBRA",VLOOKUP(L48,GENERAL!$E$6:$F$12,2,FALSE),""))</f>
        <v/>
      </c>
      <c r="AR48" s="120" t="str">
        <f t="shared" si="6"/>
        <v/>
      </c>
      <c r="AS48" s="271"/>
      <c r="AT48" s="153" t="str">
        <f>IF(D48="EXTERIOR ROLLER",'ROLLER EXT.'!AC42,"")</f>
        <v/>
      </c>
      <c r="AU48" s="120" t="str">
        <f>IF(OR(L48="",L48="NO"),"",IF(AB48="EXTERIOR ROLLER",VLOOKUP(L48,GENERAL!$E$6:$F$12,2,FALSE),""))</f>
        <v/>
      </c>
      <c r="AV48" s="120" t="str">
        <f>IF(P48="YES",'ROLLER EXT.'!AF42,"")</f>
        <v/>
      </c>
      <c r="AW48" s="120" t="str">
        <f>IF(D48="CABLE GUIDES",'ROLLER EXT.'!AE42,"")</f>
        <v/>
      </c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</row>
    <row r="49" spans="1:73" s="36" customFormat="1" ht="24.95" customHeight="1">
      <c r="A49" s="67"/>
      <c r="B49" s="66">
        <f t="shared" si="7"/>
        <v>37</v>
      </c>
      <c r="C49" s="68"/>
      <c r="D49" s="152"/>
      <c r="E49" s="69"/>
      <c r="F49" s="69"/>
      <c r="G49" s="68"/>
      <c r="H49" s="68"/>
      <c r="I49" s="81"/>
      <c r="J49" s="81"/>
      <c r="K49" s="254"/>
      <c r="L49" s="70"/>
      <c r="M49" s="254"/>
      <c r="N49" s="254"/>
      <c r="O49" s="254"/>
      <c r="P49" s="70" t="s">
        <v>45</v>
      </c>
      <c r="Q49" s="70" t="s">
        <v>45</v>
      </c>
      <c r="R49" s="70" t="s">
        <v>45</v>
      </c>
      <c r="S49" s="71">
        <f t="shared" si="0"/>
        <v>0</v>
      </c>
      <c r="T49" s="72">
        <f t="shared" si="1"/>
        <v>0</v>
      </c>
      <c r="U49" s="179" t="str">
        <f t="shared" si="2"/>
        <v/>
      </c>
      <c r="V49" s="67"/>
      <c r="W49" s="124">
        <f t="shared" si="8"/>
        <v>0</v>
      </c>
      <c r="X49" s="290">
        <v>0</v>
      </c>
      <c r="Y49" s="274">
        <f t="shared" si="3"/>
        <v>37</v>
      </c>
      <c r="Z49" s="128" t="s">
        <v>6</v>
      </c>
      <c r="AA49" s="310">
        <f t="shared" si="4"/>
        <v>0</v>
      </c>
      <c r="AB49" s="16">
        <f t="shared" si="5"/>
        <v>0</v>
      </c>
      <c r="AC49" s="271"/>
      <c r="AD49" s="120" t="str">
        <f>IF(D49="ROLLER",IF(E49="GROUP 1",'ROLLER G1'!AN43,IF(E49="GROUP 2",'ROLLER G2'!AN43,IF(E49="GROUP 3",'ROLLER G3'!AN43,IF(E49="GROUP 4",'ROLLER G4'!AN43,IF(E49="GROUP 5",'ROLLER G5'!AN43,IF(E49="GROUP 6",'ROLLER G6'!AN43,IF(E49="GROUP 7",'ROLLER G7'!AN43,IF(E49="GROUP 8",'ROLLER G8'!AN43,IF(E49="GROUP 9",'ROLLER G9'!AN43,""))))))))),"")</f>
        <v/>
      </c>
      <c r="AE49" s="120" t="str">
        <f t="shared" si="9"/>
        <v/>
      </c>
      <c r="AF49" s="120" t="str">
        <f>IF(P49="YES",'ROLLER G1'!AP43,"")</f>
        <v/>
      </c>
      <c r="AG49" s="120" t="str">
        <f>IF(Q49="YES",'ROLLER G1'!AQ43,"")</f>
        <v/>
      </c>
      <c r="AH49" s="120" t="str">
        <f>IF(OR(L49="",L49="NO"),"",IF(AB49="ROLLER",VLOOKUP(L49,GENERAL!$E$6:$F$12,2,FALSE),""))</f>
        <v/>
      </c>
      <c r="AI49" s="120" t="str">
        <f>IF(R49="YES",'ROLLER G1'!AT43,"")</f>
        <v/>
      </c>
      <c r="AJ49" s="120" t="str">
        <f>IF(K49="METAL CHAIN",'ROLLER G1'!AU43,"")</f>
        <v/>
      </c>
      <c r="AK49" s="271"/>
      <c r="AL49" s="120" t="str">
        <f>IF(D49="VERTICAL",IF(E49="GROUP 1",'VERTICAL G1'!Z43,""),"")</f>
        <v/>
      </c>
      <c r="AM49" s="120" t="str">
        <f>IF(AL49&lt;&gt;"",'VERTICAL G1'!AA45,"")</f>
        <v/>
      </c>
      <c r="AN49" s="120" t="str">
        <f>IF(AL49&lt;&gt;"",'VERTICAL G1'!AB45,"")</f>
        <v/>
      </c>
      <c r="AO49" s="271"/>
      <c r="AP49" s="120" t="str">
        <f>IF(D49="ZEBRA",IF(E49="GROUP 1",'ZEBRA G1'!AA43,IF('CALCULATOR SHEET'!E49="GROUP 2",'ZEBRA G2'!AA43,IF('CALCULATOR SHEET'!E49="GROUP 3",'ZEBRA G3'!AB43,IF(E49="GROUP 4",'ZEBRA G4'!AA43,IF(E49="GROUP 5",'ZEBRA G5'!AA43,IF(E49="GROUP 6",'ZEBRA G6'!AA43,IF(E49="GROUP 7",'ZEBRA G7'!AA43,IF(E49="GROUP 8",'ZEBRA G8'!AA43,"")))))))),"")</f>
        <v/>
      </c>
      <c r="AQ49" s="120" t="str">
        <f>IF(OR(L49="",L49="NO"),"",IF(AB49="ZEBRA",VLOOKUP(L49,GENERAL!$E$6:$F$12,2,FALSE),""))</f>
        <v/>
      </c>
      <c r="AR49" s="120" t="str">
        <f t="shared" si="6"/>
        <v/>
      </c>
      <c r="AS49" s="271"/>
      <c r="AT49" s="153" t="str">
        <f>IF(D49="EXTERIOR ROLLER",'ROLLER EXT.'!AC43,"")</f>
        <v/>
      </c>
      <c r="AU49" s="120" t="str">
        <f>IF(OR(L49="",L49="NO"),"",IF(AB49="EXTERIOR ROLLER",VLOOKUP(L49,GENERAL!$E$6:$F$12,2,FALSE),""))</f>
        <v/>
      </c>
      <c r="AV49" s="120" t="str">
        <f>IF(P49="YES",'ROLLER EXT.'!AF43,"")</f>
        <v/>
      </c>
      <c r="AW49" s="120" t="str">
        <f>IF(D49="CABLE GUIDES",'ROLLER EXT.'!AE43,"")</f>
        <v/>
      </c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</row>
    <row r="50" spans="1:73" s="36" customFormat="1" ht="24.95" customHeight="1">
      <c r="A50" s="67"/>
      <c r="B50" s="66">
        <f t="shared" si="7"/>
        <v>38</v>
      </c>
      <c r="C50" s="68"/>
      <c r="D50" s="152"/>
      <c r="E50" s="69"/>
      <c r="F50" s="69"/>
      <c r="G50" s="68"/>
      <c r="H50" s="68"/>
      <c r="I50" s="81"/>
      <c r="J50" s="81"/>
      <c r="K50" s="254"/>
      <c r="L50" s="70"/>
      <c r="M50" s="254"/>
      <c r="N50" s="254"/>
      <c r="O50" s="254"/>
      <c r="P50" s="70" t="s">
        <v>45</v>
      </c>
      <c r="Q50" s="70" t="s">
        <v>45</v>
      </c>
      <c r="R50" s="70" t="s">
        <v>45</v>
      </c>
      <c r="S50" s="71">
        <f t="shared" si="0"/>
        <v>0</v>
      </c>
      <c r="T50" s="72">
        <f t="shared" si="1"/>
        <v>0</v>
      </c>
      <c r="U50" s="179" t="str">
        <f t="shared" si="2"/>
        <v/>
      </c>
      <c r="V50" s="67"/>
      <c r="W50" s="124">
        <f t="shared" si="8"/>
        <v>0</v>
      </c>
      <c r="X50" s="290">
        <v>0</v>
      </c>
      <c r="Y50" s="274">
        <f t="shared" si="3"/>
        <v>38</v>
      </c>
      <c r="Z50" s="128" t="s">
        <v>6</v>
      </c>
      <c r="AA50" s="310">
        <f t="shared" si="4"/>
        <v>0</v>
      </c>
      <c r="AB50" s="16">
        <f t="shared" si="5"/>
        <v>0</v>
      </c>
      <c r="AC50" s="271"/>
      <c r="AD50" s="120" t="str">
        <f>IF(D50="ROLLER",IF(E50="GROUP 1",'ROLLER G1'!AN44,IF(E50="GROUP 2",'ROLLER G2'!AN44,IF(E50="GROUP 3",'ROLLER G3'!AN44,IF(E50="GROUP 4",'ROLLER G4'!AN44,IF(E50="GROUP 5",'ROLLER G5'!AN44,IF(E50="GROUP 6",'ROLLER G6'!AN44,IF(E50="GROUP 7",'ROLLER G7'!AN44,IF(E50="GROUP 8",'ROLLER G8'!AN44,IF(E50="GROUP 9",'ROLLER G9'!AN44,""))))))))),"")</f>
        <v/>
      </c>
      <c r="AE50" s="120" t="str">
        <f t="shared" si="9"/>
        <v/>
      </c>
      <c r="AF50" s="120" t="str">
        <f>IF(P50="YES",'ROLLER G1'!AP44,"")</f>
        <v/>
      </c>
      <c r="AG50" s="120" t="str">
        <f>IF(Q50="YES",'ROLLER G1'!AQ44,"")</f>
        <v/>
      </c>
      <c r="AH50" s="120" t="str">
        <f>IF(OR(L50="",L50="NO"),"",IF(AB50="ROLLER",VLOOKUP(L50,GENERAL!$E$6:$F$12,2,FALSE),""))</f>
        <v/>
      </c>
      <c r="AI50" s="120" t="str">
        <f>IF(R50="YES",'ROLLER G1'!AT44,"")</f>
        <v/>
      </c>
      <c r="AJ50" s="120" t="str">
        <f>IF(K50="METAL CHAIN",'ROLLER G1'!AU44,"")</f>
        <v/>
      </c>
      <c r="AK50" s="271"/>
      <c r="AL50" s="120" t="str">
        <f>IF(D50="VERTICAL",IF(E50="GROUP 1",'VERTICAL G1'!Z44,""),"")</f>
        <v/>
      </c>
      <c r="AM50" s="120" t="str">
        <f>IF(AL50&lt;&gt;"",'VERTICAL G1'!AA46,"")</f>
        <v/>
      </c>
      <c r="AN50" s="120" t="str">
        <f>IF(AL50&lt;&gt;"",'VERTICAL G1'!AB46,"")</f>
        <v/>
      </c>
      <c r="AO50" s="271"/>
      <c r="AP50" s="120" t="str">
        <f>IF(D50="ZEBRA",IF(E50="GROUP 1",'ZEBRA G1'!AA44,IF('CALCULATOR SHEET'!E50="GROUP 2",'ZEBRA G2'!AA44,IF('CALCULATOR SHEET'!E50="GROUP 3",'ZEBRA G3'!AB44,IF(E50="GROUP 4",'ZEBRA G4'!AA44,IF(E50="GROUP 5",'ZEBRA G5'!AA44,IF(E50="GROUP 6",'ZEBRA G6'!AA44,IF(E50="GROUP 7",'ZEBRA G7'!AA44,IF(E50="GROUP 8",'ZEBRA G8'!AA44,"")))))))),"")</f>
        <v/>
      </c>
      <c r="AQ50" s="120" t="str">
        <f>IF(OR(L50="",L50="NO"),"",IF(AB50="ZEBRA",VLOOKUP(L50,GENERAL!$E$6:$F$12,2,FALSE),""))</f>
        <v/>
      </c>
      <c r="AR50" s="120" t="str">
        <f t="shared" si="6"/>
        <v/>
      </c>
      <c r="AS50" s="271"/>
      <c r="AT50" s="153" t="str">
        <f>IF(D50="EXTERIOR ROLLER",'ROLLER EXT.'!AC44,"")</f>
        <v/>
      </c>
      <c r="AU50" s="120" t="str">
        <f>IF(OR(L50="",L50="NO"),"",IF(AB50="EXTERIOR ROLLER",VLOOKUP(L50,GENERAL!$E$6:$F$12,2,FALSE),""))</f>
        <v/>
      </c>
      <c r="AV50" s="120" t="str">
        <f>IF(P50="YES",'ROLLER EXT.'!AF44,"")</f>
        <v/>
      </c>
      <c r="AW50" s="120" t="str">
        <f>IF(D50="CABLE GUIDES",'ROLLER EXT.'!AE44,"")</f>
        <v/>
      </c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</row>
    <row r="51" spans="1:73" s="36" customFormat="1" ht="24.95" customHeight="1">
      <c r="A51" s="67"/>
      <c r="B51" s="66">
        <f t="shared" si="7"/>
        <v>39</v>
      </c>
      <c r="C51" s="68"/>
      <c r="D51" s="152"/>
      <c r="E51" s="69"/>
      <c r="F51" s="69"/>
      <c r="G51" s="68"/>
      <c r="H51" s="68"/>
      <c r="I51" s="81"/>
      <c r="J51" s="81"/>
      <c r="K51" s="254"/>
      <c r="L51" s="70"/>
      <c r="M51" s="254"/>
      <c r="N51" s="254"/>
      <c r="O51" s="254"/>
      <c r="P51" s="70" t="s">
        <v>45</v>
      </c>
      <c r="Q51" s="70" t="s">
        <v>45</v>
      </c>
      <c r="R51" s="70" t="s">
        <v>45</v>
      </c>
      <c r="S51" s="71">
        <f t="shared" si="0"/>
        <v>0</v>
      </c>
      <c r="T51" s="72">
        <f t="shared" si="1"/>
        <v>0</v>
      </c>
      <c r="U51" s="179" t="str">
        <f t="shared" si="2"/>
        <v/>
      </c>
      <c r="V51" s="67"/>
      <c r="W51" s="124">
        <f t="shared" si="8"/>
        <v>0</v>
      </c>
      <c r="X51" s="290">
        <v>0</v>
      </c>
      <c r="Y51" s="274">
        <f t="shared" si="3"/>
        <v>39</v>
      </c>
      <c r="Z51" s="128" t="s">
        <v>6</v>
      </c>
      <c r="AA51" s="310">
        <f t="shared" si="4"/>
        <v>0</v>
      </c>
      <c r="AB51" s="16">
        <f t="shared" si="5"/>
        <v>0</v>
      </c>
      <c r="AC51" s="271"/>
      <c r="AD51" s="120" t="str">
        <f>IF(D51="ROLLER",IF(E51="GROUP 1",'ROLLER G1'!AN45,IF(E51="GROUP 2",'ROLLER G2'!AN45,IF(E51="GROUP 3",'ROLLER G3'!AN45,IF(E51="GROUP 4",'ROLLER G4'!AN45,IF(E51="GROUP 5",'ROLLER G5'!AN45,IF(E51="GROUP 6",'ROLLER G6'!AN45,IF(E51="GROUP 7",'ROLLER G7'!AN45,IF(E51="GROUP 8",'ROLLER G8'!AN45,IF(E51="GROUP 9",'ROLLER G9'!AN45,""))))))))),"")</f>
        <v/>
      </c>
      <c r="AE51" s="120" t="str">
        <f t="shared" si="9"/>
        <v/>
      </c>
      <c r="AF51" s="120" t="str">
        <f>IF(P51="YES",'ROLLER G1'!AP45,"")</f>
        <v/>
      </c>
      <c r="AG51" s="120" t="str">
        <f>IF(Q51="YES",'ROLLER G1'!AQ45,"")</f>
        <v/>
      </c>
      <c r="AH51" s="120" t="str">
        <f>IF(OR(L51="",L51="NO"),"",IF(AB51="ROLLER",VLOOKUP(L51,GENERAL!$E$6:$F$12,2,FALSE),""))</f>
        <v/>
      </c>
      <c r="AI51" s="120" t="str">
        <f>IF(R51="YES",'ROLLER G1'!AT45,"")</f>
        <v/>
      </c>
      <c r="AJ51" s="120" t="str">
        <f>IF(K51="METAL CHAIN",'ROLLER G1'!AU45,"")</f>
        <v/>
      </c>
      <c r="AK51" s="271"/>
      <c r="AL51" s="120" t="str">
        <f>IF(D51="VERTICAL",IF(E51="GROUP 1",'VERTICAL G1'!Z45,""),"")</f>
        <v/>
      </c>
      <c r="AM51" s="120" t="str">
        <f>IF(AL51&lt;&gt;"",'VERTICAL G1'!AA47,"")</f>
        <v/>
      </c>
      <c r="AN51" s="120" t="str">
        <f>IF(AL51&lt;&gt;"",'VERTICAL G1'!AB47,"")</f>
        <v/>
      </c>
      <c r="AO51" s="271"/>
      <c r="AP51" s="120" t="str">
        <f>IF(D51="ZEBRA",IF(E51="GROUP 1",'ZEBRA G1'!AA45,IF('CALCULATOR SHEET'!E51="GROUP 2",'ZEBRA G2'!AA45,IF('CALCULATOR SHEET'!E51="GROUP 3",'ZEBRA G3'!AB45,IF(E51="GROUP 4",'ZEBRA G4'!AA45,IF(E51="GROUP 5",'ZEBRA G5'!AA45,IF(E51="GROUP 6",'ZEBRA G6'!AA45,IF(E51="GROUP 7",'ZEBRA G7'!AA45,IF(E51="GROUP 8",'ZEBRA G8'!AA45,"")))))))),"")</f>
        <v/>
      </c>
      <c r="AQ51" s="120" t="str">
        <f>IF(OR(L51="",L51="NO"),"",IF(AB51="ZEBRA",VLOOKUP(L51,GENERAL!$E$6:$F$12,2,FALSE),""))</f>
        <v/>
      </c>
      <c r="AR51" s="120" t="str">
        <f t="shared" si="6"/>
        <v/>
      </c>
      <c r="AS51" s="271"/>
      <c r="AT51" s="153" t="str">
        <f>IF(D51="EXTERIOR ROLLER",'ROLLER EXT.'!AC45,"")</f>
        <v/>
      </c>
      <c r="AU51" s="120" t="str">
        <f>IF(OR(L51="",L51="NO"),"",IF(AB51="EXTERIOR ROLLER",VLOOKUP(L51,GENERAL!$E$6:$F$12,2,FALSE),""))</f>
        <v/>
      </c>
      <c r="AV51" s="120" t="str">
        <f>IF(P51="YES",'ROLLER EXT.'!AF45,"")</f>
        <v/>
      </c>
      <c r="AW51" s="120" t="str">
        <f>IF(D51="CABLE GUIDES",'ROLLER EXT.'!AE45,"")</f>
        <v/>
      </c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</row>
    <row r="52" spans="1:73" s="36" customFormat="1" ht="24.95" customHeight="1" thickBot="1">
      <c r="A52" s="67"/>
      <c r="B52" s="66">
        <f t="shared" si="7"/>
        <v>40</v>
      </c>
      <c r="C52" s="68"/>
      <c r="D52" s="152"/>
      <c r="E52" s="69"/>
      <c r="F52" s="69"/>
      <c r="G52" s="68"/>
      <c r="H52" s="68"/>
      <c r="I52" s="81"/>
      <c r="J52" s="81"/>
      <c r="K52" s="254"/>
      <c r="L52" s="70"/>
      <c r="M52" s="254"/>
      <c r="N52" s="254"/>
      <c r="O52" s="254"/>
      <c r="P52" s="70" t="s">
        <v>45</v>
      </c>
      <c r="Q52" s="70" t="s">
        <v>45</v>
      </c>
      <c r="R52" s="70" t="s">
        <v>45</v>
      </c>
      <c r="S52" s="71">
        <f t="shared" si="0"/>
        <v>0</v>
      </c>
      <c r="T52" s="72">
        <f t="shared" si="1"/>
        <v>0</v>
      </c>
      <c r="U52" s="179" t="str">
        <f t="shared" si="2"/>
        <v/>
      </c>
      <c r="V52" s="67"/>
      <c r="W52" s="124">
        <f t="shared" si="8"/>
        <v>0</v>
      </c>
      <c r="X52" s="290">
        <v>0</v>
      </c>
      <c r="Y52" s="274">
        <f t="shared" si="3"/>
        <v>40</v>
      </c>
      <c r="Z52" s="128" t="s">
        <v>6</v>
      </c>
      <c r="AA52" s="310">
        <f t="shared" si="4"/>
        <v>0</v>
      </c>
      <c r="AB52" s="16">
        <f t="shared" si="5"/>
        <v>0</v>
      </c>
      <c r="AC52" s="271"/>
      <c r="AD52" s="120" t="str">
        <f>IF(D52="ROLLER",IF(E52="GROUP 1",'ROLLER G1'!AN46,IF(E52="GROUP 2",'ROLLER G2'!AN46,IF(E52="GROUP 3",'ROLLER G3'!AN46,IF(E52="GROUP 4",'ROLLER G4'!AN46,IF(E52="GROUP 5",'ROLLER G5'!AN46,IF(E52="GROUP 6",'ROLLER G6'!AN46,IF(E52="GROUP 7",'ROLLER G7'!AN46,IF(E52="GROUP 8",'ROLLER G8'!AN46,IF(E52="GROUP 9",'ROLLER G9'!AN46,""))))))))),"")</f>
        <v/>
      </c>
      <c r="AE52" s="120" t="str">
        <f t="shared" si="9"/>
        <v/>
      </c>
      <c r="AF52" s="120" t="str">
        <f>IF(P52="YES",'ROLLER G1'!AP46,"")</f>
        <v/>
      </c>
      <c r="AG52" s="120" t="str">
        <f>IF(Q52="YES",'ROLLER G1'!AQ46,"")</f>
        <v/>
      </c>
      <c r="AH52" s="120" t="str">
        <f>IF(OR(L52="",L52="NO"),"",IF(AB52="ROLLER",VLOOKUP(L52,GENERAL!$E$6:$F$12,2,FALSE),""))</f>
        <v/>
      </c>
      <c r="AI52" s="120" t="str">
        <f>IF(R52="YES",'ROLLER G1'!AT46,"")</f>
        <v/>
      </c>
      <c r="AJ52" s="120" t="str">
        <f>IF(K52="METAL CHAIN",'ROLLER G1'!AU46,"")</f>
        <v/>
      </c>
      <c r="AK52" s="271"/>
      <c r="AL52" s="120" t="str">
        <f>IF(D52="VERTICAL",IF(E52="GROUP 1",'VERTICAL G1'!Z46,""),"")</f>
        <v/>
      </c>
      <c r="AM52" s="120" t="str">
        <f>IF(AL52&lt;&gt;"",'VERTICAL G1'!AA48,"")</f>
        <v/>
      </c>
      <c r="AN52" s="120" t="str">
        <f>IF(AL52&lt;&gt;"",'VERTICAL G1'!AB48,"")</f>
        <v/>
      </c>
      <c r="AO52" s="271"/>
      <c r="AP52" s="120" t="str">
        <f>IF(D52="ZEBRA",IF(E52="GROUP 1",'ZEBRA G1'!AA46,IF('CALCULATOR SHEET'!E52="GROUP 2",'ZEBRA G2'!AA46,IF('CALCULATOR SHEET'!E52="GROUP 3",'ZEBRA G3'!AB46,IF(E52="GROUP 4",'ZEBRA G4'!AA46,IF(E52="GROUP 5",'ZEBRA G5'!AA46,IF(E52="GROUP 6",'ZEBRA G6'!AA46,IF(E52="GROUP 7",'ZEBRA G7'!AA46,IF(E52="GROUP 8",'ZEBRA G8'!AA46,"")))))))),"")</f>
        <v/>
      </c>
      <c r="AQ52" s="120" t="str">
        <f>IF(OR(L52="",L52="NO"),"",IF(AB52="ZEBRA",VLOOKUP(L52,GENERAL!$E$6:$F$12,2,FALSE),""))</f>
        <v/>
      </c>
      <c r="AR52" s="120" t="str">
        <f t="shared" si="6"/>
        <v/>
      </c>
      <c r="AS52" s="271"/>
      <c r="AT52" s="153" t="str">
        <f>IF(D52="EXTERIOR ROLLER",'ROLLER EXT.'!AC46,"")</f>
        <v/>
      </c>
      <c r="AU52" s="120" t="str">
        <f>IF(OR(L52="",L52="NO"),"",IF(AB52="EXTERIOR ROLLER",VLOOKUP(L52,GENERAL!$E$6:$F$12,2,FALSE),""))</f>
        <v/>
      </c>
      <c r="AV52" s="120" t="str">
        <f>IF(P52="YES",'ROLLER EXT.'!AF46,"")</f>
        <v/>
      </c>
      <c r="AW52" s="120" t="str">
        <f>IF(D52="CABLE GUIDES",'ROLLER EXT.'!AE46,"")</f>
        <v/>
      </c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</row>
    <row r="53" spans="1:73" s="36" customFormat="1" ht="24.95" customHeight="1" thickBot="1">
      <c r="A53" s="67"/>
      <c r="B53" s="103" t="s">
        <v>31</v>
      </c>
      <c r="C53" s="104" t="s">
        <v>15</v>
      </c>
      <c r="D53" s="104"/>
      <c r="E53" s="105" t="s">
        <v>360</v>
      </c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6"/>
      <c r="U53" s="67"/>
      <c r="V53" s="67"/>
      <c r="W53" s="67"/>
      <c r="X53" s="67"/>
      <c r="Y53" s="67"/>
      <c r="Z53" s="67"/>
      <c r="AA53" s="67"/>
      <c r="AB53" s="274"/>
      <c r="AC53" s="271"/>
      <c r="AD53" s="120"/>
      <c r="AE53" s="120"/>
      <c r="AF53" s="67"/>
      <c r="AG53" s="67"/>
      <c r="AH53" s="67"/>
      <c r="AI53" s="67"/>
      <c r="AJ53" s="67"/>
      <c r="AK53" s="271"/>
      <c r="AL53" s="67"/>
      <c r="AM53" s="67"/>
      <c r="AN53" s="67"/>
      <c r="AO53" s="271"/>
      <c r="AP53" s="67"/>
      <c r="AQ53" s="67"/>
      <c r="AR53" s="67"/>
      <c r="AS53" s="271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</row>
    <row r="54" spans="1:73" s="36" customFormat="1" ht="24.95" customHeight="1">
      <c r="A54" s="67"/>
      <c r="B54" s="202"/>
      <c r="C54" s="203"/>
      <c r="D54" s="199"/>
      <c r="E54" s="206"/>
      <c r="F54" s="304"/>
      <c r="G54" s="260"/>
      <c r="H54" s="311" t="str">
        <f>IF(AA10&gt;0,"PERSIANAS APLICABLES EN PROMOCION "&amp;AA10,"")</f>
        <v/>
      </c>
      <c r="I54" s="112"/>
      <c r="J54" s="112"/>
      <c r="K54" s="260"/>
      <c r="L54" s="112"/>
      <c r="M54" s="260"/>
      <c r="N54" s="260"/>
      <c r="O54" s="260"/>
      <c r="P54" s="112"/>
      <c r="Q54" s="112"/>
      <c r="R54" s="112"/>
      <c r="S54" s="197"/>
      <c r="T54" s="114" t="str">
        <f>IF(S54="","",S54*C54)</f>
        <v/>
      </c>
      <c r="U54" s="67"/>
      <c r="V54" s="67"/>
      <c r="W54" s="67"/>
      <c r="X54" s="67"/>
      <c r="Y54" s="67"/>
      <c r="Z54" s="67"/>
      <c r="AA54" s="67"/>
      <c r="AB54" s="274"/>
      <c r="AC54" s="271"/>
      <c r="AD54" s="120"/>
      <c r="AE54" s="120"/>
      <c r="AF54" s="67"/>
      <c r="AG54" s="67"/>
      <c r="AH54" s="67"/>
      <c r="AI54" s="67"/>
      <c r="AJ54" s="67"/>
      <c r="AK54" s="271"/>
      <c r="AL54" s="67"/>
      <c r="AM54" s="67"/>
      <c r="AN54" s="67"/>
      <c r="AO54" s="271"/>
      <c r="AP54" s="67"/>
      <c r="AQ54" s="67"/>
      <c r="AR54" s="67"/>
      <c r="AS54" s="271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</row>
    <row r="55" spans="1:73" s="36" customFormat="1" ht="24.95" customHeight="1">
      <c r="A55" s="67"/>
      <c r="B55" s="202"/>
      <c r="C55" s="203"/>
      <c r="D55" s="200"/>
      <c r="E55" s="206"/>
      <c r="F55" s="304"/>
      <c r="G55" s="113"/>
      <c r="H55" s="113"/>
      <c r="I55" s="113"/>
      <c r="J55" s="113"/>
      <c r="K55" s="261"/>
      <c r="L55" s="113"/>
      <c r="M55" s="261"/>
      <c r="N55" s="261"/>
      <c r="O55" s="261"/>
      <c r="P55" s="113"/>
      <c r="Q55" s="113"/>
      <c r="R55" s="113"/>
      <c r="S55" s="197"/>
      <c r="T55" s="114" t="str">
        <f>IF(S55="","",S55*C55)</f>
        <v/>
      </c>
      <c r="U55" s="67"/>
      <c r="V55" s="67"/>
      <c r="W55" s="67"/>
      <c r="X55" s="67"/>
      <c r="Y55" s="67"/>
      <c r="Z55" s="67"/>
      <c r="AA55" s="67"/>
      <c r="AB55" s="274"/>
      <c r="AC55" s="271"/>
      <c r="AD55" s="120"/>
      <c r="AE55" s="120"/>
      <c r="AF55" s="67"/>
      <c r="AG55" s="67"/>
      <c r="AH55" s="67"/>
      <c r="AI55" s="67"/>
      <c r="AJ55" s="67"/>
      <c r="AK55" s="271"/>
      <c r="AL55" s="67"/>
      <c r="AM55" s="67"/>
      <c r="AN55" s="67"/>
      <c r="AO55" s="271"/>
      <c r="AP55" s="67"/>
      <c r="AQ55" s="67"/>
      <c r="AR55" s="67"/>
      <c r="AS55" s="271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</row>
    <row r="56" spans="1:73" s="36" customFormat="1" ht="24.95" customHeight="1">
      <c r="A56" s="67"/>
      <c r="B56" s="202"/>
      <c r="C56" s="203"/>
      <c r="D56" s="200"/>
      <c r="E56" s="206"/>
      <c r="F56" s="304"/>
      <c r="G56" s="113"/>
      <c r="H56" s="113"/>
      <c r="I56" s="113"/>
      <c r="J56" s="113"/>
      <c r="K56" s="261"/>
      <c r="L56" s="113"/>
      <c r="M56" s="261"/>
      <c r="N56" s="261"/>
      <c r="O56" s="261"/>
      <c r="P56" s="113"/>
      <c r="Q56" s="113"/>
      <c r="R56" s="113"/>
      <c r="S56" s="197"/>
      <c r="T56" s="114" t="str">
        <f>IF(S56="","",S56*C56)</f>
        <v/>
      </c>
      <c r="U56" s="67"/>
      <c r="V56" s="67"/>
      <c r="W56" s="67"/>
      <c r="X56" s="67"/>
      <c r="Y56" s="67"/>
      <c r="Z56" s="67"/>
      <c r="AA56" s="67"/>
      <c r="AB56" s="274"/>
      <c r="AC56" s="271"/>
      <c r="AD56" s="120"/>
      <c r="AE56" s="120"/>
      <c r="AF56" s="67"/>
      <c r="AG56" s="67"/>
      <c r="AH56" s="67"/>
      <c r="AI56" s="67"/>
      <c r="AJ56" s="67"/>
      <c r="AK56" s="271"/>
      <c r="AL56" s="67"/>
      <c r="AM56" s="67"/>
      <c r="AN56" s="67"/>
      <c r="AO56" s="271"/>
      <c r="AP56" s="67"/>
      <c r="AQ56" s="67"/>
      <c r="AR56" s="67"/>
      <c r="AS56" s="271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</row>
    <row r="57" spans="1:73" s="36" customFormat="1" ht="24.95" customHeight="1" thickBot="1">
      <c r="A57" s="67"/>
      <c r="B57" s="204"/>
      <c r="C57" s="205"/>
      <c r="D57" s="201"/>
      <c r="E57" s="207"/>
      <c r="F57" s="305"/>
      <c r="G57" s="115"/>
      <c r="H57" s="115"/>
      <c r="I57" s="115"/>
      <c r="J57" s="115"/>
      <c r="K57" s="262"/>
      <c r="L57" s="115"/>
      <c r="M57" s="262"/>
      <c r="N57" s="262"/>
      <c r="O57" s="262"/>
      <c r="P57" s="115"/>
      <c r="Q57" s="115"/>
      <c r="R57" s="115"/>
      <c r="S57" s="198"/>
      <c r="T57" s="116" t="str">
        <f>IF(S57="","",S57*C57)</f>
        <v/>
      </c>
      <c r="U57" s="67"/>
      <c r="V57" s="67"/>
      <c r="W57" s="67"/>
      <c r="X57" s="67"/>
      <c r="Y57" s="67"/>
      <c r="Z57" s="67"/>
      <c r="AA57" s="67"/>
      <c r="AB57" s="274"/>
      <c r="AC57" s="271"/>
      <c r="AD57" s="120"/>
      <c r="AE57" s="120"/>
      <c r="AF57" s="67"/>
      <c r="AG57" s="67"/>
      <c r="AH57" s="67"/>
      <c r="AI57" s="67"/>
      <c r="AJ57" s="67"/>
      <c r="AK57" s="271"/>
      <c r="AL57" s="67"/>
      <c r="AM57" s="67"/>
      <c r="AN57" s="67"/>
      <c r="AO57" s="271"/>
      <c r="AP57" s="67"/>
      <c r="AQ57" s="67"/>
      <c r="AR57" s="67"/>
      <c r="AS57" s="271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</row>
    <row r="58" spans="1:73" s="36" customFormat="1" ht="30" customHeight="1" thickTop="1" thickBot="1">
      <c r="A58" s="67"/>
      <c r="B58" s="117"/>
      <c r="C58" s="118"/>
      <c r="D58" s="118"/>
      <c r="E58" s="118"/>
      <c r="F58" s="118"/>
      <c r="G58" s="118"/>
      <c r="H58" s="118"/>
      <c r="I58" s="118"/>
      <c r="J58" s="118"/>
      <c r="K58" s="263"/>
      <c r="L58" s="118"/>
      <c r="M58" s="263"/>
      <c r="N58" s="263"/>
      <c r="O58" s="263"/>
      <c r="P58" s="118"/>
      <c r="Q58" s="118"/>
      <c r="R58" s="118"/>
      <c r="S58" s="119" t="s">
        <v>68</v>
      </c>
      <c r="T58" s="238" t="s">
        <v>70</v>
      </c>
      <c r="U58" s="67"/>
      <c r="V58" s="67"/>
      <c r="W58" s="67"/>
      <c r="X58" s="67"/>
      <c r="Y58" s="67"/>
      <c r="Z58" s="67"/>
      <c r="AA58" s="67"/>
      <c r="AB58" s="274"/>
      <c r="AC58" s="271"/>
      <c r="AD58" s="120"/>
      <c r="AE58" s="120"/>
      <c r="AF58" s="67"/>
      <c r="AG58" s="67"/>
      <c r="AH58" s="67"/>
      <c r="AI58" s="67"/>
      <c r="AJ58" s="67"/>
      <c r="AK58" s="271"/>
      <c r="AL58" s="67"/>
      <c r="AM58" s="67"/>
      <c r="AN58" s="67"/>
      <c r="AO58" s="271"/>
      <c r="AP58" s="67"/>
      <c r="AQ58" s="67"/>
      <c r="AR58" s="67"/>
      <c r="AS58" s="271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</row>
    <row r="59" spans="1:73" ht="24.95" customHeight="1">
      <c r="B59" s="10" t="str">
        <f>IF(T58="PESOS","Change type pr 1DLL = $19.50 PESOS","")</f>
        <v/>
      </c>
      <c r="C59" s="1"/>
      <c r="D59" s="1"/>
      <c r="E59" s="1"/>
      <c r="F59" s="1"/>
      <c r="G59" s="1"/>
      <c r="H59" s="1"/>
      <c r="I59" s="1"/>
      <c r="J59" s="1"/>
      <c r="K59" s="255"/>
      <c r="L59" s="1"/>
      <c r="M59" s="255"/>
      <c r="N59" s="255"/>
      <c r="O59" s="255"/>
      <c r="P59" s="1"/>
      <c r="Q59" s="1"/>
      <c r="R59" s="77"/>
      <c r="S59" s="279" t="s">
        <v>62</v>
      </c>
      <c r="T59" s="74">
        <f>IF(T58="DOLLARS",SUM(T13:T52),SUM(T13:T52)*W6)</f>
        <v>480</v>
      </c>
      <c r="U59" s="4"/>
      <c r="V59" s="4"/>
      <c r="W59" s="4"/>
      <c r="X59" s="4"/>
      <c r="Y59" s="4"/>
      <c r="Z59" s="4"/>
      <c r="AA59" s="4"/>
      <c r="AB59" s="275"/>
      <c r="AC59" s="272"/>
      <c r="AF59" s="13"/>
    </row>
    <row r="60" spans="1:73" ht="24.95" customHeight="1">
      <c r="B60" s="1"/>
      <c r="C60" s="1"/>
      <c r="D60" s="1"/>
      <c r="E60" s="1"/>
      <c r="F60" s="1"/>
      <c r="G60" s="1"/>
      <c r="H60" s="1"/>
      <c r="I60" s="1"/>
      <c r="J60" s="1"/>
      <c r="K60" s="255"/>
      <c r="L60" s="1"/>
      <c r="M60" s="255"/>
      <c r="N60" s="255"/>
      <c r="O60" s="255"/>
      <c r="P60" s="1"/>
      <c r="Q60" s="151"/>
      <c r="R60" s="78"/>
      <c r="S60" s="278" t="s">
        <v>32</v>
      </c>
      <c r="T60" s="239">
        <v>0.4</v>
      </c>
      <c r="U60" s="4"/>
      <c r="V60" s="4"/>
      <c r="W60" s="4"/>
      <c r="X60" s="4"/>
      <c r="Y60" s="4"/>
      <c r="Z60" s="4"/>
      <c r="AA60" s="4"/>
      <c r="AB60" s="275"/>
      <c r="AC60" s="272"/>
      <c r="AF60" s="122"/>
      <c r="AG60" s="122"/>
    </row>
    <row r="61" spans="1:73" ht="24.95" customHeight="1">
      <c r="B61" s="1"/>
      <c r="C61" s="1"/>
      <c r="D61" s="1"/>
      <c r="E61" s="1"/>
      <c r="F61" s="1"/>
      <c r="G61" s="1"/>
      <c r="H61" s="1"/>
      <c r="I61" s="1"/>
      <c r="J61" s="1"/>
      <c r="K61" s="255"/>
      <c r="L61" s="4"/>
      <c r="M61" s="349"/>
      <c r="N61" s="346"/>
      <c r="O61" s="255"/>
      <c r="P61" s="1"/>
      <c r="Q61" s="1"/>
      <c r="R61" s="78"/>
      <c r="S61" s="278" t="s">
        <v>37</v>
      </c>
      <c r="T61" s="75">
        <f>IF(T58="DOLLARS",(T59*T60),(T59*T60))</f>
        <v>192</v>
      </c>
      <c r="U61" s="150"/>
      <c r="V61" s="4"/>
      <c r="W61" s="4"/>
      <c r="X61" s="4"/>
      <c r="Y61" s="4"/>
      <c r="Z61" s="4"/>
      <c r="AA61" s="4"/>
      <c r="AB61" s="275"/>
      <c r="AC61" s="272"/>
    </row>
    <row r="62" spans="1:73" ht="24.95" customHeight="1">
      <c r="B62" s="1"/>
      <c r="C62" s="1"/>
      <c r="D62" s="1"/>
      <c r="E62" s="1"/>
      <c r="F62" s="1"/>
      <c r="G62" s="1"/>
      <c r="H62" s="1"/>
      <c r="I62" s="1"/>
      <c r="J62" s="1"/>
      <c r="K62" s="347"/>
      <c r="L62" s="4"/>
      <c r="M62" s="349"/>
      <c r="N62" s="346"/>
      <c r="O62" s="255"/>
      <c r="P62" s="1"/>
      <c r="Q62" s="1"/>
      <c r="R62" s="78"/>
      <c r="S62" s="278" t="s">
        <v>63</v>
      </c>
      <c r="T62" s="76">
        <f>IF(T58="DOLLARS",SUM(T54:T57),SUM(T54:T57)*$W$6)</f>
        <v>0</v>
      </c>
      <c r="U62" s="4"/>
      <c r="V62" s="4"/>
      <c r="W62" s="4"/>
      <c r="X62" s="4"/>
      <c r="Y62" s="4"/>
      <c r="Z62" s="4"/>
      <c r="AA62" s="4"/>
      <c r="AB62" s="275"/>
      <c r="AC62" s="272"/>
    </row>
    <row r="63" spans="1:73" ht="24.95" customHeight="1">
      <c r="B63" s="1"/>
      <c r="C63" s="1"/>
      <c r="D63" s="1"/>
      <c r="E63" s="1"/>
      <c r="F63" s="1"/>
      <c r="G63" s="1"/>
      <c r="H63" s="1"/>
      <c r="I63" s="1"/>
      <c r="J63" s="1"/>
      <c r="K63" s="347"/>
      <c r="L63" s="122"/>
      <c r="M63" s="349"/>
      <c r="N63" s="345"/>
      <c r="O63" s="255"/>
      <c r="P63" s="1"/>
      <c r="Q63" s="1"/>
      <c r="R63" s="78"/>
      <c r="S63" s="278" t="s">
        <v>451</v>
      </c>
      <c r="T63" s="76">
        <f>(T59-T61)+T62</f>
        <v>288</v>
      </c>
      <c r="U63" s="4"/>
      <c r="V63" s="4"/>
      <c r="W63" s="4"/>
      <c r="X63" s="4"/>
      <c r="Y63" s="4"/>
      <c r="Z63" s="4"/>
      <c r="AA63" s="4"/>
      <c r="AB63" s="275"/>
      <c r="AC63" s="272"/>
    </row>
    <row r="64" spans="1:73" ht="24.95" customHeight="1">
      <c r="B64" s="1"/>
      <c r="C64" s="1"/>
      <c r="D64" s="1"/>
      <c r="E64" s="1"/>
      <c r="F64" s="1"/>
      <c r="G64" s="1"/>
      <c r="H64" s="1"/>
      <c r="I64" s="1"/>
      <c r="J64" s="1"/>
      <c r="K64" s="347"/>
      <c r="L64" s="1"/>
      <c r="M64" s="349"/>
      <c r="N64" s="255"/>
      <c r="O64" s="255"/>
      <c r="P64" s="1"/>
      <c r="Q64" s="1"/>
      <c r="R64" s="348" t="s">
        <v>45</v>
      </c>
      <c r="S64" s="278" t="s">
        <v>461</v>
      </c>
      <c r="T64" s="76">
        <f>IF(R64="NO",0,(T63*1.08)-T63)</f>
        <v>0</v>
      </c>
      <c r="U64" s="4"/>
      <c r="V64" s="4"/>
      <c r="W64" s="4"/>
      <c r="X64" s="4"/>
      <c r="Y64" s="4"/>
      <c r="Z64" s="4"/>
      <c r="AA64" s="4"/>
      <c r="AB64" s="275"/>
      <c r="AC64" s="272"/>
    </row>
    <row r="65" spans="2:29" ht="24.95" customHeight="1">
      <c r="B65" s="1"/>
      <c r="C65" s="1"/>
      <c r="D65" s="1"/>
      <c r="E65" s="1"/>
      <c r="F65" s="1"/>
      <c r="G65" s="1"/>
      <c r="H65" s="1"/>
      <c r="I65" s="1"/>
      <c r="J65" s="1"/>
      <c r="K65" s="347"/>
      <c r="L65" s="1"/>
      <c r="M65" s="349"/>
      <c r="N65" s="347"/>
      <c r="O65" s="255"/>
      <c r="P65" s="1"/>
      <c r="Q65" s="1"/>
      <c r="R65" s="78"/>
      <c r="S65" s="278" t="s">
        <v>279</v>
      </c>
      <c r="T65" s="295">
        <v>0</v>
      </c>
      <c r="U65" s="4"/>
      <c r="V65" s="4"/>
      <c r="W65" s="4"/>
      <c r="X65" s="4"/>
      <c r="Y65" s="4"/>
      <c r="Z65" s="4"/>
      <c r="AA65" s="4"/>
      <c r="AB65" s="275"/>
      <c r="AC65" s="272"/>
    </row>
    <row r="66" spans="2:29" ht="39.950000000000003" customHeight="1" thickBot="1">
      <c r="B66" s="1"/>
      <c r="C66" s="1"/>
      <c r="D66" s="1"/>
      <c r="E66" s="1"/>
      <c r="F66" s="1"/>
      <c r="G66" s="1"/>
      <c r="H66" s="1"/>
      <c r="I66" s="1"/>
      <c r="J66" s="1"/>
      <c r="K66" s="347"/>
      <c r="L66" s="1"/>
      <c r="M66" s="349"/>
      <c r="N66" s="347"/>
      <c r="O66" s="255"/>
      <c r="P66" s="1"/>
      <c r="Q66" s="1"/>
      <c r="R66" s="45"/>
      <c r="S66" s="277" t="s">
        <v>155</v>
      </c>
      <c r="T66" s="107">
        <f>(T63+T64)-T65</f>
        <v>288</v>
      </c>
      <c r="U66" s="150"/>
      <c r="V66" s="122"/>
    </row>
    <row r="67" spans="2:29">
      <c r="B67" s="1"/>
      <c r="C67" s="1"/>
      <c r="D67" s="1"/>
      <c r="E67" s="1"/>
      <c r="F67" s="1"/>
      <c r="G67" s="1"/>
      <c r="H67" s="1"/>
      <c r="I67" s="1"/>
      <c r="J67" s="1"/>
      <c r="K67" s="255"/>
      <c r="L67" s="1"/>
      <c r="M67" s="349"/>
      <c r="N67" s="255"/>
      <c r="O67" s="255"/>
      <c r="P67" s="1"/>
      <c r="Q67" s="1"/>
      <c r="R67" s="1"/>
      <c r="S67" s="1"/>
      <c r="T67" s="1"/>
    </row>
    <row r="68" spans="2:29">
      <c r="B68" s="1"/>
      <c r="C68" s="1"/>
      <c r="D68" s="1"/>
      <c r="E68" s="1"/>
      <c r="F68" s="1"/>
      <c r="G68" s="1"/>
      <c r="H68" s="1"/>
      <c r="I68" s="1"/>
      <c r="J68" s="1"/>
      <c r="K68" s="255"/>
      <c r="L68" s="1"/>
      <c r="M68" s="349"/>
      <c r="N68" s="255"/>
      <c r="O68" s="255"/>
      <c r="P68" s="1"/>
      <c r="Q68" s="1"/>
      <c r="R68" s="1"/>
      <c r="S68" s="38"/>
      <c r="T68" s="1"/>
    </row>
    <row r="69" spans="2:29">
      <c r="B69" s="1"/>
      <c r="C69" s="1"/>
      <c r="D69" s="1"/>
      <c r="E69" s="1"/>
      <c r="F69" s="1"/>
      <c r="G69" s="1"/>
      <c r="H69" s="1"/>
      <c r="I69" s="1"/>
      <c r="J69" s="1"/>
      <c r="K69" s="255"/>
      <c r="L69" s="1"/>
      <c r="M69" s="255"/>
      <c r="N69" s="255"/>
      <c r="O69" s="255"/>
      <c r="P69" s="1"/>
      <c r="Q69" s="1"/>
      <c r="R69" s="1"/>
      <c r="S69" s="1"/>
      <c r="T69" s="1"/>
    </row>
    <row r="70" spans="2:29" ht="18.75">
      <c r="B70" s="1"/>
      <c r="C70" s="1"/>
      <c r="D70" s="1"/>
      <c r="E70" s="1"/>
      <c r="F70" s="1"/>
      <c r="G70" s="1"/>
      <c r="H70" s="1"/>
      <c r="I70" s="1"/>
      <c r="J70" s="1"/>
      <c r="K70" s="255"/>
      <c r="M70" s="255"/>
      <c r="N70" s="255"/>
      <c r="O70" s="255"/>
      <c r="P70" s="1"/>
      <c r="Q70" s="1"/>
      <c r="R70" s="73" t="s">
        <v>36</v>
      </c>
      <c r="S70" s="192" t="s">
        <v>471</v>
      </c>
      <c r="T70" s="155"/>
    </row>
    <row r="71" spans="2:29">
      <c r="B71" s="1"/>
      <c r="C71" s="1"/>
      <c r="D71" s="1"/>
      <c r="E71" s="1"/>
      <c r="F71" s="1"/>
      <c r="G71" s="1"/>
      <c r="H71" s="1"/>
      <c r="I71" s="1"/>
      <c r="J71" s="1"/>
      <c r="K71" s="255"/>
      <c r="L71" s="1"/>
      <c r="M71" s="255"/>
      <c r="N71" s="255"/>
      <c r="O71" s="255"/>
      <c r="P71" s="1"/>
      <c r="Q71" s="1"/>
      <c r="R71" s="1"/>
      <c r="S71" s="1"/>
      <c r="T71" s="1"/>
    </row>
    <row r="72" spans="2:29">
      <c r="B72" s="1"/>
      <c r="C72" s="1"/>
      <c r="D72" s="1"/>
      <c r="E72" s="1"/>
      <c r="F72" s="1"/>
      <c r="G72" s="1"/>
      <c r="H72" s="1"/>
      <c r="I72" s="1"/>
      <c r="J72" s="1"/>
      <c r="K72" s="255"/>
      <c r="L72" s="1"/>
      <c r="M72" s="255"/>
      <c r="N72" s="255"/>
      <c r="O72" s="255"/>
      <c r="P72" s="1"/>
      <c r="Q72" s="1"/>
      <c r="R72" s="1"/>
      <c r="S72" s="1"/>
      <c r="T72" s="1"/>
    </row>
    <row r="73" spans="2:29">
      <c r="B73" s="1"/>
      <c r="C73" s="1"/>
      <c r="D73" s="1"/>
      <c r="E73" s="1"/>
      <c r="F73" s="1"/>
      <c r="G73" s="1"/>
      <c r="H73" s="1"/>
      <c r="I73" s="1"/>
      <c r="J73" s="1"/>
      <c r="K73" s="255"/>
      <c r="L73" s="1"/>
      <c r="M73" s="255"/>
      <c r="N73" s="255"/>
      <c r="O73" s="255"/>
      <c r="P73" s="1"/>
      <c r="Q73" s="1"/>
      <c r="R73" s="1"/>
      <c r="S73" s="1"/>
      <c r="T73" s="1"/>
    </row>
    <row r="74" spans="2:29">
      <c r="B74" s="1"/>
      <c r="C74" s="1"/>
      <c r="D74" s="1"/>
      <c r="E74" s="1"/>
      <c r="F74" s="1"/>
      <c r="G74" s="1"/>
      <c r="H74" s="1"/>
      <c r="I74" s="1"/>
      <c r="J74" s="1"/>
      <c r="K74" s="255"/>
      <c r="L74" s="1"/>
      <c r="M74" s="255"/>
      <c r="N74" s="255"/>
      <c r="O74" s="255"/>
      <c r="P74" s="1"/>
      <c r="Q74" s="1"/>
      <c r="R74" s="1"/>
      <c r="S74" s="1"/>
      <c r="T74" s="1"/>
    </row>
    <row r="75" spans="2:29">
      <c r="B75" s="7"/>
      <c r="C75" s="1"/>
      <c r="D75" s="1"/>
      <c r="E75" s="1"/>
      <c r="F75" s="1"/>
      <c r="G75" s="1"/>
      <c r="H75" s="1"/>
      <c r="I75" s="1"/>
      <c r="J75" s="1"/>
      <c r="K75" s="255"/>
      <c r="L75" s="1"/>
      <c r="M75" s="255"/>
      <c r="N75" s="255"/>
      <c r="O75" s="255"/>
      <c r="P75" s="1"/>
      <c r="Q75" s="1"/>
      <c r="R75" s="1"/>
      <c r="S75" s="1"/>
      <c r="T75" s="1"/>
    </row>
    <row r="76" spans="2:29">
      <c r="B76" s="7"/>
      <c r="C76" s="1"/>
      <c r="D76" s="1"/>
      <c r="E76" s="1"/>
      <c r="F76" s="1"/>
      <c r="G76" s="1"/>
      <c r="H76" s="1"/>
      <c r="I76" s="1"/>
      <c r="J76" s="1"/>
      <c r="K76" s="255"/>
      <c r="L76" s="1"/>
      <c r="M76" s="255"/>
      <c r="N76" s="255"/>
      <c r="O76" s="255"/>
      <c r="P76" s="1"/>
      <c r="Q76" s="1"/>
      <c r="R76" s="1"/>
      <c r="S76" s="1"/>
      <c r="T76" s="1"/>
    </row>
    <row r="77" spans="2:29">
      <c r="B77" s="1"/>
      <c r="C77" s="1"/>
      <c r="D77" s="1"/>
      <c r="E77" s="1"/>
      <c r="F77" s="1"/>
      <c r="G77" s="1"/>
      <c r="H77" s="1"/>
      <c r="I77" s="1"/>
      <c r="J77" s="1"/>
      <c r="K77" s="255"/>
      <c r="L77" s="1"/>
      <c r="M77" s="255"/>
      <c r="N77" s="255"/>
      <c r="O77" s="255"/>
      <c r="P77" s="1"/>
      <c r="Q77" s="1"/>
      <c r="R77" s="1"/>
      <c r="S77" s="1"/>
      <c r="T77" s="1"/>
    </row>
    <row r="78" spans="2:29">
      <c r="B78" s="1"/>
      <c r="C78" s="1"/>
      <c r="D78" s="1"/>
      <c r="E78" s="1"/>
      <c r="F78" s="1"/>
      <c r="G78" s="1"/>
      <c r="H78" s="1"/>
      <c r="I78" s="1"/>
      <c r="J78" s="1"/>
      <c r="K78" s="255"/>
      <c r="L78" s="1"/>
      <c r="M78" s="255"/>
      <c r="N78" s="255"/>
      <c r="O78" s="255"/>
      <c r="P78" s="1"/>
      <c r="Q78" s="1"/>
      <c r="R78" s="1"/>
      <c r="S78" s="1"/>
      <c r="T78" s="13"/>
    </row>
    <row r="79" spans="2:29">
      <c r="B79" s="1"/>
      <c r="C79" s="1"/>
      <c r="D79" s="1"/>
      <c r="E79" s="1"/>
      <c r="F79" s="1"/>
      <c r="G79" s="1"/>
      <c r="H79" s="1"/>
      <c r="I79" s="1"/>
      <c r="J79" s="1"/>
      <c r="K79" s="255"/>
      <c r="L79" s="1"/>
      <c r="M79" s="255"/>
      <c r="N79" s="255"/>
      <c r="O79" s="255"/>
      <c r="P79" s="1"/>
      <c r="Q79" s="1"/>
      <c r="R79" s="1"/>
      <c r="S79" s="1"/>
      <c r="T79" s="122"/>
    </row>
    <row r="80" spans="2:29">
      <c r="B80" s="1" t="s">
        <v>147</v>
      </c>
      <c r="C80" s="1"/>
      <c r="D80" s="1"/>
      <c r="E80" s="1"/>
      <c r="F80" s="1"/>
      <c r="G80" s="1"/>
      <c r="H80" s="1"/>
      <c r="I80" s="1"/>
      <c r="J80" s="1"/>
      <c r="K80" s="255"/>
      <c r="L80" s="1"/>
      <c r="M80" s="255"/>
      <c r="N80" s="255"/>
      <c r="O80" s="255"/>
      <c r="P80" s="1"/>
      <c r="Q80" s="1"/>
      <c r="R80" s="1"/>
      <c r="S80" s="1"/>
      <c r="T80" s="1"/>
    </row>
    <row r="81" spans="2:20">
      <c r="B81" s="1" t="s">
        <v>156</v>
      </c>
      <c r="C81" s="1"/>
      <c r="D81" s="1"/>
      <c r="E81" s="1"/>
      <c r="F81" s="1"/>
      <c r="G81" s="1"/>
      <c r="H81" s="1"/>
      <c r="I81" s="1"/>
      <c r="J81" s="1"/>
      <c r="K81" s="255"/>
      <c r="L81" s="1"/>
      <c r="M81" s="255"/>
      <c r="N81" s="255"/>
      <c r="O81" s="255"/>
      <c r="P81" s="1"/>
      <c r="Q81" s="1"/>
      <c r="R81" s="1"/>
      <c r="S81" s="1"/>
      <c r="T81" s="1"/>
    </row>
    <row r="82" spans="2:20">
      <c r="B82" s="1" t="s">
        <v>146</v>
      </c>
      <c r="C82" s="1"/>
      <c r="D82" s="1"/>
      <c r="E82" s="1"/>
      <c r="F82" s="1"/>
      <c r="G82" s="1"/>
      <c r="H82" s="1"/>
      <c r="I82" s="1"/>
      <c r="J82" s="1"/>
      <c r="K82" s="255"/>
      <c r="L82" s="1"/>
      <c r="M82" s="255"/>
      <c r="N82" s="255"/>
      <c r="O82" s="255"/>
      <c r="P82" s="1"/>
      <c r="Q82" s="1"/>
      <c r="R82" s="1"/>
      <c r="S82" s="1"/>
      <c r="T82" s="1"/>
    </row>
    <row r="83" spans="2:20">
      <c r="B83" s="1" t="s">
        <v>196</v>
      </c>
      <c r="C83" s="1"/>
      <c r="D83" s="1"/>
      <c r="E83" s="1"/>
      <c r="F83" s="1"/>
      <c r="G83" s="1"/>
      <c r="H83" s="1"/>
      <c r="I83" s="1"/>
      <c r="J83" s="1"/>
      <c r="K83" s="255"/>
      <c r="L83" s="1"/>
      <c r="M83" s="255"/>
      <c r="N83" s="255"/>
      <c r="O83" s="255"/>
      <c r="P83" s="1"/>
      <c r="Q83" s="1"/>
      <c r="R83" s="1"/>
      <c r="S83" s="1"/>
      <c r="T83" s="1"/>
    </row>
    <row r="84" spans="2:20">
      <c r="B84" s="1" t="s">
        <v>198</v>
      </c>
      <c r="C84" s="1"/>
      <c r="D84" s="1"/>
      <c r="E84" s="1"/>
      <c r="F84" s="1"/>
      <c r="G84" s="1"/>
      <c r="H84" s="1"/>
      <c r="I84" s="1"/>
      <c r="J84" s="1"/>
      <c r="K84" s="255"/>
      <c r="L84" s="1"/>
      <c r="M84" s="255"/>
      <c r="N84" s="255"/>
      <c r="O84" s="255"/>
      <c r="P84" s="1"/>
      <c r="Q84" s="1"/>
      <c r="R84" s="1"/>
      <c r="S84" s="1"/>
      <c r="T84" s="1"/>
    </row>
    <row r="85" spans="2:20">
      <c r="B85" s="1" t="s">
        <v>197</v>
      </c>
      <c r="C85" s="1"/>
      <c r="D85" s="1"/>
      <c r="E85" s="1"/>
      <c r="F85" s="1"/>
      <c r="G85" s="1"/>
      <c r="H85" s="1"/>
      <c r="I85" s="1"/>
      <c r="J85" s="1"/>
      <c r="K85" s="255"/>
      <c r="L85" s="1"/>
      <c r="M85" s="255"/>
      <c r="N85" s="255"/>
      <c r="O85" s="255"/>
      <c r="P85" s="1"/>
      <c r="Q85" s="1"/>
      <c r="R85" s="1"/>
      <c r="S85" s="1"/>
      <c r="T85" s="1"/>
    </row>
    <row r="86" spans="2:20">
      <c r="B86" s="1" t="s">
        <v>199</v>
      </c>
      <c r="C86" s="1"/>
      <c r="D86" s="1"/>
      <c r="E86" s="1"/>
      <c r="F86" s="1"/>
      <c r="G86" s="1"/>
      <c r="H86" s="1"/>
      <c r="I86" s="1"/>
      <c r="J86" s="1"/>
      <c r="K86" s="255"/>
      <c r="L86" s="1"/>
      <c r="M86" s="255"/>
      <c r="N86" s="255"/>
      <c r="O86" s="255"/>
      <c r="P86" s="1"/>
      <c r="Q86" s="1"/>
      <c r="R86" s="1"/>
      <c r="S86" s="1"/>
      <c r="T86" s="1"/>
    </row>
    <row r="87" spans="2:20">
      <c r="B87" s="1"/>
      <c r="C87" s="1"/>
      <c r="D87" s="1"/>
      <c r="E87" s="1"/>
      <c r="F87" s="1"/>
      <c r="G87" s="1"/>
      <c r="H87" s="1"/>
      <c r="I87" s="1"/>
      <c r="J87" s="1"/>
      <c r="K87" s="255"/>
      <c r="L87" s="1"/>
      <c r="M87" s="255"/>
      <c r="N87" s="255"/>
      <c r="O87" s="255"/>
      <c r="P87" s="1"/>
      <c r="Q87" s="1"/>
      <c r="R87" s="1"/>
      <c r="S87" s="1"/>
      <c r="T87" s="1"/>
    </row>
    <row r="88" spans="2:20">
      <c r="B88" s="1" t="s">
        <v>154</v>
      </c>
      <c r="C88" s="1"/>
      <c r="D88" s="1"/>
      <c r="E88" s="1"/>
      <c r="F88" s="1"/>
      <c r="G88" s="1"/>
      <c r="H88" s="1"/>
      <c r="I88" s="1"/>
      <c r="J88" s="1"/>
      <c r="K88" s="255"/>
      <c r="L88" s="1"/>
      <c r="M88" s="255"/>
      <c r="N88" s="255"/>
      <c r="O88" s="255"/>
      <c r="P88" s="1"/>
      <c r="Q88" s="1"/>
      <c r="R88" s="1"/>
      <c r="S88" s="1"/>
      <c r="T88" s="1"/>
    </row>
    <row r="89" spans="2:20">
      <c r="B89" s="1" t="s">
        <v>148</v>
      </c>
      <c r="C89" s="1"/>
      <c r="D89" s="1"/>
      <c r="E89" s="1"/>
      <c r="F89" s="1"/>
      <c r="G89" s="1"/>
      <c r="H89" s="1"/>
      <c r="I89" s="1"/>
      <c r="J89" s="1"/>
      <c r="K89" s="255"/>
      <c r="L89" s="1"/>
      <c r="M89" s="255"/>
      <c r="N89" s="255"/>
      <c r="O89" s="255"/>
      <c r="P89" s="1"/>
      <c r="Q89" s="1"/>
      <c r="R89" s="1"/>
      <c r="S89" s="1"/>
      <c r="T89" s="1"/>
    </row>
    <row r="90" spans="2:20">
      <c r="B90" s="1" t="s">
        <v>149</v>
      </c>
      <c r="C90" s="1"/>
      <c r="D90" s="1"/>
      <c r="E90" s="1"/>
      <c r="F90" s="1"/>
      <c r="G90" s="1"/>
      <c r="H90" s="1"/>
      <c r="I90" s="1"/>
      <c r="J90" s="1"/>
      <c r="K90" s="255"/>
      <c r="L90" s="1"/>
      <c r="M90" s="255"/>
      <c r="N90" s="255"/>
      <c r="O90" s="255"/>
      <c r="P90" s="1"/>
      <c r="Q90" s="1"/>
      <c r="R90" s="1"/>
      <c r="S90" s="1"/>
      <c r="T90" s="1"/>
    </row>
    <row r="91" spans="2:20">
      <c r="B91" s="1" t="s">
        <v>150</v>
      </c>
      <c r="C91" s="1"/>
      <c r="D91" s="1"/>
      <c r="E91" s="1"/>
      <c r="F91" s="1"/>
      <c r="G91" s="1"/>
      <c r="H91" s="1"/>
      <c r="I91" s="1"/>
      <c r="J91" s="1"/>
      <c r="K91" s="255"/>
      <c r="L91" s="1"/>
      <c r="M91" s="255"/>
      <c r="N91" s="255"/>
      <c r="O91" s="255"/>
      <c r="P91" s="1"/>
      <c r="Q91" s="1"/>
      <c r="R91" s="1"/>
      <c r="S91" s="1"/>
      <c r="T91" s="1"/>
    </row>
    <row r="92" spans="2:20">
      <c r="B92" s="1" t="s">
        <v>151</v>
      </c>
      <c r="C92" s="1"/>
      <c r="D92" s="1"/>
      <c r="E92" s="1"/>
      <c r="F92" s="1"/>
      <c r="G92" s="1"/>
      <c r="H92" s="1"/>
      <c r="I92" s="1"/>
      <c r="J92" s="1"/>
      <c r="K92" s="255"/>
      <c r="L92" s="1"/>
      <c r="M92" s="255"/>
      <c r="N92" s="255"/>
      <c r="O92" s="255"/>
      <c r="P92" s="1"/>
      <c r="Q92" s="1"/>
      <c r="R92" s="1"/>
      <c r="S92" s="1"/>
      <c r="T92" s="1"/>
    </row>
    <row r="93" spans="2:20">
      <c r="B93" s="1" t="s">
        <v>152</v>
      </c>
      <c r="C93" s="1"/>
      <c r="D93" s="1"/>
      <c r="E93" s="1"/>
      <c r="F93" s="1"/>
      <c r="G93" s="1"/>
      <c r="H93" s="1"/>
      <c r="I93" s="1"/>
      <c r="J93" s="1"/>
      <c r="K93" s="255"/>
      <c r="L93" s="1"/>
      <c r="M93" s="255"/>
      <c r="N93" s="255"/>
      <c r="O93" s="255"/>
      <c r="P93" s="1"/>
      <c r="Q93" s="1"/>
      <c r="R93" s="1"/>
      <c r="S93" s="1"/>
      <c r="T93" s="1"/>
    </row>
    <row r="94" spans="2:20">
      <c r="B94" s="1" t="s">
        <v>153</v>
      </c>
      <c r="C94" s="1"/>
      <c r="D94" s="1"/>
      <c r="E94" s="1"/>
      <c r="F94" s="1"/>
      <c r="G94" s="1"/>
      <c r="H94" s="1"/>
      <c r="I94" s="1"/>
      <c r="J94" s="1"/>
      <c r="K94" s="255"/>
      <c r="L94" s="1"/>
      <c r="M94" s="255"/>
      <c r="N94" s="255"/>
      <c r="O94" s="255"/>
      <c r="P94" s="1"/>
      <c r="Q94" s="1"/>
      <c r="R94" s="1"/>
      <c r="S94" s="1"/>
      <c r="T94" s="1"/>
    </row>
    <row r="95" spans="2:20">
      <c r="B95" s="1"/>
      <c r="C95" s="1"/>
      <c r="D95" s="1"/>
      <c r="E95" s="1"/>
      <c r="F95" s="1"/>
      <c r="G95" s="1"/>
      <c r="H95" s="1"/>
      <c r="I95" s="1"/>
      <c r="J95" s="1"/>
      <c r="K95" s="255"/>
      <c r="L95" s="1"/>
      <c r="M95" s="255"/>
      <c r="N95" s="255"/>
      <c r="O95" s="255"/>
      <c r="P95" s="1"/>
      <c r="Q95" s="1"/>
      <c r="R95" s="1"/>
      <c r="S95" s="1"/>
      <c r="T95" s="1"/>
    </row>
    <row r="96" spans="2:20">
      <c r="B96" s="1"/>
      <c r="C96" s="1"/>
      <c r="D96" s="1"/>
      <c r="E96" s="1"/>
      <c r="F96" s="1"/>
      <c r="G96" s="1"/>
      <c r="H96" s="1"/>
      <c r="I96" s="1"/>
      <c r="J96" s="1"/>
      <c r="K96" s="255"/>
      <c r="L96" s="1"/>
      <c r="M96" s="255"/>
      <c r="N96" s="255"/>
      <c r="O96" s="255"/>
      <c r="P96" s="1"/>
      <c r="Q96" s="1"/>
      <c r="R96" s="1"/>
      <c r="S96" s="1"/>
      <c r="T96" s="1"/>
    </row>
    <row r="97" spans="2:20">
      <c r="B97" s="1"/>
      <c r="C97" s="1"/>
      <c r="D97" s="1"/>
      <c r="E97" s="1"/>
      <c r="F97" s="1"/>
      <c r="G97" s="1"/>
      <c r="H97" s="1"/>
      <c r="I97" s="1"/>
      <c r="J97" s="1"/>
      <c r="K97" s="255"/>
      <c r="L97" s="1"/>
      <c r="M97" s="255"/>
      <c r="N97" s="255"/>
      <c r="O97" s="255"/>
      <c r="P97" s="1"/>
      <c r="Q97" s="1"/>
      <c r="R97" s="1"/>
      <c r="S97" s="1"/>
      <c r="T97" s="1"/>
    </row>
    <row r="98" spans="2:20">
      <c r="B98" s="1"/>
      <c r="C98" s="1"/>
      <c r="D98" s="1"/>
      <c r="E98" s="1"/>
      <c r="F98" s="1"/>
      <c r="G98" s="1"/>
      <c r="H98" s="1"/>
      <c r="I98" s="1"/>
      <c r="J98" s="1"/>
      <c r="K98" s="255"/>
      <c r="L98" s="1"/>
      <c r="M98" s="255"/>
      <c r="N98" s="255"/>
      <c r="O98" s="255"/>
      <c r="P98" s="1"/>
      <c r="Q98" s="1"/>
      <c r="R98" s="1"/>
      <c r="S98" s="1"/>
      <c r="T98" s="1"/>
    </row>
    <row r="99" spans="2:20">
      <c r="B99" s="1"/>
      <c r="C99" s="1"/>
      <c r="D99" s="1"/>
      <c r="E99" s="1"/>
      <c r="F99" s="1"/>
      <c r="G99" s="1"/>
      <c r="H99" s="1"/>
      <c r="I99" s="1"/>
      <c r="J99" s="1"/>
      <c r="K99" s="255"/>
      <c r="L99" s="1"/>
      <c r="M99" s="255"/>
      <c r="N99" s="255"/>
      <c r="O99" s="255"/>
      <c r="P99" s="1"/>
      <c r="Q99" s="1"/>
      <c r="R99" s="1"/>
      <c r="S99" s="1"/>
      <c r="T99" s="1"/>
    </row>
    <row r="100" spans="2:20">
      <c r="B100" s="1"/>
      <c r="C100" s="1"/>
      <c r="D100" s="1"/>
      <c r="E100" s="1"/>
      <c r="F100" s="1"/>
      <c r="G100" s="1"/>
      <c r="H100" s="1"/>
      <c r="I100" s="1"/>
      <c r="J100" s="1"/>
      <c r="K100" s="255"/>
      <c r="L100" s="1"/>
      <c r="M100" s="255"/>
      <c r="N100" s="255"/>
      <c r="O100" s="255"/>
      <c r="P100" s="1"/>
      <c r="Q100" s="1"/>
      <c r="R100" s="1"/>
      <c r="S100" s="1"/>
      <c r="T100" s="1"/>
    </row>
    <row r="101" spans="2:20">
      <c r="B101" s="1"/>
      <c r="C101" s="1"/>
      <c r="D101" s="1"/>
      <c r="E101" s="1"/>
      <c r="F101" s="1"/>
      <c r="G101" s="1"/>
      <c r="H101" s="1"/>
      <c r="I101" s="1"/>
      <c r="J101" s="1"/>
      <c r="K101" s="255"/>
      <c r="L101" s="1"/>
      <c r="M101" s="255"/>
      <c r="N101" s="255"/>
      <c r="O101" s="255"/>
      <c r="P101" s="1"/>
      <c r="Q101" s="1"/>
      <c r="R101" s="1"/>
      <c r="S101" s="1"/>
      <c r="T101" s="1"/>
    </row>
    <row r="102" spans="2:20">
      <c r="B102" s="1"/>
      <c r="C102" s="1"/>
      <c r="D102" s="1"/>
      <c r="E102" s="1"/>
      <c r="F102" s="1"/>
      <c r="G102" s="1"/>
      <c r="H102" s="1"/>
      <c r="I102" s="1"/>
      <c r="J102" s="1"/>
      <c r="K102" s="255"/>
      <c r="L102" s="1"/>
      <c r="M102" s="255"/>
      <c r="N102" s="255"/>
      <c r="O102" s="255"/>
      <c r="P102" s="1"/>
      <c r="Q102" s="1"/>
      <c r="R102" s="1"/>
      <c r="S102" s="1"/>
      <c r="T102" s="1"/>
    </row>
    <row r="103" spans="2:20">
      <c r="B103" s="1"/>
      <c r="C103" s="1"/>
      <c r="D103" s="1"/>
      <c r="E103" s="1"/>
      <c r="F103" s="1"/>
      <c r="G103" s="1"/>
      <c r="H103" s="1"/>
      <c r="I103" s="1"/>
      <c r="J103" s="1"/>
      <c r="K103" s="255"/>
      <c r="L103" s="1"/>
      <c r="M103" s="255"/>
      <c r="N103" s="255"/>
      <c r="O103" s="255"/>
      <c r="P103" s="1"/>
      <c r="Q103" s="1"/>
      <c r="R103" s="1"/>
      <c r="S103" s="1"/>
      <c r="T103" s="1"/>
    </row>
    <row r="104" spans="2:20">
      <c r="B104" s="1"/>
      <c r="C104" s="1"/>
      <c r="D104" s="1"/>
      <c r="E104" s="1"/>
      <c r="F104" s="1"/>
      <c r="G104" s="1"/>
      <c r="H104" s="1"/>
      <c r="I104" s="1"/>
      <c r="J104" s="1"/>
      <c r="K104" s="255"/>
      <c r="L104" s="1"/>
      <c r="M104" s="255"/>
      <c r="N104" s="255"/>
      <c r="O104" s="255"/>
      <c r="P104" s="1"/>
      <c r="Q104" s="1"/>
      <c r="R104" s="1"/>
      <c r="S104" s="1"/>
      <c r="T104" s="1"/>
    </row>
    <row r="105" spans="2:20">
      <c r="B105" s="1"/>
      <c r="C105" s="1"/>
      <c r="D105" s="1"/>
      <c r="E105" s="1"/>
      <c r="F105" s="1" t="s">
        <v>438</v>
      </c>
      <c r="G105" s="1"/>
      <c r="H105" s="1"/>
      <c r="I105" s="1"/>
      <c r="J105" s="1"/>
      <c r="K105" s="255"/>
      <c r="L105" s="1"/>
      <c r="M105" s="255"/>
      <c r="N105" s="255"/>
      <c r="O105" s="255"/>
      <c r="P105" s="1"/>
      <c r="Q105" s="1"/>
      <c r="R105" s="1"/>
      <c r="S105" s="1"/>
      <c r="T105" s="1"/>
    </row>
    <row r="106" spans="2:20">
      <c r="B106" s="1"/>
      <c r="C106" s="1"/>
      <c r="D106" s="1"/>
      <c r="E106" s="1"/>
      <c r="F106" s="1"/>
      <c r="G106" s="1"/>
      <c r="H106" s="1"/>
      <c r="I106" s="1"/>
      <c r="J106" s="1"/>
      <c r="K106" s="255"/>
      <c r="L106" s="1"/>
      <c r="M106" s="255"/>
      <c r="N106" s="255"/>
      <c r="O106" s="255"/>
      <c r="P106" s="1"/>
      <c r="Q106" s="1"/>
      <c r="R106" s="1"/>
      <c r="S106" s="1"/>
      <c r="T106" s="1"/>
    </row>
    <row r="107" spans="2:20">
      <c r="B107" s="1"/>
      <c r="C107" s="1"/>
      <c r="D107" s="1"/>
      <c r="E107" s="1"/>
      <c r="F107" s="1"/>
      <c r="G107" s="1"/>
      <c r="H107" s="1"/>
      <c r="I107" s="1"/>
      <c r="J107" s="1"/>
      <c r="K107" s="255"/>
      <c r="L107" s="1"/>
      <c r="M107" s="255"/>
      <c r="N107" s="255"/>
      <c r="O107" s="255"/>
      <c r="P107" s="1"/>
      <c r="Q107" s="1"/>
      <c r="R107" s="1"/>
      <c r="S107" s="1"/>
      <c r="T107" s="1"/>
    </row>
    <row r="108" spans="2:20">
      <c r="B108" s="1"/>
      <c r="C108" s="1"/>
      <c r="D108" s="1"/>
      <c r="E108" s="1"/>
      <c r="F108" s="1" t="s">
        <v>439</v>
      </c>
      <c r="G108" s="1"/>
      <c r="H108" s="1"/>
      <c r="I108" s="1"/>
      <c r="J108" s="1"/>
      <c r="K108" s="255"/>
      <c r="L108" s="1"/>
      <c r="M108" s="255"/>
      <c r="N108" s="255"/>
      <c r="O108" s="255"/>
      <c r="P108" s="1"/>
      <c r="Q108" s="1"/>
      <c r="R108" s="1"/>
      <c r="S108" s="1"/>
      <c r="T108" s="1"/>
    </row>
    <row r="109" spans="2:20">
      <c r="B109" s="1"/>
      <c r="C109" s="1"/>
      <c r="D109" s="1"/>
      <c r="E109" s="1"/>
      <c r="F109" s="1"/>
      <c r="G109" s="1"/>
      <c r="H109" s="1"/>
      <c r="I109" s="1"/>
      <c r="J109" s="1"/>
      <c r="K109" s="255"/>
      <c r="L109" s="1"/>
      <c r="M109" s="255"/>
      <c r="N109" s="255"/>
      <c r="O109" s="255"/>
      <c r="P109" s="1"/>
      <c r="Q109" s="1"/>
      <c r="R109" s="1"/>
      <c r="S109" s="1"/>
      <c r="T109" s="1"/>
    </row>
    <row r="110" spans="2:20">
      <c r="B110" s="1"/>
      <c r="C110" s="1"/>
      <c r="D110" s="1"/>
      <c r="E110" s="1"/>
      <c r="F110" s="1"/>
      <c r="G110" s="1"/>
      <c r="H110" s="1"/>
      <c r="I110" s="1"/>
      <c r="J110" s="1"/>
      <c r="K110" s="255"/>
      <c r="L110" s="1"/>
      <c r="M110" s="255"/>
      <c r="N110" s="255"/>
      <c r="O110" s="255"/>
      <c r="P110" s="1"/>
      <c r="Q110" s="1"/>
      <c r="R110" s="1"/>
      <c r="S110" s="1"/>
      <c r="T110" s="1"/>
    </row>
    <row r="111" spans="2:20">
      <c r="B111" s="1"/>
      <c r="C111" s="1"/>
      <c r="D111" s="1"/>
      <c r="E111" s="1"/>
      <c r="F111" s="1"/>
      <c r="G111" s="1"/>
      <c r="H111" s="1"/>
      <c r="I111" s="1"/>
      <c r="J111" s="1"/>
      <c r="K111" s="255"/>
      <c r="L111" s="1"/>
      <c r="M111" s="255"/>
      <c r="N111" s="255"/>
      <c r="O111" s="255"/>
      <c r="P111" s="1"/>
      <c r="Q111" s="1"/>
      <c r="R111" s="1"/>
      <c r="S111" s="1"/>
      <c r="T111" s="1"/>
    </row>
    <row r="112" spans="2:20">
      <c r="B112" s="1"/>
      <c r="C112" s="1"/>
      <c r="D112" s="1"/>
      <c r="E112" s="1"/>
      <c r="F112" s="1"/>
      <c r="G112" s="1"/>
      <c r="H112" s="1"/>
      <c r="I112" s="1"/>
      <c r="J112" s="1"/>
      <c r="K112" s="255"/>
      <c r="L112" s="1"/>
      <c r="M112" s="255"/>
      <c r="N112" s="255"/>
      <c r="O112" s="255"/>
      <c r="P112" s="1"/>
      <c r="Q112" s="1"/>
      <c r="R112" s="1"/>
      <c r="S112" s="1"/>
      <c r="T112" s="1"/>
    </row>
    <row r="113" spans="2:20">
      <c r="B113" s="1"/>
      <c r="C113" s="1"/>
      <c r="D113" s="1"/>
      <c r="E113" s="1"/>
      <c r="F113" s="1"/>
      <c r="G113" s="1"/>
      <c r="H113" s="1"/>
      <c r="I113" s="1"/>
      <c r="J113" s="1"/>
      <c r="K113" s="255"/>
      <c r="L113" s="1"/>
      <c r="M113" s="255"/>
      <c r="N113" s="255"/>
      <c r="O113" s="255"/>
      <c r="P113" s="1"/>
      <c r="Q113" s="1"/>
      <c r="R113" s="1"/>
      <c r="S113" s="1"/>
      <c r="T113" s="1"/>
    </row>
    <row r="114" spans="2:20">
      <c r="B114" s="1"/>
      <c r="C114" s="1"/>
      <c r="D114" s="1"/>
      <c r="E114" s="1"/>
      <c r="F114" s="1"/>
      <c r="G114" s="1"/>
      <c r="H114" s="1"/>
      <c r="I114" s="1"/>
      <c r="J114" s="1"/>
      <c r="K114" s="255"/>
      <c r="L114" s="1"/>
      <c r="M114" s="255"/>
      <c r="N114" s="255"/>
      <c r="O114" s="255"/>
      <c r="P114" s="1"/>
      <c r="Q114" s="1"/>
      <c r="R114" s="1"/>
      <c r="S114" s="1"/>
      <c r="T114" s="1"/>
    </row>
    <row r="115" spans="2:20">
      <c r="B115" s="1"/>
      <c r="C115" s="1"/>
      <c r="D115" s="1"/>
      <c r="E115" s="1"/>
      <c r="F115" s="1"/>
      <c r="G115" s="1"/>
      <c r="H115" s="1"/>
      <c r="I115" s="1"/>
      <c r="J115" s="1"/>
      <c r="K115" s="255"/>
      <c r="L115" s="1"/>
      <c r="M115" s="255"/>
      <c r="N115" s="255"/>
      <c r="O115" s="255"/>
      <c r="P115" s="1"/>
      <c r="Q115" s="1"/>
      <c r="R115" s="1"/>
      <c r="S115" s="1"/>
      <c r="T115" s="1"/>
    </row>
    <row r="116" spans="2:20">
      <c r="B116" s="1"/>
      <c r="C116" s="1"/>
      <c r="D116" s="1"/>
      <c r="E116" s="1"/>
      <c r="F116" s="1"/>
      <c r="G116" s="1"/>
      <c r="H116" s="1"/>
      <c r="I116" s="1"/>
      <c r="J116" s="1"/>
      <c r="K116" s="255"/>
      <c r="L116" s="1"/>
      <c r="M116" s="255"/>
      <c r="N116" s="255"/>
      <c r="O116" s="255"/>
      <c r="P116" s="1"/>
      <c r="Q116" s="1"/>
      <c r="R116" s="1"/>
      <c r="S116" s="1"/>
      <c r="T116" s="1"/>
    </row>
    <row r="117" spans="2:20">
      <c r="B117" s="1"/>
      <c r="C117" s="1"/>
      <c r="D117" s="1"/>
      <c r="E117" s="1"/>
      <c r="F117" s="1"/>
      <c r="G117" s="1"/>
      <c r="H117" s="1"/>
      <c r="I117" s="1"/>
      <c r="J117" s="1"/>
      <c r="K117" s="255"/>
      <c r="L117" s="1"/>
      <c r="M117" s="255"/>
      <c r="N117" s="255"/>
      <c r="O117" s="255"/>
      <c r="P117" s="1"/>
      <c r="Q117" s="1"/>
      <c r="R117" s="1"/>
      <c r="S117" s="1"/>
      <c r="T117" s="1"/>
    </row>
    <row r="118" spans="2:20">
      <c r="B118" s="1"/>
      <c r="C118" s="1"/>
      <c r="D118" s="1"/>
      <c r="E118" s="1"/>
      <c r="F118" s="1"/>
      <c r="G118" s="1"/>
      <c r="H118" s="1"/>
      <c r="I118" s="1"/>
      <c r="J118" s="1"/>
      <c r="K118" s="255"/>
      <c r="L118" s="1"/>
      <c r="M118" s="255"/>
      <c r="N118" s="255"/>
      <c r="O118" s="255"/>
      <c r="P118" s="1"/>
      <c r="Q118" s="1"/>
      <c r="R118" s="1"/>
      <c r="S118" s="1"/>
      <c r="T118" s="1"/>
    </row>
    <row r="119" spans="2:20">
      <c r="B119" s="1"/>
      <c r="C119" s="1"/>
      <c r="D119" s="1"/>
      <c r="E119" s="1"/>
      <c r="F119" s="1"/>
      <c r="G119" s="1"/>
      <c r="H119" s="1"/>
      <c r="I119" s="1"/>
      <c r="J119" s="1"/>
      <c r="K119" s="255"/>
      <c r="L119" s="1"/>
      <c r="M119" s="255"/>
      <c r="N119" s="255"/>
      <c r="O119" s="255"/>
      <c r="P119" s="1"/>
      <c r="Q119" s="1"/>
      <c r="R119" s="1"/>
      <c r="S119" s="1"/>
      <c r="T119" s="1"/>
    </row>
    <row r="120" spans="2:20">
      <c r="B120" s="1"/>
      <c r="C120" s="1"/>
      <c r="D120" s="1"/>
      <c r="E120" s="1"/>
      <c r="F120" s="1"/>
      <c r="G120" s="1"/>
      <c r="H120" s="1"/>
      <c r="I120" s="1"/>
      <c r="J120" s="1"/>
      <c r="K120" s="255"/>
      <c r="L120" s="1"/>
      <c r="M120" s="255"/>
      <c r="N120" s="255"/>
      <c r="O120" s="255"/>
      <c r="P120" s="1"/>
      <c r="Q120" s="1"/>
      <c r="R120" s="1"/>
      <c r="S120" s="1"/>
      <c r="T120" s="1"/>
    </row>
    <row r="121" spans="2:20">
      <c r="B121" s="1"/>
      <c r="C121" s="1"/>
      <c r="D121" s="1"/>
      <c r="E121" s="1"/>
      <c r="F121" s="1"/>
      <c r="G121" s="1"/>
      <c r="H121" s="1"/>
      <c r="I121" s="1"/>
      <c r="J121" s="1"/>
      <c r="K121" s="255"/>
      <c r="L121" s="1"/>
      <c r="M121" s="255"/>
      <c r="N121" s="255"/>
      <c r="O121" s="255"/>
      <c r="P121" s="1"/>
      <c r="Q121" s="1"/>
      <c r="R121" s="1"/>
      <c r="S121" s="1"/>
      <c r="T121" s="1"/>
    </row>
    <row r="122" spans="2:20">
      <c r="B122" s="1"/>
      <c r="C122" s="1"/>
      <c r="D122" s="1"/>
      <c r="E122" s="1"/>
      <c r="F122" s="1"/>
      <c r="G122" s="1"/>
      <c r="H122" s="1"/>
      <c r="I122" s="1"/>
      <c r="J122" s="1"/>
      <c r="K122" s="255"/>
      <c r="L122" s="1"/>
      <c r="M122" s="255"/>
      <c r="N122" s="255"/>
      <c r="O122" s="255"/>
      <c r="P122" s="1"/>
      <c r="Q122" s="1"/>
      <c r="R122" s="1"/>
      <c r="S122" s="1"/>
      <c r="T122" s="1"/>
    </row>
    <row r="123" spans="2:20">
      <c r="B123" s="1"/>
      <c r="C123" s="1"/>
      <c r="D123" s="1"/>
      <c r="E123" s="1"/>
      <c r="F123" s="1"/>
      <c r="G123" s="1"/>
      <c r="H123" s="1"/>
      <c r="I123" s="1"/>
      <c r="J123" s="1"/>
      <c r="K123" s="255"/>
      <c r="L123" s="1"/>
      <c r="M123" s="255"/>
      <c r="N123" s="255"/>
      <c r="O123" s="255"/>
      <c r="P123" s="1"/>
      <c r="Q123" s="1"/>
      <c r="R123" s="1"/>
      <c r="S123" s="1"/>
      <c r="T123" s="1"/>
    </row>
    <row r="124" spans="2:20">
      <c r="B124" s="1"/>
      <c r="C124" s="1"/>
      <c r="D124" s="1"/>
      <c r="E124" s="1"/>
      <c r="F124" s="1"/>
      <c r="G124" s="1"/>
      <c r="H124" s="1"/>
      <c r="I124" s="1"/>
      <c r="J124" s="1"/>
      <c r="K124" s="255"/>
      <c r="L124" s="1"/>
      <c r="M124" s="255"/>
      <c r="N124" s="255"/>
      <c r="O124" s="255"/>
      <c r="P124" s="1"/>
      <c r="Q124" s="1"/>
      <c r="R124" s="1"/>
      <c r="S124" s="1"/>
      <c r="T124" s="1"/>
    </row>
    <row r="125" spans="2:20">
      <c r="B125" s="1"/>
      <c r="C125" s="1"/>
      <c r="D125" s="1"/>
      <c r="E125" s="1"/>
      <c r="F125" s="1"/>
      <c r="G125" s="1"/>
      <c r="H125" s="1"/>
      <c r="I125" s="1"/>
      <c r="J125" s="1"/>
      <c r="K125" s="255"/>
      <c r="L125" s="1"/>
      <c r="M125" s="255"/>
      <c r="N125" s="255"/>
      <c r="O125" s="255"/>
      <c r="P125" s="1"/>
      <c r="Q125" s="1"/>
      <c r="R125" s="1"/>
      <c r="S125" s="1"/>
      <c r="T125" s="1"/>
    </row>
    <row r="126" spans="2:20">
      <c r="B126" s="1"/>
      <c r="C126" s="1"/>
      <c r="D126" s="1"/>
      <c r="E126" s="1"/>
      <c r="F126" s="1"/>
      <c r="G126" s="1"/>
      <c r="H126" s="1"/>
      <c r="I126" s="1"/>
      <c r="J126" s="1"/>
      <c r="K126" s="255"/>
      <c r="L126" s="1"/>
      <c r="M126" s="255"/>
      <c r="N126" s="255"/>
      <c r="O126" s="255"/>
      <c r="P126" s="1"/>
      <c r="Q126" s="1"/>
      <c r="R126" s="1"/>
      <c r="S126" s="1"/>
      <c r="T126" s="1"/>
    </row>
    <row r="127" spans="2:20">
      <c r="B127" s="1"/>
      <c r="C127" s="1"/>
      <c r="D127" s="1"/>
      <c r="E127" s="1"/>
      <c r="F127" s="1"/>
      <c r="G127" s="1"/>
      <c r="H127" s="1"/>
      <c r="I127" s="1"/>
      <c r="J127" s="1"/>
      <c r="K127" s="255"/>
      <c r="L127" s="1"/>
      <c r="M127" s="255"/>
      <c r="N127" s="255"/>
      <c r="O127" s="255"/>
      <c r="P127" s="1"/>
      <c r="Q127" s="1"/>
      <c r="R127" s="1"/>
      <c r="S127" s="1"/>
      <c r="T127" s="1"/>
    </row>
    <row r="128" spans="2:20">
      <c r="B128" s="1"/>
      <c r="C128" s="1"/>
      <c r="D128" s="1"/>
      <c r="E128" s="1"/>
      <c r="F128" s="1"/>
      <c r="G128" s="1"/>
      <c r="H128" s="1"/>
      <c r="I128" s="1"/>
      <c r="J128" s="1"/>
      <c r="K128" s="255"/>
      <c r="L128" s="1"/>
      <c r="M128" s="255"/>
      <c r="N128" s="255"/>
      <c r="O128" s="255"/>
      <c r="P128" s="1"/>
      <c r="Q128" s="1"/>
      <c r="R128" s="1"/>
      <c r="S128" s="1"/>
      <c r="T128" s="1"/>
    </row>
    <row r="129" spans="2:20">
      <c r="B129" s="1"/>
      <c r="C129" s="1"/>
      <c r="D129" s="1"/>
      <c r="E129" s="1"/>
      <c r="F129" s="1"/>
      <c r="G129" s="1"/>
      <c r="H129" s="1"/>
      <c r="I129" s="1"/>
      <c r="J129" s="1"/>
      <c r="K129" s="255"/>
      <c r="L129" s="1"/>
      <c r="M129" s="255"/>
      <c r="N129" s="255"/>
      <c r="O129" s="255"/>
      <c r="P129" s="1"/>
      <c r="Q129" s="1"/>
      <c r="R129" s="1"/>
      <c r="S129" s="1"/>
      <c r="T129" s="1"/>
    </row>
    <row r="130" spans="2:20">
      <c r="B130" s="1"/>
      <c r="C130" s="1"/>
      <c r="D130" s="1"/>
      <c r="E130" s="1"/>
      <c r="F130" s="1"/>
      <c r="G130" s="1"/>
      <c r="H130" s="1"/>
      <c r="I130" s="1"/>
      <c r="J130" s="1"/>
      <c r="K130" s="255"/>
      <c r="L130" s="1"/>
      <c r="M130" s="255"/>
      <c r="N130" s="255"/>
      <c r="O130" s="255"/>
      <c r="P130" s="1"/>
      <c r="Q130" s="1"/>
      <c r="R130" s="1"/>
      <c r="S130" s="1"/>
      <c r="T130" s="1"/>
    </row>
    <row r="131" spans="2:20">
      <c r="B131" s="1"/>
      <c r="C131" s="1"/>
      <c r="D131" s="1"/>
      <c r="E131" s="1"/>
      <c r="F131" s="1"/>
      <c r="G131" s="1"/>
      <c r="H131" s="1"/>
      <c r="I131" s="1"/>
      <c r="J131" s="1"/>
      <c r="K131" s="255"/>
      <c r="L131" s="1"/>
      <c r="M131" s="255"/>
      <c r="N131" s="255"/>
      <c r="O131" s="255"/>
      <c r="P131" s="1"/>
      <c r="Q131" s="1"/>
      <c r="R131" s="1"/>
      <c r="S131" s="1"/>
      <c r="T131" s="1"/>
    </row>
    <row r="132" spans="2:20">
      <c r="B132" s="1"/>
      <c r="C132" s="1"/>
      <c r="D132" s="1"/>
      <c r="E132" s="1"/>
      <c r="F132" s="1"/>
      <c r="G132" s="1"/>
      <c r="H132" s="1"/>
      <c r="I132" s="1"/>
      <c r="J132" s="1"/>
      <c r="K132" s="255"/>
      <c r="L132" s="1"/>
      <c r="M132" s="255"/>
      <c r="N132" s="255"/>
      <c r="O132" s="255"/>
      <c r="P132" s="1"/>
      <c r="Q132" s="1"/>
      <c r="R132" s="1"/>
      <c r="S132" s="1"/>
      <c r="T132" s="1"/>
    </row>
    <row r="133" spans="2:20">
      <c r="B133" s="1"/>
      <c r="C133" s="1"/>
      <c r="D133" s="1"/>
      <c r="E133" s="1"/>
      <c r="F133" s="1"/>
      <c r="G133" s="1"/>
      <c r="H133" s="1"/>
      <c r="I133" s="1"/>
      <c r="J133" s="1"/>
      <c r="K133" s="255"/>
      <c r="L133" s="1"/>
      <c r="M133" s="255"/>
      <c r="N133" s="255"/>
      <c r="O133" s="255"/>
      <c r="P133" s="1"/>
      <c r="Q133" s="1"/>
      <c r="R133" s="1"/>
      <c r="S133" s="1"/>
      <c r="T133" s="1"/>
    </row>
    <row r="134" spans="2:20">
      <c r="B134" s="1"/>
      <c r="C134" s="1"/>
      <c r="D134" s="1"/>
      <c r="E134" s="1"/>
      <c r="F134" s="1"/>
      <c r="G134" s="1"/>
      <c r="H134" s="1"/>
      <c r="I134" s="1"/>
      <c r="J134" s="1"/>
      <c r="K134" s="255"/>
      <c r="L134" s="1"/>
      <c r="M134" s="255"/>
      <c r="N134" s="255"/>
      <c r="O134" s="255"/>
      <c r="P134" s="1"/>
      <c r="Q134" s="1"/>
      <c r="R134" s="1"/>
      <c r="S134" s="1"/>
      <c r="T134" s="1"/>
    </row>
    <row r="135" spans="2:20">
      <c r="B135" s="1"/>
      <c r="C135" s="1"/>
      <c r="D135" s="1"/>
      <c r="E135" s="1"/>
      <c r="F135" s="1"/>
      <c r="G135" s="1"/>
      <c r="H135" s="1"/>
      <c r="I135" s="1"/>
      <c r="J135" s="1"/>
      <c r="K135" s="255"/>
      <c r="L135" s="1"/>
      <c r="M135" s="255"/>
      <c r="N135" s="255"/>
      <c r="O135" s="255"/>
      <c r="P135" s="1"/>
      <c r="Q135" s="1"/>
      <c r="R135" s="1"/>
      <c r="S135" s="1"/>
      <c r="T135" s="1"/>
    </row>
    <row r="136" spans="2:20">
      <c r="B136" s="1"/>
      <c r="C136" s="1"/>
      <c r="D136" s="1"/>
      <c r="E136" s="1"/>
      <c r="F136" s="1"/>
      <c r="G136" s="1"/>
      <c r="H136" s="1"/>
      <c r="I136" s="1"/>
      <c r="J136" s="1"/>
      <c r="K136" s="255"/>
      <c r="L136" s="1"/>
      <c r="M136" s="255"/>
      <c r="N136" s="255"/>
      <c r="O136" s="255"/>
      <c r="P136" s="1"/>
      <c r="Q136" s="1"/>
      <c r="R136" s="1"/>
      <c r="S136" s="1"/>
      <c r="T136" s="1"/>
    </row>
    <row r="137" spans="2:20">
      <c r="B137" s="1"/>
      <c r="C137" s="1"/>
      <c r="D137" s="1"/>
      <c r="E137" s="1"/>
      <c r="F137" s="1"/>
      <c r="G137" s="1"/>
      <c r="H137" s="1"/>
      <c r="I137" s="1"/>
      <c r="J137" s="1"/>
      <c r="K137" s="255"/>
      <c r="L137" s="1"/>
      <c r="M137" s="255"/>
      <c r="N137" s="255"/>
      <c r="O137" s="255"/>
      <c r="P137" s="1"/>
      <c r="Q137" s="1"/>
      <c r="R137" s="1"/>
      <c r="S137" s="1"/>
      <c r="T137" s="1"/>
    </row>
    <row r="138" spans="2:20">
      <c r="B138" s="1"/>
      <c r="C138" s="1"/>
      <c r="D138" s="1"/>
      <c r="E138" s="1"/>
      <c r="F138" s="1"/>
      <c r="G138" s="1"/>
      <c r="H138" s="1"/>
      <c r="I138" s="1"/>
      <c r="J138" s="1"/>
      <c r="K138" s="255"/>
      <c r="L138" s="1"/>
      <c r="M138" s="255"/>
      <c r="N138" s="255"/>
      <c r="O138" s="255"/>
      <c r="P138" s="1"/>
      <c r="Q138" s="1"/>
      <c r="R138" s="1"/>
      <c r="S138" s="1"/>
      <c r="T138" s="1"/>
    </row>
    <row r="139" spans="2:20">
      <c r="B139" s="1"/>
      <c r="C139" s="1"/>
      <c r="D139" s="1"/>
      <c r="E139" s="1"/>
      <c r="F139" s="1"/>
      <c r="G139" s="1"/>
      <c r="H139" s="1"/>
      <c r="I139" s="1"/>
      <c r="J139" s="1"/>
      <c r="K139" s="255"/>
      <c r="L139" s="1"/>
      <c r="M139" s="255"/>
      <c r="N139" s="255"/>
      <c r="O139" s="255"/>
      <c r="P139" s="1"/>
      <c r="Q139" s="1"/>
      <c r="R139" s="1"/>
      <c r="S139" s="1"/>
      <c r="T139" s="1"/>
    </row>
    <row r="140" spans="2:20">
      <c r="B140" s="1"/>
      <c r="C140" s="1"/>
      <c r="D140" s="1"/>
      <c r="E140" s="1"/>
      <c r="F140" s="1"/>
      <c r="G140" s="1"/>
      <c r="H140" s="1"/>
      <c r="I140" s="1"/>
      <c r="J140" s="1"/>
      <c r="K140" s="255"/>
      <c r="L140" s="1"/>
      <c r="M140" s="255"/>
      <c r="N140" s="255"/>
      <c r="O140" s="255"/>
      <c r="P140" s="1"/>
      <c r="Q140" s="1"/>
      <c r="R140" s="1"/>
      <c r="S140" s="1"/>
      <c r="T140" s="1"/>
    </row>
    <row r="141" spans="2:20">
      <c r="B141" s="1"/>
      <c r="C141" s="1"/>
      <c r="D141" s="1"/>
      <c r="E141" s="1"/>
      <c r="F141" s="1"/>
      <c r="G141" s="1"/>
      <c r="H141" s="1"/>
      <c r="I141" s="1"/>
      <c r="J141" s="1"/>
      <c r="K141" s="255"/>
      <c r="L141" s="1"/>
      <c r="M141" s="255"/>
      <c r="N141" s="255"/>
      <c r="O141" s="255"/>
      <c r="P141" s="1"/>
      <c r="Q141" s="1"/>
      <c r="R141" s="1"/>
      <c r="S141" s="1"/>
      <c r="T141" s="1"/>
    </row>
    <row r="142" spans="2:20">
      <c r="B142" s="1"/>
      <c r="C142" s="1"/>
      <c r="D142" s="1"/>
      <c r="E142" s="1"/>
      <c r="F142" s="1"/>
      <c r="G142" s="1"/>
      <c r="H142" s="1"/>
      <c r="I142" s="1"/>
      <c r="J142" s="1"/>
      <c r="K142" s="255"/>
      <c r="L142" s="1"/>
      <c r="M142" s="255"/>
      <c r="N142" s="255"/>
      <c r="O142" s="255"/>
      <c r="P142" s="1"/>
      <c r="Q142" s="1"/>
      <c r="R142" s="1"/>
      <c r="S142" s="1"/>
      <c r="T142" s="1"/>
    </row>
    <row r="143" spans="2:20">
      <c r="B143" s="1"/>
      <c r="C143" s="1"/>
      <c r="D143" s="1"/>
      <c r="E143" s="1"/>
      <c r="F143" s="1"/>
      <c r="G143" s="1"/>
      <c r="H143" s="1"/>
      <c r="I143" s="1"/>
      <c r="J143" s="1"/>
      <c r="K143" s="255"/>
      <c r="L143" s="1"/>
      <c r="M143" s="255"/>
      <c r="N143" s="255"/>
      <c r="O143" s="255"/>
      <c r="P143" s="1"/>
      <c r="Q143" s="1"/>
      <c r="R143" s="1"/>
      <c r="S143" s="1"/>
      <c r="T143" s="1"/>
    </row>
    <row r="144" spans="2:20">
      <c r="B144" s="1"/>
      <c r="C144" s="1"/>
      <c r="D144" s="1"/>
      <c r="E144" s="1"/>
      <c r="F144" s="1"/>
      <c r="G144" s="1"/>
      <c r="H144" s="1"/>
      <c r="I144" s="1"/>
      <c r="J144" s="1"/>
      <c r="K144" s="255"/>
      <c r="L144" s="1"/>
      <c r="M144" s="255"/>
      <c r="N144" s="255"/>
      <c r="O144" s="255"/>
      <c r="P144" s="1"/>
      <c r="Q144" s="1"/>
      <c r="R144" s="1"/>
      <c r="S144" s="1"/>
      <c r="T144" s="1"/>
    </row>
    <row r="145" spans="2:20">
      <c r="B145" s="1"/>
      <c r="C145" s="1"/>
      <c r="D145" s="1"/>
      <c r="E145" s="1"/>
      <c r="F145" s="1"/>
      <c r="G145" s="1"/>
      <c r="H145" s="1"/>
      <c r="I145" s="1"/>
      <c r="J145" s="1"/>
      <c r="K145" s="255"/>
      <c r="L145" s="1"/>
      <c r="M145" s="255"/>
      <c r="N145" s="255"/>
      <c r="O145" s="255"/>
      <c r="P145" s="1"/>
      <c r="Q145" s="1"/>
      <c r="R145" s="1"/>
      <c r="S145" s="1"/>
      <c r="T145" s="1"/>
    </row>
    <row r="146" spans="2:20">
      <c r="B146" s="1"/>
      <c r="C146" s="1"/>
      <c r="D146" s="1"/>
      <c r="E146" s="1"/>
      <c r="F146" s="1"/>
      <c r="G146" s="1"/>
      <c r="H146" s="1"/>
      <c r="I146" s="1"/>
      <c r="J146" s="1"/>
      <c r="K146" s="255"/>
      <c r="L146" s="1"/>
      <c r="M146" s="255"/>
      <c r="N146" s="255"/>
      <c r="O146" s="255"/>
      <c r="P146" s="1"/>
      <c r="Q146" s="1"/>
      <c r="R146" s="1"/>
      <c r="S146" s="1"/>
      <c r="T146" s="1"/>
    </row>
    <row r="147" spans="2:20">
      <c r="B147" s="1"/>
      <c r="C147" s="1"/>
      <c r="D147" s="1"/>
      <c r="E147" s="1"/>
      <c r="F147" s="1"/>
      <c r="G147" s="1"/>
      <c r="H147" s="1"/>
      <c r="I147" s="1"/>
      <c r="J147" s="1"/>
      <c r="K147" s="255"/>
      <c r="L147" s="1"/>
      <c r="M147" s="255"/>
      <c r="N147" s="255"/>
      <c r="O147" s="255"/>
      <c r="P147" s="1"/>
      <c r="Q147" s="1"/>
      <c r="R147" s="1"/>
      <c r="S147" s="1"/>
      <c r="T147" s="1"/>
    </row>
    <row r="148" spans="2:20">
      <c r="B148" s="1"/>
      <c r="C148" s="1"/>
      <c r="D148" s="1"/>
      <c r="E148" s="1"/>
      <c r="F148" s="1"/>
      <c r="G148" s="1"/>
      <c r="H148" s="1"/>
      <c r="I148" s="1"/>
      <c r="J148" s="1"/>
      <c r="K148" s="255"/>
      <c r="L148" s="1"/>
      <c r="M148" s="255"/>
      <c r="N148" s="255"/>
      <c r="O148" s="255"/>
      <c r="P148" s="1"/>
      <c r="Q148" s="1"/>
      <c r="R148" s="1"/>
      <c r="S148" s="1"/>
      <c r="T148" s="1"/>
    </row>
    <row r="149" spans="2:20">
      <c r="B149" s="1"/>
      <c r="C149" s="1"/>
      <c r="D149" s="1"/>
      <c r="E149" s="1"/>
      <c r="F149" s="1"/>
      <c r="G149" s="1"/>
      <c r="H149" s="1"/>
      <c r="I149" s="1"/>
      <c r="J149" s="1"/>
      <c r="K149" s="255"/>
      <c r="L149" s="1"/>
      <c r="M149" s="255"/>
      <c r="N149" s="255"/>
      <c r="O149" s="255"/>
      <c r="P149" s="1"/>
      <c r="Q149" s="1"/>
      <c r="R149" s="1"/>
      <c r="S149" s="1"/>
      <c r="T149" s="1"/>
    </row>
    <row r="150" spans="2:20">
      <c r="B150" s="1"/>
      <c r="C150" s="1"/>
      <c r="D150" s="1"/>
      <c r="E150" s="1"/>
      <c r="F150" s="1"/>
      <c r="G150" s="1"/>
      <c r="H150" s="1"/>
      <c r="I150" s="1"/>
      <c r="J150" s="1"/>
      <c r="K150" s="255"/>
      <c r="L150" s="1"/>
      <c r="M150" s="255"/>
      <c r="N150" s="255"/>
      <c r="O150" s="255"/>
      <c r="P150" s="1"/>
      <c r="Q150" s="1"/>
      <c r="R150" s="1"/>
      <c r="S150" s="1"/>
      <c r="T150" s="1"/>
    </row>
    <row r="151" spans="2:20">
      <c r="B151" s="1"/>
      <c r="C151" s="1"/>
      <c r="D151" s="1"/>
      <c r="E151" s="1"/>
      <c r="F151" s="1"/>
      <c r="G151" s="1"/>
      <c r="H151" s="1"/>
      <c r="I151" s="1"/>
      <c r="J151" s="1"/>
      <c r="K151" s="255"/>
      <c r="L151" s="1"/>
      <c r="M151" s="255"/>
      <c r="N151" s="255"/>
      <c r="O151" s="255"/>
      <c r="P151" s="1"/>
      <c r="Q151" s="1"/>
      <c r="R151" s="1"/>
      <c r="S151" s="1"/>
      <c r="T151" s="1"/>
    </row>
    <row r="152" spans="2:20">
      <c r="B152" s="1"/>
      <c r="C152" s="1"/>
      <c r="D152" s="1"/>
      <c r="E152" s="1"/>
      <c r="F152" s="1"/>
      <c r="G152" s="1"/>
      <c r="H152" s="1"/>
      <c r="I152" s="1"/>
      <c r="J152" s="1"/>
      <c r="K152" s="255"/>
      <c r="L152" s="1"/>
      <c r="M152" s="255"/>
      <c r="N152" s="255"/>
      <c r="O152" s="255"/>
      <c r="P152" s="1"/>
      <c r="Q152" s="1"/>
      <c r="R152" s="1"/>
      <c r="S152" s="1"/>
      <c r="T152" s="1"/>
    </row>
    <row r="153" spans="2:20">
      <c r="B153" s="1"/>
      <c r="C153" s="1"/>
      <c r="D153" s="1"/>
      <c r="E153" s="1"/>
      <c r="F153" s="1"/>
      <c r="G153" s="1"/>
      <c r="H153" s="1"/>
      <c r="I153" s="1"/>
      <c r="J153" s="1"/>
      <c r="K153" s="255"/>
      <c r="L153" s="1"/>
      <c r="M153" s="255"/>
      <c r="N153" s="255"/>
      <c r="O153" s="255"/>
      <c r="P153" s="1"/>
      <c r="Q153" s="1"/>
      <c r="R153" s="1"/>
      <c r="S153" s="1"/>
      <c r="T153" s="1"/>
    </row>
    <row r="154" spans="2:20">
      <c r="B154" s="1"/>
      <c r="C154" s="1"/>
      <c r="D154" s="1"/>
      <c r="E154" s="1"/>
      <c r="F154" s="1"/>
      <c r="G154" s="1"/>
      <c r="H154" s="1"/>
      <c r="I154" s="1"/>
      <c r="J154" s="1"/>
      <c r="K154" s="255"/>
      <c r="L154" s="1"/>
      <c r="M154" s="255"/>
      <c r="N154" s="255"/>
      <c r="O154" s="255"/>
      <c r="P154" s="1"/>
      <c r="Q154" s="1"/>
      <c r="R154" s="1"/>
      <c r="S154" s="1"/>
      <c r="T154" s="1"/>
    </row>
    <row r="155" spans="2:20">
      <c r="B155" s="1"/>
      <c r="C155" s="1"/>
      <c r="D155" s="1"/>
      <c r="E155" s="1"/>
      <c r="F155" s="1"/>
      <c r="G155" s="1"/>
      <c r="H155" s="1"/>
      <c r="I155" s="1"/>
      <c r="J155" s="1"/>
      <c r="K155" s="255"/>
      <c r="L155" s="1"/>
      <c r="M155" s="255"/>
      <c r="N155" s="255"/>
      <c r="O155" s="255"/>
      <c r="P155" s="1"/>
      <c r="Q155" s="1"/>
      <c r="R155" s="1"/>
      <c r="S155" s="1"/>
      <c r="T155" s="1"/>
    </row>
    <row r="156" spans="2:20">
      <c r="B156" s="1"/>
      <c r="C156" s="1"/>
      <c r="D156" s="1"/>
      <c r="E156" s="1"/>
      <c r="F156" s="1"/>
      <c r="G156" s="1"/>
      <c r="H156" s="1"/>
      <c r="I156" s="1"/>
      <c r="J156" s="1"/>
      <c r="K156" s="255"/>
      <c r="L156" s="1"/>
      <c r="M156" s="255"/>
      <c r="N156" s="255"/>
      <c r="O156" s="255"/>
      <c r="P156" s="1"/>
      <c r="Q156" s="1"/>
      <c r="R156" s="1"/>
      <c r="S156" s="1"/>
      <c r="T156" s="1"/>
    </row>
    <row r="157" spans="2:20">
      <c r="B157" s="1"/>
      <c r="C157" s="1"/>
      <c r="D157" s="1"/>
      <c r="E157" s="1"/>
      <c r="F157" s="1"/>
      <c r="G157" s="1"/>
      <c r="H157" s="1"/>
      <c r="I157" s="1"/>
      <c r="J157" s="1"/>
      <c r="K157" s="255"/>
      <c r="L157" s="1"/>
      <c r="M157" s="255"/>
      <c r="N157" s="255"/>
      <c r="O157" s="255"/>
      <c r="P157" s="1"/>
      <c r="Q157" s="1"/>
      <c r="R157" s="1"/>
      <c r="S157" s="1"/>
      <c r="T157" s="1"/>
    </row>
    <row r="158" spans="2:20">
      <c r="B158" s="1"/>
      <c r="C158" s="1"/>
      <c r="D158" s="1"/>
      <c r="E158" s="1"/>
      <c r="F158" s="1"/>
      <c r="G158" s="1"/>
      <c r="H158" s="1"/>
      <c r="I158" s="1"/>
      <c r="J158" s="1"/>
      <c r="K158" s="255"/>
      <c r="L158" s="1"/>
      <c r="M158" s="255"/>
      <c r="N158" s="255"/>
      <c r="O158" s="255"/>
      <c r="P158" s="1"/>
      <c r="Q158" s="1"/>
      <c r="R158" s="1"/>
      <c r="S158" s="1"/>
      <c r="T158" s="1"/>
    </row>
    <row r="159" spans="2:20">
      <c r="B159" s="1"/>
      <c r="C159" s="1"/>
      <c r="D159" s="1"/>
      <c r="E159" s="1"/>
      <c r="F159" s="1"/>
      <c r="G159" s="1"/>
      <c r="H159" s="1"/>
      <c r="I159" s="1"/>
      <c r="J159" s="1"/>
      <c r="K159" s="255"/>
      <c r="L159" s="1"/>
      <c r="M159" s="255"/>
      <c r="N159" s="255"/>
      <c r="O159" s="255"/>
      <c r="P159" s="1"/>
      <c r="Q159" s="1"/>
      <c r="R159" s="1"/>
      <c r="S159" s="1"/>
      <c r="T159" s="1"/>
    </row>
    <row r="160" spans="2:20">
      <c r="B160" s="1"/>
      <c r="C160" s="1"/>
      <c r="D160" s="1"/>
      <c r="E160" s="1"/>
      <c r="F160" s="1"/>
      <c r="G160" s="1"/>
      <c r="H160" s="1"/>
      <c r="I160" s="1"/>
      <c r="J160" s="1"/>
      <c r="K160" s="255"/>
      <c r="L160" s="1"/>
      <c r="M160" s="255"/>
      <c r="N160" s="255"/>
      <c r="O160" s="255"/>
      <c r="P160" s="1"/>
      <c r="Q160" s="1"/>
      <c r="R160" s="1"/>
      <c r="S160" s="1"/>
      <c r="T160" s="1"/>
    </row>
    <row r="161" spans="2:20">
      <c r="B161" s="1"/>
      <c r="C161" s="1"/>
      <c r="D161" s="1"/>
      <c r="E161" s="1"/>
      <c r="F161" s="1"/>
      <c r="G161" s="1"/>
      <c r="H161" s="1"/>
      <c r="I161" s="1"/>
      <c r="J161" s="1"/>
      <c r="K161" s="255"/>
      <c r="L161" s="1"/>
      <c r="M161" s="255"/>
      <c r="N161" s="255"/>
      <c r="O161" s="255"/>
      <c r="P161" s="1"/>
      <c r="Q161" s="1"/>
      <c r="R161" s="1"/>
      <c r="S161" s="1"/>
      <c r="T161" s="1"/>
    </row>
    <row r="162" spans="2:20">
      <c r="B162" s="1"/>
      <c r="C162" s="1"/>
      <c r="D162" s="1"/>
      <c r="E162" s="1"/>
      <c r="F162" s="1"/>
      <c r="G162" s="1"/>
      <c r="H162" s="1"/>
      <c r="I162" s="1"/>
      <c r="J162" s="1"/>
      <c r="K162" s="255"/>
      <c r="L162" s="1"/>
      <c r="M162" s="255"/>
      <c r="N162" s="255"/>
      <c r="O162" s="255"/>
      <c r="P162" s="1"/>
      <c r="Q162" s="1"/>
      <c r="R162" s="1"/>
      <c r="S162" s="1"/>
      <c r="T162" s="1"/>
    </row>
    <row r="163" spans="2:20">
      <c r="B163" s="1"/>
      <c r="C163" s="1"/>
      <c r="D163" s="1"/>
      <c r="E163" s="1"/>
      <c r="F163" s="1"/>
      <c r="G163" s="1"/>
      <c r="H163" s="1"/>
      <c r="I163" s="1"/>
      <c r="J163" s="1"/>
      <c r="K163" s="255"/>
      <c r="L163" s="1"/>
      <c r="M163" s="255"/>
      <c r="N163" s="255"/>
      <c r="O163" s="255"/>
      <c r="P163" s="1"/>
      <c r="Q163" s="1"/>
      <c r="R163" s="1"/>
      <c r="S163" s="1"/>
      <c r="T163" s="1"/>
    </row>
    <row r="164" spans="2:20">
      <c r="B164" s="1"/>
      <c r="C164" s="1"/>
      <c r="D164" s="1"/>
      <c r="E164" s="1"/>
      <c r="F164" s="1"/>
      <c r="G164" s="1"/>
      <c r="H164" s="1"/>
      <c r="I164" s="1"/>
      <c r="J164" s="1"/>
      <c r="K164" s="255"/>
      <c r="L164" s="1"/>
      <c r="M164" s="255"/>
      <c r="N164" s="255"/>
      <c r="O164" s="255"/>
      <c r="P164" s="1"/>
      <c r="Q164" s="1"/>
      <c r="R164" s="1"/>
      <c r="S164" s="1"/>
      <c r="T164" s="1"/>
    </row>
    <row r="165" spans="2:20">
      <c r="B165" s="1"/>
      <c r="C165" s="1"/>
      <c r="D165" s="1"/>
      <c r="E165" s="1"/>
      <c r="F165" s="1"/>
      <c r="G165" s="1"/>
      <c r="H165" s="1"/>
      <c r="I165" s="1"/>
      <c r="J165" s="1"/>
      <c r="K165" s="255"/>
      <c r="L165" s="1"/>
      <c r="M165" s="255"/>
      <c r="N165" s="255"/>
      <c r="O165" s="255"/>
      <c r="P165" s="1"/>
      <c r="Q165" s="1"/>
      <c r="R165" s="1"/>
      <c r="S165" s="1"/>
      <c r="T165" s="1"/>
    </row>
    <row r="166" spans="2:20">
      <c r="B166" s="1"/>
      <c r="C166" s="1"/>
      <c r="D166" s="1"/>
      <c r="E166" s="1"/>
      <c r="F166" s="1"/>
      <c r="G166" s="1"/>
      <c r="H166" s="1"/>
      <c r="I166" s="1"/>
      <c r="J166" s="1"/>
      <c r="K166" s="255"/>
      <c r="L166" s="1"/>
      <c r="M166" s="255"/>
      <c r="N166" s="255"/>
      <c r="O166" s="255"/>
      <c r="P166" s="1"/>
      <c r="Q166" s="1"/>
      <c r="R166" s="1"/>
      <c r="S166" s="1"/>
      <c r="T166" s="1"/>
    </row>
    <row r="167" spans="2:20">
      <c r="B167" s="1"/>
      <c r="C167" s="1"/>
      <c r="D167" s="1"/>
      <c r="E167" s="1"/>
      <c r="F167" s="1"/>
      <c r="G167" s="1"/>
      <c r="H167" s="1"/>
      <c r="I167" s="1"/>
      <c r="J167" s="1"/>
      <c r="K167" s="255"/>
      <c r="L167" s="1"/>
      <c r="M167" s="255"/>
      <c r="N167" s="255"/>
      <c r="O167" s="255"/>
      <c r="P167" s="1"/>
      <c r="Q167" s="1"/>
      <c r="R167" s="1"/>
      <c r="S167" s="1"/>
      <c r="T167" s="1"/>
    </row>
    <row r="168" spans="2:20">
      <c r="B168" s="1"/>
      <c r="C168" s="1"/>
      <c r="D168" s="1"/>
      <c r="E168" s="1"/>
      <c r="F168" s="1"/>
      <c r="G168" s="1"/>
      <c r="H168" s="1"/>
      <c r="I168" s="1"/>
      <c r="J168" s="1"/>
      <c r="K168" s="255"/>
      <c r="L168" s="1"/>
      <c r="M168" s="255"/>
      <c r="N168" s="255"/>
      <c r="O168" s="255"/>
      <c r="P168" s="1"/>
      <c r="Q168" s="1"/>
      <c r="R168" s="1"/>
      <c r="S168" s="1"/>
      <c r="T168" s="1"/>
    </row>
    <row r="169" spans="2:20">
      <c r="B169" s="1"/>
      <c r="C169" s="1"/>
      <c r="D169" s="1"/>
      <c r="E169" s="1"/>
      <c r="F169" s="1"/>
      <c r="G169" s="1"/>
      <c r="H169" s="1"/>
      <c r="I169" s="1"/>
      <c r="J169" s="1"/>
      <c r="K169" s="255"/>
      <c r="L169" s="1"/>
      <c r="M169" s="255"/>
      <c r="N169" s="255"/>
      <c r="O169" s="255"/>
      <c r="P169" s="1"/>
      <c r="Q169" s="1"/>
      <c r="R169" s="1"/>
      <c r="S169" s="1"/>
      <c r="T169" s="1"/>
    </row>
    <row r="170" spans="2:20">
      <c r="B170" s="1"/>
      <c r="C170" s="1"/>
      <c r="D170" s="1"/>
      <c r="E170" s="1"/>
      <c r="F170" s="1"/>
      <c r="G170" s="1"/>
      <c r="H170" s="1"/>
      <c r="I170" s="1"/>
      <c r="J170" s="1"/>
      <c r="K170" s="255"/>
      <c r="L170" s="1"/>
      <c r="M170" s="255"/>
      <c r="N170" s="255"/>
      <c r="O170" s="255"/>
      <c r="P170" s="1"/>
      <c r="Q170" s="1"/>
      <c r="R170" s="1"/>
      <c r="S170" s="1"/>
      <c r="T170" s="1"/>
    </row>
    <row r="171" spans="2:20">
      <c r="B171" s="1"/>
      <c r="C171" s="1"/>
      <c r="D171" s="1"/>
      <c r="E171" s="1"/>
      <c r="F171" s="1"/>
      <c r="G171" s="1"/>
      <c r="H171" s="1"/>
      <c r="I171" s="1"/>
      <c r="J171" s="1"/>
      <c r="K171" s="255"/>
      <c r="L171" s="1"/>
      <c r="M171" s="255"/>
      <c r="N171" s="255"/>
      <c r="O171" s="255"/>
      <c r="P171" s="1"/>
      <c r="Q171" s="1"/>
      <c r="R171" s="1"/>
      <c r="S171" s="1"/>
      <c r="T171" s="1"/>
    </row>
    <row r="172" spans="2:20">
      <c r="B172" s="1"/>
      <c r="C172" s="1"/>
      <c r="D172" s="1"/>
      <c r="E172" s="1"/>
      <c r="F172" s="1"/>
      <c r="G172" s="1"/>
      <c r="H172" s="1"/>
      <c r="I172" s="1"/>
      <c r="J172" s="1"/>
      <c r="K172" s="255"/>
      <c r="L172" s="1"/>
      <c r="M172" s="255"/>
      <c r="N172" s="255"/>
      <c r="O172" s="255"/>
      <c r="P172" s="1"/>
      <c r="Q172" s="1"/>
      <c r="R172" s="1"/>
      <c r="S172" s="1"/>
      <c r="T172" s="1"/>
    </row>
    <row r="173" spans="2:20">
      <c r="B173" s="1"/>
      <c r="C173" s="1"/>
      <c r="D173" s="1"/>
      <c r="E173" s="1"/>
      <c r="F173" s="1"/>
      <c r="G173" s="1"/>
      <c r="H173" s="1"/>
      <c r="I173" s="1"/>
      <c r="J173" s="1"/>
      <c r="K173" s="255"/>
      <c r="L173" s="1"/>
      <c r="M173" s="255"/>
      <c r="N173" s="255"/>
      <c r="O173" s="255"/>
      <c r="P173" s="1"/>
      <c r="Q173" s="1"/>
      <c r="R173" s="1"/>
      <c r="S173" s="1"/>
      <c r="T173" s="1"/>
    </row>
    <row r="174" spans="2:20">
      <c r="B174" s="1"/>
      <c r="C174" s="1"/>
      <c r="D174" s="1"/>
      <c r="E174" s="1"/>
      <c r="F174" s="1"/>
      <c r="G174" s="1"/>
      <c r="H174" s="1"/>
      <c r="I174" s="1"/>
      <c r="J174" s="1"/>
      <c r="K174" s="255"/>
      <c r="L174" s="1"/>
      <c r="M174" s="255"/>
      <c r="N174" s="255"/>
      <c r="O174" s="255"/>
      <c r="P174" s="1"/>
      <c r="Q174" s="1"/>
      <c r="R174" s="1"/>
      <c r="S174" s="1"/>
      <c r="T174" s="1"/>
    </row>
    <row r="175" spans="2:20">
      <c r="B175" s="1"/>
      <c r="C175" s="1"/>
      <c r="D175" s="1"/>
      <c r="E175" s="1"/>
      <c r="F175" s="1"/>
      <c r="G175" s="1"/>
      <c r="H175" s="1"/>
      <c r="I175" s="1"/>
      <c r="J175" s="1"/>
      <c r="K175" s="255"/>
      <c r="L175" s="1"/>
      <c r="M175" s="255"/>
      <c r="N175" s="255"/>
      <c r="O175" s="255"/>
      <c r="P175" s="1"/>
      <c r="Q175" s="1"/>
      <c r="R175" s="1"/>
      <c r="S175" s="1"/>
      <c r="T175" s="1"/>
    </row>
    <row r="176" spans="2:20">
      <c r="B176" s="1"/>
      <c r="C176" s="1"/>
      <c r="D176" s="1"/>
      <c r="E176" s="1"/>
      <c r="F176" s="1"/>
      <c r="G176" s="1"/>
      <c r="H176" s="1"/>
      <c r="I176" s="1"/>
      <c r="J176" s="1"/>
      <c r="K176" s="255"/>
      <c r="L176" s="1"/>
      <c r="M176" s="255"/>
      <c r="N176" s="255"/>
      <c r="O176" s="255"/>
      <c r="P176" s="1"/>
      <c r="Q176" s="1"/>
      <c r="R176" s="1"/>
      <c r="S176" s="1"/>
      <c r="T176" s="1"/>
    </row>
    <row r="177" spans="2:20">
      <c r="B177" s="1"/>
      <c r="C177" s="1"/>
      <c r="D177" s="1"/>
      <c r="E177" s="1"/>
      <c r="F177" s="1"/>
      <c r="G177" s="1"/>
      <c r="H177" s="1"/>
      <c r="I177" s="1"/>
      <c r="J177" s="1"/>
      <c r="K177" s="255"/>
      <c r="L177" s="1"/>
      <c r="M177" s="255"/>
      <c r="N177" s="255"/>
      <c r="O177" s="255"/>
      <c r="P177" s="1"/>
      <c r="Q177" s="1"/>
      <c r="R177" s="1"/>
      <c r="S177" s="1"/>
      <c r="T177" s="1"/>
    </row>
    <row r="178" spans="2:20">
      <c r="B178" s="1"/>
      <c r="C178" s="1"/>
      <c r="D178" s="1"/>
      <c r="E178" s="1"/>
      <c r="F178" s="1"/>
      <c r="G178" s="1"/>
      <c r="H178" s="1"/>
      <c r="I178" s="1"/>
      <c r="J178" s="1"/>
      <c r="K178" s="255"/>
      <c r="L178" s="1"/>
      <c r="M178" s="255"/>
      <c r="N178" s="255"/>
      <c r="O178" s="255"/>
      <c r="P178" s="1"/>
      <c r="Q178" s="1"/>
      <c r="R178" s="1"/>
      <c r="S178" s="1"/>
      <c r="T178" s="1"/>
    </row>
    <row r="179" spans="2:20">
      <c r="B179" s="1"/>
      <c r="C179" s="1"/>
      <c r="D179" s="1"/>
      <c r="E179" s="1"/>
      <c r="F179" s="1"/>
      <c r="G179" s="1"/>
      <c r="H179" s="1"/>
      <c r="I179" s="1"/>
      <c r="J179" s="1"/>
      <c r="K179" s="255"/>
      <c r="L179" s="1"/>
      <c r="M179" s="255"/>
      <c r="N179" s="255"/>
      <c r="O179" s="255"/>
      <c r="P179" s="1"/>
      <c r="Q179" s="1"/>
      <c r="R179" s="1"/>
      <c r="S179" s="1"/>
      <c r="T179" s="1"/>
    </row>
    <row r="180" spans="2:20">
      <c r="B180" s="1"/>
      <c r="C180" s="1"/>
      <c r="D180" s="1"/>
      <c r="E180" s="1"/>
      <c r="F180" s="1"/>
      <c r="G180" s="1"/>
      <c r="H180" s="1"/>
      <c r="I180" s="1"/>
      <c r="J180" s="1"/>
      <c r="K180" s="255"/>
      <c r="L180" s="1"/>
      <c r="M180" s="255"/>
      <c r="N180" s="255"/>
      <c r="O180" s="255"/>
      <c r="P180" s="1"/>
      <c r="Q180" s="1"/>
      <c r="R180" s="1"/>
      <c r="S180" s="1"/>
      <c r="T180" s="1"/>
    </row>
    <row r="181" spans="2:20">
      <c r="B181" s="1"/>
      <c r="C181" s="1"/>
      <c r="D181" s="1"/>
      <c r="E181" s="1"/>
      <c r="F181" s="1"/>
      <c r="G181" s="1"/>
      <c r="H181" s="1"/>
      <c r="I181" s="1"/>
      <c r="J181" s="1"/>
      <c r="K181" s="255"/>
      <c r="L181" s="1"/>
      <c r="M181" s="255"/>
      <c r="N181" s="255"/>
      <c r="O181" s="255"/>
      <c r="P181" s="1"/>
      <c r="Q181" s="1"/>
      <c r="R181" s="1"/>
      <c r="S181" s="1"/>
      <c r="T181" s="1"/>
    </row>
    <row r="182" spans="2:20">
      <c r="B182" s="1"/>
      <c r="C182" s="1"/>
      <c r="D182" s="1"/>
      <c r="E182" s="1"/>
      <c r="F182" s="1"/>
      <c r="G182" s="1"/>
      <c r="H182" s="1"/>
      <c r="I182" s="1"/>
      <c r="J182" s="1"/>
      <c r="K182" s="255"/>
      <c r="L182" s="1"/>
      <c r="M182" s="255"/>
      <c r="N182" s="255"/>
      <c r="O182" s="255"/>
      <c r="P182" s="1"/>
      <c r="Q182" s="1"/>
      <c r="R182" s="1"/>
      <c r="S182" s="1"/>
      <c r="T182" s="1"/>
    </row>
    <row r="183" spans="2:20">
      <c r="B183" s="1"/>
      <c r="C183" s="1"/>
      <c r="D183" s="1"/>
      <c r="E183" s="1"/>
      <c r="F183" s="1"/>
      <c r="G183" s="1"/>
      <c r="H183" s="1"/>
      <c r="I183" s="1"/>
      <c r="J183" s="1"/>
      <c r="K183" s="255"/>
      <c r="L183" s="1"/>
      <c r="M183" s="255"/>
      <c r="N183" s="255"/>
      <c r="O183" s="255"/>
      <c r="P183" s="1"/>
      <c r="Q183" s="1"/>
      <c r="R183" s="1"/>
      <c r="S183" s="1"/>
      <c r="T183" s="1"/>
    </row>
    <row r="184" spans="2:20">
      <c r="B184" s="1"/>
      <c r="C184" s="1"/>
      <c r="D184" s="1"/>
      <c r="E184" s="1"/>
      <c r="F184" s="1"/>
      <c r="G184" s="1"/>
      <c r="H184" s="1"/>
      <c r="I184" s="1"/>
      <c r="J184" s="1"/>
      <c r="K184" s="255"/>
      <c r="L184" s="1"/>
      <c r="M184" s="255"/>
      <c r="N184" s="255"/>
      <c r="O184" s="255"/>
      <c r="P184" s="1"/>
      <c r="Q184" s="1"/>
      <c r="R184" s="1"/>
      <c r="S184" s="1"/>
      <c r="T184" s="1"/>
    </row>
    <row r="185" spans="2:20">
      <c r="B185" s="1"/>
      <c r="C185" s="1"/>
      <c r="D185" s="1"/>
      <c r="E185" s="1"/>
      <c r="F185" s="1"/>
      <c r="G185" s="1"/>
      <c r="H185" s="1"/>
      <c r="I185" s="1"/>
      <c r="J185" s="1"/>
      <c r="K185" s="255"/>
      <c r="L185" s="1"/>
      <c r="M185" s="255"/>
      <c r="N185" s="255"/>
      <c r="O185" s="255"/>
      <c r="P185" s="1"/>
      <c r="Q185" s="1"/>
      <c r="R185" s="1"/>
      <c r="S185" s="1"/>
      <c r="T185" s="1"/>
    </row>
    <row r="186" spans="2:20">
      <c r="B186" s="1"/>
      <c r="C186" s="1"/>
      <c r="D186" s="1"/>
      <c r="E186" s="1"/>
      <c r="F186" s="1"/>
      <c r="G186" s="1"/>
      <c r="H186" s="1"/>
      <c r="I186" s="1"/>
      <c r="J186" s="1"/>
      <c r="K186" s="255"/>
      <c r="L186" s="1"/>
      <c r="M186" s="255"/>
      <c r="N186" s="255"/>
      <c r="O186" s="255"/>
      <c r="P186" s="1"/>
      <c r="Q186" s="1"/>
      <c r="R186" s="1"/>
      <c r="S186" s="1"/>
      <c r="T186" s="1"/>
    </row>
    <row r="187" spans="2:20">
      <c r="B187" s="1"/>
      <c r="C187" s="1"/>
      <c r="D187" s="1"/>
      <c r="E187" s="1"/>
      <c r="F187" s="1"/>
      <c r="G187" s="1"/>
      <c r="H187" s="1"/>
      <c r="I187" s="1"/>
      <c r="J187" s="1"/>
      <c r="K187" s="255"/>
      <c r="L187" s="1"/>
      <c r="M187" s="255"/>
      <c r="N187" s="255"/>
      <c r="O187" s="255"/>
      <c r="P187" s="1"/>
      <c r="Q187" s="1"/>
      <c r="R187" s="1"/>
      <c r="S187" s="1"/>
      <c r="T187" s="1"/>
    </row>
    <row r="188" spans="2:20">
      <c r="B188" s="1"/>
      <c r="C188" s="1"/>
      <c r="D188" s="1"/>
      <c r="E188" s="1"/>
      <c r="F188" s="1"/>
      <c r="G188" s="1"/>
      <c r="H188" s="1"/>
      <c r="I188" s="1"/>
      <c r="J188" s="1"/>
      <c r="K188" s="255"/>
      <c r="L188" s="1"/>
      <c r="M188" s="255"/>
      <c r="N188" s="255"/>
      <c r="O188" s="255"/>
      <c r="P188" s="1"/>
      <c r="Q188" s="1"/>
      <c r="R188" s="1"/>
      <c r="S188" s="1"/>
      <c r="T188" s="1"/>
    </row>
    <row r="189" spans="2:20">
      <c r="B189" s="1"/>
      <c r="C189" s="1"/>
      <c r="D189" s="1"/>
      <c r="E189" s="1"/>
      <c r="F189" s="1"/>
      <c r="G189" s="1"/>
      <c r="H189" s="1"/>
      <c r="I189" s="1"/>
      <c r="J189" s="1"/>
      <c r="K189" s="255"/>
      <c r="L189" s="1"/>
      <c r="M189" s="255"/>
      <c r="N189" s="255"/>
      <c r="O189" s="255"/>
      <c r="P189" s="1"/>
      <c r="Q189" s="1"/>
      <c r="R189" s="1"/>
      <c r="S189" s="1"/>
      <c r="T189" s="1"/>
    </row>
    <row r="190" spans="2:20">
      <c r="B190" s="1"/>
      <c r="C190" s="1"/>
      <c r="D190" s="1"/>
      <c r="E190" s="1"/>
      <c r="F190" s="1"/>
      <c r="G190" s="1"/>
      <c r="H190" s="1"/>
      <c r="I190" s="1"/>
      <c r="J190" s="1"/>
      <c r="K190" s="255"/>
      <c r="L190" s="1"/>
      <c r="M190" s="255"/>
      <c r="N190" s="255"/>
      <c r="O190" s="255"/>
      <c r="P190" s="1"/>
      <c r="Q190" s="1"/>
      <c r="R190" s="1"/>
      <c r="S190" s="1"/>
      <c r="T190" s="1"/>
    </row>
    <row r="191" spans="2:20">
      <c r="B191" s="1"/>
      <c r="C191" s="1"/>
      <c r="D191" s="1"/>
      <c r="E191" s="1"/>
      <c r="F191" s="1"/>
      <c r="G191" s="1"/>
      <c r="H191" s="1"/>
      <c r="I191" s="1"/>
      <c r="J191" s="1"/>
      <c r="K191" s="255"/>
      <c r="L191" s="1"/>
      <c r="M191" s="255"/>
      <c r="N191" s="255"/>
      <c r="O191" s="255"/>
      <c r="P191" s="1"/>
      <c r="Q191" s="1"/>
      <c r="R191" s="1"/>
      <c r="S191" s="1"/>
      <c r="T191" s="1"/>
    </row>
    <row r="192" spans="2:20">
      <c r="B192" s="1"/>
      <c r="C192" s="1"/>
      <c r="D192" s="1"/>
      <c r="E192" s="1"/>
      <c r="F192" s="1"/>
      <c r="G192" s="1"/>
      <c r="H192" s="1"/>
      <c r="I192" s="1"/>
      <c r="J192" s="1"/>
      <c r="K192" s="255"/>
      <c r="L192" s="1"/>
      <c r="M192" s="255"/>
      <c r="N192" s="255"/>
      <c r="O192" s="255"/>
      <c r="P192" s="1"/>
      <c r="Q192" s="1"/>
      <c r="R192" s="1"/>
      <c r="S192" s="1"/>
      <c r="T192" s="1"/>
    </row>
    <row r="193" spans="2:20">
      <c r="B193" s="1"/>
      <c r="C193" s="1"/>
      <c r="D193" s="1"/>
      <c r="E193" s="1"/>
      <c r="F193" s="1"/>
      <c r="G193" s="1"/>
      <c r="H193" s="1"/>
      <c r="I193" s="1"/>
      <c r="J193" s="1"/>
      <c r="K193" s="255"/>
      <c r="L193" s="1"/>
      <c r="M193" s="255"/>
      <c r="N193" s="255"/>
      <c r="O193" s="255"/>
      <c r="P193" s="1"/>
      <c r="Q193" s="1"/>
      <c r="R193" s="1"/>
      <c r="S193" s="1"/>
      <c r="T193" s="1"/>
    </row>
    <row r="194" spans="2:20">
      <c r="B194" s="1"/>
      <c r="C194" s="1"/>
      <c r="D194" s="1"/>
      <c r="E194" s="1"/>
      <c r="F194" s="1"/>
      <c r="G194" s="1"/>
      <c r="H194" s="1"/>
      <c r="I194" s="1"/>
      <c r="J194" s="1"/>
      <c r="K194" s="255"/>
      <c r="L194" s="1"/>
      <c r="M194" s="255"/>
      <c r="N194" s="255"/>
      <c r="O194" s="255"/>
      <c r="P194" s="1"/>
      <c r="Q194" s="1"/>
      <c r="R194" s="1"/>
      <c r="S194" s="1"/>
      <c r="T194" s="1"/>
    </row>
    <row r="195" spans="2:20">
      <c r="B195" s="1"/>
      <c r="C195" s="1"/>
      <c r="D195" s="1"/>
      <c r="E195" s="1"/>
      <c r="F195" s="1"/>
      <c r="G195" s="1"/>
      <c r="H195" s="1"/>
      <c r="I195" s="1"/>
      <c r="J195" s="1"/>
      <c r="K195" s="255"/>
      <c r="L195" s="1"/>
      <c r="M195" s="255"/>
      <c r="N195" s="255"/>
      <c r="O195" s="255"/>
      <c r="P195" s="1"/>
      <c r="Q195" s="1"/>
      <c r="R195" s="1"/>
      <c r="S195" s="1"/>
      <c r="T195" s="1"/>
    </row>
  </sheetData>
  <mergeCells count="8">
    <mergeCell ref="AT9:AU10"/>
    <mergeCell ref="P3:Q3"/>
    <mergeCell ref="AD9:AJ10"/>
    <mergeCell ref="AL9:AN10"/>
    <mergeCell ref="AP9:AR10"/>
    <mergeCell ref="Y8:AA8"/>
    <mergeCell ref="AA4:AA6"/>
    <mergeCell ref="Z4:Z6"/>
  </mergeCells>
  <conditionalFormatting sqref="S13:S52">
    <cfRule type="containsText" dxfId="2" priority="3" operator="containsText" text="NO APLICA">
      <formula>NOT(ISERROR(SEARCH("NO APLICA",S13)))</formula>
    </cfRule>
  </conditionalFormatting>
  <conditionalFormatting sqref="U13:U52">
    <cfRule type="containsText" dxfId="1" priority="1" operator="containsText" text="REVISAR MEDIDA">
      <formula>NOT(ISERROR(SEARCH("REVISAR MEDIDA",U13)))</formula>
    </cfRule>
  </conditionalFormatting>
  <dataValidations count="2">
    <dataValidation type="list" allowBlank="1" showInputMessage="1" showErrorMessage="1" sqref="O13:O52" xr:uid="{5B6E490D-F87C-48E2-8120-90A5782926BB}">
      <formula1>IF(AND(D13="ZEBRA",E13="GROUP 1"),PERFILA,IF(AND(D13="ZEBRA",E13&lt;&gt;"GROUP 1"),PERFILB,IF(D13="ROLLER",DIRECTION,"")))</formula1>
    </dataValidation>
    <dataValidation type="list" allowBlank="1" showInputMessage="1" showErrorMessage="1" sqref="L13:L52" xr:uid="{151CAD77-B702-4FA7-934B-ABA6A6043ECC}">
      <formula1>IF(D13="ROLLER",MOTR,IF(D13="VERTICAL D","",IF(D13="ZEBRA",MOTZ,IF(D13="EXTERIOR ROLLER",MOTEXT,""))))</formula1>
    </dataValidation>
  </dataValidations>
  <pageMargins left="0.25" right="0.25" top="0.27" bottom="0.27" header="0.16" footer="0.17"/>
  <pageSetup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0000000}">
          <x14:formula1>
            <xm:f>GENERAL!$C$5:$C$16</xm:f>
          </x14:formula1>
          <xm:sqref>T60</xm:sqref>
        </x14:dataValidation>
        <x14:dataValidation type="list" allowBlank="1" showInputMessage="1" showErrorMessage="1" xr:uid="{00000000-0002-0000-0100-000001000000}">
          <x14:formula1>
            <xm:f>GENERAL!$D$6:$D$7</xm:f>
          </x14:formula1>
          <xm:sqref>P13:R52 R9</xm:sqref>
        </x14:dataValidation>
        <x14:dataValidation type="list" allowBlank="1" showInputMessage="1" showErrorMessage="1" xr:uid="{00000000-0002-0000-0100-000002000000}">
          <x14:formula1>
            <xm:f>GENERAL!$G$6:$G$7</xm:f>
          </x14:formula1>
          <xm:sqref>T58</xm:sqref>
        </x14:dataValidation>
        <x14:dataValidation type="list" allowBlank="1" showInputMessage="1" showErrorMessage="1" xr:uid="{00000000-0002-0000-0100-000003000000}">
          <x14:formula1>
            <xm:f>GENERAL!$L$5:$L$10</xm:f>
          </x14:formula1>
          <xm:sqref>M13:M52</xm:sqref>
        </x14:dataValidation>
        <x14:dataValidation type="list" allowBlank="1" showInputMessage="1" showErrorMessage="1" xr:uid="{00000000-0002-0000-0100-000005000000}">
          <x14:formula1>
            <xm:f>GENERAL!$J$5:$J$13</xm:f>
          </x14:formula1>
          <xm:sqref>D13:D52</xm:sqref>
        </x14:dataValidation>
        <x14:dataValidation type="list" allowBlank="1" showInputMessage="1" showErrorMessage="1" xr:uid="{00000000-0002-0000-0100-000006000000}">
          <x14:formula1>
            <xm:f>GENERAL!$O$6:$O$7</xm:f>
          </x14:formula1>
          <xm:sqref>W3</xm:sqref>
        </x14:dataValidation>
        <x14:dataValidation type="list" allowBlank="1" showInputMessage="1" showErrorMessage="1" xr:uid="{00000000-0002-0000-0100-000007000000}">
          <x14:formula1>
            <xm:f>GENERAL!$H$5:$H$11</xm:f>
          </x14:formula1>
          <xm:sqref>K13:K52</xm:sqref>
        </x14:dataValidation>
        <x14:dataValidation type="list" allowBlank="1" showInputMessage="1" showErrorMessage="1" xr:uid="{00000000-0002-0000-0100-000009000000}">
          <x14:formula1>
            <xm:f>GENERAL!$N$5:$N$9</xm:f>
          </x14:formula1>
          <xm:sqref>N13:N52</xm:sqref>
        </x14:dataValidation>
        <x14:dataValidation type="list" allowBlank="1" showInputMessage="1" showErrorMessage="1" xr:uid="{00000000-0002-0000-0100-00000A000000}">
          <x14:formula1>
            <xm:f>GENERAL!$P$5:$P$7</xm:f>
          </x14:formula1>
          <xm:sqref>F13:F52</xm:sqref>
        </x14:dataValidation>
        <x14:dataValidation type="list" allowBlank="1" showInputMessage="1" showErrorMessage="1" xr:uid="{00000000-0002-0000-0100-00000C000000}">
          <x14:formula1>
            <xm:f>GENERAL!$B$22:$B$24</xm:f>
          </x14:formula1>
          <xm:sqref>Z13:Z52</xm:sqref>
        </x14:dataValidation>
        <x14:dataValidation type="list" allowBlank="1" showInputMessage="1" showErrorMessage="1" xr:uid="{5C390CDD-809C-4CB2-8DA8-F360ADE6EAEC}">
          <x14:formula1>
            <xm:f>IF(D13=GENERAL!$J$6,GENERAL!$B$5:$B$14,IF(D13=GENERAL!$J$7,GENERAL!$B$5:$B$6,IF(D13=GENERAL!$J$8,GENERAL!$B$5:$B$13,IF(D13=GENERAL!$J$9,GENERAL!$B$5:$B$8,IF(D13=GENERAL!$J$10,GENERAL!$B$5:$B$6,"")))))</xm:f>
          </x14:formula1>
          <xm:sqref>E13:E52</xm:sqref>
        </x14:dataValidation>
        <x14:dataValidation type="list" allowBlank="1" showInputMessage="1" showErrorMessage="1" xr:uid="{1E876821-EB23-4F58-AAF7-D5BF954BB39A}">
          <x14:formula1>
            <xm:f>GENERAL!$P$6:$P$7</xm:f>
          </x14:formula1>
          <xm:sqref>R64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>
    <tabColor theme="7" tint="0.39997558519241921"/>
  </sheetPr>
  <dimension ref="B2:AB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7" width="10.7109375" style="1" customWidth="1"/>
    <col min="18" max="18" width="10.7109375" style="1" hidden="1" customWidth="1"/>
    <col min="19" max="19" width="10" style="1" customWidth="1"/>
    <col min="20" max="16384" width="9.140625" style="1"/>
  </cols>
  <sheetData>
    <row r="2" spans="2:28" ht="17.25">
      <c r="E2" s="129"/>
      <c r="Q2" s="38" t="s">
        <v>4</v>
      </c>
      <c r="R2" s="38"/>
      <c r="S2" s="319">
        <v>44624</v>
      </c>
    </row>
    <row r="3" spans="2:28" ht="17.25">
      <c r="E3" s="129"/>
      <c r="I3" s="386" t="s">
        <v>9</v>
      </c>
      <c r="J3" s="386"/>
      <c r="K3" s="386"/>
      <c r="L3" s="386"/>
      <c r="S3" s="34" t="s">
        <v>437</v>
      </c>
    </row>
    <row r="4" spans="2:28" ht="25.5">
      <c r="D4" s="130"/>
      <c r="E4" s="131"/>
      <c r="I4" s="386"/>
      <c r="J4" s="386"/>
      <c r="K4" s="386"/>
      <c r="L4" s="386"/>
      <c r="N4" s="130"/>
      <c r="S4" s="132" t="s">
        <v>113</v>
      </c>
    </row>
    <row r="5" spans="2:28">
      <c r="P5" s="38"/>
      <c r="Q5" s="38"/>
      <c r="R5" s="38"/>
      <c r="S5" s="38" t="s">
        <v>361</v>
      </c>
    </row>
    <row r="6" spans="2:28">
      <c r="B6" s="3"/>
      <c r="W6" s="8" t="s">
        <v>117</v>
      </c>
      <c r="X6" s="34" t="s">
        <v>1</v>
      </c>
      <c r="Y6" s="34" t="s">
        <v>27</v>
      </c>
      <c r="Z6" s="34" t="s">
        <v>28</v>
      </c>
      <c r="AA6" s="34" t="s">
        <v>29</v>
      </c>
      <c r="AB6" s="34" t="s">
        <v>30</v>
      </c>
    </row>
    <row r="7" spans="2:28" ht="15.75">
      <c r="B7" s="133" t="s">
        <v>26</v>
      </c>
      <c r="C7" s="134">
        <v>24</v>
      </c>
      <c r="D7" s="134">
        <v>30</v>
      </c>
      <c r="E7" s="134">
        <v>36</v>
      </c>
      <c r="F7" s="134">
        <v>42</v>
      </c>
      <c r="G7" s="134">
        <v>48</v>
      </c>
      <c r="H7" s="134">
        <v>54</v>
      </c>
      <c r="I7" s="134">
        <v>60</v>
      </c>
      <c r="J7" s="134">
        <v>66</v>
      </c>
      <c r="K7" s="134">
        <v>72</v>
      </c>
      <c r="L7" s="134">
        <v>78</v>
      </c>
      <c r="M7" s="134">
        <v>84</v>
      </c>
      <c r="N7" s="134">
        <v>90</v>
      </c>
      <c r="O7" s="134">
        <v>96</v>
      </c>
      <c r="P7" s="134">
        <v>102</v>
      </c>
      <c r="Q7" s="134">
        <v>108</v>
      </c>
      <c r="R7" s="134">
        <v>114</v>
      </c>
      <c r="S7" s="135" t="s">
        <v>26</v>
      </c>
      <c r="U7" s="385" t="s">
        <v>72</v>
      </c>
      <c r="V7" s="147"/>
      <c r="W7" s="1">
        <v>1</v>
      </c>
      <c r="X7" s="7">
        <f>'CALCULATOR SHEET'!I13</f>
        <v>91</v>
      </c>
      <c r="Y7" s="7">
        <f>'CALCULATOR SHEET'!J13</f>
        <v>117.5</v>
      </c>
      <c r="Z7" s="7">
        <f>IF(X7=0,"",MATCH(CEILING(X7,6),$C$7:$R$7,0))</f>
        <v>13</v>
      </c>
      <c r="AA7" s="7">
        <f>IF(Y7=0,"",MATCH(CEILING(Y7,6),$B$10:$B$26,0))</f>
        <v>17</v>
      </c>
      <c r="AB7" s="146">
        <f>IF(Z7="","",INDEX($C$10:$R$26,AA7,Z7))</f>
        <v>506</v>
      </c>
    </row>
    <row r="8" spans="2:28" ht="15.75">
      <c r="U8" s="385"/>
      <c r="V8" s="147"/>
      <c r="W8" s="1">
        <f>+W7+1</f>
        <v>2</v>
      </c>
      <c r="X8" s="7">
        <f>'CALCULATOR SHEET'!I14</f>
        <v>47</v>
      </c>
      <c r="Y8" s="7">
        <f>'CALCULATOR SHEET'!J14</f>
        <v>117.5</v>
      </c>
      <c r="Z8" s="7">
        <f t="shared" ref="Z8:Z71" si="0">IF(X8=0,"",MATCH(CEILING(X8,6),$C$7:$R$7,0))</f>
        <v>5</v>
      </c>
      <c r="AA8" s="7">
        <f t="shared" ref="AA8:AA71" si="1">IF(Y8=0,"",MATCH(CEILING(Y8,6),$B$10:$B$26,0))</f>
        <v>17</v>
      </c>
      <c r="AB8" s="146">
        <f t="shared" ref="AB8:AB71" si="2">IF(Z8="","",INDEX($C$10:$R$26,AA8,Z8))</f>
        <v>286</v>
      </c>
    </row>
    <row r="9" spans="2:28" ht="15.75">
      <c r="B9" s="134" t="s">
        <v>101</v>
      </c>
      <c r="S9" s="134" t="s">
        <v>101</v>
      </c>
      <c r="U9" s="25" t="s">
        <v>73</v>
      </c>
      <c r="V9" s="25"/>
      <c r="W9" s="1">
        <f t="shared" ref="W9:W72" si="3">+W8+1</f>
        <v>3</v>
      </c>
      <c r="X9" s="7">
        <f>'CALCULATOR SHEET'!I15</f>
        <v>0</v>
      </c>
      <c r="Y9" s="7">
        <f>'CALCULATOR SHEET'!J15</f>
        <v>0</v>
      </c>
      <c r="Z9" s="7" t="str">
        <f t="shared" si="0"/>
        <v/>
      </c>
      <c r="AA9" s="7" t="str">
        <f t="shared" si="1"/>
        <v/>
      </c>
      <c r="AB9" s="146" t="str">
        <f t="shared" si="2"/>
        <v/>
      </c>
    </row>
    <row r="10" spans="2:28" ht="15.75">
      <c r="B10" s="134">
        <v>24</v>
      </c>
      <c r="C10" s="137">
        <v>93</v>
      </c>
      <c r="D10" s="137">
        <v>106</v>
      </c>
      <c r="E10" s="137">
        <v>113</v>
      </c>
      <c r="F10" s="137">
        <v>136</v>
      </c>
      <c r="G10" s="137">
        <v>144</v>
      </c>
      <c r="H10" s="137">
        <v>152</v>
      </c>
      <c r="I10" s="137">
        <v>195</v>
      </c>
      <c r="J10" s="137">
        <v>206</v>
      </c>
      <c r="K10" s="137">
        <v>213</v>
      </c>
      <c r="L10" s="137">
        <v>230</v>
      </c>
      <c r="M10" s="137">
        <v>238</v>
      </c>
      <c r="N10" s="137">
        <v>246</v>
      </c>
      <c r="O10" s="137">
        <v>257</v>
      </c>
      <c r="P10" s="137">
        <v>280</v>
      </c>
      <c r="Q10" s="138" t="s">
        <v>6</v>
      </c>
      <c r="R10" s="145" t="s">
        <v>6</v>
      </c>
      <c r="S10" s="134">
        <v>24</v>
      </c>
      <c r="U10" s="139">
        <v>5</v>
      </c>
      <c r="V10" s="148"/>
      <c r="W10" s="1">
        <f t="shared" si="3"/>
        <v>4</v>
      </c>
      <c r="X10" s="7">
        <f>'CALCULATOR SHEET'!I16</f>
        <v>0</v>
      </c>
      <c r="Y10" s="7">
        <f>'CALCULATOR SHEET'!J16</f>
        <v>0</v>
      </c>
      <c r="Z10" s="7" t="str">
        <f t="shared" si="0"/>
        <v/>
      </c>
      <c r="AA10" s="7" t="str">
        <f t="shared" si="1"/>
        <v/>
      </c>
      <c r="AB10" s="146" t="str">
        <f t="shared" si="2"/>
        <v/>
      </c>
    </row>
    <row r="11" spans="2:28" ht="15.75">
      <c r="B11" s="134">
        <v>30</v>
      </c>
      <c r="C11" s="137">
        <v>98</v>
      </c>
      <c r="D11" s="137">
        <v>113</v>
      </c>
      <c r="E11" s="137">
        <v>122</v>
      </c>
      <c r="F11" s="137">
        <v>144</v>
      </c>
      <c r="G11" s="137">
        <v>152</v>
      </c>
      <c r="H11" s="137">
        <v>160</v>
      </c>
      <c r="I11" s="137">
        <v>211</v>
      </c>
      <c r="J11" s="137">
        <v>222</v>
      </c>
      <c r="K11" s="137">
        <v>230</v>
      </c>
      <c r="L11" s="137">
        <v>245</v>
      </c>
      <c r="M11" s="137">
        <v>253</v>
      </c>
      <c r="N11" s="137">
        <v>262</v>
      </c>
      <c r="O11" s="137">
        <v>272</v>
      </c>
      <c r="P11" s="137">
        <v>297</v>
      </c>
      <c r="Q11" s="138" t="s">
        <v>6</v>
      </c>
      <c r="R11" s="145" t="s">
        <v>6</v>
      </c>
      <c r="S11" s="134">
        <f>+S10+6</f>
        <v>30</v>
      </c>
      <c r="U11" s="139">
        <v>6</v>
      </c>
      <c r="V11" s="148"/>
      <c r="W11" s="1">
        <f t="shared" si="3"/>
        <v>5</v>
      </c>
      <c r="X11" s="7">
        <f>'CALCULATOR SHEET'!I17</f>
        <v>0</v>
      </c>
      <c r="Y11" s="7">
        <f>'CALCULATOR SHEET'!J17</f>
        <v>0</v>
      </c>
      <c r="Z11" s="7" t="str">
        <f t="shared" si="0"/>
        <v/>
      </c>
      <c r="AA11" s="7" t="str">
        <f t="shared" si="1"/>
        <v/>
      </c>
      <c r="AB11" s="146" t="str">
        <f t="shared" si="2"/>
        <v/>
      </c>
    </row>
    <row r="12" spans="2:28" ht="15.75">
      <c r="B12" s="134">
        <v>36</v>
      </c>
      <c r="C12" s="137">
        <v>102</v>
      </c>
      <c r="D12" s="137">
        <v>118</v>
      </c>
      <c r="E12" s="137">
        <v>125</v>
      </c>
      <c r="F12" s="137">
        <v>152</v>
      </c>
      <c r="G12" s="137">
        <v>160</v>
      </c>
      <c r="H12" s="137">
        <v>169</v>
      </c>
      <c r="I12" s="137">
        <v>226</v>
      </c>
      <c r="J12" s="137">
        <v>237</v>
      </c>
      <c r="K12" s="137">
        <v>245</v>
      </c>
      <c r="L12" s="137">
        <v>262</v>
      </c>
      <c r="M12" s="137">
        <v>269</v>
      </c>
      <c r="N12" s="137">
        <v>277</v>
      </c>
      <c r="O12" s="137">
        <v>288</v>
      </c>
      <c r="P12" s="137">
        <v>312</v>
      </c>
      <c r="Q12" s="138" t="s">
        <v>6</v>
      </c>
      <c r="R12" s="145" t="s">
        <v>6</v>
      </c>
      <c r="S12" s="134">
        <f t="shared" ref="S12:S26" si="4">+S11+6</f>
        <v>36</v>
      </c>
      <c r="U12" s="139">
        <v>6</v>
      </c>
      <c r="V12" s="148"/>
      <c r="W12" s="1">
        <f t="shared" si="3"/>
        <v>6</v>
      </c>
      <c r="X12" s="7">
        <f>'CALCULATOR SHEET'!I18</f>
        <v>0</v>
      </c>
      <c r="Y12" s="7">
        <f>'CALCULATOR SHEET'!J18</f>
        <v>0</v>
      </c>
      <c r="Z12" s="7" t="str">
        <f t="shared" si="0"/>
        <v/>
      </c>
      <c r="AA12" s="7" t="str">
        <f t="shared" si="1"/>
        <v/>
      </c>
      <c r="AB12" s="146" t="str">
        <f t="shared" si="2"/>
        <v/>
      </c>
    </row>
    <row r="13" spans="2:28" ht="15.75">
      <c r="B13" s="134">
        <v>42</v>
      </c>
      <c r="C13" s="137">
        <v>106</v>
      </c>
      <c r="D13" s="137">
        <v>122</v>
      </c>
      <c r="E13" s="137">
        <v>130</v>
      </c>
      <c r="F13" s="137">
        <v>160</v>
      </c>
      <c r="G13" s="137">
        <v>168</v>
      </c>
      <c r="H13" s="137">
        <v>176</v>
      </c>
      <c r="I13" s="137">
        <v>242</v>
      </c>
      <c r="J13" s="137">
        <v>252</v>
      </c>
      <c r="K13" s="137">
        <v>260</v>
      </c>
      <c r="L13" s="137">
        <v>277</v>
      </c>
      <c r="M13" s="137">
        <v>285</v>
      </c>
      <c r="N13" s="137">
        <v>292</v>
      </c>
      <c r="O13" s="137">
        <v>304</v>
      </c>
      <c r="P13" s="137">
        <v>328</v>
      </c>
      <c r="Q13" s="138" t="s">
        <v>6</v>
      </c>
      <c r="R13" s="145" t="s">
        <v>6</v>
      </c>
      <c r="S13" s="134">
        <f t="shared" si="4"/>
        <v>42</v>
      </c>
      <c r="U13" s="139">
        <v>7</v>
      </c>
      <c r="V13" s="148"/>
      <c r="W13" s="1">
        <f t="shared" si="3"/>
        <v>7</v>
      </c>
      <c r="X13" s="7">
        <f>'CALCULATOR SHEET'!I19</f>
        <v>0</v>
      </c>
      <c r="Y13" s="7">
        <f>'CALCULATOR SHEET'!J19</f>
        <v>0</v>
      </c>
      <c r="Z13" s="7" t="str">
        <f t="shared" si="0"/>
        <v/>
      </c>
      <c r="AA13" s="7" t="str">
        <f t="shared" si="1"/>
        <v/>
      </c>
      <c r="AB13" s="146" t="str">
        <f t="shared" si="2"/>
        <v/>
      </c>
    </row>
    <row r="14" spans="2:28" ht="15.75">
      <c r="B14" s="134">
        <v>48</v>
      </c>
      <c r="C14" s="137">
        <v>110</v>
      </c>
      <c r="D14" s="137">
        <v>125</v>
      </c>
      <c r="E14" s="137">
        <v>133</v>
      </c>
      <c r="F14" s="137">
        <v>168</v>
      </c>
      <c r="G14" s="137">
        <v>176</v>
      </c>
      <c r="H14" s="137">
        <v>184</v>
      </c>
      <c r="I14" s="137">
        <v>253</v>
      </c>
      <c r="J14" s="137">
        <v>264</v>
      </c>
      <c r="K14" s="137">
        <v>272</v>
      </c>
      <c r="L14" s="137">
        <v>289</v>
      </c>
      <c r="M14" s="137">
        <v>297</v>
      </c>
      <c r="N14" s="137">
        <v>304</v>
      </c>
      <c r="O14" s="137">
        <v>316</v>
      </c>
      <c r="P14" s="137">
        <v>339</v>
      </c>
      <c r="Q14" s="138" t="s">
        <v>6</v>
      </c>
      <c r="R14" s="145" t="s">
        <v>6</v>
      </c>
      <c r="S14" s="134">
        <f t="shared" si="4"/>
        <v>48</v>
      </c>
      <c r="U14" s="139">
        <v>7</v>
      </c>
      <c r="V14" s="148"/>
      <c r="W14" s="1">
        <f t="shared" si="3"/>
        <v>8</v>
      </c>
      <c r="X14" s="7">
        <f>'CALCULATOR SHEET'!I20</f>
        <v>0</v>
      </c>
      <c r="Y14" s="7">
        <f>'CALCULATOR SHEET'!J20</f>
        <v>0</v>
      </c>
      <c r="Z14" s="7" t="str">
        <f t="shared" si="0"/>
        <v/>
      </c>
      <c r="AA14" s="7" t="str">
        <f t="shared" si="1"/>
        <v/>
      </c>
      <c r="AB14" s="146" t="str">
        <f t="shared" si="2"/>
        <v/>
      </c>
    </row>
    <row r="15" spans="2:28" ht="15.75">
      <c r="B15" s="134">
        <v>54</v>
      </c>
      <c r="C15" s="137">
        <v>113</v>
      </c>
      <c r="D15" s="137">
        <v>133</v>
      </c>
      <c r="E15" s="137">
        <v>142</v>
      </c>
      <c r="F15" s="137">
        <v>176</v>
      </c>
      <c r="G15" s="137">
        <v>184</v>
      </c>
      <c r="H15" s="137">
        <v>192</v>
      </c>
      <c r="I15" s="137">
        <v>269</v>
      </c>
      <c r="J15" s="137">
        <v>279</v>
      </c>
      <c r="K15" s="137">
        <v>288</v>
      </c>
      <c r="L15" s="137">
        <v>304</v>
      </c>
      <c r="M15" s="137">
        <v>312</v>
      </c>
      <c r="N15" s="137">
        <v>320</v>
      </c>
      <c r="O15" s="137">
        <v>331</v>
      </c>
      <c r="P15" s="137">
        <v>355</v>
      </c>
      <c r="Q15" s="138" t="s">
        <v>6</v>
      </c>
      <c r="R15" s="145" t="s">
        <v>6</v>
      </c>
      <c r="S15" s="134">
        <f t="shared" si="4"/>
        <v>54</v>
      </c>
      <c r="U15" s="139">
        <v>7</v>
      </c>
      <c r="V15" s="148"/>
      <c r="W15" s="1">
        <f t="shared" si="3"/>
        <v>9</v>
      </c>
      <c r="X15" s="7">
        <f>'CALCULATOR SHEET'!I21</f>
        <v>0</v>
      </c>
      <c r="Y15" s="7">
        <f>'CALCULATOR SHEET'!J21</f>
        <v>0</v>
      </c>
      <c r="Z15" s="7" t="str">
        <f t="shared" si="0"/>
        <v/>
      </c>
      <c r="AA15" s="7" t="str">
        <f t="shared" si="1"/>
        <v/>
      </c>
      <c r="AB15" s="146" t="str">
        <f t="shared" si="2"/>
        <v/>
      </c>
    </row>
    <row r="16" spans="2:28" ht="15.75">
      <c r="B16" s="134">
        <v>60</v>
      </c>
      <c r="C16" s="137">
        <v>118</v>
      </c>
      <c r="D16" s="137">
        <v>138</v>
      </c>
      <c r="E16" s="137">
        <v>145</v>
      </c>
      <c r="F16" s="137">
        <v>184</v>
      </c>
      <c r="G16" s="137">
        <v>191</v>
      </c>
      <c r="H16" s="137">
        <v>199</v>
      </c>
      <c r="I16" s="137">
        <v>284</v>
      </c>
      <c r="J16" s="137">
        <v>296</v>
      </c>
      <c r="K16" s="137">
        <v>303</v>
      </c>
      <c r="L16" s="137">
        <v>319</v>
      </c>
      <c r="M16" s="137">
        <v>328</v>
      </c>
      <c r="N16" s="137">
        <v>336</v>
      </c>
      <c r="O16" s="137">
        <v>346</v>
      </c>
      <c r="P16" s="137">
        <v>371</v>
      </c>
      <c r="Q16" s="138" t="s">
        <v>6</v>
      </c>
      <c r="R16" s="145" t="s">
        <v>6</v>
      </c>
      <c r="S16" s="134">
        <f t="shared" si="4"/>
        <v>60</v>
      </c>
      <c r="U16" s="139">
        <v>8</v>
      </c>
      <c r="V16" s="148"/>
      <c r="W16" s="1">
        <f t="shared" si="3"/>
        <v>10</v>
      </c>
      <c r="X16" s="7">
        <f>'CALCULATOR SHEET'!I22</f>
        <v>0</v>
      </c>
      <c r="Y16" s="7">
        <f>'CALCULATOR SHEET'!J22</f>
        <v>0</v>
      </c>
      <c r="Z16" s="7" t="str">
        <f t="shared" si="0"/>
        <v/>
      </c>
      <c r="AA16" s="7" t="str">
        <f t="shared" si="1"/>
        <v/>
      </c>
      <c r="AB16" s="146" t="str">
        <f t="shared" si="2"/>
        <v/>
      </c>
    </row>
    <row r="17" spans="2:28" ht="15.75">
      <c r="B17" s="134">
        <v>66</v>
      </c>
      <c r="C17" s="137">
        <v>118</v>
      </c>
      <c r="D17" s="137">
        <v>142</v>
      </c>
      <c r="E17" s="137">
        <v>150</v>
      </c>
      <c r="F17" s="137">
        <v>188</v>
      </c>
      <c r="G17" s="137">
        <v>196</v>
      </c>
      <c r="H17" s="137">
        <v>204</v>
      </c>
      <c r="I17" s="137">
        <v>296</v>
      </c>
      <c r="J17" s="137">
        <v>308</v>
      </c>
      <c r="K17" s="137">
        <v>315</v>
      </c>
      <c r="L17" s="137">
        <v>331</v>
      </c>
      <c r="M17" s="137">
        <v>339</v>
      </c>
      <c r="N17" s="137">
        <v>348</v>
      </c>
      <c r="O17" s="137">
        <v>358</v>
      </c>
      <c r="P17" s="137">
        <v>382</v>
      </c>
      <c r="Q17" s="138" t="s">
        <v>6</v>
      </c>
      <c r="R17" s="145" t="s">
        <v>6</v>
      </c>
      <c r="S17" s="134">
        <f t="shared" si="4"/>
        <v>66</v>
      </c>
      <c r="U17" s="139">
        <v>8</v>
      </c>
      <c r="V17" s="148"/>
      <c r="W17" s="1">
        <f t="shared" si="3"/>
        <v>11</v>
      </c>
      <c r="X17" s="7">
        <f>'CALCULATOR SHEET'!I23</f>
        <v>0</v>
      </c>
      <c r="Y17" s="7">
        <f>'CALCULATOR SHEET'!J23</f>
        <v>0</v>
      </c>
      <c r="Z17" s="7" t="str">
        <f t="shared" si="0"/>
        <v/>
      </c>
      <c r="AA17" s="7" t="str">
        <f t="shared" si="1"/>
        <v/>
      </c>
      <c r="AB17" s="146" t="str">
        <f t="shared" si="2"/>
        <v/>
      </c>
    </row>
    <row r="18" spans="2:28" ht="15.75">
      <c r="B18" s="134">
        <v>72</v>
      </c>
      <c r="C18" s="137">
        <v>122</v>
      </c>
      <c r="D18" s="137">
        <v>145</v>
      </c>
      <c r="E18" s="137">
        <v>153</v>
      </c>
      <c r="F18" s="137">
        <v>196</v>
      </c>
      <c r="G18" s="137">
        <v>203</v>
      </c>
      <c r="H18" s="137">
        <v>211</v>
      </c>
      <c r="I18" s="136">
        <v>312</v>
      </c>
      <c r="J18" s="136">
        <v>323</v>
      </c>
      <c r="K18" s="136">
        <v>331</v>
      </c>
      <c r="L18" s="137">
        <v>346</v>
      </c>
      <c r="M18" s="137">
        <v>355</v>
      </c>
      <c r="N18" s="137">
        <v>363</v>
      </c>
      <c r="O18" s="137">
        <v>373</v>
      </c>
      <c r="P18" s="137">
        <v>398</v>
      </c>
      <c r="Q18" s="138" t="s">
        <v>6</v>
      </c>
      <c r="R18" s="145" t="s">
        <v>6</v>
      </c>
      <c r="S18" s="134">
        <f t="shared" si="4"/>
        <v>72</v>
      </c>
      <c r="U18" s="139">
        <v>9</v>
      </c>
      <c r="V18" s="148"/>
      <c r="W18" s="1">
        <f t="shared" si="3"/>
        <v>12</v>
      </c>
      <c r="X18" s="7">
        <f>'CALCULATOR SHEET'!I24</f>
        <v>0</v>
      </c>
      <c r="Y18" s="7">
        <f>'CALCULATOR SHEET'!J24</f>
        <v>0</v>
      </c>
      <c r="Z18" s="7" t="str">
        <f t="shared" si="0"/>
        <v/>
      </c>
      <c r="AA18" s="7" t="str">
        <f t="shared" si="1"/>
        <v/>
      </c>
      <c r="AB18" s="146" t="str">
        <f t="shared" si="2"/>
        <v/>
      </c>
    </row>
    <row r="19" spans="2:28" ht="15.75">
      <c r="B19" s="134">
        <v>78</v>
      </c>
      <c r="C19" s="137">
        <v>135</v>
      </c>
      <c r="D19" s="137">
        <v>162</v>
      </c>
      <c r="E19" s="137">
        <v>170</v>
      </c>
      <c r="F19" s="137">
        <v>211</v>
      </c>
      <c r="G19" s="137">
        <v>219</v>
      </c>
      <c r="H19" s="137">
        <v>228</v>
      </c>
      <c r="I19" s="136">
        <v>336</v>
      </c>
      <c r="J19" s="136">
        <v>346</v>
      </c>
      <c r="K19" s="136">
        <v>355</v>
      </c>
      <c r="L19" s="137">
        <v>363</v>
      </c>
      <c r="M19" s="137">
        <v>370</v>
      </c>
      <c r="N19" s="137">
        <v>378</v>
      </c>
      <c r="O19" s="137">
        <v>389</v>
      </c>
      <c r="P19" s="137">
        <v>413</v>
      </c>
      <c r="Q19" s="138" t="s">
        <v>6</v>
      </c>
      <c r="R19" s="145" t="s">
        <v>6</v>
      </c>
      <c r="S19" s="134">
        <f t="shared" si="4"/>
        <v>78</v>
      </c>
      <c r="U19" s="139">
        <v>9</v>
      </c>
      <c r="V19" s="148"/>
      <c r="W19" s="1">
        <f t="shared" si="3"/>
        <v>13</v>
      </c>
      <c r="X19" s="7">
        <f>'CALCULATOR SHEET'!I25</f>
        <v>0</v>
      </c>
      <c r="Y19" s="7">
        <f>'CALCULATOR SHEET'!J25</f>
        <v>0</v>
      </c>
      <c r="Z19" s="7" t="str">
        <f t="shared" si="0"/>
        <v/>
      </c>
      <c r="AA19" s="7" t="str">
        <f t="shared" si="1"/>
        <v/>
      </c>
      <c r="AB19" s="146" t="str">
        <f t="shared" si="2"/>
        <v/>
      </c>
    </row>
    <row r="20" spans="2:28" ht="15.75">
      <c r="B20" s="134">
        <v>84</v>
      </c>
      <c r="C20" s="137">
        <v>138</v>
      </c>
      <c r="D20" s="137">
        <v>165</v>
      </c>
      <c r="E20" s="137">
        <v>173</v>
      </c>
      <c r="F20" s="137">
        <v>219</v>
      </c>
      <c r="G20" s="137">
        <v>228</v>
      </c>
      <c r="H20" s="137">
        <v>235</v>
      </c>
      <c r="I20" s="136">
        <v>348</v>
      </c>
      <c r="J20" s="136">
        <v>358</v>
      </c>
      <c r="K20" s="136">
        <v>366</v>
      </c>
      <c r="L20" s="137">
        <v>375</v>
      </c>
      <c r="M20" s="137">
        <v>382</v>
      </c>
      <c r="N20" s="137">
        <v>390</v>
      </c>
      <c r="O20" s="137">
        <v>400</v>
      </c>
      <c r="P20" s="137">
        <v>425</v>
      </c>
      <c r="Q20" s="138" t="s">
        <v>6</v>
      </c>
      <c r="R20" s="145" t="s">
        <v>6</v>
      </c>
      <c r="S20" s="134">
        <f t="shared" si="4"/>
        <v>84</v>
      </c>
      <c r="U20" s="139">
        <v>10</v>
      </c>
      <c r="V20" s="148"/>
      <c r="W20" s="1">
        <f t="shared" si="3"/>
        <v>14</v>
      </c>
      <c r="X20" s="7">
        <f>'CALCULATOR SHEET'!I26</f>
        <v>0</v>
      </c>
      <c r="Y20" s="7">
        <f>'CALCULATOR SHEET'!J26</f>
        <v>0</v>
      </c>
      <c r="Z20" s="7" t="str">
        <f t="shared" si="0"/>
        <v/>
      </c>
      <c r="AA20" s="7" t="str">
        <f t="shared" si="1"/>
        <v/>
      </c>
      <c r="AB20" s="146" t="str">
        <f t="shared" si="2"/>
        <v/>
      </c>
    </row>
    <row r="21" spans="2:28" ht="15.75">
      <c r="B21" s="134">
        <v>90</v>
      </c>
      <c r="C21" s="137">
        <v>142</v>
      </c>
      <c r="D21" s="137">
        <v>170</v>
      </c>
      <c r="E21" s="137">
        <v>177</v>
      </c>
      <c r="F21" s="137">
        <v>226</v>
      </c>
      <c r="G21" s="137">
        <v>235</v>
      </c>
      <c r="H21" s="137">
        <v>243</v>
      </c>
      <c r="I21" s="137">
        <v>363</v>
      </c>
      <c r="J21" s="137">
        <v>373</v>
      </c>
      <c r="K21" s="137">
        <v>382</v>
      </c>
      <c r="L21" s="137">
        <v>390</v>
      </c>
      <c r="M21" s="137">
        <v>397</v>
      </c>
      <c r="N21" s="137">
        <v>405</v>
      </c>
      <c r="O21" s="137">
        <v>417</v>
      </c>
      <c r="P21" s="137">
        <v>440</v>
      </c>
      <c r="Q21" s="138" t="s">
        <v>6</v>
      </c>
      <c r="R21" s="145" t="s">
        <v>6</v>
      </c>
      <c r="S21" s="134">
        <f t="shared" si="4"/>
        <v>90</v>
      </c>
      <c r="U21" s="139">
        <v>10</v>
      </c>
      <c r="V21" s="148"/>
      <c r="W21" s="1">
        <f t="shared" si="3"/>
        <v>15</v>
      </c>
      <c r="X21" s="7">
        <f>'CALCULATOR SHEET'!I27</f>
        <v>0</v>
      </c>
      <c r="Y21" s="7">
        <f>'CALCULATOR SHEET'!J27</f>
        <v>0</v>
      </c>
      <c r="Z21" s="7" t="str">
        <f t="shared" si="0"/>
        <v/>
      </c>
      <c r="AA21" s="7" t="str">
        <f t="shared" si="1"/>
        <v/>
      </c>
      <c r="AB21" s="146" t="str">
        <f t="shared" si="2"/>
        <v/>
      </c>
    </row>
    <row r="22" spans="2:28" ht="15.75">
      <c r="B22" s="134">
        <v>96</v>
      </c>
      <c r="C22" s="137">
        <v>146</v>
      </c>
      <c r="D22" s="137">
        <v>173</v>
      </c>
      <c r="E22" s="137">
        <v>182</v>
      </c>
      <c r="F22" s="137">
        <v>235</v>
      </c>
      <c r="G22" s="137">
        <v>243</v>
      </c>
      <c r="H22" s="137">
        <v>251</v>
      </c>
      <c r="I22" s="137">
        <v>378</v>
      </c>
      <c r="J22" s="137">
        <v>389</v>
      </c>
      <c r="K22" s="137">
        <v>397</v>
      </c>
      <c r="L22" s="137">
        <v>405</v>
      </c>
      <c r="M22" s="137">
        <v>413</v>
      </c>
      <c r="N22" s="137">
        <v>422</v>
      </c>
      <c r="O22" s="137">
        <v>432</v>
      </c>
      <c r="P22" s="137">
        <v>456</v>
      </c>
      <c r="Q22" s="138" t="s">
        <v>6</v>
      </c>
      <c r="R22" s="145" t="s">
        <v>6</v>
      </c>
      <c r="S22" s="134">
        <f t="shared" si="4"/>
        <v>96</v>
      </c>
      <c r="U22" s="139">
        <v>10</v>
      </c>
      <c r="V22" s="148"/>
      <c r="W22" s="1">
        <f t="shared" si="3"/>
        <v>16</v>
      </c>
      <c r="X22" s="7">
        <f>'CALCULATOR SHEET'!I28</f>
        <v>0</v>
      </c>
      <c r="Y22" s="7">
        <f>'CALCULATOR SHEET'!J28</f>
        <v>0</v>
      </c>
      <c r="Z22" s="7" t="str">
        <f t="shared" si="0"/>
        <v/>
      </c>
      <c r="AA22" s="7" t="str">
        <f t="shared" si="1"/>
        <v/>
      </c>
      <c r="AB22" s="146" t="str">
        <f t="shared" si="2"/>
        <v/>
      </c>
    </row>
    <row r="23" spans="2:28" ht="15.75">
      <c r="B23" s="134">
        <v>102</v>
      </c>
      <c r="C23" s="137">
        <v>166</v>
      </c>
      <c r="D23" s="137">
        <v>193</v>
      </c>
      <c r="E23" s="137">
        <v>202</v>
      </c>
      <c r="F23" s="137">
        <v>258</v>
      </c>
      <c r="G23" s="137">
        <v>266</v>
      </c>
      <c r="H23" s="137">
        <v>275</v>
      </c>
      <c r="I23" s="137">
        <v>410</v>
      </c>
      <c r="J23" s="137">
        <v>420</v>
      </c>
      <c r="K23" s="137">
        <v>429</v>
      </c>
      <c r="L23" s="137">
        <v>437</v>
      </c>
      <c r="M23" s="137">
        <v>445</v>
      </c>
      <c r="N23" s="137">
        <v>452</v>
      </c>
      <c r="O23" s="137">
        <v>464</v>
      </c>
      <c r="P23" s="137">
        <v>471</v>
      </c>
      <c r="Q23" s="138" t="s">
        <v>6</v>
      </c>
      <c r="R23" s="145" t="s">
        <v>6</v>
      </c>
      <c r="S23" s="134">
        <f t="shared" si="4"/>
        <v>102</v>
      </c>
      <c r="U23" s="139">
        <v>12</v>
      </c>
      <c r="V23" s="148"/>
      <c r="W23" s="1">
        <f t="shared" si="3"/>
        <v>17</v>
      </c>
      <c r="X23" s="7">
        <f>'CALCULATOR SHEET'!I29</f>
        <v>0</v>
      </c>
      <c r="Y23" s="7">
        <f>'CALCULATOR SHEET'!J29</f>
        <v>0</v>
      </c>
      <c r="Z23" s="7" t="str">
        <f t="shared" si="0"/>
        <v/>
      </c>
      <c r="AA23" s="7" t="str">
        <f t="shared" si="1"/>
        <v/>
      </c>
      <c r="AB23" s="146" t="str">
        <f t="shared" si="2"/>
        <v/>
      </c>
    </row>
    <row r="24" spans="2:28" ht="15.75">
      <c r="B24" s="134">
        <v>108</v>
      </c>
      <c r="C24" s="137">
        <v>170</v>
      </c>
      <c r="D24" s="137">
        <v>202</v>
      </c>
      <c r="E24" s="137">
        <v>209</v>
      </c>
      <c r="F24" s="137">
        <v>263</v>
      </c>
      <c r="G24" s="137">
        <v>271</v>
      </c>
      <c r="H24" s="137">
        <v>278</v>
      </c>
      <c r="I24" s="137">
        <v>422</v>
      </c>
      <c r="J24" s="137">
        <v>432</v>
      </c>
      <c r="K24" s="137">
        <v>440</v>
      </c>
      <c r="L24" s="137">
        <v>449</v>
      </c>
      <c r="M24" s="137">
        <v>456</v>
      </c>
      <c r="N24" s="137">
        <v>464</v>
      </c>
      <c r="O24" s="137">
        <v>476</v>
      </c>
      <c r="P24" s="137">
        <v>483</v>
      </c>
      <c r="Q24" s="138" t="s">
        <v>6</v>
      </c>
      <c r="R24" s="145" t="s">
        <v>6</v>
      </c>
      <c r="S24" s="134">
        <f t="shared" si="4"/>
        <v>108</v>
      </c>
      <c r="U24" s="139">
        <v>12</v>
      </c>
      <c r="V24" s="148"/>
      <c r="W24" s="1">
        <f t="shared" si="3"/>
        <v>18</v>
      </c>
      <c r="X24" s="7">
        <f>'CALCULATOR SHEET'!I30</f>
        <v>0</v>
      </c>
      <c r="Y24" s="7">
        <f>'CALCULATOR SHEET'!J30</f>
        <v>0</v>
      </c>
      <c r="Z24" s="7" t="str">
        <f t="shared" si="0"/>
        <v/>
      </c>
      <c r="AA24" s="7" t="str">
        <f t="shared" si="1"/>
        <v/>
      </c>
      <c r="AB24" s="146" t="str">
        <f t="shared" si="2"/>
        <v/>
      </c>
    </row>
    <row r="25" spans="2:28" ht="15.75">
      <c r="B25" s="134">
        <v>114</v>
      </c>
      <c r="C25" s="137">
        <v>175</v>
      </c>
      <c r="D25" s="137">
        <v>205</v>
      </c>
      <c r="E25" s="137">
        <v>213</v>
      </c>
      <c r="F25" s="137">
        <v>270</v>
      </c>
      <c r="G25" s="137">
        <v>278</v>
      </c>
      <c r="H25" s="137">
        <v>286</v>
      </c>
      <c r="I25" s="137">
        <v>437</v>
      </c>
      <c r="J25" s="137">
        <v>448</v>
      </c>
      <c r="K25" s="137">
        <v>456</v>
      </c>
      <c r="L25" s="137">
        <v>464</v>
      </c>
      <c r="M25" s="137">
        <v>472</v>
      </c>
      <c r="N25" s="137">
        <v>480</v>
      </c>
      <c r="O25" s="137">
        <v>491</v>
      </c>
      <c r="P25" s="137">
        <v>499</v>
      </c>
      <c r="Q25" s="138" t="s">
        <v>6</v>
      </c>
      <c r="R25" s="145" t="s">
        <v>6</v>
      </c>
      <c r="S25" s="134">
        <f t="shared" si="4"/>
        <v>114</v>
      </c>
      <c r="U25" s="139">
        <v>13</v>
      </c>
      <c r="V25" s="148"/>
      <c r="W25" s="1">
        <f t="shared" si="3"/>
        <v>19</v>
      </c>
      <c r="X25" s="7">
        <f>'CALCULATOR SHEET'!I31</f>
        <v>0</v>
      </c>
      <c r="Y25" s="7">
        <f>'CALCULATOR SHEET'!J31</f>
        <v>0</v>
      </c>
      <c r="Z25" s="7" t="str">
        <f t="shared" si="0"/>
        <v/>
      </c>
      <c r="AA25" s="7" t="str">
        <f t="shared" si="1"/>
        <v/>
      </c>
      <c r="AB25" s="146" t="str">
        <f t="shared" si="2"/>
        <v/>
      </c>
    </row>
    <row r="26" spans="2:28" ht="15.75">
      <c r="B26" s="134">
        <v>120</v>
      </c>
      <c r="C26" s="141">
        <v>178</v>
      </c>
      <c r="D26" s="141">
        <v>210</v>
      </c>
      <c r="E26" s="141">
        <v>217</v>
      </c>
      <c r="F26" s="141">
        <v>278</v>
      </c>
      <c r="G26" s="141">
        <v>286</v>
      </c>
      <c r="H26" s="141">
        <v>295</v>
      </c>
      <c r="I26" s="141">
        <v>452</v>
      </c>
      <c r="J26" s="141">
        <v>463</v>
      </c>
      <c r="K26" s="141">
        <v>471</v>
      </c>
      <c r="L26" s="141">
        <v>479</v>
      </c>
      <c r="M26" s="141">
        <v>488</v>
      </c>
      <c r="N26" s="141">
        <v>496</v>
      </c>
      <c r="O26" s="141">
        <v>506</v>
      </c>
      <c r="P26" s="141">
        <v>515</v>
      </c>
      <c r="Q26" s="138" t="s">
        <v>6</v>
      </c>
      <c r="R26" s="145" t="s">
        <v>6</v>
      </c>
      <c r="S26" s="134">
        <f t="shared" si="4"/>
        <v>120</v>
      </c>
      <c r="U26" s="139">
        <v>13</v>
      </c>
      <c r="V26" s="148"/>
      <c r="W26" s="1">
        <f t="shared" si="3"/>
        <v>20</v>
      </c>
      <c r="X26" s="7">
        <f>'CALCULATOR SHEET'!I32</f>
        <v>0</v>
      </c>
      <c r="Y26" s="7">
        <f>'CALCULATOR SHEET'!J32</f>
        <v>0</v>
      </c>
      <c r="Z26" s="7" t="str">
        <f t="shared" si="0"/>
        <v/>
      </c>
      <c r="AA26" s="7" t="str">
        <f t="shared" si="1"/>
        <v/>
      </c>
      <c r="AB26" s="146" t="str">
        <f t="shared" si="2"/>
        <v/>
      </c>
    </row>
    <row r="27" spans="2:28">
      <c r="U27" s="7"/>
      <c r="V27" s="7"/>
      <c r="W27" s="1">
        <f t="shared" si="3"/>
        <v>21</v>
      </c>
      <c r="X27" s="7">
        <f>'CALCULATOR SHEET'!I33</f>
        <v>0</v>
      </c>
      <c r="Y27" s="7">
        <f>'CALCULATOR SHEET'!J33</f>
        <v>0</v>
      </c>
      <c r="Z27" s="7" t="str">
        <f t="shared" si="0"/>
        <v/>
      </c>
      <c r="AA27" s="7" t="str">
        <f t="shared" si="1"/>
        <v/>
      </c>
      <c r="AB27" s="146" t="str">
        <f t="shared" si="2"/>
        <v/>
      </c>
    </row>
    <row r="28" spans="2:28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3"/>
      <c r="S28" s="144" t="s">
        <v>26</v>
      </c>
      <c r="U28" s="7"/>
      <c r="V28" s="7"/>
      <c r="W28" s="1">
        <f t="shared" si="3"/>
        <v>22</v>
      </c>
      <c r="X28" s="7">
        <f>'CALCULATOR SHEET'!I34</f>
        <v>0</v>
      </c>
      <c r="Y28" s="7">
        <f>'CALCULATOR SHEET'!J34</f>
        <v>0</v>
      </c>
      <c r="Z28" s="7" t="str">
        <f t="shared" si="0"/>
        <v/>
      </c>
      <c r="AA28" s="7" t="str">
        <f t="shared" si="1"/>
        <v/>
      </c>
      <c r="AB28" s="146" t="str">
        <f t="shared" si="2"/>
        <v/>
      </c>
    </row>
    <row r="29" spans="2:28">
      <c r="W29" s="1">
        <f t="shared" si="3"/>
        <v>23</v>
      </c>
      <c r="X29" s="7">
        <f>'CALCULATOR SHEET'!I35</f>
        <v>0</v>
      </c>
      <c r="Y29" s="7">
        <f>'CALCULATOR SHEET'!J35</f>
        <v>0</v>
      </c>
      <c r="Z29" s="7" t="str">
        <f t="shared" si="0"/>
        <v/>
      </c>
      <c r="AA29" s="7" t="str">
        <f t="shared" si="1"/>
        <v/>
      </c>
      <c r="AB29" s="146" t="str">
        <f t="shared" si="2"/>
        <v/>
      </c>
    </row>
    <row r="30" spans="2:28">
      <c r="W30" s="1">
        <f t="shared" si="3"/>
        <v>24</v>
      </c>
      <c r="X30" s="7">
        <f>'CALCULATOR SHEET'!I36</f>
        <v>0</v>
      </c>
      <c r="Y30" s="7">
        <f>'CALCULATOR SHEET'!J36</f>
        <v>0</v>
      </c>
      <c r="Z30" s="7" t="str">
        <f t="shared" si="0"/>
        <v/>
      </c>
      <c r="AA30" s="7" t="str">
        <f t="shared" si="1"/>
        <v/>
      </c>
      <c r="AB30" s="146" t="str">
        <f t="shared" si="2"/>
        <v/>
      </c>
    </row>
    <row r="31" spans="2:28">
      <c r="W31" s="1">
        <f t="shared" si="3"/>
        <v>25</v>
      </c>
      <c r="X31" s="7">
        <f>'CALCULATOR SHEET'!I37</f>
        <v>0</v>
      </c>
      <c r="Y31" s="7">
        <f>'CALCULATOR SHEET'!J37</f>
        <v>0</v>
      </c>
      <c r="Z31" s="7" t="str">
        <f t="shared" si="0"/>
        <v/>
      </c>
      <c r="AA31" s="7" t="str">
        <f t="shared" si="1"/>
        <v/>
      </c>
      <c r="AB31" s="146" t="str">
        <f t="shared" si="2"/>
        <v/>
      </c>
    </row>
    <row r="32" spans="2:28">
      <c r="W32" s="1">
        <f t="shared" si="3"/>
        <v>26</v>
      </c>
      <c r="X32" s="7">
        <f>'CALCULATOR SHEET'!I38</f>
        <v>0</v>
      </c>
      <c r="Y32" s="7">
        <f>'CALCULATOR SHEET'!J38</f>
        <v>0</v>
      </c>
      <c r="Z32" s="7" t="str">
        <f t="shared" si="0"/>
        <v/>
      </c>
      <c r="AA32" s="7" t="str">
        <f t="shared" si="1"/>
        <v/>
      </c>
      <c r="AB32" s="146" t="str">
        <f t="shared" si="2"/>
        <v/>
      </c>
    </row>
    <row r="33" spans="23:28">
      <c r="W33" s="1">
        <f t="shared" si="3"/>
        <v>27</v>
      </c>
      <c r="X33" s="7">
        <f>'CALCULATOR SHEET'!I39</f>
        <v>0</v>
      </c>
      <c r="Y33" s="7">
        <f>'CALCULATOR SHEET'!J39</f>
        <v>0</v>
      </c>
      <c r="Z33" s="7" t="str">
        <f t="shared" si="0"/>
        <v/>
      </c>
      <c r="AA33" s="7" t="str">
        <f t="shared" si="1"/>
        <v/>
      </c>
      <c r="AB33" s="146" t="str">
        <f t="shared" si="2"/>
        <v/>
      </c>
    </row>
    <row r="34" spans="23:28">
      <c r="W34" s="1">
        <f t="shared" si="3"/>
        <v>28</v>
      </c>
      <c r="X34" s="7">
        <f>'CALCULATOR SHEET'!I40</f>
        <v>0</v>
      </c>
      <c r="Y34" s="7">
        <f>'CALCULATOR SHEET'!J40</f>
        <v>0</v>
      </c>
      <c r="Z34" s="7" t="str">
        <f t="shared" si="0"/>
        <v/>
      </c>
      <c r="AA34" s="7" t="str">
        <f t="shared" si="1"/>
        <v/>
      </c>
      <c r="AB34" s="146" t="str">
        <f t="shared" si="2"/>
        <v/>
      </c>
    </row>
    <row r="35" spans="23:28">
      <c r="W35" s="1">
        <f t="shared" si="3"/>
        <v>29</v>
      </c>
      <c r="X35" s="7">
        <f>'CALCULATOR SHEET'!I41</f>
        <v>0</v>
      </c>
      <c r="Y35" s="7">
        <f>'CALCULATOR SHEET'!J41</f>
        <v>0</v>
      </c>
      <c r="Z35" s="7" t="str">
        <f t="shared" si="0"/>
        <v/>
      </c>
      <c r="AA35" s="7" t="str">
        <f t="shared" si="1"/>
        <v/>
      </c>
      <c r="AB35" s="146" t="str">
        <f t="shared" si="2"/>
        <v/>
      </c>
    </row>
    <row r="36" spans="23:28">
      <c r="W36" s="1">
        <f t="shared" si="3"/>
        <v>30</v>
      </c>
      <c r="X36" s="7">
        <f>'CALCULATOR SHEET'!I42</f>
        <v>0</v>
      </c>
      <c r="Y36" s="7">
        <f>'CALCULATOR SHEET'!J42</f>
        <v>0</v>
      </c>
      <c r="Z36" s="7" t="str">
        <f t="shared" si="0"/>
        <v/>
      </c>
      <c r="AA36" s="7" t="str">
        <f t="shared" si="1"/>
        <v/>
      </c>
      <c r="AB36" s="146" t="str">
        <f t="shared" si="2"/>
        <v/>
      </c>
    </row>
    <row r="37" spans="23:28">
      <c r="W37" s="1">
        <f t="shared" si="3"/>
        <v>31</v>
      </c>
      <c r="X37" s="7">
        <f>'CALCULATOR SHEET'!I43</f>
        <v>0</v>
      </c>
      <c r="Y37" s="7">
        <f>'CALCULATOR SHEET'!J43</f>
        <v>0</v>
      </c>
      <c r="Z37" s="7" t="str">
        <f t="shared" si="0"/>
        <v/>
      </c>
      <c r="AA37" s="7" t="str">
        <f t="shared" si="1"/>
        <v/>
      </c>
      <c r="AB37" s="146" t="str">
        <f t="shared" si="2"/>
        <v/>
      </c>
    </row>
    <row r="38" spans="23:28">
      <c r="W38" s="1">
        <f t="shared" si="3"/>
        <v>32</v>
      </c>
      <c r="X38" s="7">
        <f>'CALCULATOR SHEET'!I44</f>
        <v>0</v>
      </c>
      <c r="Y38" s="7">
        <f>'CALCULATOR SHEET'!J44</f>
        <v>0</v>
      </c>
      <c r="Z38" s="7" t="str">
        <f t="shared" si="0"/>
        <v/>
      </c>
      <c r="AA38" s="7" t="str">
        <f t="shared" si="1"/>
        <v/>
      </c>
      <c r="AB38" s="146" t="str">
        <f t="shared" si="2"/>
        <v/>
      </c>
    </row>
    <row r="39" spans="23:28">
      <c r="W39" s="1">
        <f t="shared" si="3"/>
        <v>33</v>
      </c>
      <c r="X39" s="7">
        <f>'CALCULATOR SHEET'!I45</f>
        <v>0</v>
      </c>
      <c r="Y39" s="7">
        <f>'CALCULATOR SHEET'!J45</f>
        <v>0</v>
      </c>
      <c r="Z39" s="7" t="str">
        <f t="shared" si="0"/>
        <v/>
      </c>
      <c r="AA39" s="7" t="str">
        <f t="shared" si="1"/>
        <v/>
      </c>
      <c r="AB39" s="146" t="str">
        <f t="shared" si="2"/>
        <v/>
      </c>
    </row>
    <row r="40" spans="23:28">
      <c r="W40" s="1">
        <f t="shared" si="3"/>
        <v>34</v>
      </c>
      <c r="X40" s="7">
        <f>'CALCULATOR SHEET'!I46</f>
        <v>0</v>
      </c>
      <c r="Y40" s="7">
        <f>'CALCULATOR SHEET'!J46</f>
        <v>0</v>
      </c>
      <c r="Z40" s="7" t="str">
        <f t="shared" si="0"/>
        <v/>
      </c>
      <c r="AA40" s="7" t="str">
        <f t="shared" si="1"/>
        <v/>
      </c>
      <c r="AB40" s="146" t="str">
        <f t="shared" si="2"/>
        <v/>
      </c>
    </row>
    <row r="41" spans="23:28">
      <c r="W41" s="1">
        <f t="shared" si="3"/>
        <v>35</v>
      </c>
      <c r="X41" s="7">
        <f>'CALCULATOR SHEET'!I47</f>
        <v>0</v>
      </c>
      <c r="Y41" s="7">
        <f>'CALCULATOR SHEET'!J47</f>
        <v>0</v>
      </c>
      <c r="Z41" s="7" t="str">
        <f t="shared" si="0"/>
        <v/>
      </c>
      <c r="AA41" s="7" t="str">
        <f t="shared" si="1"/>
        <v/>
      </c>
      <c r="AB41" s="146" t="str">
        <f t="shared" si="2"/>
        <v/>
      </c>
    </row>
    <row r="42" spans="23:28">
      <c r="W42" s="1">
        <f t="shared" si="3"/>
        <v>36</v>
      </c>
      <c r="X42" s="7">
        <f>'CALCULATOR SHEET'!I48</f>
        <v>0</v>
      </c>
      <c r="Y42" s="7">
        <f>'CALCULATOR SHEET'!J48</f>
        <v>0</v>
      </c>
      <c r="Z42" s="7" t="str">
        <f t="shared" si="0"/>
        <v/>
      </c>
      <c r="AA42" s="7" t="str">
        <f t="shared" si="1"/>
        <v/>
      </c>
      <c r="AB42" s="146" t="str">
        <f t="shared" si="2"/>
        <v/>
      </c>
    </row>
    <row r="43" spans="23:28">
      <c r="W43" s="1">
        <f t="shared" si="3"/>
        <v>37</v>
      </c>
      <c r="X43" s="7">
        <f>'CALCULATOR SHEET'!I49</f>
        <v>0</v>
      </c>
      <c r="Y43" s="7">
        <f>'CALCULATOR SHEET'!J49</f>
        <v>0</v>
      </c>
      <c r="Z43" s="7" t="str">
        <f t="shared" si="0"/>
        <v/>
      </c>
      <c r="AA43" s="7" t="str">
        <f t="shared" si="1"/>
        <v/>
      </c>
      <c r="AB43" s="146" t="str">
        <f t="shared" si="2"/>
        <v/>
      </c>
    </row>
    <row r="44" spans="23:28">
      <c r="W44" s="1">
        <f t="shared" si="3"/>
        <v>38</v>
      </c>
      <c r="X44" s="7">
        <f>'CALCULATOR SHEET'!I50</f>
        <v>0</v>
      </c>
      <c r="Y44" s="7">
        <f>'CALCULATOR SHEET'!J50</f>
        <v>0</v>
      </c>
      <c r="Z44" s="7" t="str">
        <f t="shared" si="0"/>
        <v/>
      </c>
      <c r="AA44" s="7" t="str">
        <f t="shared" si="1"/>
        <v/>
      </c>
      <c r="AB44" s="146" t="str">
        <f t="shared" si="2"/>
        <v/>
      </c>
    </row>
    <row r="45" spans="23:28">
      <c r="W45" s="1">
        <f t="shared" si="3"/>
        <v>39</v>
      </c>
      <c r="X45" s="7">
        <f>'CALCULATOR SHEET'!I51</f>
        <v>0</v>
      </c>
      <c r="Y45" s="7">
        <f>'CALCULATOR SHEET'!J51</f>
        <v>0</v>
      </c>
      <c r="Z45" s="7" t="str">
        <f t="shared" si="0"/>
        <v/>
      </c>
      <c r="AA45" s="7" t="str">
        <f t="shared" si="1"/>
        <v/>
      </c>
      <c r="AB45" s="146" t="str">
        <f t="shared" si="2"/>
        <v/>
      </c>
    </row>
    <row r="46" spans="23:28">
      <c r="W46" s="1">
        <f t="shared" si="3"/>
        <v>40</v>
      </c>
      <c r="X46" s="7">
        <f>'CALCULATOR SHEET'!I52</f>
        <v>0</v>
      </c>
      <c r="Y46" s="7">
        <f>'CALCULATOR SHEET'!J52</f>
        <v>0</v>
      </c>
      <c r="Z46" s="7" t="str">
        <f t="shared" si="0"/>
        <v/>
      </c>
      <c r="AA46" s="7" t="str">
        <f t="shared" si="1"/>
        <v/>
      </c>
      <c r="AB46" s="146" t="str">
        <f t="shared" si="2"/>
        <v/>
      </c>
    </row>
    <row r="47" spans="23:28">
      <c r="W47" s="1">
        <f t="shared" si="3"/>
        <v>41</v>
      </c>
      <c r="X47" s="7">
        <f>'CALCULATOR SHEET'!I53</f>
        <v>0</v>
      </c>
      <c r="Y47" s="7">
        <f>'CALCULATOR SHEET'!J53</f>
        <v>0</v>
      </c>
      <c r="Z47" s="7" t="str">
        <f t="shared" si="0"/>
        <v/>
      </c>
      <c r="AA47" s="7" t="str">
        <f t="shared" si="1"/>
        <v/>
      </c>
      <c r="AB47" s="146" t="str">
        <f t="shared" si="2"/>
        <v/>
      </c>
    </row>
    <row r="48" spans="23:28">
      <c r="W48" s="1">
        <f t="shared" si="3"/>
        <v>42</v>
      </c>
      <c r="X48" s="7">
        <f>'CALCULATOR SHEET'!I54</f>
        <v>0</v>
      </c>
      <c r="Y48" s="7">
        <f>'CALCULATOR SHEET'!J54</f>
        <v>0</v>
      </c>
      <c r="Z48" s="7" t="str">
        <f t="shared" si="0"/>
        <v/>
      </c>
      <c r="AA48" s="7" t="str">
        <f t="shared" si="1"/>
        <v/>
      </c>
      <c r="AB48" s="146" t="str">
        <f t="shared" si="2"/>
        <v/>
      </c>
    </row>
    <row r="49" spans="23:28">
      <c r="W49" s="1">
        <f t="shared" si="3"/>
        <v>43</v>
      </c>
      <c r="X49" s="7">
        <f>'CALCULATOR SHEET'!I55</f>
        <v>0</v>
      </c>
      <c r="Y49" s="7">
        <f>'CALCULATOR SHEET'!J55</f>
        <v>0</v>
      </c>
      <c r="Z49" s="7" t="str">
        <f t="shared" si="0"/>
        <v/>
      </c>
      <c r="AA49" s="7" t="str">
        <f t="shared" si="1"/>
        <v/>
      </c>
      <c r="AB49" s="146" t="str">
        <f t="shared" si="2"/>
        <v/>
      </c>
    </row>
    <row r="50" spans="23:28">
      <c r="W50" s="1">
        <f t="shared" si="3"/>
        <v>44</v>
      </c>
      <c r="X50" s="7">
        <f>'CALCULATOR SHEET'!I56</f>
        <v>0</v>
      </c>
      <c r="Y50" s="7">
        <f>'CALCULATOR SHEET'!J56</f>
        <v>0</v>
      </c>
      <c r="Z50" s="7" t="str">
        <f t="shared" si="0"/>
        <v/>
      </c>
      <c r="AA50" s="7" t="str">
        <f t="shared" si="1"/>
        <v/>
      </c>
      <c r="AB50" s="146" t="str">
        <f t="shared" si="2"/>
        <v/>
      </c>
    </row>
    <row r="51" spans="23:28">
      <c r="W51" s="1">
        <f t="shared" si="3"/>
        <v>45</v>
      </c>
      <c r="X51" s="7">
        <f>'CALCULATOR SHEET'!I57</f>
        <v>0</v>
      </c>
      <c r="Y51" s="7">
        <f>'CALCULATOR SHEET'!J57</f>
        <v>0</v>
      </c>
      <c r="Z51" s="7" t="str">
        <f t="shared" si="0"/>
        <v/>
      </c>
      <c r="AA51" s="7" t="str">
        <f t="shared" si="1"/>
        <v/>
      </c>
      <c r="AB51" s="146" t="str">
        <f t="shared" si="2"/>
        <v/>
      </c>
    </row>
    <row r="52" spans="23:28">
      <c r="W52" s="1">
        <f t="shared" si="3"/>
        <v>46</v>
      </c>
      <c r="X52" s="7">
        <f>'CALCULATOR SHEET'!I58</f>
        <v>0</v>
      </c>
      <c r="Y52" s="7">
        <f>'CALCULATOR SHEET'!J58</f>
        <v>0</v>
      </c>
      <c r="Z52" s="7" t="str">
        <f t="shared" si="0"/>
        <v/>
      </c>
      <c r="AA52" s="7" t="str">
        <f t="shared" si="1"/>
        <v/>
      </c>
      <c r="AB52" s="146" t="str">
        <f t="shared" si="2"/>
        <v/>
      </c>
    </row>
    <row r="53" spans="23:28">
      <c r="W53" s="1">
        <f t="shared" si="3"/>
        <v>47</v>
      </c>
      <c r="X53" s="7">
        <f>'CALCULATOR SHEET'!I59</f>
        <v>0</v>
      </c>
      <c r="Y53" s="7">
        <f>'CALCULATOR SHEET'!J59</f>
        <v>0</v>
      </c>
      <c r="Z53" s="7" t="str">
        <f t="shared" si="0"/>
        <v/>
      </c>
      <c r="AA53" s="7" t="str">
        <f t="shared" si="1"/>
        <v/>
      </c>
      <c r="AB53" s="146" t="str">
        <f t="shared" si="2"/>
        <v/>
      </c>
    </row>
    <row r="54" spans="23:28">
      <c r="W54" s="1">
        <f t="shared" si="3"/>
        <v>48</v>
      </c>
      <c r="X54" s="7">
        <f>'CALCULATOR SHEET'!I60</f>
        <v>0</v>
      </c>
      <c r="Y54" s="7">
        <f>'CALCULATOR SHEET'!J60</f>
        <v>0</v>
      </c>
      <c r="Z54" s="7" t="str">
        <f t="shared" si="0"/>
        <v/>
      </c>
      <c r="AA54" s="7" t="str">
        <f t="shared" si="1"/>
        <v/>
      </c>
      <c r="AB54" s="146" t="str">
        <f t="shared" si="2"/>
        <v/>
      </c>
    </row>
    <row r="55" spans="23:28">
      <c r="W55" s="1">
        <f t="shared" si="3"/>
        <v>49</v>
      </c>
      <c r="X55" s="7">
        <f>'CALCULATOR SHEET'!I61</f>
        <v>0</v>
      </c>
      <c r="Y55" s="7">
        <f>'CALCULATOR SHEET'!J61</f>
        <v>0</v>
      </c>
      <c r="Z55" s="7" t="str">
        <f t="shared" si="0"/>
        <v/>
      </c>
      <c r="AA55" s="7" t="str">
        <f t="shared" si="1"/>
        <v/>
      </c>
      <c r="AB55" s="146" t="str">
        <f t="shared" si="2"/>
        <v/>
      </c>
    </row>
    <row r="56" spans="23:28">
      <c r="W56" s="1">
        <f t="shared" si="3"/>
        <v>50</v>
      </c>
      <c r="X56" s="7">
        <f>'CALCULATOR SHEET'!I62</f>
        <v>0</v>
      </c>
      <c r="Y56" s="7">
        <f>'CALCULATOR SHEET'!J62</f>
        <v>0</v>
      </c>
      <c r="Z56" s="7" t="str">
        <f t="shared" si="0"/>
        <v/>
      </c>
      <c r="AA56" s="7" t="str">
        <f t="shared" si="1"/>
        <v/>
      </c>
      <c r="AB56" s="146" t="str">
        <f t="shared" si="2"/>
        <v/>
      </c>
    </row>
    <row r="57" spans="23:28">
      <c r="W57" s="1">
        <f t="shared" si="3"/>
        <v>51</v>
      </c>
      <c r="X57" s="7">
        <f>'CALCULATOR SHEET'!I66</f>
        <v>0</v>
      </c>
      <c r="Y57" s="7">
        <f>'CALCULATOR SHEET'!J66</f>
        <v>0</v>
      </c>
      <c r="Z57" s="7" t="str">
        <f t="shared" si="0"/>
        <v/>
      </c>
      <c r="AA57" s="7" t="str">
        <f t="shared" si="1"/>
        <v/>
      </c>
      <c r="AB57" s="146" t="str">
        <f t="shared" si="2"/>
        <v/>
      </c>
    </row>
    <row r="58" spans="23:28">
      <c r="W58" s="1">
        <f t="shared" si="3"/>
        <v>52</v>
      </c>
      <c r="X58" s="7">
        <f>'CALCULATOR SHEET'!I67</f>
        <v>0</v>
      </c>
      <c r="Y58" s="7">
        <f>'CALCULATOR SHEET'!J67</f>
        <v>0</v>
      </c>
      <c r="Z58" s="7" t="str">
        <f t="shared" si="0"/>
        <v/>
      </c>
      <c r="AA58" s="7" t="str">
        <f t="shared" si="1"/>
        <v/>
      </c>
      <c r="AB58" s="146" t="str">
        <f t="shared" si="2"/>
        <v/>
      </c>
    </row>
    <row r="59" spans="23:28">
      <c r="W59" s="1">
        <f t="shared" si="3"/>
        <v>53</v>
      </c>
      <c r="X59" s="7">
        <f>'CALCULATOR SHEET'!I68</f>
        <v>0</v>
      </c>
      <c r="Y59" s="7">
        <f>'CALCULATOR SHEET'!J68</f>
        <v>0</v>
      </c>
      <c r="Z59" s="7" t="str">
        <f t="shared" si="0"/>
        <v/>
      </c>
      <c r="AA59" s="7" t="str">
        <f t="shared" si="1"/>
        <v/>
      </c>
      <c r="AB59" s="146" t="str">
        <f t="shared" si="2"/>
        <v/>
      </c>
    </row>
    <row r="60" spans="23:28">
      <c r="W60" s="1">
        <f t="shared" si="3"/>
        <v>54</v>
      </c>
      <c r="X60" s="7">
        <f>'CALCULATOR SHEET'!I69</f>
        <v>0</v>
      </c>
      <c r="Y60" s="7">
        <f>'CALCULATOR SHEET'!J69</f>
        <v>0</v>
      </c>
      <c r="Z60" s="7" t="str">
        <f t="shared" si="0"/>
        <v/>
      </c>
      <c r="AA60" s="7" t="str">
        <f t="shared" si="1"/>
        <v/>
      </c>
      <c r="AB60" s="146" t="str">
        <f t="shared" si="2"/>
        <v/>
      </c>
    </row>
    <row r="61" spans="23:28">
      <c r="W61" s="1">
        <f t="shared" si="3"/>
        <v>55</v>
      </c>
      <c r="X61" s="7">
        <f>'CALCULATOR SHEET'!I70</f>
        <v>0</v>
      </c>
      <c r="Y61" s="7">
        <f>'CALCULATOR SHEET'!J70</f>
        <v>0</v>
      </c>
      <c r="Z61" s="7" t="str">
        <f t="shared" si="0"/>
        <v/>
      </c>
      <c r="AA61" s="7" t="str">
        <f t="shared" si="1"/>
        <v/>
      </c>
      <c r="AB61" s="146" t="str">
        <f t="shared" si="2"/>
        <v/>
      </c>
    </row>
    <row r="62" spans="23:28">
      <c r="W62" s="1">
        <f t="shared" si="3"/>
        <v>56</v>
      </c>
      <c r="X62" s="7">
        <f>'CALCULATOR SHEET'!I71</f>
        <v>0</v>
      </c>
      <c r="Y62" s="7">
        <f>'CALCULATOR SHEET'!J71</f>
        <v>0</v>
      </c>
      <c r="Z62" s="7" t="str">
        <f t="shared" si="0"/>
        <v/>
      </c>
      <c r="AA62" s="7" t="str">
        <f t="shared" si="1"/>
        <v/>
      </c>
      <c r="AB62" s="146" t="str">
        <f t="shared" si="2"/>
        <v/>
      </c>
    </row>
    <row r="63" spans="23:28">
      <c r="W63" s="1">
        <f t="shared" si="3"/>
        <v>57</v>
      </c>
      <c r="X63" s="7">
        <f>'CALCULATOR SHEET'!I72</f>
        <v>0</v>
      </c>
      <c r="Y63" s="7">
        <f>'CALCULATOR SHEET'!J72</f>
        <v>0</v>
      </c>
      <c r="Z63" s="7" t="str">
        <f t="shared" si="0"/>
        <v/>
      </c>
      <c r="AA63" s="7" t="str">
        <f t="shared" si="1"/>
        <v/>
      </c>
      <c r="AB63" s="146" t="str">
        <f t="shared" si="2"/>
        <v/>
      </c>
    </row>
    <row r="64" spans="23:28">
      <c r="W64" s="1">
        <f t="shared" si="3"/>
        <v>58</v>
      </c>
      <c r="X64" s="7">
        <f>'CALCULATOR SHEET'!I73</f>
        <v>0</v>
      </c>
      <c r="Y64" s="7">
        <f>'CALCULATOR SHEET'!J73</f>
        <v>0</v>
      </c>
      <c r="Z64" s="7" t="str">
        <f t="shared" si="0"/>
        <v/>
      </c>
      <c r="AA64" s="7" t="str">
        <f t="shared" si="1"/>
        <v/>
      </c>
      <c r="AB64" s="146" t="str">
        <f t="shared" si="2"/>
        <v/>
      </c>
    </row>
    <row r="65" spans="23:28">
      <c r="W65" s="1">
        <f t="shared" si="3"/>
        <v>59</v>
      </c>
      <c r="X65" s="7">
        <f>'CALCULATOR SHEET'!I74</f>
        <v>0</v>
      </c>
      <c r="Y65" s="7">
        <f>'CALCULATOR SHEET'!J74</f>
        <v>0</v>
      </c>
      <c r="Z65" s="7" t="str">
        <f t="shared" si="0"/>
        <v/>
      </c>
      <c r="AA65" s="7" t="str">
        <f t="shared" si="1"/>
        <v/>
      </c>
      <c r="AB65" s="146" t="str">
        <f t="shared" si="2"/>
        <v/>
      </c>
    </row>
    <row r="66" spans="23:28">
      <c r="W66" s="1">
        <f t="shared" si="3"/>
        <v>60</v>
      </c>
      <c r="X66" s="7">
        <f>'CALCULATOR SHEET'!I75</f>
        <v>0</v>
      </c>
      <c r="Y66" s="7">
        <f>'CALCULATOR SHEET'!J75</f>
        <v>0</v>
      </c>
      <c r="Z66" s="7" t="str">
        <f t="shared" si="0"/>
        <v/>
      </c>
      <c r="AA66" s="7" t="str">
        <f t="shared" si="1"/>
        <v/>
      </c>
      <c r="AB66" s="146" t="str">
        <f t="shared" si="2"/>
        <v/>
      </c>
    </row>
    <row r="67" spans="23:28">
      <c r="W67" s="1">
        <f t="shared" si="3"/>
        <v>61</v>
      </c>
      <c r="X67" s="7">
        <f>'CALCULATOR SHEET'!I76</f>
        <v>0</v>
      </c>
      <c r="Y67" s="7">
        <f>'CALCULATOR SHEET'!J76</f>
        <v>0</v>
      </c>
      <c r="Z67" s="7" t="str">
        <f t="shared" si="0"/>
        <v/>
      </c>
      <c r="AA67" s="7" t="str">
        <f t="shared" si="1"/>
        <v/>
      </c>
      <c r="AB67" s="146" t="str">
        <f t="shared" si="2"/>
        <v/>
      </c>
    </row>
    <row r="68" spans="23:28">
      <c r="W68" s="1">
        <f t="shared" si="3"/>
        <v>62</v>
      </c>
      <c r="X68" s="7">
        <f>'CALCULATOR SHEET'!I77</f>
        <v>0</v>
      </c>
      <c r="Y68" s="7">
        <f>'CALCULATOR SHEET'!J77</f>
        <v>0</v>
      </c>
      <c r="Z68" s="7" t="str">
        <f t="shared" si="0"/>
        <v/>
      </c>
      <c r="AA68" s="7" t="str">
        <f t="shared" si="1"/>
        <v/>
      </c>
      <c r="AB68" s="146" t="str">
        <f t="shared" si="2"/>
        <v/>
      </c>
    </row>
    <row r="69" spans="23:28">
      <c r="W69" s="1">
        <f t="shared" si="3"/>
        <v>63</v>
      </c>
      <c r="X69" s="7">
        <f>'CALCULATOR SHEET'!I78</f>
        <v>0</v>
      </c>
      <c r="Y69" s="7">
        <f>'CALCULATOR SHEET'!J78</f>
        <v>0</v>
      </c>
      <c r="Z69" s="7" t="str">
        <f t="shared" si="0"/>
        <v/>
      </c>
      <c r="AA69" s="7" t="str">
        <f t="shared" si="1"/>
        <v/>
      </c>
      <c r="AB69" s="146" t="str">
        <f t="shared" si="2"/>
        <v/>
      </c>
    </row>
    <row r="70" spans="23:28">
      <c r="W70" s="1">
        <f t="shared" si="3"/>
        <v>64</v>
      </c>
      <c r="X70" s="7">
        <f>'CALCULATOR SHEET'!I79</f>
        <v>0</v>
      </c>
      <c r="Y70" s="7">
        <f>'CALCULATOR SHEET'!J79</f>
        <v>0</v>
      </c>
      <c r="Z70" s="7" t="str">
        <f t="shared" si="0"/>
        <v/>
      </c>
      <c r="AA70" s="7" t="str">
        <f t="shared" si="1"/>
        <v/>
      </c>
      <c r="AB70" s="146" t="str">
        <f t="shared" si="2"/>
        <v/>
      </c>
    </row>
    <row r="71" spans="23:28">
      <c r="W71" s="1">
        <f t="shared" si="3"/>
        <v>65</v>
      </c>
      <c r="X71" s="7">
        <f>'CALCULATOR SHEET'!I80</f>
        <v>0</v>
      </c>
      <c r="Y71" s="7">
        <f>'CALCULATOR SHEET'!J80</f>
        <v>0</v>
      </c>
      <c r="Z71" s="7" t="str">
        <f t="shared" si="0"/>
        <v/>
      </c>
      <c r="AA71" s="7" t="str">
        <f t="shared" si="1"/>
        <v/>
      </c>
      <c r="AB71" s="146" t="str">
        <f t="shared" si="2"/>
        <v/>
      </c>
    </row>
    <row r="72" spans="23:28">
      <c r="W72" s="1">
        <f t="shared" si="3"/>
        <v>66</v>
      </c>
      <c r="X72" s="7">
        <f>'CALCULATOR SHEET'!I81</f>
        <v>0</v>
      </c>
      <c r="Y72" s="7">
        <f>'CALCULATOR SHEET'!J81</f>
        <v>0</v>
      </c>
      <c r="Z72" s="7" t="str">
        <f t="shared" ref="Z72:Z92" si="5">IF(X72=0,"",MATCH(CEILING(X72,6),$C$7:$R$7,0))</f>
        <v/>
      </c>
      <c r="AA72" s="7" t="str">
        <f t="shared" ref="AA72:AA92" si="6">IF(Y72=0,"",MATCH(CEILING(Y72,6),$B$10:$B$26,0))</f>
        <v/>
      </c>
      <c r="AB72" s="146" t="str">
        <f t="shared" ref="AB72:AB92" si="7">IF(Z72="","",INDEX($C$10:$R$26,AA72,Z72))</f>
        <v/>
      </c>
    </row>
    <row r="73" spans="23:28">
      <c r="W73" s="1">
        <f t="shared" ref="W73:W92" si="8">+W72+1</f>
        <v>67</v>
      </c>
      <c r="X73" s="7">
        <f>'CALCULATOR SHEET'!I82</f>
        <v>0</v>
      </c>
      <c r="Y73" s="7">
        <f>'CALCULATOR SHEET'!J82</f>
        <v>0</v>
      </c>
      <c r="Z73" s="7" t="str">
        <f t="shared" si="5"/>
        <v/>
      </c>
      <c r="AA73" s="7" t="str">
        <f t="shared" si="6"/>
        <v/>
      </c>
      <c r="AB73" s="146" t="str">
        <f t="shared" si="7"/>
        <v/>
      </c>
    </row>
    <row r="74" spans="23:28">
      <c r="W74" s="1">
        <f t="shared" si="8"/>
        <v>68</v>
      </c>
      <c r="X74" s="7">
        <f>'CALCULATOR SHEET'!I83</f>
        <v>0</v>
      </c>
      <c r="Y74" s="7">
        <f>'CALCULATOR SHEET'!J83</f>
        <v>0</v>
      </c>
      <c r="Z74" s="7" t="str">
        <f t="shared" si="5"/>
        <v/>
      </c>
      <c r="AA74" s="7" t="str">
        <f t="shared" si="6"/>
        <v/>
      </c>
      <c r="AB74" s="146" t="str">
        <f t="shared" si="7"/>
        <v/>
      </c>
    </row>
    <row r="75" spans="23:28">
      <c r="W75" s="1">
        <f t="shared" si="8"/>
        <v>69</v>
      </c>
      <c r="X75" s="7">
        <f>'CALCULATOR SHEET'!I84</f>
        <v>0</v>
      </c>
      <c r="Y75" s="7">
        <f>'CALCULATOR SHEET'!J84</f>
        <v>0</v>
      </c>
      <c r="Z75" s="7" t="str">
        <f t="shared" si="5"/>
        <v/>
      </c>
      <c r="AA75" s="7" t="str">
        <f t="shared" si="6"/>
        <v/>
      </c>
      <c r="AB75" s="146" t="str">
        <f t="shared" si="7"/>
        <v/>
      </c>
    </row>
    <row r="76" spans="23:28">
      <c r="W76" s="1">
        <f t="shared" si="8"/>
        <v>70</v>
      </c>
      <c r="X76" s="7">
        <f>'CALCULATOR SHEET'!I85</f>
        <v>0</v>
      </c>
      <c r="Y76" s="7">
        <f>'CALCULATOR SHEET'!J85</f>
        <v>0</v>
      </c>
      <c r="Z76" s="7" t="str">
        <f t="shared" si="5"/>
        <v/>
      </c>
      <c r="AA76" s="7" t="str">
        <f t="shared" si="6"/>
        <v/>
      </c>
      <c r="AB76" s="146" t="str">
        <f t="shared" si="7"/>
        <v/>
      </c>
    </row>
    <row r="77" spans="23:28">
      <c r="W77" s="1">
        <f t="shared" si="8"/>
        <v>71</v>
      </c>
      <c r="X77" s="7">
        <f>'CALCULATOR SHEET'!I86</f>
        <v>0</v>
      </c>
      <c r="Y77" s="7">
        <f>'CALCULATOR SHEET'!J86</f>
        <v>0</v>
      </c>
      <c r="Z77" s="7" t="str">
        <f t="shared" si="5"/>
        <v/>
      </c>
      <c r="AA77" s="7" t="str">
        <f t="shared" si="6"/>
        <v/>
      </c>
      <c r="AB77" s="146" t="str">
        <f t="shared" si="7"/>
        <v/>
      </c>
    </row>
    <row r="78" spans="23:28">
      <c r="W78" s="1">
        <f t="shared" si="8"/>
        <v>72</v>
      </c>
      <c r="X78" s="7">
        <f>'CALCULATOR SHEET'!I87</f>
        <v>0</v>
      </c>
      <c r="Y78" s="7">
        <f>'CALCULATOR SHEET'!J87</f>
        <v>0</v>
      </c>
      <c r="Z78" s="7" t="str">
        <f t="shared" si="5"/>
        <v/>
      </c>
      <c r="AA78" s="7" t="str">
        <f t="shared" si="6"/>
        <v/>
      </c>
      <c r="AB78" s="146" t="str">
        <f t="shared" si="7"/>
        <v/>
      </c>
    </row>
    <row r="79" spans="23:28">
      <c r="W79" s="1">
        <f t="shared" si="8"/>
        <v>73</v>
      </c>
      <c r="X79" s="7">
        <f>'CALCULATOR SHEET'!I88</f>
        <v>0</v>
      </c>
      <c r="Y79" s="7">
        <f>'CALCULATOR SHEET'!J88</f>
        <v>0</v>
      </c>
      <c r="Z79" s="7" t="str">
        <f t="shared" si="5"/>
        <v/>
      </c>
      <c r="AA79" s="7" t="str">
        <f t="shared" si="6"/>
        <v/>
      </c>
      <c r="AB79" s="146" t="str">
        <f t="shared" si="7"/>
        <v/>
      </c>
    </row>
    <row r="80" spans="23:28">
      <c r="W80" s="1">
        <f t="shared" si="8"/>
        <v>74</v>
      </c>
      <c r="X80" s="7">
        <f>'CALCULATOR SHEET'!I89</f>
        <v>0</v>
      </c>
      <c r="Y80" s="7">
        <f>'CALCULATOR SHEET'!J89</f>
        <v>0</v>
      </c>
      <c r="Z80" s="7" t="str">
        <f t="shared" si="5"/>
        <v/>
      </c>
      <c r="AA80" s="7" t="str">
        <f t="shared" si="6"/>
        <v/>
      </c>
      <c r="AB80" s="146" t="str">
        <f t="shared" si="7"/>
        <v/>
      </c>
    </row>
    <row r="81" spans="23:28">
      <c r="W81" s="1">
        <f t="shared" si="8"/>
        <v>75</v>
      </c>
      <c r="X81" s="7">
        <f>'CALCULATOR SHEET'!I90</f>
        <v>0</v>
      </c>
      <c r="Y81" s="7">
        <f>'CALCULATOR SHEET'!J90</f>
        <v>0</v>
      </c>
      <c r="Z81" s="7" t="str">
        <f t="shared" si="5"/>
        <v/>
      </c>
      <c r="AA81" s="7" t="str">
        <f t="shared" si="6"/>
        <v/>
      </c>
      <c r="AB81" s="146" t="str">
        <f t="shared" si="7"/>
        <v/>
      </c>
    </row>
    <row r="82" spans="23:28">
      <c r="W82" s="1">
        <f t="shared" si="8"/>
        <v>76</v>
      </c>
      <c r="X82" s="7">
        <f>'CALCULATOR SHEET'!I91</f>
        <v>0</v>
      </c>
      <c r="Y82" s="7">
        <f>'CALCULATOR SHEET'!J91</f>
        <v>0</v>
      </c>
      <c r="Z82" s="7" t="str">
        <f t="shared" si="5"/>
        <v/>
      </c>
      <c r="AA82" s="7" t="str">
        <f t="shared" si="6"/>
        <v/>
      </c>
      <c r="AB82" s="146" t="str">
        <f t="shared" si="7"/>
        <v/>
      </c>
    </row>
    <row r="83" spans="23:28">
      <c r="W83" s="1">
        <f t="shared" si="8"/>
        <v>77</v>
      </c>
      <c r="X83" s="7">
        <f>'CALCULATOR SHEET'!I92</f>
        <v>0</v>
      </c>
      <c r="Y83" s="7">
        <f>'CALCULATOR SHEET'!J92</f>
        <v>0</v>
      </c>
      <c r="Z83" s="7" t="str">
        <f t="shared" si="5"/>
        <v/>
      </c>
      <c r="AA83" s="7" t="str">
        <f t="shared" si="6"/>
        <v/>
      </c>
      <c r="AB83" s="146" t="str">
        <f t="shared" si="7"/>
        <v/>
      </c>
    </row>
    <row r="84" spans="23:28">
      <c r="W84" s="1">
        <f t="shared" si="8"/>
        <v>78</v>
      </c>
      <c r="X84" s="7">
        <f>'CALCULATOR SHEET'!I93</f>
        <v>0</v>
      </c>
      <c r="Y84" s="7">
        <f>'CALCULATOR SHEET'!J93</f>
        <v>0</v>
      </c>
      <c r="Z84" s="7" t="str">
        <f t="shared" si="5"/>
        <v/>
      </c>
      <c r="AA84" s="7" t="str">
        <f t="shared" si="6"/>
        <v/>
      </c>
      <c r="AB84" s="146" t="str">
        <f t="shared" si="7"/>
        <v/>
      </c>
    </row>
    <row r="85" spans="23:28">
      <c r="W85" s="1">
        <f t="shared" si="8"/>
        <v>79</v>
      </c>
      <c r="X85" s="7">
        <f>'CALCULATOR SHEET'!I94</f>
        <v>0</v>
      </c>
      <c r="Y85" s="7">
        <f>'CALCULATOR SHEET'!J94</f>
        <v>0</v>
      </c>
      <c r="Z85" s="7" t="str">
        <f t="shared" si="5"/>
        <v/>
      </c>
      <c r="AA85" s="7" t="str">
        <f t="shared" si="6"/>
        <v/>
      </c>
      <c r="AB85" s="146" t="str">
        <f t="shared" si="7"/>
        <v/>
      </c>
    </row>
    <row r="86" spans="23:28">
      <c r="W86" s="1">
        <f t="shared" si="8"/>
        <v>80</v>
      </c>
      <c r="X86" s="7">
        <f>'CALCULATOR SHEET'!I95</f>
        <v>0</v>
      </c>
      <c r="Y86" s="7">
        <f>'CALCULATOR SHEET'!J95</f>
        <v>0</v>
      </c>
      <c r="Z86" s="7" t="str">
        <f t="shared" si="5"/>
        <v/>
      </c>
      <c r="AA86" s="7" t="str">
        <f t="shared" si="6"/>
        <v/>
      </c>
      <c r="AB86" s="146" t="str">
        <f t="shared" si="7"/>
        <v/>
      </c>
    </row>
    <row r="87" spans="23:28">
      <c r="W87" s="1">
        <f t="shared" si="8"/>
        <v>81</v>
      </c>
      <c r="X87" s="7">
        <f>'CALCULATOR SHEET'!I96</f>
        <v>0</v>
      </c>
      <c r="Y87" s="7">
        <f>'CALCULATOR SHEET'!J96</f>
        <v>0</v>
      </c>
      <c r="Z87" s="7" t="str">
        <f t="shared" si="5"/>
        <v/>
      </c>
      <c r="AA87" s="7" t="str">
        <f t="shared" si="6"/>
        <v/>
      </c>
      <c r="AB87" s="146" t="str">
        <f t="shared" si="7"/>
        <v/>
      </c>
    </row>
    <row r="88" spans="23:28">
      <c r="W88" s="1">
        <f t="shared" si="8"/>
        <v>82</v>
      </c>
      <c r="X88" s="7">
        <f>'CALCULATOR SHEET'!I97</f>
        <v>0</v>
      </c>
      <c r="Y88" s="7">
        <f>'CALCULATOR SHEET'!J97</f>
        <v>0</v>
      </c>
      <c r="Z88" s="7" t="str">
        <f t="shared" si="5"/>
        <v/>
      </c>
      <c r="AA88" s="7" t="str">
        <f t="shared" si="6"/>
        <v/>
      </c>
      <c r="AB88" s="146" t="str">
        <f t="shared" si="7"/>
        <v/>
      </c>
    </row>
    <row r="89" spans="23:28">
      <c r="W89" s="1">
        <f t="shared" si="8"/>
        <v>83</v>
      </c>
      <c r="X89" s="7">
        <f>'CALCULATOR SHEET'!I98</f>
        <v>0</v>
      </c>
      <c r="Y89" s="7">
        <f>'CALCULATOR SHEET'!J98</f>
        <v>0</v>
      </c>
      <c r="Z89" s="7" t="str">
        <f t="shared" si="5"/>
        <v/>
      </c>
      <c r="AA89" s="7" t="str">
        <f t="shared" si="6"/>
        <v/>
      </c>
      <c r="AB89" s="146" t="str">
        <f t="shared" si="7"/>
        <v/>
      </c>
    </row>
    <row r="90" spans="23:28">
      <c r="W90" s="1">
        <f t="shared" si="8"/>
        <v>84</v>
      </c>
      <c r="X90" s="7">
        <f>'CALCULATOR SHEET'!I99</f>
        <v>0</v>
      </c>
      <c r="Y90" s="7">
        <f>'CALCULATOR SHEET'!J99</f>
        <v>0</v>
      </c>
      <c r="Z90" s="7" t="str">
        <f t="shared" si="5"/>
        <v/>
      </c>
      <c r="AA90" s="7" t="str">
        <f t="shared" si="6"/>
        <v/>
      </c>
      <c r="AB90" s="146" t="str">
        <f t="shared" si="7"/>
        <v/>
      </c>
    </row>
    <row r="91" spans="23:28">
      <c r="W91" s="1">
        <f t="shared" si="8"/>
        <v>85</v>
      </c>
      <c r="X91" s="7">
        <f>'CALCULATOR SHEET'!I100</f>
        <v>0</v>
      </c>
      <c r="Y91" s="7">
        <f>'CALCULATOR SHEET'!J100</f>
        <v>0</v>
      </c>
      <c r="Z91" s="7" t="str">
        <f t="shared" si="5"/>
        <v/>
      </c>
      <c r="AA91" s="7" t="str">
        <f t="shared" si="6"/>
        <v/>
      </c>
      <c r="AB91" s="146" t="str">
        <f t="shared" si="7"/>
        <v/>
      </c>
    </row>
    <row r="92" spans="23:28">
      <c r="W92" s="1">
        <f t="shared" si="8"/>
        <v>86</v>
      </c>
      <c r="X92" s="7">
        <f>'CALCULATOR SHEET'!I101</f>
        <v>0</v>
      </c>
      <c r="Y92" s="7">
        <f>'CALCULATOR SHEET'!J101</f>
        <v>0</v>
      </c>
      <c r="Z92" s="7" t="str">
        <f t="shared" si="5"/>
        <v/>
      </c>
      <c r="AA92" s="7" t="str">
        <f t="shared" si="6"/>
        <v/>
      </c>
      <c r="AB92" s="146" t="str">
        <f t="shared" si="7"/>
        <v/>
      </c>
    </row>
  </sheetData>
  <sheetProtection algorithmName="SHA-512" hashValue="aJE284I9ZkxgVHMiV/kE5uZj6WRelxG7oAxSZkNDp0lU99adv8tG2TFeI1KYWM1ZUBtYLAL8Ub/nq/9iCURg9A==" saltValue="ieK7rjkr9Hh13GKUonhPhg==" spinCount="100000" sheet="1" objects="1" scenarios="1"/>
  <mergeCells count="2">
    <mergeCell ref="U7:U8"/>
    <mergeCell ref="I3:L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D70F-7904-4C3B-850C-22BF7756986E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10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407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91</v>
      </c>
      <c r="X7" s="7">
        <f>'CALCULATOR SHEET'!J13</f>
        <v>117.5</v>
      </c>
      <c r="Y7" s="7">
        <f>IF(W7=0,"",MATCH(CEILING(W7,6),$C$7:$Q$7,0))</f>
        <v>13</v>
      </c>
      <c r="Z7" s="7">
        <f>IF(X7=0,"",MATCH(CEILING(X7,6),$B$10:$B$26,0))</f>
        <v>17</v>
      </c>
      <c r="AA7" s="146">
        <f>IF(Y7="","",INDEX($C$10:$Q$26,Z7,Y7))</f>
        <v>593</v>
      </c>
    </row>
    <row r="8" spans="2:27">
      <c r="T8" s="385"/>
      <c r="V8" s="1">
        <f>+V7+1</f>
        <v>2</v>
      </c>
      <c r="W8" s="7">
        <f>'CALCULATOR SHEET'!I14</f>
        <v>47</v>
      </c>
      <c r="X8" s="7">
        <f>'CALCULATOR SHEET'!J14</f>
        <v>117.5</v>
      </c>
      <c r="Y8" s="7">
        <f t="shared" ref="Y8:Y71" si="1">IF(W8=0,"",MATCH(CEILING(W8,6),$C$7:$Q$7,0))</f>
        <v>5</v>
      </c>
      <c r="Z8" s="7">
        <f t="shared" ref="Z8:Z71" si="2">IF(X8=0,"",MATCH(CEILING(X8,6),$B$10:$B$26,0))</f>
        <v>17</v>
      </c>
      <c r="AA8" s="146">
        <f t="shared" ref="AA8:AA71" si="3">IF(Y8="","",INDEX($C$10:$Q$26,Z8,Y8))</f>
        <v>330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99</v>
      </c>
      <c r="D10" s="137">
        <v>112</v>
      </c>
      <c r="E10" s="137">
        <v>120</v>
      </c>
      <c r="F10" s="137">
        <v>146</v>
      </c>
      <c r="G10" s="137">
        <v>155</v>
      </c>
      <c r="H10" s="137">
        <v>163</v>
      </c>
      <c r="I10" s="137">
        <v>216</v>
      </c>
      <c r="J10" s="137">
        <v>226</v>
      </c>
      <c r="K10" s="137">
        <v>235</v>
      </c>
      <c r="L10" s="137">
        <v>250</v>
      </c>
      <c r="M10" s="137">
        <v>258</v>
      </c>
      <c r="N10" s="137">
        <v>266</v>
      </c>
      <c r="O10" s="137">
        <v>277</v>
      </c>
      <c r="P10" s="137">
        <v>302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105</v>
      </c>
      <c r="D11" s="137">
        <v>123</v>
      </c>
      <c r="E11" s="137">
        <v>131</v>
      </c>
      <c r="F11" s="137">
        <v>157</v>
      </c>
      <c r="G11" s="137">
        <v>164</v>
      </c>
      <c r="H11" s="137">
        <v>172</v>
      </c>
      <c r="I11" s="137">
        <v>236</v>
      </c>
      <c r="J11" s="137">
        <v>246</v>
      </c>
      <c r="K11" s="137">
        <v>255</v>
      </c>
      <c r="L11" s="137">
        <v>270</v>
      </c>
      <c r="M11" s="137">
        <v>278</v>
      </c>
      <c r="N11" s="137">
        <v>286</v>
      </c>
      <c r="O11" s="137">
        <v>297</v>
      </c>
      <c r="P11" s="137">
        <v>322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110</v>
      </c>
      <c r="D12" s="137">
        <v>128</v>
      </c>
      <c r="E12" s="137">
        <v>136</v>
      </c>
      <c r="F12" s="137">
        <v>166</v>
      </c>
      <c r="G12" s="137">
        <v>175</v>
      </c>
      <c r="H12" s="137">
        <v>183</v>
      </c>
      <c r="I12" s="137">
        <v>256</v>
      </c>
      <c r="J12" s="137">
        <v>266</v>
      </c>
      <c r="K12" s="137">
        <v>275</v>
      </c>
      <c r="L12" s="137">
        <v>290</v>
      </c>
      <c r="M12" s="137">
        <v>298</v>
      </c>
      <c r="N12" s="137">
        <v>306</v>
      </c>
      <c r="O12" s="137">
        <v>317</v>
      </c>
      <c r="P12" s="137">
        <v>342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115</v>
      </c>
      <c r="D13" s="137">
        <v>133</v>
      </c>
      <c r="E13" s="137">
        <v>140</v>
      </c>
      <c r="F13" s="137">
        <v>177</v>
      </c>
      <c r="G13" s="137">
        <v>185</v>
      </c>
      <c r="H13" s="137">
        <v>192</v>
      </c>
      <c r="I13" s="137">
        <v>276</v>
      </c>
      <c r="J13" s="137">
        <v>286</v>
      </c>
      <c r="K13" s="137">
        <v>295</v>
      </c>
      <c r="L13" s="137">
        <v>310</v>
      </c>
      <c r="M13" s="137">
        <v>318</v>
      </c>
      <c r="N13" s="137">
        <v>326</v>
      </c>
      <c r="O13" s="137">
        <v>337</v>
      </c>
      <c r="P13" s="137">
        <v>362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120</v>
      </c>
      <c r="D14" s="137">
        <v>138</v>
      </c>
      <c r="E14" s="137">
        <v>146</v>
      </c>
      <c r="F14" s="137">
        <v>186</v>
      </c>
      <c r="G14" s="137">
        <v>195</v>
      </c>
      <c r="H14" s="137">
        <v>203</v>
      </c>
      <c r="I14" s="137">
        <v>290</v>
      </c>
      <c r="J14" s="137">
        <v>302</v>
      </c>
      <c r="K14" s="137">
        <v>310</v>
      </c>
      <c r="L14" s="137">
        <v>325</v>
      </c>
      <c r="M14" s="137">
        <v>333</v>
      </c>
      <c r="N14" s="137">
        <v>342</v>
      </c>
      <c r="O14" s="137">
        <v>352</v>
      </c>
      <c r="P14" s="137">
        <v>377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125</v>
      </c>
      <c r="D15" s="137">
        <v>149</v>
      </c>
      <c r="E15" s="137">
        <v>156</v>
      </c>
      <c r="F15" s="137">
        <v>197</v>
      </c>
      <c r="G15" s="137">
        <v>205</v>
      </c>
      <c r="H15" s="137">
        <v>213</v>
      </c>
      <c r="I15" s="137">
        <v>311</v>
      </c>
      <c r="J15" s="137">
        <v>322</v>
      </c>
      <c r="K15" s="137">
        <v>330</v>
      </c>
      <c r="L15" s="137">
        <v>345</v>
      </c>
      <c r="M15" s="137">
        <v>353</v>
      </c>
      <c r="N15" s="137">
        <v>362</v>
      </c>
      <c r="O15" s="137">
        <v>372</v>
      </c>
      <c r="P15" s="137">
        <v>397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130</v>
      </c>
      <c r="D16" s="137">
        <v>153</v>
      </c>
      <c r="E16" s="137">
        <v>162</v>
      </c>
      <c r="F16" s="137">
        <v>208</v>
      </c>
      <c r="G16" s="137">
        <v>215</v>
      </c>
      <c r="H16" s="137">
        <v>223</v>
      </c>
      <c r="I16" s="137">
        <v>331</v>
      </c>
      <c r="J16" s="137">
        <v>342</v>
      </c>
      <c r="K16" s="137">
        <v>350</v>
      </c>
      <c r="L16" s="137">
        <v>365</v>
      </c>
      <c r="M16" s="137">
        <v>373</v>
      </c>
      <c r="N16" s="137">
        <v>382</v>
      </c>
      <c r="O16" s="137">
        <v>392</v>
      </c>
      <c r="P16" s="137">
        <v>417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130</v>
      </c>
      <c r="D17" s="137">
        <v>158</v>
      </c>
      <c r="E17" s="137">
        <v>166</v>
      </c>
      <c r="F17" s="137">
        <v>212</v>
      </c>
      <c r="G17" s="137">
        <v>220</v>
      </c>
      <c r="H17" s="137">
        <v>229</v>
      </c>
      <c r="I17" s="137">
        <v>345</v>
      </c>
      <c r="J17" s="137">
        <v>357</v>
      </c>
      <c r="K17" s="137">
        <v>364</v>
      </c>
      <c r="L17" s="137">
        <v>380</v>
      </c>
      <c r="M17" s="137">
        <v>389</v>
      </c>
      <c r="N17" s="137">
        <v>397</v>
      </c>
      <c r="O17" s="137">
        <v>408</v>
      </c>
      <c r="P17" s="137">
        <v>431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136</v>
      </c>
      <c r="D18" s="137">
        <v>164</v>
      </c>
      <c r="E18" s="137">
        <v>171</v>
      </c>
      <c r="F18" s="137">
        <v>222</v>
      </c>
      <c r="G18" s="137">
        <v>230</v>
      </c>
      <c r="H18" s="137">
        <v>238</v>
      </c>
      <c r="I18" s="136">
        <v>365</v>
      </c>
      <c r="J18" s="136">
        <v>377</v>
      </c>
      <c r="K18" s="136">
        <v>384</v>
      </c>
      <c r="L18" s="137">
        <v>400</v>
      </c>
      <c r="M18" s="137">
        <v>409</v>
      </c>
      <c r="N18" s="137">
        <v>417</v>
      </c>
      <c r="O18" s="137">
        <v>428</v>
      </c>
      <c r="P18" s="137">
        <v>451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149</v>
      </c>
      <c r="D19" s="137">
        <v>182</v>
      </c>
      <c r="E19" s="137">
        <v>190</v>
      </c>
      <c r="F19" s="137">
        <v>240</v>
      </c>
      <c r="G19" s="137">
        <v>249</v>
      </c>
      <c r="H19" s="137">
        <v>257</v>
      </c>
      <c r="I19" s="136">
        <v>393</v>
      </c>
      <c r="J19" s="136">
        <v>405</v>
      </c>
      <c r="K19" s="136">
        <v>412</v>
      </c>
      <c r="L19" s="137">
        <v>420</v>
      </c>
      <c r="M19" s="137">
        <v>429</v>
      </c>
      <c r="N19" s="137">
        <v>437</v>
      </c>
      <c r="O19" s="137">
        <v>448</v>
      </c>
      <c r="P19" s="137">
        <v>472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153</v>
      </c>
      <c r="D20" s="137">
        <v>186</v>
      </c>
      <c r="E20" s="137">
        <v>195</v>
      </c>
      <c r="F20" s="137">
        <v>250</v>
      </c>
      <c r="G20" s="137">
        <v>258</v>
      </c>
      <c r="H20" s="137">
        <v>266</v>
      </c>
      <c r="I20" s="136">
        <v>409</v>
      </c>
      <c r="J20" s="136">
        <v>419</v>
      </c>
      <c r="K20" s="136">
        <v>428</v>
      </c>
      <c r="L20" s="137">
        <v>436</v>
      </c>
      <c r="M20" s="137">
        <v>444</v>
      </c>
      <c r="N20" s="137">
        <v>452</v>
      </c>
      <c r="O20" s="137">
        <v>463</v>
      </c>
      <c r="P20" s="137">
        <v>486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159</v>
      </c>
      <c r="D21" s="137">
        <v>192</v>
      </c>
      <c r="E21" s="137">
        <v>199</v>
      </c>
      <c r="F21" s="137">
        <v>260</v>
      </c>
      <c r="G21" s="137">
        <v>269</v>
      </c>
      <c r="H21" s="137">
        <v>277</v>
      </c>
      <c r="I21" s="137">
        <v>429</v>
      </c>
      <c r="J21" s="137">
        <v>439</v>
      </c>
      <c r="K21" s="137">
        <v>448</v>
      </c>
      <c r="L21" s="137">
        <v>456</v>
      </c>
      <c r="M21" s="137">
        <v>464</v>
      </c>
      <c r="N21" s="137">
        <v>472</v>
      </c>
      <c r="O21" s="137">
        <v>483</v>
      </c>
      <c r="P21" s="137">
        <v>506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164</v>
      </c>
      <c r="D22" s="137">
        <v>197</v>
      </c>
      <c r="E22" s="137">
        <v>205</v>
      </c>
      <c r="F22" s="137">
        <v>271</v>
      </c>
      <c r="G22" s="137">
        <v>278</v>
      </c>
      <c r="H22" s="137">
        <v>286</v>
      </c>
      <c r="I22" s="137">
        <v>449</v>
      </c>
      <c r="J22" s="137">
        <v>459</v>
      </c>
      <c r="K22" s="137">
        <v>468</v>
      </c>
      <c r="L22" s="137">
        <v>476</v>
      </c>
      <c r="M22" s="137">
        <v>484</v>
      </c>
      <c r="N22" s="137">
        <v>492</v>
      </c>
      <c r="O22" s="137">
        <v>503</v>
      </c>
      <c r="P22" s="137">
        <v>526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185</v>
      </c>
      <c r="D23" s="137">
        <v>218</v>
      </c>
      <c r="E23" s="137">
        <v>226</v>
      </c>
      <c r="F23" s="137">
        <v>297</v>
      </c>
      <c r="G23" s="137">
        <v>305</v>
      </c>
      <c r="H23" s="137">
        <v>312</v>
      </c>
      <c r="I23" s="137">
        <v>485</v>
      </c>
      <c r="J23" s="137">
        <v>496</v>
      </c>
      <c r="K23" s="137">
        <v>504</v>
      </c>
      <c r="L23" s="137">
        <v>512</v>
      </c>
      <c r="M23" s="137">
        <v>519</v>
      </c>
      <c r="N23" s="137">
        <v>528</v>
      </c>
      <c r="O23" s="137">
        <v>539</v>
      </c>
      <c r="P23" s="137">
        <v>546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190</v>
      </c>
      <c r="D24" s="137">
        <v>229</v>
      </c>
      <c r="E24" s="137">
        <v>236</v>
      </c>
      <c r="F24" s="137">
        <v>302</v>
      </c>
      <c r="G24" s="137">
        <v>310</v>
      </c>
      <c r="H24" s="137">
        <v>318</v>
      </c>
      <c r="I24" s="137">
        <v>500</v>
      </c>
      <c r="J24" s="137">
        <v>511</v>
      </c>
      <c r="K24" s="137">
        <v>519</v>
      </c>
      <c r="L24" s="137">
        <v>528</v>
      </c>
      <c r="M24" s="137">
        <v>535</v>
      </c>
      <c r="N24" s="137">
        <v>543</v>
      </c>
      <c r="O24" s="137">
        <v>553</v>
      </c>
      <c r="P24" s="137">
        <v>562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196</v>
      </c>
      <c r="D25" s="137">
        <v>233</v>
      </c>
      <c r="E25" s="137">
        <v>242</v>
      </c>
      <c r="F25" s="137">
        <v>312</v>
      </c>
      <c r="G25" s="137">
        <v>319</v>
      </c>
      <c r="H25" s="137">
        <v>328</v>
      </c>
      <c r="I25" s="137">
        <v>520</v>
      </c>
      <c r="J25" s="137">
        <v>531</v>
      </c>
      <c r="K25" s="137">
        <v>539</v>
      </c>
      <c r="L25" s="137">
        <v>548</v>
      </c>
      <c r="M25" s="137">
        <v>555</v>
      </c>
      <c r="N25" s="137">
        <v>563</v>
      </c>
      <c r="O25" s="137">
        <v>573</v>
      </c>
      <c r="P25" s="137">
        <v>582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200</v>
      </c>
      <c r="D26" s="141">
        <v>238</v>
      </c>
      <c r="E26" s="141">
        <v>246</v>
      </c>
      <c r="F26" s="141">
        <v>322</v>
      </c>
      <c r="G26" s="141">
        <v>330</v>
      </c>
      <c r="H26" s="141">
        <v>338</v>
      </c>
      <c r="I26" s="141">
        <v>540</v>
      </c>
      <c r="J26" s="141">
        <v>551</v>
      </c>
      <c r="K26" s="141">
        <v>559</v>
      </c>
      <c r="L26" s="141">
        <v>568</v>
      </c>
      <c r="M26" s="141">
        <v>575</v>
      </c>
      <c r="N26" s="141">
        <v>583</v>
      </c>
      <c r="O26" s="141">
        <v>593</v>
      </c>
      <c r="P26" s="141">
        <v>602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FrKZf8QgRfNabZRWWfjHGyC3DXbPGRf0RNvcz88x22+MEl2KB4/D8gLDq79L0A9ISiDPTO3d+SWiVec0tWFu0Q==" saltValue="VRsKk+wMhcHnn0RVoxj0C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EC269-4FDC-44E0-A9EB-20573288BFF4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85546875" style="1" customWidth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11</v>
      </c>
      <c r="J3" s="386"/>
      <c r="K3" s="386"/>
      <c r="L3" s="386"/>
      <c r="R3" s="34" t="s">
        <v>385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112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91</v>
      </c>
      <c r="X7" s="7">
        <f>'CALCULATOR SHEET'!J13</f>
        <v>117.5</v>
      </c>
      <c r="Y7" s="7">
        <f>IF(W7=0,"",MATCH(CEILING(W7,6),$C$7:$Q$7,0))</f>
        <v>13</v>
      </c>
      <c r="Z7" s="7">
        <f>IF(X7=0,"",MATCH(CEILING(X7,6),$B$10:$B$26,0))</f>
        <v>17</v>
      </c>
      <c r="AA7" s="146">
        <f>IF(Y7="","",INDEX($C$10:$Q$26,Z7,Y7))</f>
        <v>576</v>
      </c>
    </row>
    <row r="8" spans="2:27" ht="15" customHeight="1">
      <c r="T8" s="385"/>
      <c r="V8" s="1">
        <f>+V7+1</f>
        <v>2</v>
      </c>
      <c r="W8" s="7">
        <f>'CALCULATOR SHEET'!I14</f>
        <v>47</v>
      </c>
      <c r="X8" s="7">
        <f>'CALCULATOR SHEET'!J14</f>
        <v>117.5</v>
      </c>
      <c r="Y8" s="7">
        <f t="shared" ref="Y8:Y71" si="1">IF(W8=0,"",MATCH(CEILING(W8,6),$C$7:$Q$7,0))</f>
        <v>5</v>
      </c>
      <c r="Z8" s="7">
        <f t="shared" ref="Z8:Z71" si="2">IF(X8=0,"",MATCH(CEILING(X8,6),$B$10:$B$26,0))</f>
        <v>17</v>
      </c>
      <c r="AA8" s="146">
        <f t="shared" ref="AA8:AA71" si="3">IF(Y8="","",INDEX($C$10:$Q$26,Z8,Y8))</f>
        <v>319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95</v>
      </c>
      <c r="D10" s="137">
        <v>107</v>
      </c>
      <c r="E10" s="137">
        <v>115</v>
      </c>
      <c r="F10" s="137">
        <v>140</v>
      </c>
      <c r="G10" s="137">
        <v>147</v>
      </c>
      <c r="H10" s="137">
        <v>155</v>
      </c>
      <c r="I10" s="137">
        <v>207</v>
      </c>
      <c r="J10" s="137">
        <v>217</v>
      </c>
      <c r="K10" s="137">
        <v>225</v>
      </c>
      <c r="L10" s="137">
        <v>239</v>
      </c>
      <c r="M10" s="137">
        <v>247</v>
      </c>
      <c r="N10" s="137">
        <v>255</v>
      </c>
      <c r="O10" s="137">
        <v>265</v>
      </c>
      <c r="P10" s="137">
        <v>288</v>
      </c>
      <c r="Q10" s="138">
        <v>296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100</v>
      </c>
      <c r="D11" s="137">
        <v>117</v>
      </c>
      <c r="E11" s="137">
        <v>125</v>
      </c>
      <c r="F11" s="137">
        <v>150</v>
      </c>
      <c r="G11" s="137">
        <v>157</v>
      </c>
      <c r="H11" s="137">
        <v>165</v>
      </c>
      <c r="I11" s="137">
        <v>226</v>
      </c>
      <c r="J11" s="137">
        <v>237</v>
      </c>
      <c r="K11" s="137">
        <v>245</v>
      </c>
      <c r="L11" s="137">
        <v>259</v>
      </c>
      <c r="M11" s="137">
        <v>267</v>
      </c>
      <c r="N11" s="137">
        <v>275</v>
      </c>
      <c r="O11" s="137">
        <v>285</v>
      </c>
      <c r="P11" s="137">
        <v>308</v>
      </c>
      <c r="Q11" s="138">
        <v>315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105</v>
      </c>
      <c r="D12" s="137">
        <v>123</v>
      </c>
      <c r="E12" s="137">
        <v>130</v>
      </c>
      <c r="F12" s="137">
        <v>160</v>
      </c>
      <c r="G12" s="137">
        <v>167</v>
      </c>
      <c r="H12" s="137">
        <v>175</v>
      </c>
      <c r="I12" s="137">
        <v>246</v>
      </c>
      <c r="J12" s="137">
        <v>256</v>
      </c>
      <c r="K12" s="137">
        <v>264</v>
      </c>
      <c r="L12" s="137">
        <v>279</v>
      </c>
      <c r="M12" s="137">
        <v>287</v>
      </c>
      <c r="N12" s="137">
        <v>295</v>
      </c>
      <c r="O12" s="137">
        <v>305</v>
      </c>
      <c r="P12" s="137">
        <v>327</v>
      </c>
      <c r="Q12" s="138">
        <v>335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110</v>
      </c>
      <c r="D13" s="137">
        <v>127</v>
      </c>
      <c r="E13" s="137">
        <v>135</v>
      </c>
      <c r="F13" s="137">
        <v>169</v>
      </c>
      <c r="G13" s="137">
        <v>177</v>
      </c>
      <c r="H13" s="137">
        <v>185</v>
      </c>
      <c r="I13" s="137">
        <v>266</v>
      </c>
      <c r="J13" s="137">
        <v>276</v>
      </c>
      <c r="K13" s="137">
        <v>284</v>
      </c>
      <c r="L13" s="137">
        <v>299</v>
      </c>
      <c r="M13" s="137">
        <v>306</v>
      </c>
      <c r="N13" s="137">
        <v>314</v>
      </c>
      <c r="O13" s="137">
        <v>325</v>
      </c>
      <c r="P13" s="137">
        <v>347</v>
      </c>
      <c r="Q13" s="138">
        <v>355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115</v>
      </c>
      <c r="D14" s="137">
        <v>133</v>
      </c>
      <c r="E14" s="137">
        <v>140</v>
      </c>
      <c r="F14" s="137">
        <v>179</v>
      </c>
      <c r="G14" s="137">
        <v>187</v>
      </c>
      <c r="H14" s="137">
        <v>195</v>
      </c>
      <c r="I14" s="137">
        <v>280</v>
      </c>
      <c r="J14" s="137">
        <v>292</v>
      </c>
      <c r="K14" s="137">
        <v>298</v>
      </c>
      <c r="L14" s="137">
        <v>314</v>
      </c>
      <c r="M14" s="137">
        <v>322</v>
      </c>
      <c r="N14" s="137">
        <v>329</v>
      </c>
      <c r="O14" s="137">
        <v>339</v>
      </c>
      <c r="P14" s="137">
        <v>362</v>
      </c>
      <c r="Q14" s="138">
        <v>369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120</v>
      </c>
      <c r="D15" s="137">
        <v>143</v>
      </c>
      <c r="E15" s="137">
        <v>150</v>
      </c>
      <c r="F15" s="137">
        <v>189</v>
      </c>
      <c r="G15" s="137">
        <v>197</v>
      </c>
      <c r="H15" s="137">
        <v>205</v>
      </c>
      <c r="I15" s="137">
        <v>300</v>
      </c>
      <c r="J15" s="137">
        <v>310</v>
      </c>
      <c r="K15" s="137">
        <v>318</v>
      </c>
      <c r="L15" s="137">
        <v>334</v>
      </c>
      <c r="M15" s="137">
        <v>342</v>
      </c>
      <c r="N15" s="137">
        <v>348</v>
      </c>
      <c r="O15" s="137">
        <v>359</v>
      </c>
      <c r="P15" s="137">
        <v>382</v>
      </c>
      <c r="Q15" s="138">
        <v>389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125</v>
      </c>
      <c r="D16" s="137">
        <v>147</v>
      </c>
      <c r="E16" s="137">
        <v>155</v>
      </c>
      <c r="F16" s="137">
        <v>199</v>
      </c>
      <c r="G16" s="137">
        <v>207</v>
      </c>
      <c r="H16" s="137">
        <v>215</v>
      </c>
      <c r="I16" s="137">
        <v>320</v>
      </c>
      <c r="J16" s="137">
        <v>330</v>
      </c>
      <c r="K16" s="137">
        <v>338</v>
      </c>
      <c r="L16" s="137">
        <v>354</v>
      </c>
      <c r="M16" s="137">
        <v>360</v>
      </c>
      <c r="N16" s="137">
        <v>368</v>
      </c>
      <c r="O16" s="137">
        <v>378</v>
      </c>
      <c r="P16" s="137">
        <v>402</v>
      </c>
      <c r="Q16" s="138">
        <v>409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125</v>
      </c>
      <c r="D17" s="137">
        <v>153</v>
      </c>
      <c r="E17" s="137">
        <v>160</v>
      </c>
      <c r="F17" s="137">
        <v>205</v>
      </c>
      <c r="G17" s="137">
        <v>213</v>
      </c>
      <c r="H17" s="137">
        <v>219</v>
      </c>
      <c r="I17" s="137">
        <v>335</v>
      </c>
      <c r="J17" s="137">
        <v>345</v>
      </c>
      <c r="K17" s="137">
        <v>353</v>
      </c>
      <c r="L17" s="137">
        <v>368</v>
      </c>
      <c r="M17" s="137">
        <v>376</v>
      </c>
      <c r="N17" s="137">
        <v>384</v>
      </c>
      <c r="O17" s="137">
        <v>394</v>
      </c>
      <c r="P17" s="137">
        <v>416</v>
      </c>
      <c r="Q17" s="138">
        <v>424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130</v>
      </c>
      <c r="D18" s="137">
        <v>157</v>
      </c>
      <c r="E18" s="137">
        <v>165</v>
      </c>
      <c r="F18" s="137">
        <v>215</v>
      </c>
      <c r="G18" s="137">
        <v>222</v>
      </c>
      <c r="H18" s="137">
        <v>229</v>
      </c>
      <c r="I18" s="137">
        <v>355</v>
      </c>
      <c r="J18" s="137">
        <v>365</v>
      </c>
      <c r="K18" s="137">
        <v>373</v>
      </c>
      <c r="L18" s="137">
        <v>388</v>
      </c>
      <c r="M18" s="137">
        <v>395</v>
      </c>
      <c r="N18" s="137">
        <v>403</v>
      </c>
      <c r="O18" s="137">
        <v>413</v>
      </c>
      <c r="P18" s="137">
        <v>436</v>
      </c>
      <c r="Q18" s="138">
        <v>444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143</v>
      </c>
      <c r="D19" s="137">
        <v>175</v>
      </c>
      <c r="E19" s="137">
        <v>183</v>
      </c>
      <c r="F19" s="137">
        <v>232</v>
      </c>
      <c r="G19" s="137">
        <v>239</v>
      </c>
      <c r="H19" s="137">
        <v>247</v>
      </c>
      <c r="I19" s="137">
        <v>382</v>
      </c>
      <c r="J19" s="137">
        <v>393</v>
      </c>
      <c r="K19" s="137">
        <v>399</v>
      </c>
      <c r="L19" s="137">
        <v>407</v>
      </c>
      <c r="M19" s="137">
        <v>415</v>
      </c>
      <c r="N19" s="137">
        <v>423</v>
      </c>
      <c r="O19" s="137">
        <v>433</v>
      </c>
      <c r="P19" s="137">
        <v>456</v>
      </c>
      <c r="Q19" s="138">
        <v>463</v>
      </c>
      <c r="R19" s="134">
        <v>48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148</v>
      </c>
      <c r="D20" s="137">
        <v>180</v>
      </c>
      <c r="E20" s="137">
        <v>187</v>
      </c>
      <c r="F20" s="137">
        <v>242</v>
      </c>
      <c r="G20" s="137">
        <v>249</v>
      </c>
      <c r="H20" s="137">
        <v>257</v>
      </c>
      <c r="I20" s="137">
        <v>397</v>
      </c>
      <c r="J20" s="137">
        <v>407</v>
      </c>
      <c r="K20" s="137">
        <v>415</v>
      </c>
      <c r="L20" s="137">
        <v>423</v>
      </c>
      <c r="M20" s="137">
        <v>429</v>
      </c>
      <c r="N20" s="137">
        <v>437</v>
      </c>
      <c r="O20" s="137">
        <v>447</v>
      </c>
      <c r="P20" s="137">
        <v>470</v>
      </c>
      <c r="Q20" s="138">
        <v>478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153</v>
      </c>
      <c r="D21" s="137">
        <v>185</v>
      </c>
      <c r="E21" s="137">
        <v>193</v>
      </c>
      <c r="F21" s="137">
        <v>252</v>
      </c>
      <c r="G21" s="137">
        <v>259</v>
      </c>
      <c r="H21" s="137">
        <v>267</v>
      </c>
      <c r="I21" s="137">
        <v>416</v>
      </c>
      <c r="J21" s="137">
        <v>427</v>
      </c>
      <c r="K21" s="137">
        <v>435</v>
      </c>
      <c r="L21" s="137">
        <v>442</v>
      </c>
      <c r="M21" s="137">
        <v>449</v>
      </c>
      <c r="N21" s="137">
        <v>457</v>
      </c>
      <c r="O21" s="137">
        <v>467</v>
      </c>
      <c r="P21" s="137">
        <v>490</v>
      </c>
      <c r="Q21" s="138">
        <v>498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158</v>
      </c>
      <c r="D22" s="137">
        <v>190</v>
      </c>
      <c r="E22" s="137">
        <v>198</v>
      </c>
      <c r="F22" s="137">
        <v>262</v>
      </c>
      <c r="G22" s="137">
        <v>269</v>
      </c>
      <c r="H22" s="137">
        <v>277</v>
      </c>
      <c r="I22" s="137">
        <v>436</v>
      </c>
      <c r="J22" s="137">
        <v>446</v>
      </c>
      <c r="K22" s="137">
        <v>454</v>
      </c>
      <c r="L22" s="137">
        <v>462</v>
      </c>
      <c r="M22" s="137">
        <v>469</v>
      </c>
      <c r="N22" s="137">
        <v>477</v>
      </c>
      <c r="O22" s="137">
        <v>487</v>
      </c>
      <c r="P22" s="137">
        <v>509</v>
      </c>
      <c r="Q22" s="138">
        <v>517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178</v>
      </c>
      <c r="D23" s="137">
        <v>210</v>
      </c>
      <c r="E23" s="137">
        <v>218</v>
      </c>
      <c r="F23" s="137">
        <v>287</v>
      </c>
      <c r="G23" s="137">
        <v>295</v>
      </c>
      <c r="H23" s="137">
        <v>302</v>
      </c>
      <c r="I23" s="137">
        <v>472</v>
      </c>
      <c r="J23" s="137">
        <v>482</v>
      </c>
      <c r="K23" s="137">
        <v>489</v>
      </c>
      <c r="L23" s="137">
        <v>497</v>
      </c>
      <c r="M23" s="137">
        <v>504</v>
      </c>
      <c r="N23" s="137">
        <v>512</v>
      </c>
      <c r="O23" s="137">
        <v>522</v>
      </c>
      <c r="P23" s="137">
        <v>529</v>
      </c>
      <c r="Q23" s="138">
        <v>537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184</v>
      </c>
      <c r="D24" s="137">
        <v>220</v>
      </c>
      <c r="E24" s="137">
        <v>228</v>
      </c>
      <c r="F24" s="137">
        <v>292</v>
      </c>
      <c r="G24" s="137">
        <v>299</v>
      </c>
      <c r="H24" s="137">
        <v>307</v>
      </c>
      <c r="I24" s="137">
        <v>486</v>
      </c>
      <c r="J24" s="137">
        <v>496</v>
      </c>
      <c r="K24" s="137">
        <v>504</v>
      </c>
      <c r="L24" s="137">
        <v>512</v>
      </c>
      <c r="M24" s="137">
        <v>519</v>
      </c>
      <c r="N24" s="137">
        <v>527</v>
      </c>
      <c r="O24" s="137">
        <v>537</v>
      </c>
      <c r="P24" s="137">
        <v>545</v>
      </c>
      <c r="Q24" s="138">
        <v>552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188</v>
      </c>
      <c r="D25" s="137">
        <v>225</v>
      </c>
      <c r="E25" s="137">
        <v>233</v>
      </c>
      <c r="F25" s="137">
        <v>302</v>
      </c>
      <c r="G25" s="137">
        <v>309</v>
      </c>
      <c r="H25" s="137">
        <v>317</v>
      </c>
      <c r="I25" s="137">
        <v>506</v>
      </c>
      <c r="J25" s="137">
        <v>516</v>
      </c>
      <c r="K25" s="137">
        <v>524</v>
      </c>
      <c r="L25" s="137">
        <v>532</v>
      </c>
      <c r="M25" s="137">
        <v>538</v>
      </c>
      <c r="N25" s="137">
        <v>546</v>
      </c>
      <c r="O25" s="137">
        <v>556</v>
      </c>
      <c r="P25" s="137">
        <v>564</v>
      </c>
      <c r="Q25" s="138">
        <v>572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194</v>
      </c>
      <c r="D26" s="141">
        <v>230</v>
      </c>
      <c r="E26" s="141">
        <v>238</v>
      </c>
      <c r="F26" s="141">
        <v>312</v>
      </c>
      <c r="G26" s="141">
        <v>319</v>
      </c>
      <c r="H26" s="141">
        <v>327</v>
      </c>
      <c r="I26" s="141">
        <v>525</v>
      </c>
      <c r="J26" s="141">
        <v>536</v>
      </c>
      <c r="K26" s="141">
        <v>543</v>
      </c>
      <c r="L26" s="141">
        <v>550</v>
      </c>
      <c r="M26" s="141">
        <v>558</v>
      </c>
      <c r="N26" s="141">
        <v>566</v>
      </c>
      <c r="O26" s="141">
        <v>576</v>
      </c>
      <c r="P26" s="141">
        <v>584</v>
      </c>
      <c r="Q26" s="138">
        <v>592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EAf/dYiUypORbNuMJkaj2sknDmbg2Mpu8nb7+VUGqNxa/B/WKH2GRztSq5IOary7fvR5h1QzEp2Yoc1Q4M8IcA==" saltValue="D/EqnfX0kbSaUbWleKvqe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F2F5C-7609-4B87-8528-772A06B53CF8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12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405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91</v>
      </c>
      <c r="X7" s="7">
        <f>'CALCULATOR SHEET'!J13</f>
        <v>117.5</v>
      </c>
      <c r="Y7" s="7">
        <f>IF(W7=0,"",MATCH(CEILING(W7,6),$C$7:$Q$7,0))</f>
        <v>13</v>
      </c>
      <c r="Z7" s="7">
        <f>IF(X7=0,"",MATCH(CEILING(X7,6),$B$10:$B$26,0))</f>
        <v>17</v>
      </c>
      <c r="AA7" s="146">
        <f>IF(Y7="","",INDEX($C$10:$Q$26,Z7,Y7))</f>
        <v>783</v>
      </c>
    </row>
    <row r="8" spans="2:27" ht="15" customHeight="1">
      <c r="T8" s="385"/>
      <c r="V8" s="1">
        <f>+V7+1</f>
        <v>2</v>
      </c>
      <c r="W8" s="7">
        <f>'CALCULATOR SHEET'!I14</f>
        <v>47</v>
      </c>
      <c r="X8" s="7">
        <f>'CALCULATOR SHEET'!J14</f>
        <v>117.5</v>
      </c>
      <c r="Y8" s="7">
        <f t="shared" ref="Y8:Y71" si="1">IF(W8=0,"",MATCH(CEILING(W8,6),$C$7:$Q$7,0))</f>
        <v>5</v>
      </c>
      <c r="Z8" s="7">
        <f t="shared" ref="Z8:Z71" si="2">IF(X8=0,"",MATCH(CEILING(X8,6),$B$10:$B$26,0))</f>
        <v>17</v>
      </c>
      <c r="AA8" s="146">
        <f t="shared" ref="AA8:AA71" si="3">IF(Y8="","",INDEX($C$10:$Q$26,Z8,Y8))</f>
        <v>424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111</v>
      </c>
      <c r="D10" s="137">
        <v>128</v>
      </c>
      <c r="E10" s="137">
        <v>135</v>
      </c>
      <c r="F10" s="137">
        <v>169</v>
      </c>
      <c r="G10" s="137">
        <v>176</v>
      </c>
      <c r="H10" s="137">
        <v>184</v>
      </c>
      <c r="I10" s="137">
        <v>259</v>
      </c>
      <c r="J10" s="137">
        <v>270</v>
      </c>
      <c r="K10" s="137">
        <v>278</v>
      </c>
      <c r="L10" s="137">
        <v>293</v>
      </c>
      <c r="M10" s="137">
        <v>302</v>
      </c>
      <c r="N10" s="137">
        <v>310</v>
      </c>
      <c r="O10" s="137">
        <v>320</v>
      </c>
      <c r="P10" s="137">
        <v>345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119</v>
      </c>
      <c r="D11" s="137">
        <v>142</v>
      </c>
      <c r="E11" s="137">
        <v>150</v>
      </c>
      <c r="F11" s="137">
        <v>183</v>
      </c>
      <c r="G11" s="137">
        <v>191</v>
      </c>
      <c r="H11" s="137">
        <v>199</v>
      </c>
      <c r="I11" s="137">
        <v>289</v>
      </c>
      <c r="J11" s="137">
        <v>299</v>
      </c>
      <c r="K11" s="137">
        <v>308</v>
      </c>
      <c r="L11" s="137">
        <v>324</v>
      </c>
      <c r="M11" s="137">
        <v>331</v>
      </c>
      <c r="N11" s="137">
        <v>339</v>
      </c>
      <c r="O11" s="137">
        <v>350</v>
      </c>
      <c r="P11" s="137">
        <v>375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126</v>
      </c>
      <c r="D12" s="137">
        <v>150</v>
      </c>
      <c r="E12" s="137">
        <v>158</v>
      </c>
      <c r="F12" s="137">
        <v>198</v>
      </c>
      <c r="G12" s="137">
        <v>206</v>
      </c>
      <c r="H12" s="137">
        <v>215</v>
      </c>
      <c r="I12" s="137">
        <v>318</v>
      </c>
      <c r="J12" s="137">
        <v>329</v>
      </c>
      <c r="K12" s="137">
        <v>337</v>
      </c>
      <c r="L12" s="137">
        <v>353</v>
      </c>
      <c r="M12" s="137">
        <v>362</v>
      </c>
      <c r="N12" s="137">
        <v>370</v>
      </c>
      <c r="O12" s="137">
        <v>380</v>
      </c>
      <c r="P12" s="137">
        <v>404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135</v>
      </c>
      <c r="D13" s="137">
        <v>157</v>
      </c>
      <c r="E13" s="137">
        <v>165</v>
      </c>
      <c r="F13" s="137">
        <v>213</v>
      </c>
      <c r="G13" s="137">
        <v>220</v>
      </c>
      <c r="H13" s="137">
        <v>229</v>
      </c>
      <c r="I13" s="137">
        <v>348</v>
      </c>
      <c r="J13" s="137">
        <v>359</v>
      </c>
      <c r="K13" s="137">
        <v>366</v>
      </c>
      <c r="L13" s="137">
        <v>383</v>
      </c>
      <c r="M13" s="137">
        <v>391</v>
      </c>
      <c r="N13" s="137">
        <v>399</v>
      </c>
      <c r="O13" s="137">
        <v>410</v>
      </c>
      <c r="P13" s="137">
        <v>435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142</v>
      </c>
      <c r="D14" s="137">
        <v>165</v>
      </c>
      <c r="E14" s="137">
        <v>172</v>
      </c>
      <c r="F14" s="137">
        <v>228</v>
      </c>
      <c r="G14" s="137">
        <v>236</v>
      </c>
      <c r="H14" s="137">
        <v>244</v>
      </c>
      <c r="I14" s="137">
        <v>370</v>
      </c>
      <c r="J14" s="137">
        <v>382</v>
      </c>
      <c r="K14" s="137">
        <v>389</v>
      </c>
      <c r="L14" s="137">
        <v>405</v>
      </c>
      <c r="M14" s="137">
        <v>413</v>
      </c>
      <c r="N14" s="137">
        <v>422</v>
      </c>
      <c r="O14" s="137">
        <v>432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150</v>
      </c>
      <c r="D15" s="137">
        <v>179</v>
      </c>
      <c r="E15" s="137">
        <v>188</v>
      </c>
      <c r="F15" s="137">
        <v>243</v>
      </c>
      <c r="G15" s="137">
        <v>251</v>
      </c>
      <c r="H15" s="137">
        <v>259</v>
      </c>
      <c r="I15" s="137">
        <v>400</v>
      </c>
      <c r="J15" s="137">
        <v>411</v>
      </c>
      <c r="K15" s="137">
        <v>419</v>
      </c>
      <c r="L15" s="137">
        <v>435</v>
      </c>
      <c r="M15" s="137">
        <v>443</v>
      </c>
      <c r="N15" s="137">
        <v>451</v>
      </c>
      <c r="O15" s="137">
        <v>462</v>
      </c>
      <c r="P15" s="137">
        <v>486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157</v>
      </c>
      <c r="D16" s="137">
        <v>188</v>
      </c>
      <c r="E16" s="137">
        <v>196</v>
      </c>
      <c r="F16" s="137">
        <v>258</v>
      </c>
      <c r="G16" s="137">
        <v>266</v>
      </c>
      <c r="H16" s="137">
        <v>273</v>
      </c>
      <c r="I16" s="137">
        <v>430</v>
      </c>
      <c r="J16" s="137">
        <v>440</v>
      </c>
      <c r="K16" s="137">
        <v>449</v>
      </c>
      <c r="L16" s="137">
        <v>465</v>
      </c>
      <c r="M16" s="137">
        <v>472</v>
      </c>
      <c r="N16" s="137">
        <v>480</v>
      </c>
      <c r="O16" s="137">
        <v>492</v>
      </c>
      <c r="P16" s="137">
        <v>516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157</v>
      </c>
      <c r="D17" s="137">
        <v>195</v>
      </c>
      <c r="E17" s="137">
        <v>203</v>
      </c>
      <c r="F17" s="137">
        <v>265</v>
      </c>
      <c r="G17" s="137">
        <v>273</v>
      </c>
      <c r="H17" s="137">
        <v>282</v>
      </c>
      <c r="I17" s="137">
        <v>452</v>
      </c>
      <c r="J17" s="137">
        <v>463</v>
      </c>
      <c r="K17" s="137">
        <v>471</v>
      </c>
      <c r="L17" s="137">
        <v>488</v>
      </c>
      <c r="M17" s="137">
        <v>495</v>
      </c>
      <c r="N17" s="137">
        <v>503</v>
      </c>
      <c r="O17" s="137">
        <v>513</v>
      </c>
      <c r="P17" s="137">
        <v>538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165</v>
      </c>
      <c r="D18" s="137">
        <v>203</v>
      </c>
      <c r="E18" s="137">
        <v>210</v>
      </c>
      <c r="F18" s="137">
        <v>280</v>
      </c>
      <c r="G18" s="137">
        <v>289</v>
      </c>
      <c r="H18" s="137">
        <v>297</v>
      </c>
      <c r="I18" s="136">
        <v>482</v>
      </c>
      <c r="J18" s="136">
        <v>492</v>
      </c>
      <c r="K18" s="136">
        <v>500</v>
      </c>
      <c r="L18" s="137">
        <v>517</v>
      </c>
      <c r="M18" s="137">
        <v>525</v>
      </c>
      <c r="N18" s="137">
        <v>533</v>
      </c>
      <c r="O18" s="137">
        <v>544</v>
      </c>
      <c r="P18" s="137">
        <v>568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225</v>
      </c>
      <c r="E19" s="137">
        <v>233</v>
      </c>
      <c r="F19" s="137">
        <v>303</v>
      </c>
      <c r="G19" s="137">
        <v>311</v>
      </c>
      <c r="H19" s="137">
        <v>319</v>
      </c>
      <c r="I19" s="136">
        <v>519</v>
      </c>
      <c r="J19" s="136">
        <v>531</v>
      </c>
      <c r="K19" s="136">
        <v>538</v>
      </c>
      <c r="L19" s="137">
        <v>546</v>
      </c>
      <c r="M19" s="137">
        <v>555</v>
      </c>
      <c r="N19" s="137">
        <v>563</v>
      </c>
      <c r="O19" s="137">
        <v>573</v>
      </c>
      <c r="P19" s="137">
        <v>598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232</v>
      </c>
      <c r="E20" s="137">
        <v>240</v>
      </c>
      <c r="F20" s="137">
        <v>318</v>
      </c>
      <c r="G20" s="137">
        <v>326</v>
      </c>
      <c r="H20" s="137">
        <v>335</v>
      </c>
      <c r="I20" s="136">
        <v>542</v>
      </c>
      <c r="J20" s="136">
        <v>553</v>
      </c>
      <c r="K20" s="136">
        <v>560</v>
      </c>
      <c r="L20" s="137">
        <v>569</v>
      </c>
      <c r="M20" s="137">
        <v>577</v>
      </c>
      <c r="N20" s="137">
        <v>585</v>
      </c>
      <c r="O20" s="137">
        <v>596</v>
      </c>
      <c r="P20" s="137">
        <v>620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196</v>
      </c>
      <c r="D21" s="137">
        <v>240</v>
      </c>
      <c r="E21" s="137">
        <v>249</v>
      </c>
      <c r="F21" s="137">
        <v>333</v>
      </c>
      <c r="G21" s="137">
        <v>342</v>
      </c>
      <c r="H21" s="137">
        <v>349</v>
      </c>
      <c r="I21" s="137">
        <v>572</v>
      </c>
      <c r="J21" s="137">
        <v>583</v>
      </c>
      <c r="K21" s="137">
        <v>591</v>
      </c>
      <c r="L21" s="137">
        <v>598</v>
      </c>
      <c r="M21" s="137">
        <v>606</v>
      </c>
      <c r="N21" s="137">
        <v>615</v>
      </c>
      <c r="O21" s="137">
        <v>625</v>
      </c>
      <c r="P21" s="137">
        <v>650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203</v>
      </c>
      <c r="D22" s="137">
        <v>248</v>
      </c>
      <c r="E22" s="137">
        <v>256</v>
      </c>
      <c r="F22" s="137">
        <v>348</v>
      </c>
      <c r="G22" s="137">
        <v>356</v>
      </c>
      <c r="H22" s="137">
        <v>364</v>
      </c>
      <c r="I22" s="137">
        <v>602</v>
      </c>
      <c r="J22" s="137">
        <v>612</v>
      </c>
      <c r="K22" s="137">
        <v>620</v>
      </c>
      <c r="L22" s="137">
        <v>629</v>
      </c>
      <c r="M22" s="137">
        <v>637</v>
      </c>
      <c r="N22" s="137">
        <v>644</v>
      </c>
      <c r="O22" s="137">
        <v>656</v>
      </c>
      <c r="P22" s="137">
        <v>679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226</v>
      </c>
      <c r="D23" s="137">
        <v>271</v>
      </c>
      <c r="E23" s="137">
        <v>279</v>
      </c>
      <c r="F23" s="137">
        <v>379</v>
      </c>
      <c r="G23" s="137">
        <v>388</v>
      </c>
      <c r="H23" s="137">
        <v>395</v>
      </c>
      <c r="I23" s="137">
        <v>648</v>
      </c>
      <c r="J23" s="137">
        <v>658</v>
      </c>
      <c r="K23" s="137">
        <v>666</v>
      </c>
      <c r="L23" s="137">
        <v>675</v>
      </c>
      <c r="M23" s="137">
        <v>682</v>
      </c>
      <c r="N23" s="137">
        <v>690</v>
      </c>
      <c r="O23" s="137">
        <v>700</v>
      </c>
      <c r="P23" s="137">
        <v>709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233</v>
      </c>
      <c r="D24" s="137">
        <v>286</v>
      </c>
      <c r="E24" s="137">
        <v>295</v>
      </c>
      <c r="F24" s="137">
        <v>386</v>
      </c>
      <c r="G24" s="137">
        <v>395</v>
      </c>
      <c r="H24" s="137">
        <v>403</v>
      </c>
      <c r="I24" s="137">
        <v>670</v>
      </c>
      <c r="J24" s="137">
        <v>680</v>
      </c>
      <c r="K24" s="137">
        <v>689</v>
      </c>
      <c r="L24" s="137">
        <v>697</v>
      </c>
      <c r="M24" s="137">
        <v>704</v>
      </c>
      <c r="N24" s="137">
        <v>712</v>
      </c>
      <c r="O24" s="137">
        <v>723</v>
      </c>
      <c r="P24" s="137">
        <v>731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242</v>
      </c>
      <c r="D25" s="137">
        <v>293</v>
      </c>
      <c r="E25" s="137">
        <v>302</v>
      </c>
      <c r="F25" s="137">
        <v>402</v>
      </c>
      <c r="G25" s="137">
        <v>410</v>
      </c>
      <c r="H25" s="137">
        <v>418</v>
      </c>
      <c r="I25" s="137">
        <v>699</v>
      </c>
      <c r="J25" s="137">
        <v>710</v>
      </c>
      <c r="K25" s="137">
        <v>718</v>
      </c>
      <c r="L25" s="137">
        <v>726</v>
      </c>
      <c r="M25" s="137">
        <v>735</v>
      </c>
      <c r="N25" s="137">
        <v>743</v>
      </c>
      <c r="O25" s="137">
        <v>753</v>
      </c>
      <c r="P25" s="137">
        <v>762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249</v>
      </c>
      <c r="D26" s="141">
        <v>302</v>
      </c>
      <c r="E26" s="141">
        <v>310</v>
      </c>
      <c r="F26" s="141">
        <v>417</v>
      </c>
      <c r="G26" s="141">
        <v>424</v>
      </c>
      <c r="H26" s="141">
        <v>432</v>
      </c>
      <c r="I26" s="141">
        <v>729</v>
      </c>
      <c r="J26" s="141">
        <v>739</v>
      </c>
      <c r="K26" s="141">
        <v>748</v>
      </c>
      <c r="L26" s="141">
        <v>756</v>
      </c>
      <c r="M26" s="141">
        <v>764</v>
      </c>
      <c r="N26" s="141">
        <v>772</v>
      </c>
      <c r="O26" s="141">
        <v>783</v>
      </c>
      <c r="P26" s="141">
        <v>791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13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13:27">
      <c r="M34" s="7"/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13:27">
      <c r="M35" s="7"/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13:27">
      <c r="M36" s="7"/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13:27">
      <c r="M37" s="7"/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13:27">
      <c r="M38" s="7"/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13:27">
      <c r="M39" s="7"/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13:27">
      <c r="M40" s="7"/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13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13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13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13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13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13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13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13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dDGlq504QU498L0PRSdk8DF6ESdghm0Y/3+NbfJ+Nw8T5GC1spW9tTRMaejV+Cq7Nkt0hXK1MNb8mGSHjafzkQ==" saltValue="YKFyqvnzksZCe/E7OqBy4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927D0-D612-4F18-877D-3CBF91DF5A87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44624</v>
      </c>
    </row>
    <row r="3" spans="2:27" ht="17.25">
      <c r="E3" s="129"/>
      <c r="I3" s="386" t="s">
        <v>13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406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91</v>
      </c>
      <c r="X7" s="7">
        <f>'CALCULATOR SHEET'!J13</f>
        <v>117.5</v>
      </c>
      <c r="Y7" s="7">
        <f>IF(W7=0,"",MATCH(CEILING(W7,6),$C$7:$Q$7,0))</f>
        <v>13</v>
      </c>
      <c r="Z7" s="7">
        <f>IF(X7=0,"",MATCH(CEILING(X7,6),$B$10:$B$26,0))</f>
        <v>17</v>
      </c>
      <c r="AA7" s="146">
        <f>IF(Y7="","",INDEX($C$10:$Q$26,Z7,Y7))</f>
        <v>828</v>
      </c>
    </row>
    <row r="8" spans="2:27" ht="15" customHeight="1">
      <c r="T8" s="385"/>
      <c r="V8" s="1">
        <f>+V7+1</f>
        <v>2</v>
      </c>
      <c r="W8" s="7">
        <f>'CALCULATOR SHEET'!I14</f>
        <v>47</v>
      </c>
      <c r="X8" s="7">
        <f>'CALCULATOR SHEET'!J14</f>
        <v>117.5</v>
      </c>
      <c r="Y8" s="7">
        <f t="shared" ref="Y8:Y71" si="1">IF(W8=0,"",MATCH(CEILING(W8,6),$C$7:$Q$7,0))</f>
        <v>5</v>
      </c>
      <c r="Z8" s="7">
        <f t="shared" ref="Z8:Z71" si="2">IF(X8=0,"",MATCH(CEILING(X8,6),$B$10:$B$26,0))</f>
        <v>17</v>
      </c>
      <c r="AA8" s="146">
        <f t="shared" ref="AA8:AA71" si="3">IF(Y8="","",INDEX($C$10:$Q$26,Z8,Y8))</f>
        <v>446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115</v>
      </c>
      <c r="D10" s="137">
        <v>131</v>
      </c>
      <c r="E10" s="137">
        <v>138</v>
      </c>
      <c r="F10" s="137">
        <v>173</v>
      </c>
      <c r="G10" s="137">
        <v>182</v>
      </c>
      <c r="H10" s="137">
        <v>190</v>
      </c>
      <c r="I10" s="137">
        <v>269</v>
      </c>
      <c r="J10" s="137">
        <v>280</v>
      </c>
      <c r="K10" s="137">
        <v>288</v>
      </c>
      <c r="L10" s="137">
        <v>304</v>
      </c>
      <c r="M10" s="137">
        <v>312</v>
      </c>
      <c r="N10" s="137">
        <v>320</v>
      </c>
      <c r="O10" s="137">
        <v>331</v>
      </c>
      <c r="P10" s="137">
        <v>355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123</v>
      </c>
      <c r="D11" s="137">
        <v>146</v>
      </c>
      <c r="E11" s="137">
        <v>155</v>
      </c>
      <c r="F11" s="137">
        <v>190</v>
      </c>
      <c r="G11" s="137">
        <v>197</v>
      </c>
      <c r="H11" s="137">
        <v>205</v>
      </c>
      <c r="I11" s="137">
        <v>302</v>
      </c>
      <c r="J11" s="137">
        <v>312</v>
      </c>
      <c r="K11" s="137">
        <v>320</v>
      </c>
      <c r="L11" s="137">
        <v>336</v>
      </c>
      <c r="M11" s="137">
        <v>344</v>
      </c>
      <c r="N11" s="137">
        <v>352</v>
      </c>
      <c r="O11" s="137">
        <v>363</v>
      </c>
      <c r="P11" s="137">
        <v>388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131</v>
      </c>
      <c r="D12" s="137">
        <v>155</v>
      </c>
      <c r="E12" s="137">
        <v>163</v>
      </c>
      <c r="F12" s="137">
        <v>205</v>
      </c>
      <c r="G12" s="137">
        <v>213</v>
      </c>
      <c r="H12" s="137">
        <v>222</v>
      </c>
      <c r="I12" s="137">
        <v>333</v>
      </c>
      <c r="J12" s="137">
        <v>344</v>
      </c>
      <c r="K12" s="137">
        <v>352</v>
      </c>
      <c r="L12" s="137">
        <v>369</v>
      </c>
      <c r="M12" s="137">
        <v>376</v>
      </c>
      <c r="N12" s="137">
        <v>384</v>
      </c>
      <c r="O12" s="137">
        <v>395</v>
      </c>
      <c r="P12" s="137">
        <v>419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139</v>
      </c>
      <c r="D13" s="137">
        <v>163</v>
      </c>
      <c r="E13" s="137">
        <v>171</v>
      </c>
      <c r="F13" s="137">
        <v>222</v>
      </c>
      <c r="G13" s="137">
        <v>230</v>
      </c>
      <c r="H13" s="137">
        <v>238</v>
      </c>
      <c r="I13" s="137">
        <v>365</v>
      </c>
      <c r="J13" s="137">
        <v>376</v>
      </c>
      <c r="K13" s="137">
        <v>384</v>
      </c>
      <c r="L13" s="137">
        <v>400</v>
      </c>
      <c r="M13" s="137">
        <v>409</v>
      </c>
      <c r="N13" s="137">
        <v>417</v>
      </c>
      <c r="O13" s="137">
        <v>428</v>
      </c>
      <c r="P13" s="137">
        <v>451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148</v>
      </c>
      <c r="D14" s="137">
        <v>171</v>
      </c>
      <c r="E14" s="137">
        <v>179</v>
      </c>
      <c r="F14" s="137">
        <v>238</v>
      </c>
      <c r="G14" s="137">
        <v>245</v>
      </c>
      <c r="H14" s="137">
        <v>253</v>
      </c>
      <c r="I14" s="137">
        <v>390</v>
      </c>
      <c r="J14" s="137">
        <v>400</v>
      </c>
      <c r="K14" s="137">
        <v>409</v>
      </c>
      <c r="L14" s="137">
        <v>424</v>
      </c>
      <c r="M14" s="137">
        <v>432</v>
      </c>
      <c r="N14" s="137">
        <v>440</v>
      </c>
      <c r="O14" s="137">
        <v>451</v>
      </c>
      <c r="P14" s="137">
        <v>476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155</v>
      </c>
      <c r="D15" s="137">
        <v>188</v>
      </c>
      <c r="E15" s="137">
        <v>195</v>
      </c>
      <c r="F15" s="137">
        <v>253</v>
      </c>
      <c r="G15" s="137">
        <v>262</v>
      </c>
      <c r="H15" s="137">
        <v>270</v>
      </c>
      <c r="I15" s="137">
        <v>422</v>
      </c>
      <c r="J15" s="137">
        <v>432</v>
      </c>
      <c r="K15" s="137">
        <v>440</v>
      </c>
      <c r="L15" s="137">
        <v>457</v>
      </c>
      <c r="M15" s="137">
        <v>464</v>
      </c>
      <c r="N15" s="137">
        <v>472</v>
      </c>
      <c r="O15" s="137">
        <v>483</v>
      </c>
      <c r="P15" s="137">
        <v>508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163</v>
      </c>
      <c r="D16" s="137">
        <v>196</v>
      </c>
      <c r="E16" s="137">
        <v>203</v>
      </c>
      <c r="F16" s="137">
        <v>270</v>
      </c>
      <c r="G16" s="137">
        <v>278</v>
      </c>
      <c r="H16" s="137">
        <v>286</v>
      </c>
      <c r="I16" s="137">
        <v>453</v>
      </c>
      <c r="J16" s="137">
        <v>464</v>
      </c>
      <c r="K16" s="137">
        <v>472</v>
      </c>
      <c r="L16" s="137">
        <v>489</v>
      </c>
      <c r="M16" s="137">
        <v>496</v>
      </c>
      <c r="N16" s="137">
        <v>504</v>
      </c>
      <c r="O16" s="137">
        <v>516</v>
      </c>
      <c r="P16" s="137">
        <v>539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163</v>
      </c>
      <c r="D17" s="137">
        <v>203</v>
      </c>
      <c r="E17" s="137">
        <v>211</v>
      </c>
      <c r="F17" s="137">
        <v>278</v>
      </c>
      <c r="G17" s="137">
        <v>286</v>
      </c>
      <c r="H17" s="137">
        <v>295</v>
      </c>
      <c r="I17" s="137">
        <v>477</v>
      </c>
      <c r="J17" s="137">
        <v>489</v>
      </c>
      <c r="K17" s="137">
        <v>496</v>
      </c>
      <c r="L17" s="137">
        <v>512</v>
      </c>
      <c r="M17" s="137">
        <v>520</v>
      </c>
      <c r="N17" s="137">
        <v>529</v>
      </c>
      <c r="O17" s="137">
        <v>539</v>
      </c>
      <c r="P17" s="137">
        <v>563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171</v>
      </c>
      <c r="D18" s="137">
        <v>211</v>
      </c>
      <c r="E18" s="137">
        <v>219</v>
      </c>
      <c r="F18" s="137">
        <v>295</v>
      </c>
      <c r="G18" s="137">
        <v>302</v>
      </c>
      <c r="H18" s="137">
        <v>310</v>
      </c>
      <c r="I18" s="136">
        <v>510</v>
      </c>
      <c r="J18" s="136">
        <v>520</v>
      </c>
      <c r="K18" s="136">
        <v>529</v>
      </c>
      <c r="L18" s="137">
        <v>544</v>
      </c>
      <c r="M18" s="137">
        <v>552</v>
      </c>
      <c r="N18" s="137">
        <v>560</v>
      </c>
      <c r="O18" s="137">
        <v>571</v>
      </c>
      <c r="P18" s="137">
        <v>596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188</v>
      </c>
      <c r="D19" s="137">
        <v>236</v>
      </c>
      <c r="E19" s="137">
        <v>244</v>
      </c>
      <c r="F19" s="137">
        <v>318</v>
      </c>
      <c r="G19" s="137">
        <v>326</v>
      </c>
      <c r="H19" s="137">
        <v>335</v>
      </c>
      <c r="I19" s="136">
        <v>550</v>
      </c>
      <c r="J19" s="136">
        <v>560</v>
      </c>
      <c r="K19" s="136">
        <v>569</v>
      </c>
      <c r="L19" s="137">
        <v>577</v>
      </c>
      <c r="M19" s="137">
        <v>584</v>
      </c>
      <c r="N19" s="137">
        <v>592</v>
      </c>
      <c r="O19" s="137">
        <v>603</v>
      </c>
      <c r="P19" s="137">
        <v>628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196</v>
      </c>
      <c r="D20" s="137">
        <v>244</v>
      </c>
      <c r="E20" s="137">
        <v>252</v>
      </c>
      <c r="F20" s="137">
        <v>335</v>
      </c>
      <c r="G20" s="137">
        <v>343</v>
      </c>
      <c r="H20" s="137">
        <v>350</v>
      </c>
      <c r="I20" s="136">
        <v>573</v>
      </c>
      <c r="J20" s="136">
        <v>584</v>
      </c>
      <c r="K20" s="136">
        <v>592</v>
      </c>
      <c r="L20" s="137">
        <v>600</v>
      </c>
      <c r="M20" s="137">
        <v>609</v>
      </c>
      <c r="N20" s="137">
        <v>617</v>
      </c>
      <c r="O20" s="137">
        <v>628</v>
      </c>
      <c r="P20" s="137">
        <v>651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204</v>
      </c>
      <c r="D21" s="137">
        <v>252</v>
      </c>
      <c r="E21" s="137">
        <v>259</v>
      </c>
      <c r="F21" s="137">
        <v>350</v>
      </c>
      <c r="G21" s="137">
        <v>358</v>
      </c>
      <c r="H21" s="137">
        <v>366</v>
      </c>
      <c r="I21" s="137">
        <v>605</v>
      </c>
      <c r="J21" s="137">
        <v>617</v>
      </c>
      <c r="K21" s="137">
        <v>624</v>
      </c>
      <c r="L21" s="137">
        <v>632</v>
      </c>
      <c r="M21" s="137">
        <v>640</v>
      </c>
      <c r="N21" s="137">
        <v>649</v>
      </c>
      <c r="O21" s="137">
        <v>659</v>
      </c>
      <c r="P21" s="137">
        <v>684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212</v>
      </c>
      <c r="D22" s="137">
        <v>260</v>
      </c>
      <c r="E22" s="137">
        <v>268</v>
      </c>
      <c r="F22" s="137">
        <v>366</v>
      </c>
      <c r="G22" s="137">
        <v>375</v>
      </c>
      <c r="H22" s="137">
        <v>383</v>
      </c>
      <c r="I22" s="137">
        <v>638</v>
      </c>
      <c r="J22" s="137">
        <v>649</v>
      </c>
      <c r="K22" s="137">
        <v>657</v>
      </c>
      <c r="L22" s="137">
        <v>665</v>
      </c>
      <c r="M22" s="137">
        <v>672</v>
      </c>
      <c r="N22" s="137">
        <v>680</v>
      </c>
      <c r="O22" s="137">
        <v>691</v>
      </c>
      <c r="P22" s="137">
        <v>716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236</v>
      </c>
      <c r="D23" s="137">
        <v>284</v>
      </c>
      <c r="E23" s="137">
        <v>292</v>
      </c>
      <c r="F23" s="137">
        <v>398</v>
      </c>
      <c r="G23" s="137">
        <v>406</v>
      </c>
      <c r="H23" s="137">
        <v>415</v>
      </c>
      <c r="I23" s="137">
        <v>685</v>
      </c>
      <c r="J23" s="137">
        <v>697</v>
      </c>
      <c r="K23" s="137">
        <v>704</v>
      </c>
      <c r="L23" s="137">
        <v>712</v>
      </c>
      <c r="M23" s="137">
        <v>720</v>
      </c>
      <c r="N23" s="137">
        <v>729</v>
      </c>
      <c r="O23" s="137">
        <v>739</v>
      </c>
      <c r="P23" s="137">
        <v>748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244</v>
      </c>
      <c r="D24" s="137">
        <v>300</v>
      </c>
      <c r="E24" s="137">
        <v>308</v>
      </c>
      <c r="F24" s="137">
        <v>406</v>
      </c>
      <c r="G24" s="137">
        <v>415</v>
      </c>
      <c r="H24" s="137">
        <v>423</v>
      </c>
      <c r="I24" s="137">
        <v>710</v>
      </c>
      <c r="J24" s="137">
        <v>720</v>
      </c>
      <c r="K24" s="137">
        <v>729</v>
      </c>
      <c r="L24" s="137">
        <v>737</v>
      </c>
      <c r="M24" s="137">
        <v>745</v>
      </c>
      <c r="N24" s="137">
        <v>752</v>
      </c>
      <c r="O24" s="137">
        <v>764</v>
      </c>
      <c r="P24" s="137">
        <v>772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252</v>
      </c>
      <c r="D25" s="137">
        <v>309</v>
      </c>
      <c r="E25" s="137">
        <v>316</v>
      </c>
      <c r="F25" s="137">
        <v>423</v>
      </c>
      <c r="G25" s="137">
        <v>431</v>
      </c>
      <c r="H25" s="137">
        <v>439</v>
      </c>
      <c r="I25" s="137">
        <v>742</v>
      </c>
      <c r="J25" s="137">
        <v>752</v>
      </c>
      <c r="K25" s="137">
        <v>760</v>
      </c>
      <c r="L25" s="137">
        <v>769</v>
      </c>
      <c r="M25" s="137">
        <v>777</v>
      </c>
      <c r="N25" s="137">
        <v>785</v>
      </c>
      <c r="O25" s="137">
        <v>796</v>
      </c>
      <c r="P25" s="137">
        <v>804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260</v>
      </c>
      <c r="D26" s="141">
        <v>317</v>
      </c>
      <c r="E26" s="141">
        <v>324</v>
      </c>
      <c r="F26" s="141">
        <v>439</v>
      </c>
      <c r="G26" s="141">
        <v>446</v>
      </c>
      <c r="H26" s="141">
        <v>455</v>
      </c>
      <c r="I26" s="141">
        <v>773</v>
      </c>
      <c r="J26" s="141">
        <v>785</v>
      </c>
      <c r="K26" s="141">
        <v>792</v>
      </c>
      <c r="L26" s="141">
        <v>800</v>
      </c>
      <c r="M26" s="141">
        <v>809</v>
      </c>
      <c r="N26" s="141">
        <v>817</v>
      </c>
      <c r="O26" s="141">
        <v>828</v>
      </c>
      <c r="P26" s="141">
        <v>836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HKBVrGW/wegNkg1frEdKaZ7pEdXsC/mFr4jV06vI6yMbwfdohRFRRCDw7P5Ziqxt6bvlGGnuYDFwoTQdd2GQg==" saltValue="nDjVvCqAtLfB1JCe5JjsS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D021-D7E2-436B-AAE5-9B7D1C2A1F23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9">
        <v>44656</v>
      </c>
    </row>
    <row r="3" spans="2:27" ht="17.25">
      <c r="E3" s="129"/>
      <c r="I3" s="386" t="s">
        <v>295</v>
      </c>
      <c r="J3" s="386"/>
      <c r="K3" s="386"/>
      <c r="L3" s="386"/>
      <c r="R3" s="34" t="s">
        <v>437</v>
      </c>
    </row>
    <row r="4" spans="2:27" ht="25.5">
      <c r="D4" s="130"/>
      <c r="E4" s="131"/>
      <c r="I4" s="386"/>
      <c r="J4" s="386"/>
      <c r="K4" s="386"/>
      <c r="L4" s="386"/>
      <c r="M4" s="130"/>
      <c r="N4" s="130"/>
      <c r="R4" s="132" t="s">
        <v>113</v>
      </c>
    </row>
    <row r="5" spans="2:27">
      <c r="Q5" s="38"/>
      <c r="R5" s="38" t="s">
        <v>428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5" t="s">
        <v>72</v>
      </c>
      <c r="V7" s="1">
        <v>1</v>
      </c>
      <c r="W7" s="7">
        <f>'CALCULATOR SHEET'!I13</f>
        <v>91</v>
      </c>
      <c r="X7" s="7">
        <f>'CALCULATOR SHEET'!J13</f>
        <v>117.5</v>
      </c>
      <c r="Y7" s="7">
        <f>IF(W7=0,"",MATCH(CEILING(W7,6),$C$7:$Q$7,0))</f>
        <v>13</v>
      </c>
      <c r="Z7" s="7">
        <f>IF(X7=0,"",MATCH(CEILING(X7,6),$B$10:$B$26,0))</f>
        <v>17</v>
      </c>
      <c r="AA7" s="146">
        <f>IF(Y7="","",INDEX($C$10:$Q$26,Z7,Y7))</f>
        <v>826</v>
      </c>
    </row>
    <row r="8" spans="2:27" ht="15" customHeight="1">
      <c r="T8" s="385"/>
      <c r="V8" s="1">
        <f>+V7+1</f>
        <v>2</v>
      </c>
      <c r="W8" s="7">
        <f>'CALCULATOR SHEET'!I14</f>
        <v>47</v>
      </c>
      <c r="X8" s="7">
        <f>'CALCULATOR SHEET'!J14</f>
        <v>117.5</v>
      </c>
      <c r="Y8" s="7">
        <f t="shared" ref="Y8:Y71" si="1">IF(W8=0,"",MATCH(CEILING(W8,6),$C$7:$Q$7,0))</f>
        <v>5</v>
      </c>
      <c r="Z8" s="7">
        <f t="shared" ref="Z8:Z71" si="2">IF(X8=0,"",MATCH(CEILING(X8,6),$B$10:$B$26,0))</f>
        <v>17</v>
      </c>
      <c r="AA8" s="146">
        <f t="shared" ref="AA8:AA71" si="3">IF(Y8="","",INDEX($C$10:$Q$26,Z8,Y8))</f>
        <v>441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105</v>
      </c>
      <c r="D10" s="137">
        <v>120</v>
      </c>
      <c r="E10" s="137">
        <v>127</v>
      </c>
      <c r="F10" s="137">
        <v>161</v>
      </c>
      <c r="G10" s="137">
        <v>168</v>
      </c>
      <c r="H10" s="137">
        <v>175</v>
      </c>
      <c r="I10" s="137">
        <v>257</v>
      </c>
      <c r="J10" s="137">
        <v>266</v>
      </c>
      <c r="K10" s="137">
        <v>273</v>
      </c>
      <c r="L10" s="137">
        <v>287</v>
      </c>
      <c r="M10" s="137">
        <v>293</v>
      </c>
      <c r="N10" s="137">
        <v>300</v>
      </c>
      <c r="O10" s="137">
        <v>309</v>
      </c>
      <c r="P10" s="137">
        <v>330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113</v>
      </c>
      <c r="D11" s="137">
        <v>137</v>
      </c>
      <c r="E11" s="137">
        <v>144</v>
      </c>
      <c r="F11" s="137">
        <v>178</v>
      </c>
      <c r="G11" s="137">
        <v>185</v>
      </c>
      <c r="H11" s="137">
        <v>192</v>
      </c>
      <c r="I11" s="137">
        <v>290</v>
      </c>
      <c r="J11" s="137">
        <v>300</v>
      </c>
      <c r="K11" s="137">
        <v>306</v>
      </c>
      <c r="L11" s="137">
        <v>320</v>
      </c>
      <c r="M11" s="137">
        <v>327</v>
      </c>
      <c r="N11" s="137">
        <v>334</v>
      </c>
      <c r="O11" s="137">
        <v>343</v>
      </c>
      <c r="P11" s="137">
        <v>363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122</v>
      </c>
      <c r="D12" s="137">
        <v>145</v>
      </c>
      <c r="E12" s="137">
        <v>152</v>
      </c>
      <c r="F12" s="137">
        <v>195</v>
      </c>
      <c r="G12" s="137">
        <v>202</v>
      </c>
      <c r="H12" s="137">
        <v>209</v>
      </c>
      <c r="I12" s="137">
        <v>324</v>
      </c>
      <c r="J12" s="137">
        <v>333</v>
      </c>
      <c r="K12" s="137">
        <v>340</v>
      </c>
      <c r="L12" s="137">
        <v>354</v>
      </c>
      <c r="M12" s="137">
        <v>360</v>
      </c>
      <c r="N12" s="137">
        <v>367</v>
      </c>
      <c r="O12" s="137">
        <v>377</v>
      </c>
      <c r="P12" s="137">
        <v>397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130</v>
      </c>
      <c r="D13" s="137">
        <v>154</v>
      </c>
      <c r="E13" s="137">
        <v>161</v>
      </c>
      <c r="F13" s="137">
        <v>212</v>
      </c>
      <c r="G13" s="137">
        <v>219</v>
      </c>
      <c r="H13" s="137">
        <v>225</v>
      </c>
      <c r="I13" s="137">
        <v>358</v>
      </c>
      <c r="J13" s="137">
        <v>367</v>
      </c>
      <c r="K13" s="137">
        <v>374</v>
      </c>
      <c r="L13" s="137">
        <v>387</v>
      </c>
      <c r="M13" s="137">
        <v>394</v>
      </c>
      <c r="N13" s="137">
        <v>401</v>
      </c>
      <c r="O13" s="137">
        <v>410</v>
      </c>
      <c r="P13" s="137">
        <v>431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139</v>
      </c>
      <c r="D14" s="137">
        <v>162</v>
      </c>
      <c r="E14" s="137">
        <v>169</v>
      </c>
      <c r="F14" s="137">
        <v>229</v>
      </c>
      <c r="G14" s="137">
        <v>235</v>
      </c>
      <c r="H14" s="137">
        <v>242</v>
      </c>
      <c r="I14" s="137">
        <v>383</v>
      </c>
      <c r="J14" s="137">
        <v>392</v>
      </c>
      <c r="K14" s="137">
        <v>399</v>
      </c>
      <c r="L14" s="137">
        <v>412</v>
      </c>
      <c r="M14" s="137">
        <v>419</v>
      </c>
      <c r="N14" s="137">
        <v>426</v>
      </c>
      <c r="O14" s="137">
        <v>435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147</v>
      </c>
      <c r="D15" s="137">
        <v>179</v>
      </c>
      <c r="E15" s="137">
        <v>186</v>
      </c>
      <c r="F15" s="137">
        <v>245</v>
      </c>
      <c r="G15" s="137">
        <v>252</v>
      </c>
      <c r="H15" s="137">
        <v>259</v>
      </c>
      <c r="I15" s="137">
        <v>416</v>
      </c>
      <c r="J15" s="137">
        <v>426</v>
      </c>
      <c r="K15" s="137">
        <v>432</v>
      </c>
      <c r="L15" s="137">
        <v>446</v>
      </c>
      <c r="M15" s="137">
        <v>453</v>
      </c>
      <c r="N15" s="137">
        <v>460</v>
      </c>
      <c r="O15" s="137">
        <v>469</v>
      </c>
      <c r="P15" s="137">
        <v>489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156</v>
      </c>
      <c r="D16" s="137">
        <v>188</v>
      </c>
      <c r="E16" s="137">
        <v>194</v>
      </c>
      <c r="F16" s="137">
        <v>262</v>
      </c>
      <c r="G16" s="137">
        <v>269</v>
      </c>
      <c r="H16" s="137">
        <v>276</v>
      </c>
      <c r="I16" s="137">
        <v>450</v>
      </c>
      <c r="J16" s="137">
        <v>459</v>
      </c>
      <c r="K16" s="137">
        <v>466</v>
      </c>
      <c r="L16" s="137">
        <v>480</v>
      </c>
      <c r="M16" s="137">
        <v>486</v>
      </c>
      <c r="N16" s="137">
        <v>493</v>
      </c>
      <c r="O16" s="137">
        <v>502</v>
      </c>
      <c r="P16" s="137">
        <v>523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156</v>
      </c>
      <c r="D17" s="137">
        <v>196</v>
      </c>
      <c r="E17" s="137">
        <v>203</v>
      </c>
      <c r="F17" s="137">
        <v>271</v>
      </c>
      <c r="G17" s="137">
        <v>277</v>
      </c>
      <c r="H17" s="137">
        <v>284</v>
      </c>
      <c r="I17" s="137">
        <v>475</v>
      </c>
      <c r="J17" s="137">
        <v>484</v>
      </c>
      <c r="K17" s="137">
        <v>491</v>
      </c>
      <c r="L17" s="137">
        <v>505</v>
      </c>
      <c r="M17" s="137">
        <v>512</v>
      </c>
      <c r="N17" s="137">
        <v>518</v>
      </c>
      <c r="O17" s="137">
        <v>528</v>
      </c>
      <c r="P17" s="137">
        <v>548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164</v>
      </c>
      <c r="D18" s="137">
        <v>205</v>
      </c>
      <c r="E18" s="137">
        <v>211</v>
      </c>
      <c r="F18" s="137">
        <v>288</v>
      </c>
      <c r="G18" s="137">
        <v>294</v>
      </c>
      <c r="H18" s="137">
        <v>301</v>
      </c>
      <c r="I18" s="136">
        <v>509</v>
      </c>
      <c r="J18" s="136">
        <v>518</v>
      </c>
      <c r="K18" s="136">
        <v>525</v>
      </c>
      <c r="L18" s="137">
        <v>538</v>
      </c>
      <c r="M18" s="137">
        <v>545</v>
      </c>
      <c r="N18" s="137">
        <v>552</v>
      </c>
      <c r="O18" s="137">
        <v>561</v>
      </c>
      <c r="P18" s="137">
        <v>582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228</v>
      </c>
      <c r="E19" s="137">
        <v>235</v>
      </c>
      <c r="F19" s="137">
        <v>311</v>
      </c>
      <c r="G19" s="137">
        <v>318</v>
      </c>
      <c r="H19" s="137">
        <v>325</v>
      </c>
      <c r="I19" s="136">
        <v>549</v>
      </c>
      <c r="J19" s="136">
        <v>558</v>
      </c>
      <c r="K19" s="136">
        <v>565</v>
      </c>
      <c r="L19" s="137">
        <v>572</v>
      </c>
      <c r="M19" s="137">
        <v>579</v>
      </c>
      <c r="N19" s="137">
        <v>586</v>
      </c>
      <c r="O19" s="137">
        <v>595</v>
      </c>
      <c r="P19" s="137">
        <v>615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237</v>
      </c>
      <c r="E20" s="137">
        <v>244</v>
      </c>
      <c r="F20" s="137">
        <v>328</v>
      </c>
      <c r="G20" s="137">
        <v>335</v>
      </c>
      <c r="H20" s="137">
        <v>342</v>
      </c>
      <c r="I20" s="136">
        <v>574</v>
      </c>
      <c r="J20" s="136">
        <v>583</v>
      </c>
      <c r="K20" s="136">
        <v>590</v>
      </c>
      <c r="L20" s="137">
        <v>597</v>
      </c>
      <c r="M20" s="137">
        <v>604</v>
      </c>
      <c r="N20" s="137">
        <v>611</v>
      </c>
      <c r="O20" s="137">
        <v>620</v>
      </c>
      <c r="P20" s="137">
        <v>640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197</v>
      </c>
      <c r="D21" s="137">
        <v>245</v>
      </c>
      <c r="E21" s="137">
        <v>252</v>
      </c>
      <c r="F21" s="137">
        <v>345</v>
      </c>
      <c r="G21" s="137">
        <v>352</v>
      </c>
      <c r="H21" s="137">
        <v>359</v>
      </c>
      <c r="I21" s="137">
        <v>608</v>
      </c>
      <c r="J21" s="137">
        <v>617</v>
      </c>
      <c r="K21" s="137">
        <v>624</v>
      </c>
      <c r="L21" s="137">
        <v>631</v>
      </c>
      <c r="M21" s="137">
        <v>637</v>
      </c>
      <c r="N21" s="137">
        <v>644</v>
      </c>
      <c r="O21" s="137">
        <v>653</v>
      </c>
      <c r="P21" s="137">
        <v>674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205</v>
      </c>
      <c r="D22" s="137">
        <v>254</v>
      </c>
      <c r="E22" s="137">
        <v>261</v>
      </c>
      <c r="F22" s="137">
        <v>362</v>
      </c>
      <c r="G22" s="137">
        <v>368</v>
      </c>
      <c r="H22" s="137">
        <v>375</v>
      </c>
      <c r="I22" s="137">
        <v>641</v>
      </c>
      <c r="J22" s="137">
        <v>650</v>
      </c>
      <c r="K22" s="137">
        <v>657</v>
      </c>
      <c r="L22" s="137">
        <v>664</v>
      </c>
      <c r="M22" s="137">
        <v>671</v>
      </c>
      <c r="N22" s="137">
        <v>678</v>
      </c>
      <c r="O22" s="137">
        <v>687</v>
      </c>
      <c r="P22" s="137">
        <v>707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227</v>
      </c>
      <c r="D23" s="137">
        <v>276</v>
      </c>
      <c r="E23" s="137">
        <v>283</v>
      </c>
      <c r="F23" s="137">
        <v>392</v>
      </c>
      <c r="G23" s="137">
        <v>399</v>
      </c>
      <c r="H23" s="137">
        <v>406</v>
      </c>
      <c r="I23" s="137">
        <v>688</v>
      </c>
      <c r="J23" s="137">
        <v>698</v>
      </c>
      <c r="K23" s="137">
        <v>704</v>
      </c>
      <c r="L23" s="137">
        <v>711</v>
      </c>
      <c r="M23" s="137">
        <v>718</v>
      </c>
      <c r="N23" s="137">
        <v>725</v>
      </c>
      <c r="O23" s="137">
        <v>734</v>
      </c>
      <c r="P23" s="137">
        <v>741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236</v>
      </c>
      <c r="D24" s="137">
        <v>293</v>
      </c>
      <c r="E24" s="137">
        <v>299</v>
      </c>
      <c r="F24" s="137">
        <v>401</v>
      </c>
      <c r="G24" s="137">
        <v>407</v>
      </c>
      <c r="H24" s="137">
        <v>414</v>
      </c>
      <c r="I24" s="137">
        <v>714</v>
      </c>
      <c r="J24" s="137">
        <v>723</v>
      </c>
      <c r="K24" s="137">
        <v>730</v>
      </c>
      <c r="L24" s="137">
        <v>737</v>
      </c>
      <c r="M24" s="137">
        <v>743</v>
      </c>
      <c r="N24" s="137">
        <v>750</v>
      </c>
      <c r="O24" s="137">
        <v>759</v>
      </c>
      <c r="P24" s="137">
        <v>766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244</v>
      </c>
      <c r="D25" s="137">
        <v>301</v>
      </c>
      <c r="E25" s="137">
        <v>308</v>
      </c>
      <c r="F25" s="137">
        <v>417</v>
      </c>
      <c r="G25" s="137">
        <v>424</v>
      </c>
      <c r="H25" s="137">
        <v>431</v>
      </c>
      <c r="I25" s="137">
        <v>747</v>
      </c>
      <c r="J25" s="137">
        <v>756</v>
      </c>
      <c r="K25" s="137">
        <v>763</v>
      </c>
      <c r="L25" s="137">
        <v>770</v>
      </c>
      <c r="M25" s="137">
        <v>777</v>
      </c>
      <c r="N25" s="137">
        <v>784</v>
      </c>
      <c r="O25" s="137">
        <v>793</v>
      </c>
      <c r="P25" s="137">
        <v>800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253</v>
      </c>
      <c r="D26" s="141">
        <v>310</v>
      </c>
      <c r="E26" s="141">
        <v>316</v>
      </c>
      <c r="F26" s="141">
        <v>434</v>
      </c>
      <c r="G26" s="141">
        <v>441</v>
      </c>
      <c r="H26" s="141">
        <v>448</v>
      </c>
      <c r="I26" s="141">
        <v>781</v>
      </c>
      <c r="J26" s="141">
        <v>790</v>
      </c>
      <c r="K26" s="141">
        <v>797</v>
      </c>
      <c r="L26" s="141">
        <v>804</v>
      </c>
      <c r="M26" s="141">
        <v>810</v>
      </c>
      <c r="N26" s="141">
        <v>817</v>
      </c>
      <c r="O26" s="141">
        <v>826</v>
      </c>
      <c r="P26" s="141">
        <v>833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NccapIArnURaJs4LYXcd7ff1CZ9bpSekWNZNdRRTJ5Ie5ToeJo/RQcsQY4YyMTLa+auTpcAMRE5mph0vwm9BPQ==" saltValue="NzRpaJ1trLguFaau9fRRGQ==" spinCount="100000" sheet="1" objects="1" scenarios="1"/>
  <mergeCells count="2">
    <mergeCell ref="I3:L4"/>
    <mergeCell ref="T7:T8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</sheetPr>
  <dimension ref="A1:AG74"/>
  <sheetViews>
    <sheetView zoomScale="85" zoomScaleNormal="85" workbookViewId="0"/>
  </sheetViews>
  <sheetFormatPr baseColWidth="10" defaultColWidth="9.140625" defaultRowHeight="15"/>
  <cols>
    <col min="1" max="2" width="9.140625" style="1"/>
    <col min="3" max="18" width="18.28515625" style="1" customWidth="1"/>
    <col min="19" max="19" width="15.7109375" style="1" customWidth="1"/>
    <col min="20" max="20" width="9.140625" style="255"/>
    <col min="21" max="28" width="9.140625" style="1"/>
    <col min="29" max="32" width="15.7109375" style="7" customWidth="1"/>
    <col min="33" max="33" width="28.140625" style="1" customWidth="1"/>
    <col min="34" max="16384" width="9.140625" style="1"/>
  </cols>
  <sheetData>
    <row r="1" spans="1:33">
      <c r="B1" s="387" t="s">
        <v>104</v>
      </c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</row>
    <row r="2" spans="1:33"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</row>
    <row r="3" spans="1:33" ht="15.75" thickBot="1">
      <c r="B3" s="388"/>
      <c r="C3" s="388"/>
      <c r="D3" s="388"/>
      <c r="E3" s="388"/>
      <c r="F3" s="388"/>
      <c r="G3" s="388"/>
      <c r="H3" s="388"/>
      <c r="I3" s="388"/>
      <c r="J3" s="388"/>
      <c r="K3" s="388"/>
      <c r="L3" s="388"/>
      <c r="M3" s="388"/>
      <c r="N3" s="388"/>
      <c r="O3" s="388"/>
      <c r="P3" s="388"/>
      <c r="Q3" s="388"/>
      <c r="R3" s="388"/>
      <c r="S3" s="388"/>
    </row>
    <row r="4" spans="1:33" ht="21" customHeight="1" thickBot="1">
      <c r="B4" s="6" t="s">
        <v>247</v>
      </c>
      <c r="C4" s="32">
        <v>24</v>
      </c>
      <c r="D4" s="33">
        <v>30</v>
      </c>
      <c r="E4" s="33">
        <v>36</v>
      </c>
      <c r="F4" s="33">
        <v>42</v>
      </c>
      <c r="G4" s="33">
        <v>48</v>
      </c>
      <c r="H4" s="33">
        <v>54</v>
      </c>
      <c r="I4" s="33">
        <v>60</v>
      </c>
      <c r="J4" s="33">
        <v>66</v>
      </c>
      <c r="K4" s="33">
        <v>72</v>
      </c>
      <c r="L4" s="33">
        <v>78</v>
      </c>
      <c r="M4" s="33">
        <v>84</v>
      </c>
      <c r="N4" s="33">
        <v>90</v>
      </c>
      <c r="O4" s="33">
        <v>96</v>
      </c>
      <c r="P4" s="33">
        <v>102</v>
      </c>
      <c r="Q4" s="33">
        <v>108</v>
      </c>
      <c r="R4" s="33">
        <v>114</v>
      </c>
      <c r="S4" s="33">
        <v>120</v>
      </c>
      <c r="W4" s="8" t="s">
        <v>117</v>
      </c>
      <c r="X4" s="34" t="s">
        <v>253</v>
      </c>
      <c r="Y4" s="34" t="s">
        <v>27</v>
      </c>
      <c r="Z4" s="34" t="s">
        <v>28</v>
      </c>
      <c r="AA4" s="34" t="s">
        <v>29</v>
      </c>
      <c r="AB4" s="34"/>
      <c r="AC4" s="34" t="s">
        <v>88</v>
      </c>
      <c r="AD4" s="34" t="s">
        <v>256</v>
      </c>
      <c r="AE4" s="34"/>
      <c r="AF4" s="34" t="s">
        <v>254</v>
      </c>
      <c r="AG4" s="34" t="s">
        <v>255</v>
      </c>
    </row>
    <row r="5" spans="1:33" ht="21" customHeight="1" thickBot="1"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W5" s="1">
        <v>1</v>
      </c>
      <c r="X5" s="7">
        <f>'PM-ORDER'!O5</f>
        <v>91</v>
      </c>
      <c r="Y5" s="7">
        <f>'PM-ORDER'!P5</f>
        <v>117.5</v>
      </c>
      <c r="Z5" s="7">
        <f>IF(X5&lt;&gt;"",MATCH(CEILING(X5,6),$C$4:$S$4,0),"")</f>
        <v>13</v>
      </c>
      <c r="AA5" s="7">
        <f>IF(X5&lt;&gt;"",MATCH(CEILING(Y5,6),$B$7:$B$26,0),"")</f>
        <v>17</v>
      </c>
      <c r="AB5" s="7"/>
      <c r="AC5" s="7" t="str">
        <f>IF('PM-ORDER'!G5="ROLLER",INDEX($C$7:$S$26,AA5,Z5),"")</f>
        <v/>
      </c>
      <c r="AF5" s="7" t="str">
        <f>IF('PM-ORDER'!G5="ZEBRA",INDEX($C$35:$S$54,AA5,Z5),"")</f>
        <v>ZEBRA-ROLLER</v>
      </c>
      <c r="AG5" s="1" t="str">
        <f>CONCATENATE(AC5,AF5)</f>
        <v>ZEBRA-ROLLER</v>
      </c>
    </row>
    <row r="6" spans="1:33" ht="21" customHeight="1" thickBot="1">
      <c r="B6" s="2" t="s">
        <v>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W6" s="1">
        <f>W5+1</f>
        <v>2</v>
      </c>
      <c r="X6" s="7">
        <f>'PM-ORDER'!O6</f>
        <v>47</v>
      </c>
      <c r="Y6" s="7">
        <f>'PM-ORDER'!P6</f>
        <v>117.5</v>
      </c>
      <c r="Z6" s="7">
        <f t="shared" ref="Z6:Z44" si="0">IF(X6&lt;&gt;"",MATCH(CEILING(X6,6),$C$4:$S$4,0),"")</f>
        <v>5</v>
      </c>
      <c r="AA6" s="7">
        <f t="shared" ref="AA6:AA44" si="1">IF(X6&lt;&gt;"",MATCH(CEILING(Y6,6),$B$7:$B$26,0),"")</f>
        <v>17</v>
      </c>
      <c r="AC6" s="7" t="str">
        <f>IF('PM-ORDER'!G6="ROLLER",INDEX($C$7:$S$26,AA6,Z6),"")</f>
        <v/>
      </c>
      <c r="AF6" s="7" t="str">
        <f>IF('PM-ORDER'!G6="ZEBRA",INDEX($C$35:$S$54,AA6,Z6),"")</f>
        <v>ZEBRA-ROLLER</v>
      </c>
      <c r="AG6" s="1" t="str">
        <f t="shared" ref="AG6:AG44" si="2">CONCATENATE(AC6,AF6)</f>
        <v>ZEBRA-ROLLER</v>
      </c>
    </row>
    <row r="7" spans="1:33" ht="21" customHeight="1">
      <c r="A7" s="1">
        <v>1</v>
      </c>
      <c r="B7" s="26">
        <v>24</v>
      </c>
      <c r="C7" s="87" t="s">
        <v>249</v>
      </c>
      <c r="D7" s="87" t="s">
        <v>249</v>
      </c>
      <c r="E7" s="87" t="s">
        <v>249</v>
      </c>
      <c r="F7" s="87" t="s">
        <v>249</v>
      </c>
      <c r="G7" s="87" t="s">
        <v>249</v>
      </c>
      <c r="H7" s="87" t="s">
        <v>249</v>
      </c>
      <c r="I7" s="87" t="s">
        <v>249</v>
      </c>
      <c r="J7" s="87" t="s">
        <v>249</v>
      </c>
      <c r="K7" s="87" t="s">
        <v>249</v>
      </c>
      <c r="L7" s="88" t="s">
        <v>250</v>
      </c>
      <c r="M7" s="88" t="s">
        <v>250</v>
      </c>
      <c r="N7" s="88" t="s">
        <v>250</v>
      </c>
      <c r="O7" s="88" t="s">
        <v>250</v>
      </c>
      <c r="P7" s="89" t="s">
        <v>251</v>
      </c>
      <c r="Q7" s="89" t="s">
        <v>251</v>
      </c>
      <c r="R7" s="89" t="s">
        <v>251</v>
      </c>
      <c r="S7" s="89" t="s">
        <v>251</v>
      </c>
      <c r="W7" s="1">
        <f t="shared" ref="W7:W44" si="3">W6+1</f>
        <v>3</v>
      </c>
      <c r="X7" s="7" t="str">
        <f>'PM-ORDER'!O7</f>
        <v/>
      </c>
      <c r="Y7" s="7" t="str">
        <f>'PM-ORDER'!P7</f>
        <v/>
      </c>
      <c r="Z7" s="7" t="str">
        <f t="shared" si="0"/>
        <v/>
      </c>
      <c r="AA7" s="7" t="str">
        <f t="shared" si="1"/>
        <v/>
      </c>
      <c r="AC7" s="7" t="str">
        <f>IF('PM-ORDER'!G7="ROLLER",INDEX($C$7:$S$26,AA7,Z7),"")</f>
        <v/>
      </c>
      <c r="AF7" s="7" t="str">
        <f>IF('PM-ORDER'!G7="ZEBRA",INDEX($C$35:$S$54,AA7,Z7),"")</f>
        <v/>
      </c>
      <c r="AG7" s="1" t="str">
        <f t="shared" si="2"/>
        <v/>
      </c>
    </row>
    <row r="8" spans="1:33" ht="21" customHeight="1">
      <c r="A8" s="1">
        <f>+A7+1</f>
        <v>2</v>
      </c>
      <c r="B8" s="27">
        <v>30</v>
      </c>
      <c r="C8" s="87" t="s">
        <v>249</v>
      </c>
      <c r="D8" s="87" t="s">
        <v>249</v>
      </c>
      <c r="E8" s="87" t="s">
        <v>249</v>
      </c>
      <c r="F8" s="87" t="s">
        <v>249</v>
      </c>
      <c r="G8" s="87" t="s">
        <v>249</v>
      </c>
      <c r="H8" s="87" t="s">
        <v>249</v>
      </c>
      <c r="I8" s="87" t="s">
        <v>249</v>
      </c>
      <c r="J8" s="87" t="s">
        <v>249</v>
      </c>
      <c r="K8" s="87" t="s">
        <v>249</v>
      </c>
      <c r="L8" s="88" t="s">
        <v>250</v>
      </c>
      <c r="M8" s="88" t="s">
        <v>250</v>
      </c>
      <c r="N8" s="88" t="s">
        <v>250</v>
      </c>
      <c r="O8" s="88" t="s">
        <v>250</v>
      </c>
      <c r="P8" s="89" t="s">
        <v>251</v>
      </c>
      <c r="Q8" s="89" t="s">
        <v>251</v>
      </c>
      <c r="R8" s="89" t="s">
        <v>251</v>
      </c>
      <c r="S8" s="89" t="s">
        <v>251</v>
      </c>
      <c r="W8" s="1">
        <f t="shared" si="3"/>
        <v>4</v>
      </c>
      <c r="X8" s="7" t="str">
        <f>'PM-ORDER'!O8</f>
        <v/>
      </c>
      <c r="Y8" s="7" t="str">
        <f>'PM-ORDER'!P8</f>
        <v/>
      </c>
      <c r="Z8" s="7" t="str">
        <f t="shared" si="0"/>
        <v/>
      </c>
      <c r="AA8" s="7" t="str">
        <f t="shared" si="1"/>
        <v/>
      </c>
      <c r="AC8" s="7" t="str">
        <f>IF('PM-ORDER'!G8="ROLLER",INDEX($C$7:$S$26,AA8,Z8),"")</f>
        <v/>
      </c>
      <c r="AF8" s="7" t="str">
        <f>IF('PM-ORDER'!G8="ZEBRA",INDEX($C$35:$S$54,AA8,Z8),"")</f>
        <v/>
      </c>
      <c r="AG8" s="1" t="str">
        <f t="shared" si="2"/>
        <v/>
      </c>
    </row>
    <row r="9" spans="1:33" ht="21" customHeight="1">
      <c r="A9" s="1">
        <f t="shared" ref="A9:A26" si="4">+A8+1</f>
        <v>3</v>
      </c>
      <c r="B9" s="27">
        <v>36</v>
      </c>
      <c r="C9" s="87" t="s">
        <v>249</v>
      </c>
      <c r="D9" s="87" t="s">
        <v>249</v>
      </c>
      <c r="E9" s="87" t="s">
        <v>249</v>
      </c>
      <c r="F9" s="87" t="s">
        <v>249</v>
      </c>
      <c r="G9" s="87" t="s">
        <v>249</v>
      </c>
      <c r="H9" s="87" t="s">
        <v>249</v>
      </c>
      <c r="I9" s="87" t="s">
        <v>249</v>
      </c>
      <c r="J9" s="87" t="s">
        <v>249</v>
      </c>
      <c r="K9" s="87" t="s">
        <v>249</v>
      </c>
      <c r="L9" s="88" t="s">
        <v>250</v>
      </c>
      <c r="M9" s="88" t="s">
        <v>250</v>
      </c>
      <c r="N9" s="88" t="s">
        <v>250</v>
      </c>
      <c r="O9" s="88" t="s">
        <v>250</v>
      </c>
      <c r="P9" s="89" t="s">
        <v>251</v>
      </c>
      <c r="Q9" s="89" t="s">
        <v>251</v>
      </c>
      <c r="R9" s="89" t="s">
        <v>251</v>
      </c>
      <c r="S9" s="89" t="s">
        <v>251</v>
      </c>
      <c r="W9" s="1">
        <f t="shared" si="3"/>
        <v>5</v>
      </c>
      <c r="X9" s="7" t="str">
        <f>'PM-ORDER'!O9</f>
        <v/>
      </c>
      <c r="Y9" s="7" t="str">
        <f>'PM-ORDER'!P9</f>
        <v/>
      </c>
      <c r="Z9" s="7" t="str">
        <f t="shared" si="0"/>
        <v/>
      </c>
      <c r="AA9" s="7" t="str">
        <f t="shared" si="1"/>
        <v/>
      </c>
      <c r="AC9" s="7" t="str">
        <f>IF('PM-ORDER'!G9="ROLLER",INDEX($C$7:$S$26,AA9,Z9),"")</f>
        <v/>
      </c>
      <c r="AF9" s="7" t="str">
        <f>IF('PM-ORDER'!G9="ZEBRA",INDEX($C$35:$S$54,AA9,Z9),"")</f>
        <v/>
      </c>
      <c r="AG9" s="1" t="str">
        <f t="shared" si="2"/>
        <v/>
      </c>
    </row>
    <row r="10" spans="1:33" ht="21" customHeight="1">
      <c r="A10" s="1">
        <f t="shared" si="4"/>
        <v>4</v>
      </c>
      <c r="B10" s="27">
        <v>42</v>
      </c>
      <c r="C10" s="87" t="s">
        <v>249</v>
      </c>
      <c r="D10" s="87" t="s">
        <v>249</v>
      </c>
      <c r="E10" s="87" t="s">
        <v>249</v>
      </c>
      <c r="F10" s="87" t="s">
        <v>249</v>
      </c>
      <c r="G10" s="87" t="s">
        <v>249</v>
      </c>
      <c r="H10" s="87" t="s">
        <v>249</v>
      </c>
      <c r="I10" s="87" t="s">
        <v>249</v>
      </c>
      <c r="J10" s="87" t="s">
        <v>249</v>
      </c>
      <c r="K10" s="87" t="s">
        <v>249</v>
      </c>
      <c r="L10" s="88" t="s">
        <v>250</v>
      </c>
      <c r="M10" s="88" t="s">
        <v>250</v>
      </c>
      <c r="N10" s="88" t="s">
        <v>250</v>
      </c>
      <c r="O10" s="88" t="s">
        <v>250</v>
      </c>
      <c r="P10" s="89" t="s">
        <v>251</v>
      </c>
      <c r="Q10" s="89" t="s">
        <v>251</v>
      </c>
      <c r="R10" s="89" t="s">
        <v>251</v>
      </c>
      <c r="S10" s="89" t="s">
        <v>251</v>
      </c>
      <c r="W10" s="1">
        <f t="shared" si="3"/>
        <v>6</v>
      </c>
      <c r="X10" s="7" t="str">
        <f>'PM-ORDER'!O10</f>
        <v/>
      </c>
      <c r="Y10" s="7" t="str">
        <f>'PM-ORDER'!P10</f>
        <v/>
      </c>
      <c r="Z10" s="7" t="str">
        <f t="shared" si="0"/>
        <v/>
      </c>
      <c r="AA10" s="7" t="str">
        <f t="shared" si="1"/>
        <v/>
      </c>
      <c r="AC10" s="7" t="str">
        <f>IF('PM-ORDER'!G10="ROLLER",INDEX($C$7:$S$26,AA10,Z10),"")</f>
        <v/>
      </c>
      <c r="AF10" s="7" t="str">
        <f>IF('PM-ORDER'!G10="ZEBRA",INDEX($C$35:$S$54,AA10,Z10),"")</f>
        <v/>
      </c>
      <c r="AG10" s="1" t="str">
        <f t="shared" si="2"/>
        <v/>
      </c>
    </row>
    <row r="11" spans="1:33" ht="21" customHeight="1">
      <c r="A11" s="1">
        <f t="shared" si="4"/>
        <v>5</v>
      </c>
      <c r="B11" s="27">
        <v>48</v>
      </c>
      <c r="C11" s="87" t="s">
        <v>249</v>
      </c>
      <c r="D11" s="87" t="s">
        <v>249</v>
      </c>
      <c r="E11" s="87" t="s">
        <v>249</v>
      </c>
      <c r="F11" s="87" t="s">
        <v>249</v>
      </c>
      <c r="G11" s="87" t="s">
        <v>249</v>
      </c>
      <c r="H11" s="87" t="s">
        <v>249</v>
      </c>
      <c r="I11" s="87" t="s">
        <v>249</v>
      </c>
      <c r="J11" s="87" t="s">
        <v>249</v>
      </c>
      <c r="K11" s="87" t="s">
        <v>249</v>
      </c>
      <c r="L11" s="88" t="s">
        <v>250</v>
      </c>
      <c r="M11" s="88" t="s">
        <v>250</v>
      </c>
      <c r="N11" s="88" t="s">
        <v>250</v>
      </c>
      <c r="O11" s="88" t="s">
        <v>250</v>
      </c>
      <c r="P11" s="89" t="s">
        <v>251</v>
      </c>
      <c r="Q11" s="89" t="s">
        <v>251</v>
      </c>
      <c r="R11" s="89" t="s">
        <v>251</v>
      </c>
      <c r="S11" s="89" t="s">
        <v>251</v>
      </c>
      <c r="W11" s="1">
        <f t="shared" si="3"/>
        <v>7</v>
      </c>
      <c r="X11" s="7" t="str">
        <f>'PM-ORDER'!O11</f>
        <v/>
      </c>
      <c r="Y11" s="7" t="str">
        <f>'PM-ORDER'!P11</f>
        <v/>
      </c>
      <c r="Z11" s="7" t="str">
        <f t="shared" si="0"/>
        <v/>
      </c>
      <c r="AA11" s="7" t="str">
        <f t="shared" si="1"/>
        <v/>
      </c>
      <c r="AC11" s="7" t="str">
        <f>IF('PM-ORDER'!G11="ROLLER",INDEX($C$7:$S$26,AA11,Z11),"")</f>
        <v/>
      </c>
      <c r="AF11" s="7" t="str">
        <f>IF('PM-ORDER'!G11="ZEBRA",INDEX($C$35:$S$54,AA11,Z11),"")</f>
        <v/>
      </c>
      <c r="AG11" s="1" t="str">
        <f t="shared" si="2"/>
        <v/>
      </c>
    </row>
    <row r="12" spans="1:33" ht="21" customHeight="1">
      <c r="A12" s="1">
        <f t="shared" si="4"/>
        <v>6</v>
      </c>
      <c r="B12" s="27">
        <v>54</v>
      </c>
      <c r="C12" s="87" t="s">
        <v>249</v>
      </c>
      <c r="D12" s="87" t="s">
        <v>249</v>
      </c>
      <c r="E12" s="87" t="s">
        <v>249</v>
      </c>
      <c r="F12" s="87" t="s">
        <v>249</v>
      </c>
      <c r="G12" s="87" t="s">
        <v>249</v>
      </c>
      <c r="H12" s="87" t="s">
        <v>249</v>
      </c>
      <c r="I12" s="87" t="s">
        <v>249</v>
      </c>
      <c r="J12" s="87" t="s">
        <v>249</v>
      </c>
      <c r="K12" s="87" t="s">
        <v>249</v>
      </c>
      <c r="L12" s="88" t="s">
        <v>250</v>
      </c>
      <c r="M12" s="88" t="s">
        <v>250</v>
      </c>
      <c r="N12" s="88" t="s">
        <v>250</v>
      </c>
      <c r="O12" s="88" t="s">
        <v>250</v>
      </c>
      <c r="P12" s="89" t="s">
        <v>251</v>
      </c>
      <c r="Q12" s="89" t="s">
        <v>251</v>
      </c>
      <c r="R12" s="89" t="s">
        <v>251</v>
      </c>
      <c r="S12" s="89" t="s">
        <v>251</v>
      </c>
      <c r="W12" s="1">
        <f t="shared" si="3"/>
        <v>8</v>
      </c>
      <c r="X12" s="7" t="str">
        <f>'PM-ORDER'!O12</f>
        <v/>
      </c>
      <c r="Y12" s="7" t="str">
        <f>'PM-ORDER'!P12</f>
        <v/>
      </c>
      <c r="Z12" s="7" t="str">
        <f t="shared" si="0"/>
        <v/>
      </c>
      <c r="AA12" s="7" t="str">
        <f t="shared" si="1"/>
        <v/>
      </c>
      <c r="AC12" s="7" t="str">
        <f>IF('PM-ORDER'!G12="ROLLER",INDEX($C$7:$S$26,AA12,Z12),"")</f>
        <v/>
      </c>
      <c r="AF12" s="7" t="str">
        <f>IF('PM-ORDER'!G12="ZEBRA",INDEX($C$35:$S$54,AA12,Z12),"")</f>
        <v/>
      </c>
      <c r="AG12" s="1" t="str">
        <f t="shared" si="2"/>
        <v/>
      </c>
    </row>
    <row r="13" spans="1:33" ht="21" customHeight="1">
      <c r="A13" s="1">
        <f t="shared" si="4"/>
        <v>7</v>
      </c>
      <c r="B13" s="27">
        <v>60</v>
      </c>
      <c r="C13" s="87" t="s">
        <v>249</v>
      </c>
      <c r="D13" s="87" t="s">
        <v>249</v>
      </c>
      <c r="E13" s="87" t="s">
        <v>249</v>
      </c>
      <c r="F13" s="87" t="s">
        <v>249</v>
      </c>
      <c r="G13" s="87" t="s">
        <v>249</v>
      </c>
      <c r="H13" s="87" t="s">
        <v>249</v>
      </c>
      <c r="I13" s="87" t="s">
        <v>249</v>
      </c>
      <c r="J13" s="87" t="s">
        <v>249</v>
      </c>
      <c r="K13" s="87" t="s">
        <v>249</v>
      </c>
      <c r="L13" s="88" t="s">
        <v>250</v>
      </c>
      <c r="M13" s="88" t="s">
        <v>250</v>
      </c>
      <c r="N13" s="88" t="s">
        <v>250</v>
      </c>
      <c r="O13" s="88" t="s">
        <v>250</v>
      </c>
      <c r="P13" s="89" t="s">
        <v>251</v>
      </c>
      <c r="Q13" s="89" t="s">
        <v>251</v>
      </c>
      <c r="R13" s="89" t="s">
        <v>251</v>
      </c>
      <c r="S13" s="89" t="s">
        <v>251</v>
      </c>
      <c r="W13" s="1">
        <f t="shared" si="3"/>
        <v>9</v>
      </c>
      <c r="X13" s="7" t="str">
        <f>'PM-ORDER'!O13</f>
        <v/>
      </c>
      <c r="Y13" s="7" t="str">
        <f>'PM-ORDER'!P13</f>
        <v/>
      </c>
      <c r="Z13" s="7" t="str">
        <f t="shared" si="0"/>
        <v/>
      </c>
      <c r="AA13" s="7" t="str">
        <f t="shared" si="1"/>
        <v/>
      </c>
      <c r="AC13" s="7" t="str">
        <f>IF('PM-ORDER'!G13="ROLLER",INDEX($C$7:$S$26,AA13,Z13),"")</f>
        <v/>
      </c>
      <c r="AF13" s="7" t="str">
        <f>IF('PM-ORDER'!G13="ZEBRA",INDEX($C$35:$S$54,AA13,Z13),"")</f>
        <v/>
      </c>
      <c r="AG13" s="1" t="str">
        <f t="shared" si="2"/>
        <v/>
      </c>
    </row>
    <row r="14" spans="1:33" ht="21" customHeight="1">
      <c r="A14" s="1">
        <f t="shared" si="4"/>
        <v>8</v>
      </c>
      <c r="B14" s="27">
        <v>66</v>
      </c>
      <c r="C14" s="87" t="s">
        <v>249</v>
      </c>
      <c r="D14" s="87" t="s">
        <v>249</v>
      </c>
      <c r="E14" s="87" t="s">
        <v>249</v>
      </c>
      <c r="F14" s="87" t="s">
        <v>249</v>
      </c>
      <c r="G14" s="87" t="s">
        <v>249</v>
      </c>
      <c r="H14" s="87" t="s">
        <v>249</v>
      </c>
      <c r="I14" s="87" t="s">
        <v>249</v>
      </c>
      <c r="J14" s="87" t="s">
        <v>249</v>
      </c>
      <c r="K14" s="87" t="s">
        <v>249</v>
      </c>
      <c r="L14" s="88" t="s">
        <v>250</v>
      </c>
      <c r="M14" s="88" t="s">
        <v>250</v>
      </c>
      <c r="N14" s="88" t="s">
        <v>250</v>
      </c>
      <c r="O14" s="88" t="s">
        <v>250</v>
      </c>
      <c r="P14" s="89" t="s">
        <v>251</v>
      </c>
      <c r="Q14" s="89" t="s">
        <v>251</v>
      </c>
      <c r="R14" s="89" t="s">
        <v>251</v>
      </c>
      <c r="S14" s="89" t="s">
        <v>251</v>
      </c>
      <c r="W14" s="1">
        <f t="shared" si="3"/>
        <v>10</v>
      </c>
      <c r="X14" s="7" t="str">
        <f>'PM-ORDER'!O14</f>
        <v/>
      </c>
      <c r="Y14" s="7" t="str">
        <f>'PM-ORDER'!P14</f>
        <v/>
      </c>
      <c r="Z14" s="7" t="str">
        <f t="shared" si="0"/>
        <v/>
      </c>
      <c r="AA14" s="7" t="str">
        <f t="shared" si="1"/>
        <v/>
      </c>
      <c r="AC14" s="7" t="str">
        <f>IF('PM-ORDER'!G14="ROLLER",INDEX($C$7:$S$26,AA14,Z14),"")</f>
        <v/>
      </c>
      <c r="AF14" s="7" t="str">
        <f>IF('PM-ORDER'!G14="ZEBRA",INDEX($C$35:$S$54,AA14,Z14),"")</f>
        <v/>
      </c>
      <c r="AG14" s="1" t="str">
        <f t="shared" si="2"/>
        <v/>
      </c>
    </row>
    <row r="15" spans="1:33" ht="21" customHeight="1">
      <c r="A15" s="1">
        <f t="shared" si="4"/>
        <v>9</v>
      </c>
      <c r="B15" s="27">
        <v>72</v>
      </c>
      <c r="C15" s="87" t="s">
        <v>249</v>
      </c>
      <c r="D15" s="87" t="s">
        <v>249</v>
      </c>
      <c r="E15" s="87" t="s">
        <v>249</v>
      </c>
      <c r="F15" s="87" t="s">
        <v>249</v>
      </c>
      <c r="G15" s="87" t="s">
        <v>249</v>
      </c>
      <c r="H15" s="87" t="s">
        <v>249</v>
      </c>
      <c r="I15" s="87" t="s">
        <v>249</v>
      </c>
      <c r="J15" s="87" t="s">
        <v>249</v>
      </c>
      <c r="K15" s="87" t="s">
        <v>249</v>
      </c>
      <c r="L15" s="88" t="s">
        <v>250</v>
      </c>
      <c r="M15" s="88" t="s">
        <v>250</v>
      </c>
      <c r="N15" s="88" t="s">
        <v>250</v>
      </c>
      <c r="O15" s="88" t="s">
        <v>250</v>
      </c>
      <c r="P15" s="89" t="s">
        <v>251</v>
      </c>
      <c r="Q15" s="89" t="s">
        <v>251</v>
      </c>
      <c r="R15" s="89" t="s">
        <v>251</v>
      </c>
      <c r="S15" s="89" t="s">
        <v>251</v>
      </c>
      <c r="W15" s="1">
        <f t="shared" si="3"/>
        <v>11</v>
      </c>
      <c r="X15" s="7" t="str">
        <f>'PM-ORDER'!O15</f>
        <v/>
      </c>
      <c r="Y15" s="7" t="str">
        <f>'PM-ORDER'!P15</f>
        <v/>
      </c>
      <c r="Z15" s="7" t="str">
        <f t="shared" si="0"/>
        <v/>
      </c>
      <c r="AA15" s="7" t="str">
        <f t="shared" si="1"/>
        <v/>
      </c>
      <c r="AC15" s="7" t="str">
        <f>IF('PM-ORDER'!G15="ROLLER",INDEX($C$7:$S$26,AA15,Z15),"")</f>
        <v/>
      </c>
      <c r="AF15" s="7" t="str">
        <f>IF('PM-ORDER'!G15="ZEBRA",INDEX($C$35:$S$54,AA15,Z15),"")</f>
        <v/>
      </c>
      <c r="AG15" s="1" t="str">
        <f t="shared" si="2"/>
        <v/>
      </c>
    </row>
    <row r="16" spans="1:33" ht="21" customHeight="1">
      <c r="A16" s="1">
        <f t="shared" si="4"/>
        <v>10</v>
      </c>
      <c r="B16" s="27">
        <v>78</v>
      </c>
      <c r="C16" s="87" t="s">
        <v>249</v>
      </c>
      <c r="D16" s="87" t="s">
        <v>249</v>
      </c>
      <c r="E16" s="87" t="s">
        <v>249</v>
      </c>
      <c r="F16" s="87" t="s">
        <v>249</v>
      </c>
      <c r="G16" s="87" t="s">
        <v>249</v>
      </c>
      <c r="H16" s="87" t="s">
        <v>249</v>
      </c>
      <c r="I16" s="87" t="s">
        <v>249</v>
      </c>
      <c r="J16" s="87" t="s">
        <v>249</v>
      </c>
      <c r="K16" s="87" t="s">
        <v>249</v>
      </c>
      <c r="L16" s="88" t="s">
        <v>250</v>
      </c>
      <c r="M16" s="88" t="s">
        <v>250</v>
      </c>
      <c r="N16" s="88" t="s">
        <v>250</v>
      </c>
      <c r="O16" s="88" t="s">
        <v>250</v>
      </c>
      <c r="P16" s="89" t="s">
        <v>251</v>
      </c>
      <c r="Q16" s="89" t="s">
        <v>251</v>
      </c>
      <c r="R16" s="89" t="s">
        <v>251</v>
      </c>
      <c r="S16" s="89" t="s">
        <v>251</v>
      </c>
      <c r="W16" s="1">
        <f t="shared" si="3"/>
        <v>12</v>
      </c>
      <c r="X16" s="7" t="str">
        <f>'PM-ORDER'!O16</f>
        <v/>
      </c>
      <c r="Y16" s="7" t="str">
        <f>'PM-ORDER'!P16</f>
        <v/>
      </c>
      <c r="Z16" s="7" t="str">
        <f t="shared" si="0"/>
        <v/>
      </c>
      <c r="AA16" s="7" t="str">
        <f t="shared" si="1"/>
        <v/>
      </c>
      <c r="AC16" s="7" t="str">
        <f>IF('PM-ORDER'!G16="ROLLER",INDEX($C$7:$S$26,AA16,Z16),"")</f>
        <v/>
      </c>
      <c r="AF16" s="7" t="str">
        <f>IF('PM-ORDER'!G16="ZEBRA",INDEX($C$35:$S$54,AA16,Z16),"")</f>
        <v/>
      </c>
      <c r="AG16" s="1" t="str">
        <f t="shared" si="2"/>
        <v/>
      </c>
    </row>
    <row r="17" spans="1:33" ht="21" customHeight="1">
      <c r="A17" s="1">
        <f t="shared" si="4"/>
        <v>11</v>
      </c>
      <c r="B17" s="27">
        <v>84</v>
      </c>
      <c r="C17" s="87" t="s">
        <v>249</v>
      </c>
      <c r="D17" s="87" t="s">
        <v>249</v>
      </c>
      <c r="E17" s="87" t="s">
        <v>249</v>
      </c>
      <c r="F17" s="87" t="s">
        <v>249</v>
      </c>
      <c r="G17" s="87" t="s">
        <v>249</v>
      </c>
      <c r="H17" s="87" t="s">
        <v>249</v>
      </c>
      <c r="I17" s="87" t="s">
        <v>249</v>
      </c>
      <c r="J17" s="87" t="s">
        <v>249</v>
      </c>
      <c r="K17" s="87" t="s">
        <v>249</v>
      </c>
      <c r="L17" s="88" t="s">
        <v>250</v>
      </c>
      <c r="M17" s="88" t="s">
        <v>250</v>
      </c>
      <c r="N17" s="88" t="s">
        <v>250</v>
      </c>
      <c r="O17" s="88" t="s">
        <v>250</v>
      </c>
      <c r="P17" s="89" t="s">
        <v>251</v>
      </c>
      <c r="Q17" s="89" t="s">
        <v>251</v>
      </c>
      <c r="R17" s="89" t="s">
        <v>251</v>
      </c>
      <c r="S17" s="89" t="s">
        <v>251</v>
      </c>
      <c r="W17" s="1">
        <f t="shared" si="3"/>
        <v>13</v>
      </c>
      <c r="X17" s="7" t="str">
        <f>'PM-ORDER'!O17</f>
        <v/>
      </c>
      <c r="Y17" s="7" t="str">
        <f>'PM-ORDER'!P17</f>
        <v/>
      </c>
      <c r="Z17" s="7" t="str">
        <f t="shared" si="0"/>
        <v/>
      </c>
      <c r="AA17" s="7" t="str">
        <f t="shared" si="1"/>
        <v/>
      </c>
      <c r="AC17" s="7" t="str">
        <f>IF('PM-ORDER'!G17="ROLLER",INDEX($C$7:$S$26,AA17,Z17),"")</f>
        <v/>
      </c>
      <c r="AF17" s="7" t="str">
        <f>IF('PM-ORDER'!G17="ZEBRA",INDEX($C$35:$S$54,AA17,Z17),"")</f>
        <v/>
      </c>
      <c r="AG17" s="1" t="str">
        <f t="shared" si="2"/>
        <v/>
      </c>
    </row>
    <row r="18" spans="1:33" ht="21" customHeight="1">
      <c r="A18" s="1">
        <f t="shared" si="4"/>
        <v>12</v>
      </c>
      <c r="B18" s="27">
        <v>90</v>
      </c>
      <c r="C18" s="87" t="s">
        <v>249</v>
      </c>
      <c r="D18" s="87" t="s">
        <v>249</v>
      </c>
      <c r="E18" s="87" t="s">
        <v>249</v>
      </c>
      <c r="F18" s="87" t="s">
        <v>249</v>
      </c>
      <c r="G18" s="87" t="s">
        <v>249</v>
      </c>
      <c r="H18" s="87" t="s">
        <v>249</v>
      </c>
      <c r="I18" s="87" t="s">
        <v>249</v>
      </c>
      <c r="J18" s="87" t="s">
        <v>249</v>
      </c>
      <c r="K18" s="87" t="s">
        <v>249</v>
      </c>
      <c r="L18" s="88" t="s">
        <v>250</v>
      </c>
      <c r="M18" s="88" t="s">
        <v>250</v>
      </c>
      <c r="N18" s="88" t="s">
        <v>250</v>
      </c>
      <c r="O18" s="88" t="s">
        <v>250</v>
      </c>
      <c r="P18" s="89" t="s">
        <v>251</v>
      </c>
      <c r="Q18" s="89" t="s">
        <v>251</v>
      </c>
      <c r="R18" s="89" t="s">
        <v>251</v>
      </c>
      <c r="S18" s="89" t="s">
        <v>251</v>
      </c>
      <c r="W18" s="1">
        <f t="shared" si="3"/>
        <v>14</v>
      </c>
      <c r="X18" s="7" t="str">
        <f>'PM-ORDER'!O18</f>
        <v/>
      </c>
      <c r="Y18" s="7" t="str">
        <f>'PM-ORDER'!P18</f>
        <v/>
      </c>
      <c r="Z18" s="7" t="str">
        <f t="shared" si="0"/>
        <v/>
      </c>
      <c r="AA18" s="7" t="str">
        <f t="shared" si="1"/>
        <v/>
      </c>
      <c r="AC18" s="7" t="str">
        <f>IF('PM-ORDER'!G18="ROLLER",INDEX($C$7:$S$26,AA18,Z18),"")</f>
        <v/>
      </c>
      <c r="AF18" s="7" t="str">
        <f>IF('PM-ORDER'!G18="ZEBRA",INDEX($C$35:$S$54,AA18,Z18),"")</f>
        <v/>
      </c>
      <c r="AG18" s="1" t="str">
        <f t="shared" si="2"/>
        <v/>
      </c>
    </row>
    <row r="19" spans="1:33" ht="21" customHeight="1">
      <c r="A19" s="1">
        <f t="shared" si="4"/>
        <v>13</v>
      </c>
      <c r="B19" s="27">
        <v>96</v>
      </c>
      <c r="C19" s="88" t="s">
        <v>250</v>
      </c>
      <c r="D19" s="88" t="s">
        <v>250</v>
      </c>
      <c r="E19" s="88" t="s">
        <v>250</v>
      </c>
      <c r="F19" s="88" t="s">
        <v>250</v>
      </c>
      <c r="G19" s="88" t="s">
        <v>250</v>
      </c>
      <c r="H19" s="88" t="s">
        <v>250</v>
      </c>
      <c r="I19" s="88" t="s">
        <v>250</v>
      </c>
      <c r="J19" s="88" t="s">
        <v>250</v>
      </c>
      <c r="K19" s="88" t="s">
        <v>250</v>
      </c>
      <c r="L19" s="88" t="s">
        <v>250</v>
      </c>
      <c r="M19" s="88" t="s">
        <v>250</v>
      </c>
      <c r="N19" s="88" t="s">
        <v>250</v>
      </c>
      <c r="O19" s="88" t="s">
        <v>250</v>
      </c>
      <c r="P19" s="89" t="s">
        <v>251</v>
      </c>
      <c r="Q19" s="89" t="s">
        <v>251</v>
      </c>
      <c r="R19" s="89" t="s">
        <v>251</v>
      </c>
      <c r="S19" s="89" t="s">
        <v>251</v>
      </c>
      <c r="W19" s="1">
        <f t="shared" si="3"/>
        <v>15</v>
      </c>
      <c r="X19" s="7" t="str">
        <f>'PM-ORDER'!O19</f>
        <v/>
      </c>
      <c r="Y19" s="7" t="str">
        <f>'PM-ORDER'!P19</f>
        <v/>
      </c>
      <c r="Z19" s="7" t="str">
        <f t="shared" si="0"/>
        <v/>
      </c>
      <c r="AA19" s="7" t="str">
        <f t="shared" si="1"/>
        <v/>
      </c>
      <c r="AC19" s="7" t="str">
        <f>IF('PM-ORDER'!G19="ROLLER",INDEX($C$7:$S$26,AA19,Z19),"")</f>
        <v/>
      </c>
      <c r="AF19" s="7" t="str">
        <f>IF('PM-ORDER'!G19="ZEBRA",INDEX($C$35:$S$54,AA19,Z19),"")</f>
        <v/>
      </c>
      <c r="AG19" s="1" t="str">
        <f t="shared" si="2"/>
        <v/>
      </c>
    </row>
    <row r="20" spans="1:33" ht="21" customHeight="1">
      <c r="A20" s="1">
        <f t="shared" si="4"/>
        <v>14</v>
      </c>
      <c r="B20" s="27">
        <v>102</v>
      </c>
      <c r="C20" s="88" t="s">
        <v>250</v>
      </c>
      <c r="D20" s="88" t="s">
        <v>250</v>
      </c>
      <c r="E20" s="88" t="s">
        <v>250</v>
      </c>
      <c r="F20" s="88" t="s">
        <v>250</v>
      </c>
      <c r="G20" s="88" t="s">
        <v>250</v>
      </c>
      <c r="H20" s="88" t="s">
        <v>250</v>
      </c>
      <c r="I20" s="88" t="s">
        <v>250</v>
      </c>
      <c r="J20" s="88" t="s">
        <v>250</v>
      </c>
      <c r="K20" s="88" t="s">
        <v>250</v>
      </c>
      <c r="L20" s="88" t="s">
        <v>250</v>
      </c>
      <c r="M20" s="88" t="s">
        <v>250</v>
      </c>
      <c r="N20" s="88" t="s">
        <v>250</v>
      </c>
      <c r="O20" s="88" t="s">
        <v>250</v>
      </c>
      <c r="P20" s="89" t="s">
        <v>251</v>
      </c>
      <c r="Q20" s="89" t="s">
        <v>251</v>
      </c>
      <c r="R20" s="89" t="s">
        <v>251</v>
      </c>
      <c r="S20" s="89" t="s">
        <v>251</v>
      </c>
      <c r="W20" s="1">
        <f t="shared" si="3"/>
        <v>16</v>
      </c>
      <c r="X20" s="7" t="str">
        <f>'PM-ORDER'!O20</f>
        <v/>
      </c>
      <c r="Y20" s="7" t="str">
        <f>'PM-ORDER'!P20</f>
        <v/>
      </c>
      <c r="Z20" s="7" t="str">
        <f t="shared" si="0"/>
        <v/>
      </c>
      <c r="AA20" s="7" t="str">
        <f t="shared" si="1"/>
        <v/>
      </c>
      <c r="AC20" s="7" t="str">
        <f>IF('PM-ORDER'!G20="ROLLER",INDEX($C$7:$S$26,AA20,Z20),"")</f>
        <v/>
      </c>
      <c r="AF20" s="7" t="str">
        <f>IF('PM-ORDER'!G20="ZEBRA",INDEX($C$35:$S$54,AA20,Z20),"")</f>
        <v/>
      </c>
      <c r="AG20" s="1" t="str">
        <f t="shared" si="2"/>
        <v/>
      </c>
    </row>
    <row r="21" spans="1:33" ht="21" customHeight="1">
      <c r="A21" s="1">
        <f t="shared" si="4"/>
        <v>15</v>
      </c>
      <c r="B21" s="27">
        <v>108</v>
      </c>
      <c r="C21" s="88" t="s">
        <v>250</v>
      </c>
      <c r="D21" s="88" t="s">
        <v>250</v>
      </c>
      <c r="E21" s="88" t="s">
        <v>250</v>
      </c>
      <c r="F21" s="88" t="s">
        <v>250</v>
      </c>
      <c r="G21" s="88" t="s">
        <v>250</v>
      </c>
      <c r="H21" s="88" t="s">
        <v>250</v>
      </c>
      <c r="I21" s="88" t="s">
        <v>250</v>
      </c>
      <c r="J21" s="88" t="s">
        <v>250</v>
      </c>
      <c r="K21" s="88" t="s">
        <v>250</v>
      </c>
      <c r="L21" s="88" t="s">
        <v>250</v>
      </c>
      <c r="M21" s="88" t="s">
        <v>250</v>
      </c>
      <c r="N21" s="88" t="s">
        <v>250</v>
      </c>
      <c r="O21" s="88" t="s">
        <v>250</v>
      </c>
      <c r="P21" s="89" t="s">
        <v>251</v>
      </c>
      <c r="Q21" s="89" t="s">
        <v>251</v>
      </c>
      <c r="R21" s="89" t="s">
        <v>251</v>
      </c>
      <c r="S21" s="89" t="s">
        <v>251</v>
      </c>
      <c r="W21" s="1">
        <f t="shared" si="3"/>
        <v>17</v>
      </c>
      <c r="X21" s="7" t="str">
        <f>'PM-ORDER'!O21</f>
        <v/>
      </c>
      <c r="Y21" s="7" t="str">
        <f>'PM-ORDER'!P21</f>
        <v/>
      </c>
      <c r="Z21" s="7" t="str">
        <f t="shared" si="0"/>
        <v/>
      </c>
      <c r="AA21" s="7" t="str">
        <f t="shared" si="1"/>
        <v/>
      </c>
      <c r="AC21" s="7" t="str">
        <f>IF('PM-ORDER'!G21="ROLLER",INDEX($C$7:$S$26,AA21,Z21),"")</f>
        <v/>
      </c>
      <c r="AF21" s="7" t="str">
        <f>IF('PM-ORDER'!G21="ZEBRA",INDEX($C$35:$S$54,AA21,Z21),"")</f>
        <v/>
      </c>
      <c r="AG21" s="1" t="str">
        <f t="shared" si="2"/>
        <v/>
      </c>
    </row>
    <row r="22" spans="1:33" ht="21" customHeight="1">
      <c r="A22" s="1">
        <f t="shared" si="4"/>
        <v>16</v>
      </c>
      <c r="B22" s="27">
        <v>114</v>
      </c>
      <c r="C22" s="88" t="s">
        <v>250</v>
      </c>
      <c r="D22" s="88" t="s">
        <v>250</v>
      </c>
      <c r="E22" s="88" t="s">
        <v>250</v>
      </c>
      <c r="F22" s="88" t="s">
        <v>250</v>
      </c>
      <c r="G22" s="88" t="s">
        <v>250</v>
      </c>
      <c r="H22" s="88" t="s">
        <v>250</v>
      </c>
      <c r="I22" s="88" t="s">
        <v>250</v>
      </c>
      <c r="J22" s="88" t="s">
        <v>250</v>
      </c>
      <c r="K22" s="88" t="s">
        <v>250</v>
      </c>
      <c r="L22" s="88" t="s">
        <v>250</v>
      </c>
      <c r="M22" s="88" t="s">
        <v>250</v>
      </c>
      <c r="N22" s="88" t="s">
        <v>250</v>
      </c>
      <c r="O22" s="88" t="s">
        <v>250</v>
      </c>
      <c r="P22" s="89" t="s">
        <v>251</v>
      </c>
      <c r="Q22" s="89" t="s">
        <v>251</v>
      </c>
      <c r="R22" s="89" t="s">
        <v>251</v>
      </c>
      <c r="S22" s="89" t="s">
        <v>251</v>
      </c>
      <c r="W22" s="1">
        <f t="shared" si="3"/>
        <v>18</v>
      </c>
      <c r="X22" s="7" t="str">
        <f>'PM-ORDER'!O22</f>
        <v/>
      </c>
      <c r="Y22" s="7" t="str">
        <f>'PM-ORDER'!P22</f>
        <v/>
      </c>
      <c r="Z22" s="7" t="str">
        <f t="shared" si="0"/>
        <v/>
      </c>
      <c r="AA22" s="7" t="str">
        <f t="shared" si="1"/>
        <v/>
      </c>
      <c r="AC22" s="7" t="str">
        <f>IF('PM-ORDER'!G22="ROLLER",INDEX($C$7:$S$26,AA22,Z22),"")</f>
        <v/>
      </c>
      <c r="AF22" s="7" t="str">
        <f>IF('PM-ORDER'!G22="ZEBRA",INDEX($C$35:$S$54,AA22,Z22),"")</f>
        <v/>
      </c>
      <c r="AG22" s="1" t="str">
        <f t="shared" si="2"/>
        <v/>
      </c>
    </row>
    <row r="23" spans="1:33" ht="21" customHeight="1">
      <c r="A23" s="1">
        <f t="shared" si="4"/>
        <v>17</v>
      </c>
      <c r="B23" s="27">
        <v>120</v>
      </c>
      <c r="C23" s="88" t="s">
        <v>250</v>
      </c>
      <c r="D23" s="88" t="s">
        <v>250</v>
      </c>
      <c r="E23" s="88" t="s">
        <v>250</v>
      </c>
      <c r="F23" s="88" t="s">
        <v>250</v>
      </c>
      <c r="G23" s="88" t="s">
        <v>250</v>
      </c>
      <c r="H23" s="88" t="s">
        <v>250</v>
      </c>
      <c r="I23" s="88" t="s">
        <v>250</v>
      </c>
      <c r="J23" s="88" t="s">
        <v>250</v>
      </c>
      <c r="K23" s="88" t="s">
        <v>250</v>
      </c>
      <c r="L23" s="88" t="s">
        <v>250</v>
      </c>
      <c r="M23" s="88" t="s">
        <v>250</v>
      </c>
      <c r="N23" s="88" t="s">
        <v>250</v>
      </c>
      <c r="O23" s="88" t="s">
        <v>250</v>
      </c>
      <c r="P23" s="89" t="s">
        <v>251</v>
      </c>
      <c r="Q23" s="89" t="s">
        <v>251</v>
      </c>
      <c r="R23" s="89" t="s">
        <v>251</v>
      </c>
      <c r="S23" s="89" t="s">
        <v>251</v>
      </c>
      <c r="W23" s="1">
        <f t="shared" si="3"/>
        <v>19</v>
      </c>
      <c r="X23" s="7" t="str">
        <f>'PM-ORDER'!O23</f>
        <v/>
      </c>
      <c r="Y23" s="7" t="str">
        <f>'PM-ORDER'!P23</f>
        <v/>
      </c>
      <c r="Z23" s="7" t="str">
        <f t="shared" si="0"/>
        <v/>
      </c>
      <c r="AA23" s="7" t="str">
        <f t="shared" si="1"/>
        <v/>
      </c>
      <c r="AC23" s="7" t="str">
        <f>IF('PM-ORDER'!G23="ROLLER",INDEX($C$7:$S$26,AA23,Z23),"")</f>
        <v/>
      </c>
      <c r="AF23" s="7" t="str">
        <f>IF('PM-ORDER'!G23="ZEBRA",INDEX($C$35:$S$54,AA23,Z23),"")</f>
        <v/>
      </c>
      <c r="AG23" s="1" t="str">
        <f t="shared" si="2"/>
        <v/>
      </c>
    </row>
    <row r="24" spans="1:33" ht="21" customHeight="1">
      <c r="A24" s="1">
        <f t="shared" si="4"/>
        <v>18</v>
      </c>
      <c r="B24" s="27">
        <v>126</v>
      </c>
      <c r="C24" s="88" t="s">
        <v>250</v>
      </c>
      <c r="D24" s="88" t="s">
        <v>250</v>
      </c>
      <c r="E24" s="88" t="s">
        <v>250</v>
      </c>
      <c r="F24" s="88" t="s">
        <v>250</v>
      </c>
      <c r="G24" s="88" t="s">
        <v>250</v>
      </c>
      <c r="H24" s="88" t="s">
        <v>250</v>
      </c>
      <c r="I24" s="88" t="s">
        <v>250</v>
      </c>
      <c r="J24" s="88" t="s">
        <v>250</v>
      </c>
      <c r="K24" s="88" t="s">
        <v>250</v>
      </c>
      <c r="L24" s="88" t="s">
        <v>250</v>
      </c>
      <c r="M24" s="88" t="s">
        <v>250</v>
      </c>
      <c r="N24" s="88" t="s">
        <v>250</v>
      </c>
      <c r="O24" s="88" t="s">
        <v>250</v>
      </c>
      <c r="P24" s="89" t="s">
        <v>251</v>
      </c>
      <c r="Q24" s="89" t="s">
        <v>251</v>
      </c>
      <c r="R24" s="89" t="s">
        <v>251</v>
      </c>
      <c r="S24" s="89" t="s">
        <v>251</v>
      </c>
      <c r="W24" s="1">
        <f t="shared" si="3"/>
        <v>20</v>
      </c>
      <c r="X24" s="7" t="str">
        <f>'PM-ORDER'!O24</f>
        <v/>
      </c>
      <c r="Y24" s="7" t="str">
        <f>'PM-ORDER'!P24</f>
        <v/>
      </c>
      <c r="Z24" s="7" t="str">
        <f t="shared" si="0"/>
        <v/>
      </c>
      <c r="AA24" s="7" t="str">
        <f t="shared" si="1"/>
        <v/>
      </c>
      <c r="AC24" s="7" t="str">
        <f>IF('PM-ORDER'!G24="ROLLER",INDEX($C$7:$S$26,AA24,Z24),"")</f>
        <v/>
      </c>
      <c r="AF24" s="7" t="str">
        <f>IF('PM-ORDER'!G24="ZEBRA",INDEX($C$35:$S$54,AA24,Z24),"")</f>
        <v/>
      </c>
      <c r="AG24" s="1" t="str">
        <f t="shared" si="2"/>
        <v/>
      </c>
    </row>
    <row r="25" spans="1:33" ht="21" customHeight="1">
      <c r="A25" s="1">
        <f t="shared" si="4"/>
        <v>19</v>
      </c>
      <c r="B25" s="27">
        <v>132</v>
      </c>
      <c r="C25" s="89" t="s">
        <v>251</v>
      </c>
      <c r="D25" s="89" t="s">
        <v>251</v>
      </c>
      <c r="E25" s="89" t="s">
        <v>251</v>
      </c>
      <c r="F25" s="89" t="s">
        <v>251</v>
      </c>
      <c r="G25" s="89" t="s">
        <v>251</v>
      </c>
      <c r="H25" s="89" t="s">
        <v>251</v>
      </c>
      <c r="I25" s="89" t="s">
        <v>251</v>
      </c>
      <c r="J25" s="89" t="s">
        <v>251</v>
      </c>
      <c r="K25" s="89" t="s">
        <v>251</v>
      </c>
      <c r="L25" s="89" t="s">
        <v>251</v>
      </c>
      <c r="M25" s="89" t="s">
        <v>251</v>
      </c>
      <c r="N25" s="89" t="s">
        <v>251</v>
      </c>
      <c r="O25" s="89" t="s">
        <v>251</v>
      </c>
      <c r="P25" s="89" t="s">
        <v>251</v>
      </c>
      <c r="Q25" s="89" t="s">
        <v>251</v>
      </c>
      <c r="R25" s="89" t="s">
        <v>251</v>
      </c>
      <c r="S25" s="89" t="s">
        <v>251</v>
      </c>
      <c r="W25" s="1">
        <f t="shared" si="3"/>
        <v>21</v>
      </c>
      <c r="X25" s="7" t="str">
        <f>'PM-ORDER'!O25</f>
        <v/>
      </c>
      <c r="Y25" s="7" t="str">
        <f>'PM-ORDER'!P25</f>
        <v/>
      </c>
      <c r="Z25" s="7" t="str">
        <f t="shared" si="0"/>
        <v/>
      </c>
      <c r="AA25" s="7" t="str">
        <f t="shared" si="1"/>
        <v/>
      </c>
      <c r="AC25" s="7" t="str">
        <f>IF('PM-ORDER'!G25="ROLLER",INDEX($C$7:$S$26,AA25,Z25),"")</f>
        <v/>
      </c>
      <c r="AF25" s="7" t="str">
        <f>IF('PM-ORDER'!G25="ZEBRA",INDEX($C$35:$S$54,AA25,Z25),"")</f>
        <v/>
      </c>
      <c r="AG25" s="1" t="str">
        <f t="shared" si="2"/>
        <v/>
      </c>
    </row>
    <row r="26" spans="1:33" ht="21" customHeight="1">
      <c r="A26" s="1">
        <f t="shared" si="4"/>
        <v>20</v>
      </c>
      <c r="B26" s="27">
        <v>138</v>
      </c>
      <c r="C26" s="89" t="s">
        <v>251</v>
      </c>
      <c r="D26" s="89" t="s">
        <v>251</v>
      </c>
      <c r="E26" s="89" t="s">
        <v>251</v>
      </c>
      <c r="F26" s="89" t="s">
        <v>251</v>
      </c>
      <c r="G26" s="89" t="s">
        <v>251</v>
      </c>
      <c r="H26" s="89" t="s">
        <v>251</v>
      </c>
      <c r="I26" s="89" t="s">
        <v>251</v>
      </c>
      <c r="J26" s="89" t="s">
        <v>251</v>
      </c>
      <c r="K26" s="89" t="s">
        <v>251</v>
      </c>
      <c r="L26" s="89" t="s">
        <v>251</v>
      </c>
      <c r="M26" s="89" t="s">
        <v>251</v>
      </c>
      <c r="N26" s="89" t="s">
        <v>251</v>
      </c>
      <c r="O26" s="89" t="s">
        <v>251</v>
      </c>
      <c r="P26" s="89" t="s">
        <v>251</v>
      </c>
      <c r="Q26" s="89" t="s">
        <v>251</v>
      </c>
      <c r="R26" s="89" t="s">
        <v>251</v>
      </c>
      <c r="S26" s="89" t="s">
        <v>251</v>
      </c>
      <c r="W26" s="1">
        <f t="shared" si="3"/>
        <v>22</v>
      </c>
      <c r="X26" s="7" t="str">
        <f>'PM-ORDER'!O26</f>
        <v/>
      </c>
      <c r="Y26" s="7" t="str">
        <f>'PM-ORDER'!P26</f>
        <v/>
      </c>
      <c r="Z26" s="7" t="str">
        <f t="shared" si="0"/>
        <v/>
      </c>
      <c r="AA26" s="7" t="str">
        <f t="shared" si="1"/>
        <v/>
      </c>
      <c r="AC26" s="7" t="str">
        <f>IF('PM-ORDER'!G26="ROLLER",INDEX($C$7:$S$26,AA26,Z26),"")</f>
        <v/>
      </c>
      <c r="AF26" s="7" t="str">
        <f>IF('PM-ORDER'!G26="ZEBRA",INDEX($C$35:$S$54,AA26,Z26),"")</f>
        <v/>
      </c>
      <c r="AG26" s="1" t="str">
        <f t="shared" si="2"/>
        <v/>
      </c>
    </row>
    <row r="27" spans="1:33" ht="21" customHeight="1">
      <c r="W27" s="1">
        <f t="shared" si="3"/>
        <v>23</v>
      </c>
      <c r="X27" s="7" t="str">
        <f>'PM-ORDER'!O27</f>
        <v/>
      </c>
      <c r="Y27" s="7" t="str">
        <f>'PM-ORDER'!P27</f>
        <v/>
      </c>
      <c r="Z27" s="7" t="str">
        <f t="shared" si="0"/>
        <v/>
      </c>
      <c r="AA27" s="7" t="str">
        <f t="shared" si="1"/>
        <v/>
      </c>
      <c r="AC27" s="7" t="str">
        <f>IF('PM-ORDER'!G27="ROLLER",INDEX($C$7:$S$26,AA27,Z27),"")</f>
        <v/>
      </c>
      <c r="AF27" s="7" t="str">
        <f>IF('PM-ORDER'!G27="ZEBRA",INDEX($C$35:$S$54,AA27,Z27),"")</f>
        <v/>
      </c>
      <c r="AG27" s="1" t="str">
        <f t="shared" si="2"/>
        <v/>
      </c>
    </row>
    <row r="28" spans="1:33" ht="21" customHeight="1">
      <c r="W28" s="1">
        <f t="shared" si="3"/>
        <v>24</v>
      </c>
      <c r="X28" s="7" t="str">
        <f>'PM-ORDER'!O28</f>
        <v/>
      </c>
      <c r="Y28" s="7" t="str">
        <f>'PM-ORDER'!P28</f>
        <v/>
      </c>
      <c r="Z28" s="7" t="str">
        <f t="shared" si="0"/>
        <v/>
      </c>
      <c r="AA28" s="7" t="str">
        <f t="shared" si="1"/>
        <v/>
      </c>
      <c r="AC28" s="7" t="str">
        <f>IF('PM-ORDER'!G28="ROLLER",INDEX($C$7:$S$26,AA28,Z28),"")</f>
        <v/>
      </c>
      <c r="AF28" s="7" t="str">
        <f>IF('PM-ORDER'!G28="ZEBRA",INDEX($C$35:$S$54,AA28,Z28),"")</f>
        <v/>
      </c>
      <c r="AG28" s="1" t="str">
        <f t="shared" si="2"/>
        <v/>
      </c>
    </row>
    <row r="29" spans="1:33" ht="21" customHeight="1">
      <c r="B29" s="387" t="s">
        <v>93</v>
      </c>
      <c r="C29" s="387"/>
      <c r="D29" s="387"/>
      <c r="E29" s="387"/>
      <c r="F29" s="387"/>
      <c r="G29" s="387"/>
      <c r="H29" s="387"/>
      <c r="I29" s="387"/>
      <c r="J29" s="387"/>
      <c r="K29" s="387"/>
      <c r="L29" s="387"/>
      <c r="M29" s="387"/>
      <c r="N29" s="387"/>
      <c r="O29" s="387"/>
      <c r="P29" s="387"/>
      <c r="Q29" s="387"/>
      <c r="R29" s="387"/>
      <c r="S29" s="387"/>
      <c r="W29" s="1">
        <f t="shared" si="3"/>
        <v>25</v>
      </c>
      <c r="X29" s="7" t="str">
        <f>'PM-ORDER'!O29</f>
        <v/>
      </c>
      <c r="Y29" s="7" t="str">
        <f>'PM-ORDER'!P29</f>
        <v/>
      </c>
      <c r="Z29" s="7" t="str">
        <f t="shared" si="0"/>
        <v/>
      </c>
      <c r="AA29" s="7" t="str">
        <f t="shared" si="1"/>
        <v/>
      </c>
      <c r="AC29" s="7" t="str">
        <f>IF('PM-ORDER'!G29="ROLLER",INDEX($C$7:$S$26,AA29,Z29),"")</f>
        <v/>
      </c>
      <c r="AF29" s="7" t="str">
        <f>IF('PM-ORDER'!G29="ZEBRA",INDEX($C$35:$S$54,AA29,Z29),"")</f>
        <v/>
      </c>
      <c r="AG29" s="1" t="str">
        <f t="shared" si="2"/>
        <v/>
      </c>
    </row>
    <row r="30" spans="1:33" ht="21" customHeight="1">
      <c r="B30" s="387"/>
      <c r="C30" s="387"/>
      <c r="D30" s="387"/>
      <c r="E30" s="387"/>
      <c r="F30" s="387"/>
      <c r="G30" s="387"/>
      <c r="H30" s="387"/>
      <c r="I30" s="387"/>
      <c r="J30" s="387"/>
      <c r="K30" s="387"/>
      <c r="L30" s="387"/>
      <c r="M30" s="387"/>
      <c r="N30" s="387"/>
      <c r="O30" s="387"/>
      <c r="P30" s="387"/>
      <c r="Q30" s="387"/>
      <c r="R30" s="387"/>
      <c r="S30" s="387"/>
      <c r="W30" s="1">
        <f t="shared" si="3"/>
        <v>26</v>
      </c>
      <c r="X30" s="7" t="str">
        <f>'PM-ORDER'!O30</f>
        <v/>
      </c>
      <c r="Y30" s="7" t="str">
        <f>'PM-ORDER'!P30</f>
        <v/>
      </c>
      <c r="Z30" s="7" t="str">
        <f t="shared" si="0"/>
        <v/>
      </c>
      <c r="AA30" s="7" t="str">
        <f t="shared" si="1"/>
        <v/>
      </c>
      <c r="AC30" s="7" t="str">
        <f>IF('PM-ORDER'!G30="ROLLER",INDEX($C$7:$S$26,AA30,Z30),"")</f>
        <v/>
      </c>
      <c r="AF30" s="7" t="str">
        <f>IF('PM-ORDER'!G30="ZEBRA",INDEX($C$35:$S$54,AA30,Z30),"")</f>
        <v/>
      </c>
      <c r="AG30" s="1" t="str">
        <f t="shared" si="2"/>
        <v/>
      </c>
    </row>
    <row r="31" spans="1:33" ht="21" customHeight="1" thickBot="1">
      <c r="B31" s="388"/>
      <c r="C31" s="388"/>
      <c r="D31" s="388"/>
      <c r="E31" s="388"/>
      <c r="F31" s="388"/>
      <c r="G31" s="388"/>
      <c r="H31" s="388"/>
      <c r="I31" s="388"/>
      <c r="J31" s="388"/>
      <c r="K31" s="388"/>
      <c r="L31" s="388"/>
      <c r="M31" s="388"/>
      <c r="N31" s="388"/>
      <c r="O31" s="388"/>
      <c r="P31" s="388"/>
      <c r="Q31" s="388"/>
      <c r="R31" s="388"/>
      <c r="S31" s="388"/>
      <c r="W31" s="1">
        <f t="shared" si="3"/>
        <v>27</v>
      </c>
      <c r="X31" s="7" t="str">
        <f>'PM-ORDER'!O31</f>
        <v/>
      </c>
      <c r="Y31" s="7" t="str">
        <f>'PM-ORDER'!P31</f>
        <v/>
      </c>
      <c r="Z31" s="7" t="str">
        <f t="shared" si="0"/>
        <v/>
      </c>
      <c r="AA31" s="7" t="str">
        <f t="shared" si="1"/>
        <v/>
      </c>
      <c r="AC31" s="7" t="str">
        <f>IF('PM-ORDER'!G31="ROLLER",INDEX($C$7:$S$26,AA31,Z31),"")</f>
        <v/>
      </c>
      <c r="AF31" s="7" t="str">
        <f>IF('PM-ORDER'!G31="ZEBRA",INDEX($C$35:$S$54,AA31,Z31),"")</f>
        <v/>
      </c>
      <c r="AG31" s="1" t="str">
        <f t="shared" si="2"/>
        <v/>
      </c>
    </row>
    <row r="32" spans="1:33" ht="21" customHeight="1" thickBot="1">
      <c r="B32" s="6" t="s">
        <v>247</v>
      </c>
      <c r="C32" s="32">
        <v>24</v>
      </c>
      <c r="D32" s="33">
        <v>30</v>
      </c>
      <c r="E32" s="33">
        <v>36</v>
      </c>
      <c r="F32" s="33">
        <v>42</v>
      </c>
      <c r="G32" s="33">
        <v>48</v>
      </c>
      <c r="H32" s="33">
        <v>54</v>
      </c>
      <c r="I32" s="33">
        <v>60</v>
      </c>
      <c r="J32" s="33">
        <v>66</v>
      </c>
      <c r="K32" s="33">
        <v>72</v>
      </c>
      <c r="L32" s="33">
        <v>78</v>
      </c>
      <c r="M32" s="33">
        <v>84</v>
      </c>
      <c r="N32" s="33">
        <v>90</v>
      </c>
      <c r="O32" s="33">
        <v>96</v>
      </c>
      <c r="P32" s="33">
        <v>102</v>
      </c>
      <c r="Q32" s="33">
        <v>108</v>
      </c>
      <c r="R32" s="33">
        <v>114</v>
      </c>
      <c r="S32" s="33">
        <v>120</v>
      </c>
      <c r="W32" s="1">
        <f t="shared" si="3"/>
        <v>28</v>
      </c>
      <c r="X32" s="7" t="str">
        <f>'PM-ORDER'!O32</f>
        <v/>
      </c>
      <c r="Y32" s="7" t="str">
        <f>'PM-ORDER'!P32</f>
        <v/>
      </c>
      <c r="Z32" s="7" t="str">
        <f t="shared" si="0"/>
        <v/>
      </c>
      <c r="AA32" s="7" t="str">
        <f t="shared" si="1"/>
        <v/>
      </c>
      <c r="AC32" s="7" t="str">
        <f>IF('PM-ORDER'!G32="ROLLER",INDEX($C$7:$S$26,AA32,Z32),"")</f>
        <v/>
      </c>
      <c r="AF32" s="7" t="str">
        <f>IF('PM-ORDER'!G32="ZEBRA",INDEX($C$35:$S$54,AA32,Z32),"")</f>
        <v/>
      </c>
      <c r="AG32" s="1" t="str">
        <f t="shared" si="2"/>
        <v/>
      </c>
    </row>
    <row r="33" spans="1:33" ht="21" customHeight="1" thickBot="1">
      <c r="C33" s="7">
        <v>1</v>
      </c>
      <c r="D33" s="7">
        <v>2</v>
      </c>
      <c r="E33" s="7">
        <v>3</v>
      </c>
      <c r="F33" s="7">
        <v>4</v>
      </c>
      <c r="G33" s="7">
        <v>5</v>
      </c>
      <c r="H33" s="7">
        <v>6</v>
      </c>
      <c r="I33" s="7">
        <v>7</v>
      </c>
      <c r="J33" s="7">
        <v>8</v>
      </c>
      <c r="K33" s="7">
        <v>9</v>
      </c>
      <c r="L33" s="7">
        <v>10</v>
      </c>
      <c r="M33" s="7">
        <v>11</v>
      </c>
      <c r="N33" s="7">
        <v>12</v>
      </c>
      <c r="O33" s="7">
        <v>13</v>
      </c>
      <c r="P33" s="7">
        <v>14</v>
      </c>
      <c r="Q33" s="7">
        <v>15</v>
      </c>
      <c r="R33" s="7">
        <v>16</v>
      </c>
      <c r="S33" s="7">
        <v>17</v>
      </c>
      <c r="W33" s="1">
        <f t="shared" si="3"/>
        <v>29</v>
      </c>
      <c r="X33" s="7" t="str">
        <f>'PM-ORDER'!O33</f>
        <v/>
      </c>
      <c r="Y33" s="7" t="str">
        <f>'PM-ORDER'!P33</f>
        <v/>
      </c>
      <c r="Z33" s="7" t="str">
        <f t="shared" si="0"/>
        <v/>
      </c>
      <c r="AA33" s="7" t="str">
        <f t="shared" si="1"/>
        <v/>
      </c>
      <c r="AC33" s="7" t="str">
        <f>IF('PM-ORDER'!G33="ROLLER",INDEX($C$7:$S$26,AA33,Z33),"")</f>
        <v/>
      </c>
      <c r="AF33" s="7" t="str">
        <f>IF('PM-ORDER'!G33="ZEBRA",INDEX($C$35:$S$54,AA33,Z33),"")</f>
        <v/>
      </c>
      <c r="AG33" s="1" t="str">
        <f t="shared" si="2"/>
        <v/>
      </c>
    </row>
    <row r="34" spans="1:33" ht="21" customHeight="1" thickBot="1">
      <c r="B34" s="2" t="s">
        <v>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W34" s="1">
        <f t="shared" si="3"/>
        <v>30</v>
      </c>
      <c r="X34" s="7" t="str">
        <f>'PM-ORDER'!O34</f>
        <v/>
      </c>
      <c r="Y34" s="7" t="str">
        <f>'PM-ORDER'!P34</f>
        <v/>
      </c>
      <c r="Z34" s="7" t="str">
        <f t="shared" si="0"/>
        <v/>
      </c>
      <c r="AA34" s="7" t="str">
        <f t="shared" si="1"/>
        <v/>
      </c>
      <c r="AC34" s="7" t="str">
        <f>IF('PM-ORDER'!G34="ROLLER",INDEX($C$7:$S$26,AA34,Z34),"")</f>
        <v/>
      </c>
      <c r="AF34" s="7" t="str">
        <f>IF('PM-ORDER'!G34="ZEBRA",INDEX($C$35:$S$54,AA34,Z34),"")</f>
        <v/>
      </c>
      <c r="AG34" s="1" t="str">
        <f t="shared" si="2"/>
        <v/>
      </c>
    </row>
    <row r="35" spans="1:33" ht="21" customHeight="1">
      <c r="A35" s="1">
        <v>1</v>
      </c>
      <c r="B35" s="26">
        <v>24</v>
      </c>
      <c r="C35" s="266" t="s">
        <v>252</v>
      </c>
      <c r="D35" s="266" t="s">
        <v>252</v>
      </c>
      <c r="E35" s="266" t="s">
        <v>252</v>
      </c>
      <c r="F35" s="266" t="s">
        <v>252</v>
      </c>
      <c r="G35" s="266" t="s">
        <v>252</v>
      </c>
      <c r="H35" s="266" t="s">
        <v>252</v>
      </c>
      <c r="I35" s="266" t="s">
        <v>252</v>
      </c>
      <c r="J35" s="266" t="s">
        <v>252</v>
      </c>
      <c r="K35" s="266" t="s">
        <v>252</v>
      </c>
      <c r="L35" s="266" t="s">
        <v>252</v>
      </c>
      <c r="M35" s="266" t="s">
        <v>252</v>
      </c>
      <c r="N35" s="266" t="s">
        <v>252</v>
      </c>
      <c r="O35" s="266" t="s">
        <v>252</v>
      </c>
      <c r="P35" s="266" t="s">
        <v>252</v>
      </c>
      <c r="Q35" s="266" t="s">
        <v>252</v>
      </c>
      <c r="R35" s="266" t="s">
        <v>252</v>
      </c>
      <c r="S35" s="265" t="s">
        <v>6</v>
      </c>
      <c r="W35" s="1">
        <f t="shared" si="3"/>
        <v>31</v>
      </c>
      <c r="X35" s="7" t="str">
        <f>'PM-ORDER'!O35</f>
        <v/>
      </c>
      <c r="Y35" s="7" t="str">
        <f>'PM-ORDER'!P35</f>
        <v/>
      </c>
      <c r="Z35" s="7" t="str">
        <f t="shared" si="0"/>
        <v/>
      </c>
      <c r="AA35" s="7" t="str">
        <f t="shared" si="1"/>
        <v/>
      </c>
      <c r="AC35" s="7" t="str">
        <f>IF('PM-ORDER'!G35="ROLLER",INDEX($C$7:$S$26,AA35,Z35),"")</f>
        <v/>
      </c>
      <c r="AF35" s="7" t="str">
        <f>IF('PM-ORDER'!G35="ZEBRA",INDEX($C$35:$S$54,AA35,Z35),"")</f>
        <v/>
      </c>
      <c r="AG35" s="1" t="str">
        <f t="shared" si="2"/>
        <v/>
      </c>
    </row>
    <row r="36" spans="1:33" ht="21" customHeight="1">
      <c r="A36" s="1">
        <f>+A35+1</f>
        <v>2</v>
      </c>
      <c r="B36" s="27">
        <v>30</v>
      </c>
      <c r="C36" s="266" t="s">
        <v>252</v>
      </c>
      <c r="D36" s="266" t="s">
        <v>252</v>
      </c>
      <c r="E36" s="266" t="s">
        <v>252</v>
      </c>
      <c r="F36" s="266" t="s">
        <v>252</v>
      </c>
      <c r="G36" s="266" t="s">
        <v>252</v>
      </c>
      <c r="H36" s="266" t="s">
        <v>252</v>
      </c>
      <c r="I36" s="266" t="s">
        <v>252</v>
      </c>
      <c r="J36" s="266" t="s">
        <v>252</v>
      </c>
      <c r="K36" s="266" t="s">
        <v>252</v>
      </c>
      <c r="L36" s="266" t="s">
        <v>252</v>
      </c>
      <c r="M36" s="266" t="s">
        <v>252</v>
      </c>
      <c r="N36" s="266" t="s">
        <v>252</v>
      </c>
      <c r="O36" s="266" t="s">
        <v>252</v>
      </c>
      <c r="P36" s="266" t="s">
        <v>252</v>
      </c>
      <c r="Q36" s="266" t="s">
        <v>252</v>
      </c>
      <c r="R36" s="266" t="s">
        <v>252</v>
      </c>
      <c r="S36" s="265" t="s">
        <v>6</v>
      </c>
      <c r="W36" s="1">
        <f t="shared" si="3"/>
        <v>32</v>
      </c>
      <c r="X36" s="7" t="str">
        <f>'PM-ORDER'!O36</f>
        <v/>
      </c>
      <c r="Y36" s="7" t="str">
        <f>'PM-ORDER'!P36</f>
        <v/>
      </c>
      <c r="Z36" s="7" t="str">
        <f t="shared" si="0"/>
        <v/>
      </c>
      <c r="AA36" s="7" t="str">
        <f t="shared" si="1"/>
        <v/>
      </c>
      <c r="AC36" s="7" t="str">
        <f>IF('PM-ORDER'!G36="ROLLER",INDEX($C$7:$S$26,AA36,Z36),"")</f>
        <v/>
      </c>
      <c r="AF36" s="7" t="str">
        <f>IF('PM-ORDER'!G36="ZEBRA",INDEX($C$35:$S$54,AA36,Z36),"")</f>
        <v/>
      </c>
      <c r="AG36" s="1" t="str">
        <f t="shared" si="2"/>
        <v/>
      </c>
    </row>
    <row r="37" spans="1:33" ht="21" customHeight="1">
      <c r="A37" s="1">
        <f t="shared" ref="A37:A54" si="5">+A36+1</f>
        <v>3</v>
      </c>
      <c r="B37" s="27">
        <v>36</v>
      </c>
      <c r="C37" s="266" t="s">
        <v>252</v>
      </c>
      <c r="D37" s="266" t="s">
        <v>252</v>
      </c>
      <c r="E37" s="266" t="s">
        <v>252</v>
      </c>
      <c r="F37" s="266" t="s">
        <v>252</v>
      </c>
      <c r="G37" s="266" t="s">
        <v>252</v>
      </c>
      <c r="H37" s="266" t="s">
        <v>252</v>
      </c>
      <c r="I37" s="266" t="s">
        <v>252</v>
      </c>
      <c r="J37" s="266" t="s">
        <v>252</v>
      </c>
      <c r="K37" s="266" t="s">
        <v>252</v>
      </c>
      <c r="L37" s="266" t="s">
        <v>252</v>
      </c>
      <c r="M37" s="266" t="s">
        <v>252</v>
      </c>
      <c r="N37" s="266" t="s">
        <v>252</v>
      </c>
      <c r="O37" s="266" t="s">
        <v>252</v>
      </c>
      <c r="P37" s="266" t="s">
        <v>252</v>
      </c>
      <c r="Q37" s="266" t="s">
        <v>252</v>
      </c>
      <c r="R37" s="266" t="s">
        <v>252</v>
      </c>
      <c r="S37" s="265" t="s">
        <v>6</v>
      </c>
      <c r="W37" s="1">
        <f t="shared" si="3"/>
        <v>33</v>
      </c>
      <c r="X37" s="7" t="str">
        <f>'PM-ORDER'!O37</f>
        <v/>
      </c>
      <c r="Y37" s="7" t="str">
        <f>'PM-ORDER'!P37</f>
        <v/>
      </c>
      <c r="Z37" s="7" t="str">
        <f t="shared" si="0"/>
        <v/>
      </c>
      <c r="AA37" s="7" t="str">
        <f t="shared" si="1"/>
        <v/>
      </c>
      <c r="AC37" s="7" t="str">
        <f>IF('PM-ORDER'!G37="ROLLER",INDEX($C$7:$S$26,AA37,Z37),"")</f>
        <v/>
      </c>
      <c r="AF37" s="7" t="str">
        <f>IF('PM-ORDER'!G37="ZEBRA",INDEX($C$35:$S$54,AA37,Z37),"")</f>
        <v/>
      </c>
      <c r="AG37" s="1" t="str">
        <f t="shared" si="2"/>
        <v/>
      </c>
    </row>
    <row r="38" spans="1:33" ht="21" customHeight="1">
      <c r="A38" s="1">
        <f t="shared" si="5"/>
        <v>4</v>
      </c>
      <c r="B38" s="27">
        <v>42</v>
      </c>
      <c r="C38" s="266" t="s">
        <v>252</v>
      </c>
      <c r="D38" s="266" t="s">
        <v>252</v>
      </c>
      <c r="E38" s="266" t="s">
        <v>252</v>
      </c>
      <c r="F38" s="266" t="s">
        <v>252</v>
      </c>
      <c r="G38" s="266" t="s">
        <v>252</v>
      </c>
      <c r="H38" s="266" t="s">
        <v>252</v>
      </c>
      <c r="I38" s="266" t="s">
        <v>252</v>
      </c>
      <c r="J38" s="266" t="s">
        <v>252</v>
      </c>
      <c r="K38" s="266" t="s">
        <v>252</v>
      </c>
      <c r="L38" s="266" t="s">
        <v>252</v>
      </c>
      <c r="M38" s="266" t="s">
        <v>252</v>
      </c>
      <c r="N38" s="266" t="s">
        <v>252</v>
      </c>
      <c r="O38" s="266" t="s">
        <v>252</v>
      </c>
      <c r="P38" s="266" t="s">
        <v>252</v>
      </c>
      <c r="Q38" s="266" t="s">
        <v>252</v>
      </c>
      <c r="R38" s="266" t="s">
        <v>252</v>
      </c>
      <c r="S38" s="265" t="s">
        <v>6</v>
      </c>
      <c r="W38" s="1">
        <f t="shared" si="3"/>
        <v>34</v>
      </c>
      <c r="X38" s="7" t="str">
        <f>'PM-ORDER'!O38</f>
        <v/>
      </c>
      <c r="Y38" s="7" t="str">
        <f>'PM-ORDER'!P38</f>
        <v/>
      </c>
      <c r="Z38" s="7" t="str">
        <f t="shared" si="0"/>
        <v/>
      </c>
      <c r="AA38" s="7" t="str">
        <f t="shared" si="1"/>
        <v/>
      </c>
      <c r="AC38" s="7" t="str">
        <f>IF('PM-ORDER'!G38="ROLLER",INDEX($C$7:$S$26,AA38,Z38),"")</f>
        <v/>
      </c>
      <c r="AF38" s="7" t="str">
        <f>IF('PM-ORDER'!G38="ZEBRA",INDEX($C$35:$S$54,AA38,Z38),"")</f>
        <v/>
      </c>
      <c r="AG38" s="1" t="str">
        <f t="shared" si="2"/>
        <v/>
      </c>
    </row>
    <row r="39" spans="1:33" ht="21" customHeight="1">
      <c r="A39" s="1">
        <f t="shared" si="5"/>
        <v>5</v>
      </c>
      <c r="B39" s="27">
        <v>48</v>
      </c>
      <c r="C39" s="266" t="s">
        <v>252</v>
      </c>
      <c r="D39" s="266" t="s">
        <v>252</v>
      </c>
      <c r="E39" s="266" t="s">
        <v>252</v>
      </c>
      <c r="F39" s="266" t="s">
        <v>252</v>
      </c>
      <c r="G39" s="266" t="s">
        <v>252</v>
      </c>
      <c r="H39" s="266" t="s">
        <v>252</v>
      </c>
      <c r="I39" s="266" t="s">
        <v>252</v>
      </c>
      <c r="J39" s="266" t="s">
        <v>252</v>
      </c>
      <c r="K39" s="266" t="s">
        <v>252</v>
      </c>
      <c r="L39" s="266" t="s">
        <v>252</v>
      </c>
      <c r="M39" s="266" t="s">
        <v>252</v>
      </c>
      <c r="N39" s="266" t="s">
        <v>252</v>
      </c>
      <c r="O39" s="266" t="s">
        <v>252</v>
      </c>
      <c r="P39" s="266" t="s">
        <v>252</v>
      </c>
      <c r="Q39" s="266" t="s">
        <v>252</v>
      </c>
      <c r="R39" s="266" t="s">
        <v>252</v>
      </c>
      <c r="S39" s="265" t="s">
        <v>6</v>
      </c>
      <c r="W39" s="1">
        <f t="shared" si="3"/>
        <v>35</v>
      </c>
      <c r="X39" s="7" t="str">
        <f>'PM-ORDER'!O39</f>
        <v/>
      </c>
      <c r="Y39" s="7" t="str">
        <f>'PM-ORDER'!P39</f>
        <v/>
      </c>
      <c r="Z39" s="7" t="str">
        <f t="shared" si="0"/>
        <v/>
      </c>
      <c r="AA39" s="7" t="str">
        <f t="shared" si="1"/>
        <v/>
      </c>
      <c r="AC39" s="7" t="str">
        <f>IF('PM-ORDER'!G39="ROLLER",INDEX($C$7:$S$26,AA39,Z39),"")</f>
        <v/>
      </c>
      <c r="AF39" s="7" t="str">
        <f>IF('PM-ORDER'!G39="ZEBRA",INDEX($C$35:$S$54,AA39,Z39),"")</f>
        <v/>
      </c>
      <c r="AG39" s="1" t="str">
        <f t="shared" si="2"/>
        <v/>
      </c>
    </row>
    <row r="40" spans="1:33" ht="21" customHeight="1">
      <c r="A40" s="1">
        <f t="shared" si="5"/>
        <v>6</v>
      </c>
      <c r="B40" s="27">
        <v>54</v>
      </c>
      <c r="C40" s="266" t="s">
        <v>252</v>
      </c>
      <c r="D40" s="266" t="s">
        <v>252</v>
      </c>
      <c r="E40" s="266" t="s">
        <v>252</v>
      </c>
      <c r="F40" s="266" t="s">
        <v>252</v>
      </c>
      <c r="G40" s="266" t="s">
        <v>252</v>
      </c>
      <c r="H40" s="266" t="s">
        <v>252</v>
      </c>
      <c r="I40" s="266" t="s">
        <v>252</v>
      </c>
      <c r="J40" s="266" t="s">
        <v>252</v>
      </c>
      <c r="K40" s="266" t="s">
        <v>252</v>
      </c>
      <c r="L40" s="266" t="s">
        <v>252</v>
      </c>
      <c r="M40" s="266" t="s">
        <v>252</v>
      </c>
      <c r="N40" s="266" t="s">
        <v>252</v>
      </c>
      <c r="O40" s="266" t="s">
        <v>252</v>
      </c>
      <c r="P40" s="266" t="s">
        <v>252</v>
      </c>
      <c r="Q40" s="266" t="s">
        <v>252</v>
      </c>
      <c r="R40" s="266" t="s">
        <v>252</v>
      </c>
      <c r="S40" s="265" t="s">
        <v>6</v>
      </c>
      <c r="W40" s="1">
        <f t="shared" si="3"/>
        <v>36</v>
      </c>
      <c r="X40" s="7" t="str">
        <f>'PM-ORDER'!O40</f>
        <v/>
      </c>
      <c r="Y40" s="7" t="str">
        <f>'PM-ORDER'!P40</f>
        <v/>
      </c>
      <c r="Z40" s="7" t="str">
        <f t="shared" si="0"/>
        <v/>
      </c>
      <c r="AA40" s="7" t="str">
        <f t="shared" si="1"/>
        <v/>
      </c>
      <c r="AC40" s="7" t="str">
        <f>IF('PM-ORDER'!G40="ROLLER",INDEX($C$7:$S$26,AA40,Z40),"")</f>
        <v/>
      </c>
      <c r="AF40" s="7" t="str">
        <f>IF('PM-ORDER'!G40="ZEBRA",INDEX($C$35:$S$54,AA40,Z40),"")</f>
        <v/>
      </c>
      <c r="AG40" s="1" t="str">
        <f t="shared" si="2"/>
        <v/>
      </c>
    </row>
    <row r="41" spans="1:33" ht="21" customHeight="1">
      <c r="A41" s="1">
        <f t="shared" si="5"/>
        <v>7</v>
      </c>
      <c r="B41" s="27">
        <v>60</v>
      </c>
      <c r="C41" s="266" t="s">
        <v>252</v>
      </c>
      <c r="D41" s="266" t="s">
        <v>252</v>
      </c>
      <c r="E41" s="266" t="s">
        <v>252</v>
      </c>
      <c r="F41" s="266" t="s">
        <v>252</v>
      </c>
      <c r="G41" s="266" t="s">
        <v>252</v>
      </c>
      <c r="H41" s="266" t="s">
        <v>252</v>
      </c>
      <c r="I41" s="266" t="s">
        <v>252</v>
      </c>
      <c r="J41" s="266" t="s">
        <v>252</v>
      </c>
      <c r="K41" s="266" t="s">
        <v>252</v>
      </c>
      <c r="L41" s="266" t="s">
        <v>252</v>
      </c>
      <c r="M41" s="266" t="s">
        <v>252</v>
      </c>
      <c r="N41" s="266" t="s">
        <v>252</v>
      </c>
      <c r="O41" s="266" t="s">
        <v>252</v>
      </c>
      <c r="P41" s="266" t="s">
        <v>252</v>
      </c>
      <c r="Q41" s="266" t="s">
        <v>252</v>
      </c>
      <c r="R41" s="266" t="s">
        <v>252</v>
      </c>
      <c r="S41" s="265" t="s">
        <v>6</v>
      </c>
      <c r="W41" s="1">
        <f t="shared" si="3"/>
        <v>37</v>
      </c>
      <c r="X41" s="7" t="str">
        <f>'PM-ORDER'!O41</f>
        <v/>
      </c>
      <c r="Y41" s="7" t="str">
        <f>'PM-ORDER'!P41</f>
        <v/>
      </c>
      <c r="Z41" s="7" t="str">
        <f t="shared" si="0"/>
        <v/>
      </c>
      <c r="AA41" s="7" t="str">
        <f t="shared" si="1"/>
        <v/>
      </c>
      <c r="AC41" s="7" t="str">
        <f>IF('PM-ORDER'!G41="ROLLER",INDEX($C$7:$S$26,AA41,Z41),"")</f>
        <v/>
      </c>
      <c r="AF41" s="7" t="str">
        <f>IF('PM-ORDER'!G41="ZEBRA",INDEX($C$35:$S$54,AA41,Z41),"")</f>
        <v/>
      </c>
      <c r="AG41" s="1" t="str">
        <f t="shared" si="2"/>
        <v/>
      </c>
    </row>
    <row r="42" spans="1:33" ht="21" customHeight="1">
      <c r="A42" s="1">
        <f t="shared" si="5"/>
        <v>8</v>
      </c>
      <c r="B42" s="27">
        <v>66</v>
      </c>
      <c r="C42" s="266" t="s">
        <v>252</v>
      </c>
      <c r="D42" s="266" t="s">
        <v>252</v>
      </c>
      <c r="E42" s="266" t="s">
        <v>252</v>
      </c>
      <c r="F42" s="266" t="s">
        <v>252</v>
      </c>
      <c r="G42" s="266" t="s">
        <v>252</v>
      </c>
      <c r="H42" s="266" t="s">
        <v>252</v>
      </c>
      <c r="I42" s="266" t="s">
        <v>252</v>
      </c>
      <c r="J42" s="266" t="s">
        <v>252</v>
      </c>
      <c r="K42" s="266" t="s">
        <v>252</v>
      </c>
      <c r="L42" s="266" t="s">
        <v>252</v>
      </c>
      <c r="M42" s="266" t="s">
        <v>252</v>
      </c>
      <c r="N42" s="266" t="s">
        <v>252</v>
      </c>
      <c r="O42" s="266" t="s">
        <v>252</v>
      </c>
      <c r="P42" s="266" t="s">
        <v>252</v>
      </c>
      <c r="Q42" s="266" t="s">
        <v>252</v>
      </c>
      <c r="R42" s="266" t="s">
        <v>252</v>
      </c>
      <c r="S42" s="265" t="s">
        <v>6</v>
      </c>
      <c r="W42" s="1">
        <f t="shared" si="3"/>
        <v>38</v>
      </c>
      <c r="X42" s="7" t="str">
        <f>'PM-ORDER'!O42</f>
        <v/>
      </c>
      <c r="Y42" s="7" t="str">
        <f>'PM-ORDER'!P42</f>
        <v/>
      </c>
      <c r="Z42" s="7" t="str">
        <f t="shared" si="0"/>
        <v/>
      </c>
      <c r="AA42" s="7" t="str">
        <f t="shared" si="1"/>
        <v/>
      </c>
      <c r="AC42" s="7" t="str">
        <f>IF('PM-ORDER'!G42="ROLLER",INDEX($C$7:$S$26,AA42,Z42),"")</f>
        <v/>
      </c>
      <c r="AF42" s="7" t="str">
        <f>IF('PM-ORDER'!G42="ZEBRA",INDEX($C$35:$S$54,AA42,Z42),"")</f>
        <v/>
      </c>
      <c r="AG42" s="1" t="str">
        <f t="shared" si="2"/>
        <v/>
      </c>
    </row>
    <row r="43" spans="1:33" ht="21" customHeight="1">
      <c r="A43" s="1">
        <f t="shared" si="5"/>
        <v>9</v>
      </c>
      <c r="B43" s="27">
        <v>72</v>
      </c>
      <c r="C43" s="266" t="s">
        <v>252</v>
      </c>
      <c r="D43" s="266" t="s">
        <v>252</v>
      </c>
      <c r="E43" s="266" t="s">
        <v>252</v>
      </c>
      <c r="F43" s="266" t="s">
        <v>252</v>
      </c>
      <c r="G43" s="266" t="s">
        <v>252</v>
      </c>
      <c r="H43" s="266" t="s">
        <v>252</v>
      </c>
      <c r="I43" s="266" t="s">
        <v>252</v>
      </c>
      <c r="J43" s="266" t="s">
        <v>252</v>
      </c>
      <c r="K43" s="266" t="s">
        <v>252</v>
      </c>
      <c r="L43" s="266" t="s">
        <v>252</v>
      </c>
      <c r="M43" s="266" t="s">
        <v>252</v>
      </c>
      <c r="N43" s="266" t="s">
        <v>252</v>
      </c>
      <c r="O43" s="266" t="s">
        <v>252</v>
      </c>
      <c r="P43" s="266" t="s">
        <v>252</v>
      </c>
      <c r="Q43" s="266" t="s">
        <v>252</v>
      </c>
      <c r="R43" s="266" t="s">
        <v>252</v>
      </c>
      <c r="S43" s="265" t="s">
        <v>6</v>
      </c>
      <c r="W43" s="1">
        <f t="shared" si="3"/>
        <v>39</v>
      </c>
      <c r="X43" s="7" t="str">
        <f>'PM-ORDER'!O43</f>
        <v/>
      </c>
      <c r="Y43" s="7" t="str">
        <f>'PM-ORDER'!P43</f>
        <v/>
      </c>
      <c r="Z43" s="7" t="str">
        <f t="shared" si="0"/>
        <v/>
      </c>
      <c r="AA43" s="7" t="str">
        <f t="shared" si="1"/>
        <v/>
      </c>
      <c r="AC43" s="7" t="str">
        <f>IF('PM-ORDER'!G43="ROLLER",INDEX($C$7:$S$26,AA43,Z43),"")</f>
        <v/>
      </c>
      <c r="AF43" s="7" t="str">
        <f>IF('PM-ORDER'!G43="ZEBRA",INDEX($C$35:$S$54,AA43,Z43),"")</f>
        <v/>
      </c>
      <c r="AG43" s="1" t="str">
        <f t="shared" si="2"/>
        <v/>
      </c>
    </row>
    <row r="44" spans="1:33" ht="21" customHeight="1">
      <c r="A44" s="1">
        <f t="shared" si="5"/>
        <v>10</v>
      </c>
      <c r="B44" s="27">
        <v>78</v>
      </c>
      <c r="C44" s="266" t="s">
        <v>252</v>
      </c>
      <c r="D44" s="266" t="s">
        <v>252</v>
      </c>
      <c r="E44" s="266" t="s">
        <v>252</v>
      </c>
      <c r="F44" s="266" t="s">
        <v>252</v>
      </c>
      <c r="G44" s="266" t="s">
        <v>252</v>
      </c>
      <c r="H44" s="266" t="s">
        <v>252</v>
      </c>
      <c r="I44" s="266" t="s">
        <v>252</v>
      </c>
      <c r="J44" s="266" t="s">
        <v>252</v>
      </c>
      <c r="K44" s="266" t="s">
        <v>252</v>
      </c>
      <c r="L44" s="266" t="s">
        <v>252</v>
      </c>
      <c r="M44" s="266" t="s">
        <v>252</v>
      </c>
      <c r="N44" s="266" t="s">
        <v>252</v>
      </c>
      <c r="O44" s="266" t="s">
        <v>252</v>
      </c>
      <c r="P44" s="266" t="s">
        <v>252</v>
      </c>
      <c r="Q44" s="266" t="s">
        <v>252</v>
      </c>
      <c r="R44" s="266" t="s">
        <v>252</v>
      </c>
      <c r="S44" s="265" t="s">
        <v>6</v>
      </c>
      <c r="W44" s="1">
        <f t="shared" si="3"/>
        <v>40</v>
      </c>
      <c r="X44" s="7" t="str">
        <f>'PM-ORDER'!O44</f>
        <v/>
      </c>
      <c r="Y44" s="7" t="str">
        <f>'PM-ORDER'!P44</f>
        <v/>
      </c>
      <c r="Z44" s="7" t="str">
        <f t="shared" si="0"/>
        <v/>
      </c>
      <c r="AA44" s="7" t="str">
        <f t="shared" si="1"/>
        <v/>
      </c>
      <c r="AC44" s="7" t="str">
        <f>IF('PM-ORDER'!G44="ROLLER",INDEX($C$7:$S$26,AA44,Z44),"")</f>
        <v/>
      </c>
      <c r="AF44" s="7" t="str">
        <f>IF('PM-ORDER'!G44="ZEBRA",INDEX($C$35:$S$54,AA44,Z44),"")</f>
        <v/>
      </c>
      <c r="AG44" s="1" t="str">
        <f t="shared" si="2"/>
        <v/>
      </c>
    </row>
    <row r="45" spans="1:33" ht="21" customHeight="1">
      <c r="A45" s="1">
        <f t="shared" si="5"/>
        <v>11</v>
      </c>
      <c r="B45" s="27">
        <v>84</v>
      </c>
      <c r="C45" s="266" t="s">
        <v>252</v>
      </c>
      <c r="D45" s="266" t="s">
        <v>252</v>
      </c>
      <c r="E45" s="266" t="s">
        <v>252</v>
      </c>
      <c r="F45" s="266" t="s">
        <v>252</v>
      </c>
      <c r="G45" s="266" t="s">
        <v>252</v>
      </c>
      <c r="H45" s="266" t="s">
        <v>252</v>
      </c>
      <c r="I45" s="266" t="s">
        <v>252</v>
      </c>
      <c r="J45" s="266" t="s">
        <v>252</v>
      </c>
      <c r="K45" s="266" t="s">
        <v>252</v>
      </c>
      <c r="L45" s="266" t="s">
        <v>252</v>
      </c>
      <c r="M45" s="266" t="s">
        <v>252</v>
      </c>
      <c r="N45" s="266" t="s">
        <v>252</v>
      </c>
      <c r="O45" s="266" t="s">
        <v>252</v>
      </c>
      <c r="P45" s="266" t="s">
        <v>252</v>
      </c>
      <c r="Q45" s="266" t="s">
        <v>252</v>
      </c>
      <c r="R45" s="266" t="s">
        <v>252</v>
      </c>
      <c r="S45" s="265" t="s">
        <v>6</v>
      </c>
    </row>
    <row r="46" spans="1:33" ht="21" customHeight="1">
      <c r="A46" s="1">
        <f t="shared" si="5"/>
        <v>12</v>
      </c>
      <c r="B46" s="27">
        <v>90</v>
      </c>
      <c r="C46" s="266" t="s">
        <v>252</v>
      </c>
      <c r="D46" s="266" t="s">
        <v>252</v>
      </c>
      <c r="E46" s="266" t="s">
        <v>252</v>
      </c>
      <c r="F46" s="266" t="s">
        <v>252</v>
      </c>
      <c r="G46" s="266" t="s">
        <v>252</v>
      </c>
      <c r="H46" s="266" t="s">
        <v>252</v>
      </c>
      <c r="I46" s="266" t="s">
        <v>252</v>
      </c>
      <c r="J46" s="266" t="s">
        <v>252</v>
      </c>
      <c r="K46" s="266" t="s">
        <v>252</v>
      </c>
      <c r="L46" s="266" t="s">
        <v>252</v>
      </c>
      <c r="M46" s="266" t="s">
        <v>252</v>
      </c>
      <c r="N46" s="266" t="s">
        <v>252</v>
      </c>
      <c r="O46" s="266" t="s">
        <v>252</v>
      </c>
      <c r="P46" s="266" t="s">
        <v>252</v>
      </c>
      <c r="Q46" s="266" t="s">
        <v>252</v>
      </c>
      <c r="R46" s="266" t="s">
        <v>252</v>
      </c>
      <c r="S46" s="265" t="s">
        <v>6</v>
      </c>
    </row>
    <row r="47" spans="1:33" ht="21" customHeight="1">
      <c r="A47" s="1">
        <f t="shared" si="5"/>
        <v>13</v>
      </c>
      <c r="B47" s="27">
        <v>96</v>
      </c>
      <c r="C47" s="266" t="s">
        <v>252</v>
      </c>
      <c r="D47" s="266" t="s">
        <v>252</v>
      </c>
      <c r="E47" s="266" t="s">
        <v>252</v>
      </c>
      <c r="F47" s="266" t="s">
        <v>252</v>
      </c>
      <c r="G47" s="266" t="s">
        <v>252</v>
      </c>
      <c r="H47" s="266" t="s">
        <v>252</v>
      </c>
      <c r="I47" s="266" t="s">
        <v>252</v>
      </c>
      <c r="J47" s="266" t="s">
        <v>252</v>
      </c>
      <c r="K47" s="266" t="s">
        <v>252</v>
      </c>
      <c r="L47" s="266" t="s">
        <v>252</v>
      </c>
      <c r="M47" s="266" t="s">
        <v>252</v>
      </c>
      <c r="N47" s="266" t="s">
        <v>252</v>
      </c>
      <c r="O47" s="266" t="s">
        <v>252</v>
      </c>
      <c r="P47" s="266" t="s">
        <v>252</v>
      </c>
      <c r="Q47" s="266" t="s">
        <v>252</v>
      </c>
      <c r="R47" s="266" t="s">
        <v>252</v>
      </c>
      <c r="S47" s="265" t="s">
        <v>6</v>
      </c>
    </row>
    <row r="48" spans="1:33" ht="21" customHeight="1">
      <c r="A48" s="1">
        <f t="shared" si="5"/>
        <v>14</v>
      </c>
      <c r="B48" s="27">
        <v>102</v>
      </c>
      <c r="C48" s="266" t="s">
        <v>252</v>
      </c>
      <c r="D48" s="266" t="s">
        <v>252</v>
      </c>
      <c r="E48" s="266" t="s">
        <v>252</v>
      </c>
      <c r="F48" s="266" t="s">
        <v>252</v>
      </c>
      <c r="G48" s="266" t="s">
        <v>252</v>
      </c>
      <c r="H48" s="266" t="s">
        <v>252</v>
      </c>
      <c r="I48" s="266" t="s">
        <v>252</v>
      </c>
      <c r="J48" s="266" t="s">
        <v>252</v>
      </c>
      <c r="K48" s="266" t="s">
        <v>252</v>
      </c>
      <c r="L48" s="266" t="s">
        <v>252</v>
      </c>
      <c r="M48" s="266" t="s">
        <v>252</v>
      </c>
      <c r="N48" s="266" t="s">
        <v>252</v>
      </c>
      <c r="O48" s="266" t="s">
        <v>252</v>
      </c>
      <c r="P48" s="266" t="s">
        <v>252</v>
      </c>
      <c r="Q48" s="266" t="s">
        <v>252</v>
      </c>
      <c r="R48" s="266" t="s">
        <v>252</v>
      </c>
      <c r="S48" s="265" t="s">
        <v>6</v>
      </c>
    </row>
    <row r="49" spans="1:19" ht="21" customHeight="1">
      <c r="A49" s="1">
        <f t="shared" si="5"/>
        <v>15</v>
      </c>
      <c r="B49" s="27">
        <v>108</v>
      </c>
      <c r="C49" s="266" t="s">
        <v>252</v>
      </c>
      <c r="D49" s="266" t="s">
        <v>252</v>
      </c>
      <c r="E49" s="266" t="s">
        <v>252</v>
      </c>
      <c r="F49" s="266" t="s">
        <v>252</v>
      </c>
      <c r="G49" s="266" t="s">
        <v>252</v>
      </c>
      <c r="H49" s="266" t="s">
        <v>252</v>
      </c>
      <c r="I49" s="266" t="s">
        <v>252</v>
      </c>
      <c r="J49" s="266" t="s">
        <v>252</v>
      </c>
      <c r="K49" s="266" t="s">
        <v>252</v>
      </c>
      <c r="L49" s="266" t="s">
        <v>252</v>
      </c>
      <c r="M49" s="266" t="s">
        <v>252</v>
      </c>
      <c r="N49" s="266" t="s">
        <v>252</v>
      </c>
      <c r="O49" s="266" t="s">
        <v>252</v>
      </c>
      <c r="P49" s="266" t="s">
        <v>252</v>
      </c>
      <c r="Q49" s="266" t="s">
        <v>252</v>
      </c>
      <c r="R49" s="266" t="s">
        <v>252</v>
      </c>
      <c r="S49" s="265" t="s">
        <v>6</v>
      </c>
    </row>
    <row r="50" spans="1:19" ht="21" customHeight="1">
      <c r="A50" s="1">
        <f t="shared" si="5"/>
        <v>16</v>
      </c>
      <c r="B50" s="27">
        <v>114</v>
      </c>
      <c r="C50" s="266" t="s">
        <v>252</v>
      </c>
      <c r="D50" s="266" t="s">
        <v>252</v>
      </c>
      <c r="E50" s="266" t="s">
        <v>252</v>
      </c>
      <c r="F50" s="266" t="s">
        <v>252</v>
      </c>
      <c r="G50" s="266" t="s">
        <v>252</v>
      </c>
      <c r="H50" s="266" t="s">
        <v>252</v>
      </c>
      <c r="I50" s="266" t="s">
        <v>252</v>
      </c>
      <c r="J50" s="266" t="s">
        <v>252</v>
      </c>
      <c r="K50" s="266" t="s">
        <v>252</v>
      </c>
      <c r="L50" s="266" t="s">
        <v>252</v>
      </c>
      <c r="M50" s="266" t="s">
        <v>252</v>
      </c>
      <c r="N50" s="266" t="s">
        <v>252</v>
      </c>
      <c r="O50" s="266" t="s">
        <v>252</v>
      </c>
      <c r="P50" s="266" t="s">
        <v>252</v>
      </c>
      <c r="Q50" s="266" t="s">
        <v>252</v>
      </c>
      <c r="R50" s="266" t="s">
        <v>252</v>
      </c>
      <c r="S50" s="265" t="s">
        <v>6</v>
      </c>
    </row>
    <row r="51" spans="1:19" ht="21" customHeight="1">
      <c r="A51" s="1">
        <f t="shared" si="5"/>
        <v>17</v>
      </c>
      <c r="B51" s="27">
        <v>120</v>
      </c>
      <c r="C51" s="266" t="s">
        <v>252</v>
      </c>
      <c r="D51" s="266" t="s">
        <v>252</v>
      </c>
      <c r="E51" s="266" t="s">
        <v>252</v>
      </c>
      <c r="F51" s="266" t="s">
        <v>252</v>
      </c>
      <c r="G51" s="266" t="s">
        <v>252</v>
      </c>
      <c r="H51" s="266" t="s">
        <v>252</v>
      </c>
      <c r="I51" s="266" t="s">
        <v>252</v>
      </c>
      <c r="J51" s="266" t="s">
        <v>252</v>
      </c>
      <c r="K51" s="266" t="s">
        <v>252</v>
      </c>
      <c r="L51" s="266" t="s">
        <v>252</v>
      </c>
      <c r="M51" s="266" t="s">
        <v>252</v>
      </c>
      <c r="N51" s="266" t="s">
        <v>252</v>
      </c>
      <c r="O51" s="266" t="s">
        <v>252</v>
      </c>
      <c r="P51" s="266" t="s">
        <v>252</v>
      </c>
      <c r="Q51" s="266" t="s">
        <v>252</v>
      </c>
      <c r="R51" s="266" t="s">
        <v>252</v>
      </c>
      <c r="S51" s="265" t="s">
        <v>6</v>
      </c>
    </row>
    <row r="52" spans="1:19" ht="21" customHeight="1">
      <c r="A52" s="1">
        <f t="shared" si="5"/>
        <v>18</v>
      </c>
      <c r="B52" s="27">
        <v>126</v>
      </c>
      <c r="C52" s="265" t="s">
        <v>6</v>
      </c>
      <c r="D52" s="265" t="s">
        <v>6</v>
      </c>
      <c r="E52" s="265" t="s">
        <v>6</v>
      </c>
      <c r="F52" s="265" t="s">
        <v>6</v>
      </c>
      <c r="G52" s="265" t="s">
        <v>6</v>
      </c>
      <c r="H52" s="265" t="s">
        <v>6</v>
      </c>
      <c r="I52" s="265" t="s">
        <v>6</v>
      </c>
      <c r="J52" s="265" t="s">
        <v>6</v>
      </c>
      <c r="K52" s="265" t="s">
        <v>6</v>
      </c>
      <c r="L52" s="265" t="s">
        <v>6</v>
      </c>
      <c r="M52" s="265" t="s">
        <v>6</v>
      </c>
      <c r="N52" s="265" t="s">
        <v>6</v>
      </c>
      <c r="O52" s="265" t="s">
        <v>6</v>
      </c>
      <c r="P52" s="265" t="s">
        <v>6</v>
      </c>
      <c r="Q52" s="265" t="s">
        <v>6</v>
      </c>
      <c r="R52" s="265" t="s">
        <v>6</v>
      </c>
      <c r="S52" s="265" t="s">
        <v>6</v>
      </c>
    </row>
    <row r="53" spans="1:19" ht="21" customHeight="1">
      <c r="A53" s="1">
        <f t="shared" si="5"/>
        <v>19</v>
      </c>
      <c r="B53" s="27">
        <v>132</v>
      </c>
      <c r="C53" s="265" t="s">
        <v>6</v>
      </c>
      <c r="D53" s="265" t="s">
        <v>6</v>
      </c>
      <c r="E53" s="265" t="s">
        <v>6</v>
      </c>
      <c r="F53" s="265" t="s">
        <v>6</v>
      </c>
      <c r="G53" s="265" t="s">
        <v>6</v>
      </c>
      <c r="H53" s="265" t="s">
        <v>6</v>
      </c>
      <c r="I53" s="265" t="s">
        <v>6</v>
      </c>
      <c r="J53" s="265" t="s">
        <v>6</v>
      </c>
      <c r="K53" s="265" t="s">
        <v>6</v>
      </c>
      <c r="L53" s="265" t="s">
        <v>6</v>
      </c>
      <c r="M53" s="265" t="s">
        <v>6</v>
      </c>
      <c r="N53" s="265" t="s">
        <v>6</v>
      </c>
      <c r="O53" s="265" t="s">
        <v>6</v>
      </c>
      <c r="P53" s="265" t="s">
        <v>6</v>
      </c>
      <c r="Q53" s="265" t="s">
        <v>6</v>
      </c>
      <c r="R53" s="265" t="s">
        <v>6</v>
      </c>
      <c r="S53" s="265" t="s">
        <v>6</v>
      </c>
    </row>
    <row r="54" spans="1:19" ht="21" customHeight="1">
      <c r="A54" s="1">
        <f t="shared" si="5"/>
        <v>20</v>
      </c>
      <c r="B54" s="27">
        <v>138</v>
      </c>
      <c r="C54" s="265" t="s">
        <v>6</v>
      </c>
      <c r="D54" s="265" t="s">
        <v>6</v>
      </c>
      <c r="E54" s="265" t="s">
        <v>6</v>
      </c>
      <c r="F54" s="265" t="s">
        <v>6</v>
      </c>
      <c r="G54" s="265" t="s">
        <v>6</v>
      </c>
      <c r="H54" s="265" t="s">
        <v>6</v>
      </c>
      <c r="I54" s="265" t="s">
        <v>6</v>
      </c>
      <c r="J54" s="265" t="s">
        <v>6</v>
      </c>
      <c r="K54" s="265" t="s">
        <v>6</v>
      </c>
      <c r="L54" s="265" t="s">
        <v>6</v>
      </c>
      <c r="M54" s="265" t="s">
        <v>6</v>
      </c>
      <c r="N54" s="265" t="s">
        <v>6</v>
      </c>
      <c r="O54" s="265" t="s">
        <v>6</v>
      </c>
      <c r="P54" s="265" t="s">
        <v>6</v>
      </c>
      <c r="Q54" s="265" t="s">
        <v>6</v>
      </c>
      <c r="R54" s="265" t="s">
        <v>6</v>
      </c>
      <c r="S54" s="265" t="s">
        <v>6</v>
      </c>
    </row>
    <row r="55" spans="1:19" ht="21" customHeight="1"/>
    <row r="56" spans="1:19" ht="21" customHeight="1"/>
    <row r="57" spans="1:19" ht="21" customHeight="1"/>
    <row r="58" spans="1:19" ht="21" customHeight="1"/>
    <row r="59" spans="1:19" ht="21" customHeight="1"/>
    <row r="60" spans="1:19" ht="21" customHeight="1"/>
    <row r="61" spans="1:19" ht="21" customHeight="1"/>
    <row r="62" spans="1:19" ht="21" customHeight="1"/>
    <row r="63" spans="1:19" ht="21" customHeight="1"/>
    <row r="64" spans="1:19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</sheetData>
  <sheetProtection algorithmName="SHA-512" hashValue="bnDae6IzZxtVXxte5TJXHi5du+f9FSImFizuK9fzSH11LILXYx6Cvf/QPeI+WrAVyUCgfN/MelmGin/wmww3Hw==" saltValue="R0pBLXKjyTbuUFdhlGF56w==" spinCount="100000" sheet="1" objects="1" scenarios="1"/>
  <mergeCells count="2">
    <mergeCell ref="B1:S3"/>
    <mergeCell ref="B29:S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5">
    <tabColor rgb="FFF7D6FE"/>
  </sheetPr>
  <dimension ref="B2:AD102"/>
  <sheetViews>
    <sheetView topLeftCell="I1" zoomScale="60" zoomScaleNormal="60" workbookViewId="0">
      <selection activeCell="N37" sqref="N37"/>
    </sheetView>
  </sheetViews>
  <sheetFormatPr baseColWidth="10" defaultColWidth="9.140625" defaultRowHeight="15"/>
  <cols>
    <col min="1" max="1" width="9.140625" style="1"/>
    <col min="2" max="3" width="9.140625" style="1" customWidth="1"/>
    <col min="4" max="4" width="10.42578125" style="1" bestFit="1" customWidth="1"/>
    <col min="5" max="5" width="18.42578125" style="1" customWidth="1"/>
    <col min="6" max="6" width="14" style="1" customWidth="1"/>
    <col min="7" max="7" width="9.140625" style="1" customWidth="1"/>
    <col min="8" max="9" width="27.28515625" style="1" customWidth="1"/>
    <col min="10" max="10" width="16.42578125" style="1" bestFit="1" customWidth="1"/>
    <col min="11" max="11" width="19.28515625" style="1" customWidth="1"/>
    <col min="12" max="12" width="14.85546875" style="1" bestFit="1" customWidth="1"/>
    <col min="13" max="13" width="15.5703125" style="1" bestFit="1" customWidth="1"/>
    <col min="14" max="14" width="11.5703125" style="1" bestFit="1" customWidth="1"/>
    <col min="15" max="15" width="17.28515625" style="1" customWidth="1"/>
    <col min="16" max="16" width="9.140625" style="1"/>
    <col min="17" max="28" width="15.7109375" style="7" customWidth="1"/>
    <col min="29" max="29" width="9.140625" style="7"/>
    <col min="30" max="30" width="9.42578125" style="7" bestFit="1" customWidth="1"/>
    <col min="31" max="16384" width="9.140625" style="1"/>
  </cols>
  <sheetData>
    <row r="2" spans="2:30" ht="15" customHeight="1">
      <c r="B2" s="3" t="s">
        <v>48</v>
      </c>
    </row>
    <row r="3" spans="2:30" ht="15" customHeight="1">
      <c r="D3" s="3" t="s">
        <v>44</v>
      </c>
      <c r="G3" s="3" t="s">
        <v>84</v>
      </c>
      <c r="H3" s="3" t="s">
        <v>84</v>
      </c>
      <c r="I3" s="3" t="s">
        <v>84</v>
      </c>
    </row>
    <row r="4" spans="2:30" ht="15.75" thickBot="1">
      <c r="B4" s="3" t="s">
        <v>81</v>
      </c>
      <c r="C4" s="3" t="s">
        <v>82</v>
      </c>
      <c r="D4" s="3" t="s">
        <v>83</v>
      </c>
      <c r="E4" s="3" t="s">
        <v>47</v>
      </c>
      <c r="F4" s="34" t="s">
        <v>310</v>
      </c>
      <c r="G4" s="3" t="s">
        <v>85</v>
      </c>
      <c r="H4" s="3" t="s">
        <v>86</v>
      </c>
      <c r="I4" s="3" t="s">
        <v>258</v>
      </c>
      <c r="J4" s="3" t="s">
        <v>87</v>
      </c>
      <c r="K4" s="3" t="s">
        <v>270</v>
      </c>
      <c r="L4" s="3" t="s">
        <v>121</v>
      </c>
      <c r="M4" s="3" t="s">
        <v>204</v>
      </c>
      <c r="N4" s="3" t="s">
        <v>211</v>
      </c>
      <c r="O4" s="3" t="s">
        <v>227</v>
      </c>
      <c r="P4" s="3" t="s">
        <v>288</v>
      </c>
      <c r="Q4" s="158" t="s">
        <v>31</v>
      </c>
      <c r="R4" s="159" t="s">
        <v>15</v>
      </c>
      <c r="S4" s="159" t="s">
        <v>80</v>
      </c>
      <c r="T4" s="159" t="s">
        <v>16</v>
      </c>
      <c r="U4" s="159" t="s">
        <v>202</v>
      </c>
      <c r="V4" s="159" t="s">
        <v>51</v>
      </c>
      <c r="W4" s="159" t="s">
        <v>53</v>
      </c>
      <c r="X4" s="159" t="s">
        <v>54</v>
      </c>
      <c r="Y4" s="159" t="s">
        <v>203</v>
      </c>
      <c r="Z4" s="159" t="s">
        <v>209</v>
      </c>
      <c r="AA4" s="159" t="s">
        <v>136</v>
      </c>
      <c r="AB4" s="159" t="s">
        <v>126</v>
      </c>
      <c r="AC4" s="159"/>
      <c r="AD4" s="159" t="s">
        <v>18</v>
      </c>
    </row>
    <row r="5" spans="2:30" ht="15.75" thickTop="1">
      <c r="E5" s="1" t="s">
        <v>45</v>
      </c>
    </row>
    <row r="6" spans="2:30" ht="15.75" thickBot="1">
      <c r="B6" s="1" t="s">
        <v>19</v>
      </c>
      <c r="C6" s="50">
        <v>0</v>
      </c>
      <c r="D6" s="7" t="s">
        <v>46</v>
      </c>
      <c r="E6" s="1" t="s">
        <v>311</v>
      </c>
      <c r="F6" s="337">
        <v>320</v>
      </c>
      <c r="G6" s="1" t="s">
        <v>70</v>
      </c>
      <c r="H6" s="1" t="s">
        <v>207</v>
      </c>
      <c r="I6" s="1" t="s">
        <v>276</v>
      </c>
      <c r="J6" s="1" t="s">
        <v>88</v>
      </c>
      <c r="K6" s="1" t="s">
        <v>263</v>
      </c>
      <c r="L6" s="7" t="s">
        <v>129</v>
      </c>
      <c r="M6" s="1" t="s">
        <v>322</v>
      </c>
      <c r="N6" s="1" t="s">
        <v>212</v>
      </c>
      <c r="O6" s="1" t="s">
        <v>154</v>
      </c>
      <c r="P6" s="1" t="s">
        <v>45</v>
      </c>
      <c r="Q6" s="158" t="s">
        <v>31</v>
      </c>
      <c r="R6" s="159" t="s">
        <v>238</v>
      </c>
      <c r="S6" s="159" t="s">
        <v>87</v>
      </c>
      <c r="T6" s="159" t="s">
        <v>229</v>
      </c>
      <c r="U6" s="159" t="s">
        <v>230</v>
      </c>
      <c r="V6" s="159" t="s">
        <v>231</v>
      </c>
      <c r="W6" s="159" t="s">
        <v>232</v>
      </c>
      <c r="X6" s="159" t="s">
        <v>233</v>
      </c>
      <c r="Y6" s="159" t="s">
        <v>234</v>
      </c>
      <c r="Z6" s="159" t="s">
        <v>235</v>
      </c>
      <c r="AA6" s="159" t="s">
        <v>236</v>
      </c>
      <c r="AB6" s="159" t="s">
        <v>237</v>
      </c>
      <c r="AC6" s="159"/>
      <c r="AD6" s="159" t="s">
        <v>135</v>
      </c>
    </row>
    <row r="7" spans="2:30" ht="15.75" thickTop="1">
      <c r="B7" s="1" t="s">
        <v>20</v>
      </c>
      <c r="C7" s="50">
        <v>0.05</v>
      </c>
      <c r="D7" s="7" t="s">
        <v>45</v>
      </c>
      <c r="E7" s="1" t="s">
        <v>312</v>
      </c>
      <c r="F7" s="337">
        <v>570</v>
      </c>
      <c r="G7" s="1" t="s">
        <v>69</v>
      </c>
      <c r="H7" s="1" t="s">
        <v>208</v>
      </c>
      <c r="I7" s="1" t="s">
        <v>259</v>
      </c>
      <c r="J7" s="1" t="s">
        <v>89</v>
      </c>
      <c r="K7" s="1" t="s">
        <v>264</v>
      </c>
      <c r="L7" s="7" t="s">
        <v>130</v>
      </c>
      <c r="M7" s="1" t="s">
        <v>205</v>
      </c>
      <c r="N7" s="1" t="s">
        <v>213</v>
      </c>
      <c r="O7" s="1" t="s">
        <v>228</v>
      </c>
      <c r="P7" s="1" t="s">
        <v>46</v>
      </c>
    </row>
    <row r="8" spans="2:30">
      <c r="B8" s="1" t="s">
        <v>21</v>
      </c>
      <c r="C8" s="50">
        <v>0.1</v>
      </c>
      <c r="E8" s="1" t="s">
        <v>313</v>
      </c>
      <c r="F8" s="337">
        <v>380</v>
      </c>
      <c r="H8" s="1" t="s">
        <v>96</v>
      </c>
      <c r="I8" s="1" t="s">
        <v>260</v>
      </c>
      <c r="J8" s="1" t="s">
        <v>90</v>
      </c>
      <c r="K8" s="1" t="s">
        <v>90</v>
      </c>
      <c r="L8" s="7" t="s">
        <v>131</v>
      </c>
      <c r="N8" s="1" t="s">
        <v>285</v>
      </c>
    </row>
    <row r="9" spans="2:30">
      <c r="B9" s="1" t="s">
        <v>22</v>
      </c>
      <c r="C9" s="50">
        <v>0.15</v>
      </c>
      <c r="E9" s="1" t="s">
        <v>314</v>
      </c>
      <c r="F9" s="337">
        <v>320</v>
      </c>
      <c r="H9" s="1" t="s">
        <v>274</v>
      </c>
      <c r="I9" s="1" t="s">
        <v>275</v>
      </c>
      <c r="J9" s="1" t="s">
        <v>210</v>
      </c>
      <c r="K9" s="1" t="s">
        <v>265</v>
      </c>
      <c r="L9" s="7" t="s">
        <v>132</v>
      </c>
      <c r="N9" s="1" t="s">
        <v>286</v>
      </c>
    </row>
    <row r="10" spans="2:30">
      <c r="B10" s="1" t="s">
        <v>23</v>
      </c>
      <c r="C10" s="50">
        <v>0.2</v>
      </c>
      <c r="E10" s="1" t="s">
        <v>315</v>
      </c>
      <c r="F10" s="337">
        <v>290</v>
      </c>
      <c r="H10" s="1" t="s">
        <v>246</v>
      </c>
      <c r="I10" s="1" t="s">
        <v>261</v>
      </c>
      <c r="J10" s="1" t="s">
        <v>245</v>
      </c>
      <c r="K10" s="1" t="s">
        <v>266</v>
      </c>
      <c r="L10" s="7" t="s">
        <v>193</v>
      </c>
    </row>
    <row r="11" spans="2:30" ht="15.75" thickBot="1">
      <c r="B11" s="1" t="s">
        <v>24</v>
      </c>
      <c r="C11" s="50">
        <v>0.25</v>
      </c>
      <c r="E11" s="1" t="s">
        <v>316</v>
      </c>
      <c r="F11" s="337">
        <v>720</v>
      </c>
      <c r="H11" s="1" t="s">
        <v>215</v>
      </c>
      <c r="I11" s="1" t="s">
        <v>262</v>
      </c>
      <c r="J11" s="1" t="s">
        <v>157</v>
      </c>
      <c r="K11" s="1" t="s">
        <v>267</v>
      </c>
      <c r="Q11" s="156"/>
      <c r="R11" s="1"/>
      <c r="S11" s="365"/>
      <c r="T11" s="365"/>
      <c r="U11" s="365"/>
      <c r="W11" s="156"/>
      <c r="X11" s="156"/>
      <c r="Y11" s="178"/>
    </row>
    <row r="12" spans="2:30" ht="15.75" thickTop="1">
      <c r="B12" s="1" t="s">
        <v>25</v>
      </c>
      <c r="C12" s="50">
        <v>0.3</v>
      </c>
      <c r="E12" s="1" t="s">
        <v>317</v>
      </c>
      <c r="F12" s="337">
        <v>880</v>
      </c>
      <c r="J12" s="1" t="s">
        <v>192</v>
      </c>
      <c r="K12" s="1" t="s">
        <v>268</v>
      </c>
      <c r="Q12" s="9" t="s">
        <v>122</v>
      </c>
      <c r="R12" s="1"/>
      <c r="S12" s="9" t="s">
        <v>123</v>
      </c>
      <c r="W12" s="3" t="s">
        <v>127</v>
      </c>
      <c r="X12" s="3"/>
      <c r="Y12" s="34" t="s">
        <v>143</v>
      </c>
    </row>
    <row r="13" spans="2:30">
      <c r="B13" s="1" t="s">
        <v>289</v>
      </c>
      <c r="C13" s="50">
        <v>0.35</v>
      </c>
      <c r="J13" s="1" t="s">
        <v>158</v>
      </c>
      <c r="K13" s="1" t="s">
        <v>269</v>
      </c>
      <c r="Q13" s="1"/>
      <c r="R13" s="1"/>
      <c r="S13" s="1"/>
      <c r="W13" s="1"/>
      <c r="X13" s="1"/>
      <c r="Y13" s="1"/>
    </row>
    <row r="14" spans="2:30" ht="15.75" thickBot="1">
      <c r="B14" s="1" t="s">
        <v>290</v>
      </c>
      <c r="C14" s="50">
        <v>0.4</v>
      </c>
      <c r="Q14" s="156"/>
      <c r="R14" s="1"/>
      <c r="S14" s="365"/>
      <c r="T14" s="365"/>
      <c r="U14" s="365"/>
      <c r="W14" s="365"/>
      <c r="X14" s="365"/>
      <c r="Y14" s="365"/>
    </row>
    <row r="15" spans="2:30" ht="15.75" thickTop="1">
      <c r="C15" s="50">
        <v>0.45</v>
      </c>
      <c r="Q15" s="9" t="s">
        <v>125</v>
      </c>
      <c r="R15" s="1"/>
      <c r="S15" s="9" t="s">
        <v>446</v>
      </c>
      <c r="W15" s="9" t="s">
        <v>124</v>
      </c>
      <c r="X15" s="9"/>
      <c r="Y15" s="1"/>
    </row>
    <row r="16" spans="2:30">
      <c r="C16" s="50">
        <v>0.5</v>
      </c>
    </row>
    <row r="17" spans="2:25" ht="15.75" thickBot="1">
      <c r="Q17" s="156"/>
      <c r="S17" s="156"/>
      <c r="T17" s="156"/>
      <c r="U17" s="156"/>
      <c r="W17" s="156"/>
      <c r="X17" s="156"/>
      <c r="Y17" s="156"/>
    </row>
    <row r="18" spans="2:25" ht="15.75" thickTop="1">
      <c r="H18" s="13"/>
      <c r="Q18" s="9" t="s">
        <v>241</v>
      </c>
      <c r="R18" s="1"/>
      <c r="S18" s="9" t="s">
        <v>242</v>
      </c>
      <c r="W18" s="3" t="s">
        <v>243</v>
      </c>
      <c r="X18" s="3"/>
      <c r="Y18" s="34" t="s">
        <v>244</v>
      </c>
    </row>
    <row r="19" spans="2:25">
      <c r="H19" s="13"/>
      <c r="Q19" s="1"/>
      <c r="R19" s="1"/>
      <c r="S19" s="1"/>
      <c r="W19" s="1"/>
      <c r="X19" s="1"/>
      <c r="Y19" s="1"/>
    </row>
    <row r="20" spans="2:25" ht="15.75" thickBot="1">
      <c r="B20" s="3" t="s">
        <v>299</v>
      </c>
      <c r="E20" s="3" t="s">
        <v>318</v>
      </c>
      <c r="G20" s="3" t="s">
        <v>397</v>
      </c>
      <c r="H20" s="13"/>
      <c r="I20" s="140" t="s">
        <v>398</v>
      </c>
      <c r="Q20" s="156"/>
      <c r="R20" s="1"/>
      <c r="S20" s="365"/>
      <c r="T20" s="365"/>
      <c r="U20" s="365"/>
      <c r="W20" s="365"/>
      <c r="X20" s="365"/>
      <c r="Y20" s="365"/>
    </row>
    <row r="21" spans="2:25" ht="15.75" thickTop="1">
      <c r="B21" s="3"/>
      <c r="E21" s="3"/>
      <c r="G21" s="1" t="s">
        <v>45</v>
      </c>
      <c r="H21" s="13"/>
      <c r="I21" s="1" t="s">
        <v>45</v>
      </c>
      <c r="Q21" s="9" t="s">
        <v>240</v>
      </c>
      <c r="R21" s="1"/>
      <c r="S21" s="9" t="s">
        <v>447</v>
      </c>
      <c r="W21" s="9" t="s">
        <v>239</v>
      </c>
      <c r="X21" s="9"/>
      <c r="Y21" s="1"/>
    </row>
    <row r="22" spans="2:25">
      <c r="B22" s="1" t="s">
        <v>6</v>
      </c>
      <c r="E22" s="1" t="s">
        <v>319</v>
      </c>
      <c r="G22" s="1" t="str">
        <f>E6</f>
        <v xml:space="preserve">BS BATTERY 1.1 </v>
      </c>
      <c r="I22" s="1" t="str">
        <f>E8</f>
        <v xml:space="preserve">BS WIFI </v>
      </c>
    </row>
    <row r="23" spans="2:25">
      <c r="B23" s="1" t="s">
        <v>300</v>
      </c>
      <c r="E23" s="1" t="s">
        <v>320</v>
      </c>
      <c r="G23" s="1" t="str">
        <f>E8</f>
        <v xml:space="preserve">BS WIFI </v>
      </c>
      <c r="I23" s="1" t="str">
        <f>E9</f>
        <v xml:space="preserve">BS RF (T.E.) </v>
      </c>
    </row>
    <row r="24" spans="2:25">
      <c r="E24" s="1" t="s">
        <v>321</v>
      </c>
      <c r="G24" s="1" t="str">
        <f>E9</f>
        <v xml:space="preserve">BS RF (T.E.) </v>
      </c>
      <c r="I24" s="1" t="str">
        <f>E10</f>
        <v xml:space="preserve">BS RF (T.M.) </v>
      </c>
    </row>
    <row r="26" spans="2:25" ht="15.75">
      <c r="Q26" s="210" t="s">
        <v>141</v>
      </c>
      <c r="R26" s="211" t="s">
        <v>142</v>
      </c>
      <c r="S26" s="212"/>
      <c r="T26" s="212"/>
      <c r="U26" s="213" t="s">
        <v>404</v>
      </c>
    </row>
    <row r="28" spans="2:25">
      <c r="G28" s="13">
        <v>19.5</v>
      </c>
      <c r="I28" s="320">
        <v>0.5</v>
      </c>
      <c r="J28" s="320">
        <v>0.5</v>
      </c>
      <c r="K28" s="320">
        <v>0.1</v>
      </c>
    </row>
    <row r="29" spans="2:25" ht="15.75">
      <c r="E29" s="3" t="s">
        <v>386</v>
      </c>
      <c r="F29" s="34" t="s">
        <v>389</v>
      </c>
      <c r="G29" s="3" t="s">
        <v>393</v>
      </c>
      <c r="H29" s="34" t="s">
        <v>396</v>
      </c>
      <c r="Q29" s="210" t="s">
        <v>238</v>
      </c>
      <c r="R29" s="211" t="s">
        <v>272</v>
      </c>
      <c r="S29" s="212"/>
      <c r="T29" s="212"/>
      <c r="U29" s="213" t="s">
        <v>360</v>
      </c>
    </row>
    <row r="30" spans="2:25">
      <c r="E30" s="8" t="s">
        <v>47</v>
      </c>
      <c r="F30" s="13">
        <v>934.19</v>
      </c>
      <c r="G30" s="13">
        <f>F30/$G$28</f>
        <v>47.907179487179491</v>
      </c>
    </row>
    <row r="31" spans="2:25">
      <c r="E31" s="8" t="s">
        <v>387</v>
      </c>
      <c r="F31" s="13">
        <v>70.55</v>
      </c>
      <c r="G31" s="13">
        <f>F31/$G$28</f>
        <v>3.617948717948718</v>
      </c>
    </row>
    <row r="32" spans="2:25">
      <c r="E32" s="8" t="s">
        <v>388</v>
      </c>
      <c r="F32" s="13">
        <v>104.13</v>
      </c>
      <c r="G32" s="13">
        <f>F32/$G$28</f>
        <v>5.34</v>
      </c>
    </row>
    <row r="33" spans="5:19">
      <c r="E33" s="8" t="s">
        <v>390</v>
      </c>
      <c r="F33" s="13">
        <v>282.8</v>
      </c>
      <c r="G33" s="13">
        <f>F33/$G$28</f>
        <v>14.502564102564103</v>
      </c>
      <c r="H33" s="308">
        <f>SUM(G30:G33)</f>
        <v>71.367692307692323</v>
      </c>
      <c r="I33" s="140">
        <f>H33/(1-$I$28)</f>
        <v>142.73538461538465</v>
      </c>
      <c r="J33" s="140">
        <f>I33/(1-$J$28)</f>
        <v>285.47076923076929</v>
      </c>
      <c r="K33" s="321">
        <f>J33/(1-$K$28)</f>
        <v>317.18974358974367</v>
      </c>
      <c r="L33" s="13"/>
    </row>
    <row r="34" spans="5:19">
      <c r="L34" s="13"/>
    </row>
    <row r="35" spans="5:19" ht="15.75">
      <c r="E35" s="3" t="s">
        <v>391</v>
      </c>
      <c r="F35" s="34" t="s">
        <v>389</v>
      </c>
      <c r="G35" s="3" t="s">
        <v>393</v>
      </c>
      <c r="L35" s="13"/>
      <c r="Q35" s="163" t="s">
        <v>135</v>
      </c>
      <c r="S35" s="163" t="s">
        <v>135</v>
      </c>
    </row>
    <row r="36" spans="5:19" ht="15.75">
      <c r="E36" s="8" t="s">
        <v>47</v>
      </c>
      <c r="F36" s="13">
        <v>1928.98</v>
      </c>
      <c r="G36" s="13">
        <f t="shared" ref="G36:G44" si="0">F36/$G$28</f>
        <v>98.922051282051285</v>
      </c>
      <c r="L36" s="13"/>
      <c r="Q36" s="163" t="s">
        <v>139</v>
      </c>
      <c r="S36" s="163" t="s">
        <v>277</v>
      </c>
    </row>
    <row r="37" spans="5:19" ht="15.75">
      <c r="E37" s="8" t="s">
        <v>387</v>
      </c>
      <c r="F37" s="13">
        <v>191.25</v>
      </c>
      <c r="G37" s="13">
        <f t="shared" si="0"/>
        <v>9.8076923076923084</v>
      </c>
      <c r="L37" s="13"/>
      <c r="Q37" s="163" t="s">
        <v>454</v>
      </c>
      <c r="S37" s="163" t="s">
        <v>455</v>
      </c>
    </row>
    <row r="38" spans="5:19" ht="15.75">
      <c r="E38" s="8" t="s">
        <v>388</v>
      </c>
      <c r="F38" s="13">
        <v>104.13</v>
      </c>
      <c r="G38" s="13">
        <f t="shared" si="0"/>
        <v>5.34</v>
      </c>
      <c r="L38" s="13"/>
      <c r="Q38" s="163" t="s">
        <v>452</v>
      </c>
      <c r="S38" s="163" t="s">
        <v>453</v>
      </c>
    </row>
    <row r="39" spans="5:19" ht="15.75">
      <c r="E39" s="8" t="s">
        <v>390</v>
      </c>
      <c r="F39" s="13">
        <v>282.8</v>
      </c>
      <c r="G39" s="13">
        <f t="shared" si="0"/>
        <v>14.502564102564103</v>
      </c>
      <c r="H39" s="308">
        <f>SUM(G36:G39)</f>
        <v>128.5723076923077</v>
      </c>
      <c r="I39" s="140">
        <f>H39/(1-$I$28)</f>
        <v>257.14461538461541</v>
      </c>
      <c r="J39" s="140">
        <f>I39/(1-$J$28)</f>
        <v>514.28923076923081</v>
      </c>
      <c r="K39" s="321">
        <f>J39/(1-$K$28)</f>
        <v>571.43247863247871</v>
      </c>
      <c r="L39" s="13"/>
      <c r="Q39" s="163" t="s">
        <v>404</v>
      </c>
      <c r="S39" s="163" t="s">
        <v>360</v>
      </c>
    </row>
    <row r="40" spans="5:19" ht="15.75">
      <c r="G40" s="13"/>
      <c r="L40" s="13"/>
      <c r="Q40" s="163" t="s">
        <v>456</v>
      </c>
      <c r="S40" s="163" t="s">
        <v>459</v>
      </c>
    </row>
    <row r="41" spans="5:19" ht="15.75">
      <c r="E41" s="3" t="s">
        <v>392</v>
      </c>
      <c r="F41" s="34" t="s">
        <v>389</v>
      </c>
      <c r="G41" s="3" t="s">
        <v>393</v>
      </c>
      <c r="L41" s="13"/>
      <c r="Q41" s="163" t="s">
        <v>457</v>
      </c>
      <c r="S41" s="163" t="s">
        <v>458</v>
      </c>
    </row>
    <row r="42" spans="5:19" ht="15.75">
      <c r="E42" s="8" t="s">
        <v>47</v>
      </c>
      <c r="F42" s="13">
        <v>1283.98</v>
      </c>
      <c r="G42" s="13">
        <f t="shared" si="0"/>
        <v>65.845128205128205</v>
      </c>
      <c r="L42" s="13"/>
      <c r="Q42" s="163" t="s">
        <v>155</v>
      </c>
      <c r="S42" s="163" t="s">
        <v>278</v>
      </c>
    </row>
    <row r="43" spans="5:19">
      <c r="E43" s="8" t="s">
        <v>388</v>
      </c>
      <c r="F43" s="13">
        <v>104.13</v>
      </c>
      <c r="G43" s="13">
        <f t="shared" si="0"/>
        <v>5.34</v>
      </c>
      <c r="L43" s="13"/>
    </row>
    <row r="44" spans="5:19">
      <c r="E44" s="8" t="s">
        <v>390</v>
      </c>
      <c r="F44" s="13">
        <v>282.8</v>
      </c>
      <c r="G44" s="13">
        <f t="shared" si="0"/>
        <v>14.502564102564103</v>
      </c>
      <c r="H44" s="308">
        <f>SUM(G42:G44)</f>
        <v>85.687692307692316</v>
      </c>
      <c r="I44" s="140">
        <f>H44/(1-$I$28)</f>
        <v>171.37538461538463</v>
      </c>
      <c r="J44" s="140">
        <f>I44/(1-$J$28)</f>
        <v>342.75076923076927</v>
      </c>
      <c r="K44" s="321">
        <f>J44/(1-$K$28)</f>
        <v>380.83418803418806</v>
      </c>
      <c r="L44" s="13"/>
    </row>
    <row r="45" spans="5:19">
      <c r="E45" s="8"/>
      <c r="L45" s="13"/>
    </row>
    <row r="46" spans="5:19">
      <c r="E46" s="3" t="s">
        <v>394</v>
      </c>
      <c r="F46" s="34" t="s">
        <v>389</v>
      </c>
      <c r="G46" s="3" t="s">
        <v>393</v>
      </c>
      <c r="L46" s="13"/>
    </row>
    <row r="47" spans="5:19">
      <c r="E47" s="8" t="s">
        <v>47</v>
      </c>
      <c r="F47" s="13">
        <v>1018.47</v>
      </c>
      <c r="G47" s="13">
        <f t="shared" ref="G47:G49" si="1">F47/$G$28</f>
        <v>52.229230769230767</v>
      </c>
      <c r="L47" s="13"/>
    </row>
    <row r="48" spans="5:19">
      <c r="E48" s="8" t="s">
        <v>388</v>
      </c>
      <c r="F48" s="13">
        <v>104.13</v>
      </c>
      <c r="G48" s="13">
        <f t="shared" si="1"/>
        <v>5.34</v>
      </c>
      <c r="L48" s="13"/>
    </row>
    <row r="49" spans="5:12">
      <c r="E49" s="8" t="s">
        <v>390</v>
      </c>
      <c r="F49" s="13">
        <v>282.8</v>
      </c>
      <c r="G49" s="13">
        <f t="shared" si="1"/>
        <v>14.502564102564103</v>
      </c>
      <c r="H49" s="308">
        <f>SUM(G47:G49)</f>
        <v>72.071794871794879</v>
      </c>
      <c r="I49" s="140">
        <f>H49/(1-$I$28)</f>
        <v>144.14358974358976</v>
      </c>
      <c r="J49" s="140">
        <f>I49/(1-$J$28)</f>
        <v>288.28717948717951</v>
      </c>
      <c r="K49" s="321">
        <f>J49/(1-$K$28)</f>
        <v>320.31908831908834</v>
      </c>
      <c r="L49" s="13"/>
    </row>
    <row r="50" spans="5:12">
      <c r="L50" s="13"/>
    </row>
    <row r="51" spans="5:12">
      <c r="E51" s="3" t="s">
        <v>395</v>
      </c>
      <c r="F51" s="34" t="s">
        <v>389</v>
      </c>
      <c r="G51" s="3" t="s">
        <v>393</v>
      </c>
      <c r="L51" s="13"/>
    </row>
    <row r="52" spans="5:12">
      <c r="E52" s="8" t="s">
        <v>47</v>
      </c>
      <c r="F52" s="13">
        <v>872.94</v>
      </c>
      <c r="G52" s="13">
        <f t="shared" ref="G52:G54" si="2">F52/$G$28</f>
        <v>44.766153846153848</v>
      </c>
      <c r="L52" s="13"/>
    </row>
    <row r="53" spans="5:12">
      <c r="E53" s="8" t="s">
        <v>388</v>
      </c>
      <c r="F53" s="13">
        <v>104.13</v>
      </c>
      <c r="G53" s="13">
        <f t="shared" si="2"/>
        <v>5.34</v>
      </c>
      <c r="L53" s="13"/>
    </row>
    <row r="54" spans="5:12">
      <c r="E54" s="8" t="s">
        <v>390</v>
      </c>
      <c r="F54" s="13">
        <v>282.8</v>
      </c>
      <c r="G54" s="13">
        <f t="shared" si="2"/>
        <v>14.502564102564103</v>
      </c>
      <c r="H54" s="308">
        <f>SUM(G52:G54)</f>
        <v>64.608717948717953</v>
      </c>
      <c r="I54" s="140">
        <f>H54/(1-$I$28)</f>
        <v>129.21743589743591</v>
      </c>
      <c r="J54" s="140">
        <f>I54/(1-$J$28)</f>
        <v>258.43487179487181</v>
      </c>
      <c r="K54" s="321">
        <f>J54/(1-$K$28)</f>
        <v>287.14985754985759</v>
      </c>
      <c r="L54" s="13"/>
    </row>
    <row r="62" spans="5:12" ht="15.75">
      <c r="E62" s="335" t="s">
        <v>408</v>
      </c>
    </row>
    <row r="63" spans="5:12" ht="21">
      <c r="E63" s="21"/>
      <c r="F63" s="328"/>
      <c r="G63" s="328"/>
      <c r="H63" s="328"/>
      <c r="I63" s="329">
        <v>19</v>
      </c>
      <c r="J63" s="21"/>
    </row>
    <row r="64" spans="5:12" ht="15.75">
      <c r="E64" s="330" t="s">
        <v>409</v>
      </c>
      <c r="F64" s="331" t="s">
        <v>410</v>
      </c>
      <c r="G64" s="331" t="s">
        <v>420</v>
      </c>
      <c r="H64" s="331" t="s">
        <v>411</v>
      </c>
      <c r="I64" s="331" t="s">
        <v>412</v>
      </c>
      <c r="J64" s="331" t="s">
        <v>413</v>
      </c>
    </row>
    <row r="65" spans="5:10" ht="15.75">
      <c r="E65" s="330" t="s">
        <v>414</v>
      </c>
      <c r="F65" s="331">
        <v>2.8</v>
      </c>
      <c r="G65" s="331">
        <v>87.45</v>
      </c>
      <c r="H65" s="332">
        <f t="shared" ref="H65:H70" si="3">F65*G65</f>
        <v>244.85999999999999</v>
      </c>
      <c r="I65" s="333">
        <f>H65/$I$63</f>
        <v>12.887368421052631</v>
      </c>
      <c r="J65" s="334">
        <f t="shared" ref="J65:J70" si="4">I65/1.09</f>
        <v>11.82327378078223</v>
      </c>
    </row>
    <row r="66" spans="5:10" ht="15.75">
      <c r="E66" s="330" t="s">
        <v>415</v>
      </c>
      <c r="F66" s="331">
        <v>2.8</v>
      </c>
      <c r="G66" s="331">
        <v>154.5</v>
      </c>
      <c r="H66" s="332">
        <f t="shared" si="3"/>
        <v>432.59999999999997</v>
      </c>
      <c r="I66" s="333">
        <f t="shared" ref="I66:I70" si="5">H66/$I$63</f>
        <v>22.768421052631577</v>
      </c>
      <c r="J66" s="334">
        <f t="shared" si="4"/>
        <v>20.888459681313371</v>
      </c>
    </row>
    <row r="67" spans="5:10" ht="15.75">
      <c r="E67" s="330" t="s">
        <v>416</v>
      </c>
      <c r="F67" s="331">
        <v>2.8</v>
      </c>
      <c r="G67" s="331">
        <v>103.28</v>
      </c>
      <c r="H67" s="332">
        <f t="shared" si="3"/>
        <v>289.18399999999997</v>
      </c>
      <c r="I67" s="333">
        <f t="shared" si="5"/>
        <v>15.220210526315787</v>
      </c>
      <c r="J67" s="334">
        <f t="shared" si="4"/>
        <v>13.963495895702556</v>
      </c>
    </row>
    <row r="68" spans="5:10" ht="15.75">
      <c r="E68" s="330" t="s">
        <v>417</v>
      </c>
      <c r="F68" s="331">
        <v>2.8</v>
      </c>
      <c r="G68" s="331">
        <v>73.459999999999994</v>
      </c>
      <c r="H68" s="332">
        <f t="shared" si="3"/>
        <v>205.68799999999996</v>
      </c>
      <c r="I68" s="333">
        <f t="shared" si="5"/>
        <v>10.825684210526314</v>
      </c>
      <c r="J68" s="334">
        <f t="shared" si="4"/>
        <v>9.9318203766296449</v>
      </c>
    </row>
    <row r="69" spans="5:10" ht="15.75">
      <c r="E69" s="330" t="s">
        <v>418</v>
      </c>
      <c r="F69" s="331">
        <v>3</v>
      </c>
      <c r="G69" s="331">
        <v>91.39</v>
      </c>
      <c r="H69" s="332">
        <f t="shared" si="3"/>
        <v>274.17</v>
      </c>
      <c r="I69" s="333">
        <f t="shared" si="5"/>
        <v>14.430000000000001</v>
      </c>
      <c r="J69" s="334">
        <f t="shared" si="4"/>
        <v>13.238532110091743</v>
      </c>
    </row>
    <row r="70" spans="5:10" ht="15.75">
      <c r="E70" s="330" t="s">
        <v>419</v>
      </c>
      <c r="F70" s="331">
        <v>3</v>
      </c>
      <c r="G70" s="331">
        <v>30.61</v>
      </c>
      <c r="H70" s="332">
        <f t="shared" si="3"/>
        <v>91.83</v>
      </c>
      <c r="I70" s="333">
        <f t="shared" si="5"/>
        <v>4.8331578947368419</v>
      </c>
      <c r="J70" s="334">
        <f t="shared" si="4"/>
        <v>4.4340898116851761</v>
      </c>
    </row>
    <row r="71" spans="5:10">
      <c r="E71" s="8"/>
      <c r="F71" s="13"/>
    </row>
    <row r="74" spans="5:10">
      <c r="F74" s="1" t="str">
        <f>IF(D13=GENERAL!$J$6,GENERAL!$B$5:$B$14,IF(D13=GENERAL!$J$7,GENERAL!$B$5:$B$6,IF(D13=GENERAL!$J$8,GENERAL!$B$5:$B$13,IF(D13=GENERAL!$J$9,GENERAL!$B$5:$B$8,IF(D13=GENERAL!$J$10,GENERAL!$B$5:$B$6,"")))))</f>
        <v/>
      </c>
    </row>
    <row r="82" spans="5:12">
      <c r="H82" s="371" t="s">
        <v>90</v>
      </c>
      <c r="I82" s="371"/>
      <c r="J82" s="371" t="s">
        <v>440</v>
      </c>
      <c r="K82" s="371"/>
    </row>
    <row r="83" spans="5:12">
      <c r="H83" s="3" t="s">
        <v>47</v>
      </c>
      <c r="I83" s="34" t="s">
        <v>310</v>
      </c>
      <c r="K83" s="3" t="s">
        <v>47</v>
      </c>
      <c r="L83" s="34" t="s">
        <v>310</v>
      </c>
    </row>
    <row r="84" spans="5:12">
      <c r="E84" s="371" t="s">
        <v>88</v>
      </c>
      <c r="F84" s="371"/>
    </row>
    <row r="85" spans="5:12">
      <c r="E85" s="3" t="s">
        <v>47</v>
      </c>
      <c r="F85" s="34" t="s">
        <v>310</v>
      </c>
      <c r="H85" s="1" t="s">
        <v>45</v>
      </c>
      <c r="K85" s="1" t="s">
        <v>45</v>
      </c>
    </row>
    <row r="86" spans="5:12">
      <c r="E86" s="1" t="s">
        <v>45</v>
      </c>
      <c r="H86" s="1" t="s">
        <v>311</v>
      </c>
      <c r="I86" s="337">
        <v>320</v>
      </c>
      <c r="K86" s="1" t="s">
        <v>313</v>
      </c>
      <c r="L86" s="337">
        <v>380</v>
      </c>
    </row>
    <row r="87" spans="5:12">
      <c r="E87" s="1" t="s">
        <v>311</v>
      </c>
      <c r="F87" s="337">
        <v>320</v>
      </c>
      <c r="H87" s="1" t="s">
        <v>313</v>
      </c>
      <c r="I87" s="337">
        <v>380</v>
      </c>
      <c r="K87" s="1" t="s">
        <v>314</v>
      </c>
      <c r="L87" s="337">
        <v>320</v>
      </c>
    </row>
    <row r="88" spans="5:12">
      <c r="E88" s="1" t="s">
        <v>312</v>
      </c>
      <c r="F88" s="337">
        <v>570</v>
      </c>
      <c r="H88" s="1" t="s">
        <v>314</v>
      </c>
      <c r="I88" s="337">
        <v>320</v>
      </c>
      <c r="K88" s="1" t="s">
        <v>315</v>
      </c>
      <c r="L88" s="337">
        <v>290</v>
      </c>
    </row>
    <row r="89" spans="5:12">
      <c r="E89" s="1" t="s">
        <v>313</v>
      </c>
      <c r="F89" s="337">
        <v>380</v>
      </c>
    </row>
    <row r="90" spans="5:12">
      <c r="E90" s="1" t="s">
        <v>314</v>
      </c>
      <c r="F90" s="337">
        <v>320</v>
      </c>
    </row>
    <row r="91" spans="5:12">
      <c r="E91" s="1" t="s">
        <v>315</v>
      </c>
      <c r="F91" s="337">
        <v>290</v>
      </c>
    </row>
    <row r="92" spans="5:12">
      <c r="E92" s="1" t="s">
        <v>316</v>
      </c>
      <c r="F92" s="337">
        <v>720</v>
      </c>
    </row>
    <row r="93" spans="5:12">
      <c r="E93" s="1" t="s">
        <v>317</v>
      </c>
      <c r="F93" s="337">
        <v>880</v>
      </c>
    </row>
    <row r="101" spans="7:7">
      <c r="G101" s="3" t="s">
        <v>441</v>
      </c>
    </row>
    <row r="102" spans="7:7">
      <c r="G102" s="339" t="str">
        <f>IF(D13="ROLLER",GENERAL!$E$86:$E$93,IF(D13="VERTICAL D","",IF(D13="ZEBRA",$H$85:$H$88,IF(D13="EXTERIOR ROLLER",GENERAL!$K$85:$K$88,""))))</f>
        <v/>
      </c>
    </row>
  </sheetData>
  <sheetProtection algorithmName="SHA-512" hashValue="3JNgoNnLhdujpw86L5AH/eKFAWJILUXbYo0J1VXEz2G8IUGTFSHHlu93q4M8E33W2LgqM02vthpS5fu67E+hNw==" saltValue="0Tsq3K+I6CirYCkFWUkQJQ==" spinCount="100000" sheet="1" objects="1" scenarios="1"/>
  <sortState xmlns:xlrd2="http://schemas.microsoft.com/office/spreadsheetml/2017/richdata2" ref="F63:G71">
    <sortCondition ref="F63:F71"/>
  </sortState>
  <mergeCells count="8">
    <mergeCell ref="E84:F84"/>
    <mergeCell ref="H82:I82"/>
    <mergeCell ref="J82:K82"/>
    <mergeCell ref="S11:U11"/>
    <mergeCell ref="S14:U14"/>
    <mergeCell ref="W14:Y14"/>
    <mergeCell ref="S20:U20"/>
    <mergeCell ref="W20:Y20"/>
  </mergeCells>
  <pageMargins left="0.25" right="0.25" top="0.17" bottom="0.17" header="0.17" footer="0.3"/>
  <pageSetup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AO110"/>
  <sheetViews>
    <sheetView zoomScale="85" zoomScaleNormal="85" workbookViewId="0">
      <selection activeCell="N37" sqref="N37"/>
    </sheetView>
  </sheetViews>
  <sheetFormatPr baseColWidth="10" defaultColWidth="9.140625" defaultRowHeight="15"/>
  <cols>
    <col min="1" max="1" width="3.28515625" style="1" customWidth="1"/>
    <col min="2" max="2" width="6.28515625" style="1" customWidth="1"/>
    <col min="3" max="3" width="13.140625" style="1" bestFit="1" customWidth="1"/>
    <col min="4" max="4" width="11.42578125" style="225" customWidth="1"/>
    <col min="5" max="5" width="15.85546875" style="1" customWidth="1"/>
    <col min="6" max="6" width="21.85546875" style="1" customWidth="1"/>
    <col min="7" max="7" width="18.28515625" style="1" customWidth="1"/>
    <col min="8" max="8" width="20.42578125" style="1" customWidth="1"/>
    <col min="9" max="9" width="9.85546875" style="7" hidden="1" customWidth="1"/>
    <col min="10" max="10" width="24.28515625" style="12" customWidth="1"/>
    <col min="11" max="11" width="24.5703125" style="12" customWidth="1"/>
    <col min="12" max="12" width="35" style="12" customWidth="1"/>
    <col min="13" max="13" width="21" style="12" customWidth="1"/>
    <col min="14" max="14" width="21.28515625" style="12" customWidth="1"/>
    <col min="15" max="16" width="12.7109375" style="7" customWidth="1"/>
    <col min="17" max="17" width="9.7109375" style="7" customWidth="1"/>
    <col min="18" max="19" width="10.7109375" style="7" customWidth="1"/>
    <col min="20" max="20" width="10.7109375" style="1" hidden="1" customWidth="1"/>
    <col min="21" max="21" width="15.7109375" style="1" hidden="1" customWidth="1"/>
    <col min="22" max="22" width="16.140625" style="1" hidden="1" customWidth="1"/>
    <col min="23" max="23" width="20.140625" style="1" customWidth="1"/>
    <col min="24" max="24" width="24.5703125" style="1" hidden="1" customWidth="1"/>
    <col min="25" max="25" width="14" style="1" hidden="1" customWidth="1"/>
    <col min="26" max="26" width="18.7109375" style="1" hidden="1" customWidth="1"/>
    <col min="27" max="27" width="38.28515625" style="1" bestFit="1" customWidth="1"/>
    <col min="28" max="28" width="30.140625" style="1" hidden="1" customWidth="1"/>
    <col min="29" max="29" width="8.140625" style="1" hidden="1" customWidth="1"/>
    <col min="30" max="30" width="15.5703125" style="1" hidden="1" customWidth="1"/>
    <col min="31" max="31" width="13.7109375" style="1" hidden="1" customWidth="1"/>
    <col min="32" max="32" width="9.140625" style="1"/>
    <col min="33" max="34" width="20.7109375" style="12" customWidth="1"/>
    <col min="35" max="39" width="13.28515625" style="7" customWidth="1"/>
    <col min="40" max="40" width="20.7109375" style="12" customWidth="1"/>
    <col min="41" max="41" width="49" style="12" customWidth="1"/>
    <col min="42" max="16384" width="9.140625" style="1"/>
  </cols>
  <sheetData>
    <row r="1" spans="2:41" ht="15" customHeight="1">
      <c r="U1" s="372" t="s">
        <v>214</v>
      </c>
      <c r="V1" s="372"/>
      <c r="AG1" s="374" t="s">
        <v>218</v>
      </c>
      <c r="AH1" s="375"/>
      <c r="AI1" s="375"/>
      <c r="AJ1" s="375"/>
      <c r="AK1" s="375"/>
      <c r="AL1" s="375"/>
      <c r="AM1" s="375"/>
      <c r="AN1" s="375"/>
      <c r="AO1" s="294"/>
    </row>
    <row r="2" spans="2:41" ht="15" customHeight="1">
      <c r="C2" s="223" t="str">
        <f>'CALCULATOR SHEET'!T2</f>
        <v>REV.4.13 MAY1722</v>
      </c>
      <c r="D2" s="125" t="s">
        <v>191</v>
      </c>
      <c r="F2" s="38" t="s">
        <v>159</v>
      </c>
      <c r="G2" s="224">
        <f ca="1">TODAY()</f>
        <v>45965</v>
      </c>
      <c r="H2" s="223"/>
      <c r="U2" s="372"/>
      <c r="V2" s="372"/>
      <c r="AG2" s="376"/>
      <c r="AH2" s="377"/>
      <c r="AI2" s="377"/>
      <c r="AJ2" s="377"/>
      <c r="AK2" s="377"/>
      <c r="AL2" s="377"/>
      <c r="AM2" s="377"/>
      <c r="AN2" s="377"/>
      <c r="AO2" s="294"/>
    </row>
    <row r="3" spans="2:41" ht="15" customHeight="1">
      <c r="C3" s="223" t="s">
        <v>160</v>
      </c>
      <c r="G3" s="226"/>
      <c r="I3" s="34">
        <v>0</v>
      </c>
      <c r="U3" s="373"/>
      <c r="V3" s="373"/>
      <c r="AG3" s="378"/>
      <c r="AH3" s="379"/>
      <c r="AI3" s="379"/>
      <c r="AJ3" s="379"/>
      <c r="AK3" s="379"/>
      <c r="AL3" s="379"/>
      <c r="AM3" s="379"/>
      <c r="AN3" s="379"/>
      <c r="AO3" s="294"/>
    </row>
    <row r="4" spans="2:41" s="247" customFormat="1" ht="50.1" customHeight="1">
      <c r="B4" s="248" t="s">
        <v>161</v>
      </c>
      <c r="C4" s="248" t="s">
        <v>162</v>
      </c>
      <c r="D4" s="249" t="s">
        <v>163</v>
      </c>
      <c r="E4" s="249" t="s">
        <v>164</v>
      </c>
      <c r="F4" s="248" t="s">
        <v>165</v>
      </c>
      <c r="G4" s="248" t="s">
        <v>166</v>
      </c>
      <c r="H4" s="250" t="s">
        <v>248</v>
      </c>
      <c r="I4" s="248" t="s">
        <v>167</v>
      </c>
      <c r="J4" s="267" t="s">
        <v>168</v>
      </c>
      <c r="K4" s="248" t="s">
        <v>169</v>
      </c>
      <c r="L4" s="248" t="s">
        <v>170</v>
      </c>
      <c r="M4" s="267" t="s">
        <v>171</v>
      </c>
      <c r="N4" s="248" t="s">
        <v>180</v>
      </c>
      <c r="O4" s="248" t="s">
        <v>172</v>
      </c>
      <c r="P4" s="248" t="s">
        <v>173</v>
      </c>
      <c r="Q4" s="248" t="s">
        <v>174</v>
      </c>
      <c r="R4" s="248" t="s">
        <v>175</v>
      </c>
      <c r="S4" s="248" t="s">
        <v>176</v>
      </c>
      <c r="T4" s="248" t="s">
        <v>177</v>
      </c>
      <c r="U4" s="248" t="s">
        <v>178</v>
      </c>
      <c r="V4" s="248" t="s">
        <v>179</v>
      </c>
      <c r="W4" s="248" t="s">
        <v>181</v>
      </c>
      <c r="X4" s="248" t="s">
        <v>182</v>
      </c>
      <c r="Y4" s="248" t="s">
        <v>183</v>
      </c>
      <c r="Z4" s="248" t="s">
        <v>184</v>
      </c>
      <c r="AA4" s="248" t="s">
        <v>185</v>
      </c>
      <c r="AB4" s="248" t="s">
        <v>186</v>
      </c>
      <c r="AC4" s="248" t="s">
        <v>187</v>
      </c>
      <c r="AD4" s="248" t="s">
        <v>188</v>
      </c>
      <c r="AE4" s="248" t="s">
        <v>189</v>
      </c>
      <c r="AG4" s="251" t="s">
        <v>51</v>
      </c>
      <c r="AH4" s="251" t="s">
        <v>283</v>
      </c>
      <c r="AI4" s="251" t="s">
        <v>219</v>
      </c>
      <c r="AJ4" s="251" t="s">
        <v>220</v>
      </c>
      <c r="AK4" s="251" t="s">
        <v>221</v>
      </c>
      <c r="AL4" s="251" t="s">
        <v>222</v>
      </c>
      <c r="AM4" s="248" t="s">
        <v>223</v>
      </c>
      <c r="AN4" s="251" t="s">
        <v>190</v>
      </c>
      <c r="AO4" s="299" t="s">
        <v>284</v>
      </c>
    </row>
    <row r="5" spans="2:41" s="64" customFormat="1" ht="30" customHeight="1">
      <c r="B5" s="227">
        <v>1</v>
      </c>
      <c r="C5" s="228" t="str">
        <f>IF('CALCULATOR SHEET'!D13&lt;&gt;"",'CALCULATOR SHEET'!$T$5,"")</f>
        <v>BS 110425EG-6</v>
      </c>
      <c r="D5" s="229">
        <f>IF('CALCULATOR SHEET'!D13&lt;&gt;"",'CALCULATOR SHEET'!$T$9,"")</f>
        <v>45965</v>
      </c>
      <c r="E5" s="230" t="str">
        <f>IF(D5&lt;&gt;"","BAJA SHADES","")</f>
        <v>BAJA SHADES</v>
      </c>
      <c r="F5" s="231" t="str">
        <f>IF(C5&lt;&gt;"",'CALCULATOR SHEET'!$D$9,"")</f>
        <v>KARINA PAZ</v>
      </c>
      <c r="G5" s="231" t="str">
        <f>IF('CALCULATOR SHEET'!D13&lt;&gt;"",'CALCULATOR SHEET'!D13,"")</f>
        <v>ZEBRA</v>
      </c>
      <c r="H5" s="231" t="str">
        <f>IF(Q5="CCL",BOMS!AG5,"")</f>
        <v>ZEBRA-ROLLER</v>
      </c>
      <c r="I5" s="230">
        <v>1</v>
      </c>
      <c r="J5" s="231" t="str">
        <f>IF(C5&lt;&gt;"",'CALCULATOR SHEET'!K13,"")</f>
        <v>METAL CHAIN</v>
      </c>
      <c r="K5" s="231" t="str">
        <f>IF(J5=GENERAL!$H$6,GENERAL!$H$6,IF(J5=GENERAL!$H$7,GENERAL!$H$7,IF('PM-ORDER'!J5=GENERAL!$H$8,GENERAL!$H$8,"")))</f>
        <v>METAL CHAIN</v>
      </c>
      <c r="L5" s="231" t="str">
        <f>IF(C5&lt;&gt;"",'CALCULATOR SHEET'!G13,"")</f>
        <v>DUO BASIC CAPUCCINO</v>
      </c>
      <c r="M5" s="231" t="str">
        <f>IF(C5&lt;&gt;"",'CALCULATOR SHEET'!O13,"")</f>
        <v>PERFIL BLANCO</v>
      </c>
      <c r="N5" s="231" t="str">
        <f>IF(C5&lt;&gt;"",'CALCULATOR SHEET'!H13,"")</f>
        <v>A</v>
      </c>
      <c r="O5" s="233">
        <f>IF(D5&lt;&gt;"",'CALCULATOR SHEET'!I13,"")</f>
        <v>91</v>
      </c>
      <c r="P5" s="233">
        <f>IF(E5&lt;&gt;"",'CALCULATOR SHEET'!J13,"")</f>
        <v>117.5</v>
      </c>
      <c r="Q5" s="230" t="str">
        <f>IF('CALCULATOR SHEET'!K13=GENERAL!$H$9,GENERAL!$H$9,IF(OR('CALCULATOR SHEET'!K13=GENERAL!$H$6,'CALCULATOR SHEET'!K13=GENERAL!$H$7,'CALCULATOR SHEET'!K13=GENERAL!$H$8),"CCL",""))</f>
        <v>CCL</v>
      </c>
      <c r="R5" s="230" t="str">
        <f>IF(C5&lt;&gt;"",'CALCULATOR SHEET'!M13,"")</f>
        <v>L</v>
      </c>
      <c r="S5" s="230" t="str">
        <f>IF(D5&lt;&gt;"",'CALCULATOR SHEET'!N13,"")</f>
        <v>INSIDE</v>
      </c>
      <c r="T5" s="232"/>
      <c r="U5" s="246"/>
      <c r="V5" s="246"/>
      <c r="W5" s="230" t="str">
        <f>IF(C5&lt;&gt;"",'CALCULATOR SHEET'!R13,"")</f>
        <v>NO</v>
      </c>
      <c r="X5" s="230"/>
      <c r="Y5" s="230">
        <v>1</v>
      </c>
      <c r="Z5" s="232"/>
      <c r="AA5" s="232" t="str">
        <f>IF(C5&lt;&gt;"",'CALCULATOR SHEET'!$H$9,"")</f>
        <v>PLAYAS DE TIJUANA</v>
      </c>
      <c r="AB5" s="232"/>
      <c r="AC5" s="232"/>
      <c r="AD5" s="234"/>
      <c r="AE5" s="235"/>
      <c r="AF5" s="162"/>
      <c r="AG5" s="253"/>
      <c r="AH5" s="253"/>
      <c r="AI5" s="252"/>
      <c r="AJ5" s="252"/>
      <c r="AK5" s="252"/>
      <c r="AL5" s="252"/>
      <c r="AM5" s="252"/>
      <c r="AN5" s="253"/>
      <c r="AO5" s="253"/>
    </row>
    <row r="6" spans="2:41" s="64" customFormat="1" ht="30" customHeight="1">
      <c r="B6" s="227">
        <v>2</v>
      </c>
      <c r="C6" s="228" t="str">
        <f>IF('CALCULATOR SHEET'!D14&lt;&gt;"",'CALCULATOR SHEET'!$T$5,"")</f>
        <v>BS 110425EG-6</v>
      </c>
      <c r="D6" s="229">
        <f>IF('CALCULATOR SHEET'!D14&lt;&gt;"",'CALCULATOR SHEET'!$T$9,"")</f>
        <v>45965</v>
      </c>
      <c r="E6" s="230" t="str">
        <f t="shared" ref="E6:E69" si="0">IF(D6&lt;&gt;"","BAJA SHADES","")</f>
        <v>BAJA SHADES</v>
      </c>
      <c r="F6" s="231" t="str">
        <f>IF(C6&lt;&gt;"",'CALCULATOR SHEET'!$D$9,"")</f>
        <v>KARINA PAZ</v>
      </c>
      <c r="G6" s="231" t="str">
        <f>IF('CALCULATOR SHEET'!D14&lt;&gt;"",'CALCULATOR SHEET'!D14,"")</f>
        <v>ZEBRA</v>
      </c>
      <c r="H6" s="231" t="str">
        <f>IF(Q6="CCL",BOMS!AG6,"")</f>
        <v>ZEBRA-ROLLER</v>
      </c>
      <c r="I6" s="230">
        <v>1</v>
      </c>
      <c r="J6" s="231" t="str">
        <f>IF(C6&lt;&gt;"",'CALCULATOR SHEET'!K14,"")</f>
        <v>METAL CHAIN</v>
      </c>
      <c r="K6" s="231" t="str">
        <f>IF(J6=GENERAL!$H$6,GENERAL!$H$6,IF(J6=GENERAL!$H$7,GENERAL!$H$7,IF('PM-ORDER'!J6=GENERAL!$H$8,GENERAL!$H$8,"")))</f>
        <v>METAL CHAIN</v>
      </c>
      <c r="L6" s="231" t="str">
        <f>IF(C6&lt;&gt;"",'CALCULATOR SHEET'!G14,"")</f>
        <v>DUO BASIC CAPUCCINO</v>
      </c>
      <c r="M6" s="231" t="str">
        <f>IF(C6&lt;&gt;"",'CALCULATOR SHEET'!O14,"")</f>
        <v>PERFIL BLANCO</v>
      </c>
      <c r="N6" s="231" t="str">
        <f>IF(C6&lt;&gt;"",'CALCULATOR SHEET'!H14,"")</f>
        <v>B</v>
      </c>
      <c r="O6" s="233">
        <f>IF(D6&lt;&gt;"",'CALCULATOR SHEET'!I14,"")</f>
        <v>47</v>
      </c>
      <c r="P6" s="233">
        <f>IF(E6&lt;&gt;"",'CALCULATOR SHEET'!J14,"")</f>
        <v>117.5</v>
      </c>
      <c r="Q6" s="230" t="str">
        <f>IF('CALCULATOR SHEET'!K14=GENERAL!$H$9,GENERAL!$H$9,IF(OR('CALCULATOR SHEET'!K14=GENERAL!$H$6,'CALCULATOR SHEET'!K14=GENERAL!$H$7,'CALCULATOR SHEET'!K14=GENERAL!$H$8),"CCL",""))</f>
        <v>CCL</v>
      </c>
      <c r="R6" s="230" t="str">
        <f>IF(C6&lt;&gt;"",'CALCULATOR SHEET'!M14,"")</f>
        <v>R</v>
      </c>
      <c r="S6" s="230" t="str">
        <f>IF(D6&lt;&gt;"",'CALCULATOR SHEET'!N14,"")</f>
        <v>INSIDE</v>
      </c>
      <c r="T6" s="232"/>
      <c r="U6" s="246"/>
      <c r="V6" s="246"/>
      <c r="W6" s="230" t="str">
        <f>IF(C6&lt;&gt;"",'CALCULATOR SHEET'!R14,"")</f>
        <v>NO</v>
      </c>
      <c r="X6" s="230"/>
      <c r="Y6" s="230">
        <v>1</v>
      </c>
      <c r="Z6" s="232"/>
      <c r="AA6" s="232" t="str">
        <f>IF(C6&lt;&gt;"",'CALCULATOR SHEET'!$H$9,"")</f>
        <v>PLAYAS DE TIJUANA</v>
      </c>
      <c r="AB6" s="232"/>
      <c r="AC6" s="232"/>
      <c r="AD6" s="234"/>
      <c r="AE6" s="235"/>
      <c r="AF6" s="162"/>
      <c r="AG6" s="253"/>
      <c r="AH6" s="253"/>
      <c r="AI6" s="252"/>
      <c r="AJ6" s="252"/>
      <c r="AK6" s="252"/>
      <c r="AL6" s="252"/>
      <c r="AM6" s="252"/>
      <c r="AN6" s="253"/>
      <c r="AO6" s="253"/>
    </row>
    <row r="7" spans="2:41" s="64" customFormat="1" ht="30" customHeight="1">
      <c r="B7" s="227">
        <v>3</v>
      </c>
      <c r="C7" s="228" t="str">
        <f>IF('CALCULATOR SHEET'!D15&lt;&gt;"",'CALCULATOR SHEET'!$T$5,"")</f>
        <v/>
      </c>
      <c r="D7" s="229" t="str">
        <f>IF('CALCULATOR SHEET'!D15&lt;&gt;"",'CALCULATOR SHEET'!$T$9,"")</f>
        <v/>
      </c>
      <c r="E7" s="230" t="str">
        <f t="shared" si="0"/>
        <v/>
      </c>
      <c r="F7" s="231" t="str">
        <f>IF(C7&lt;&gt;"",'CALCULATOR SHEET'!$D$9,"")</f>
        <v/>
      </c>
      <c r="G7" s="231" t="str">
        <f>IF('CALCULATOR SHEET'!D15&lt;&gt;"",'CALCULATOR SHEET'!D15,"")</f>
        <v/>
      </c>
      <c r="H7" s="231" t="str">
        <f>IF(Q7="CCL",BOMS!AG7,"")</f>
        <v/>
      </c>
      <c r="I7" s="230">
        <v>1</v>
      </c>
      <c r="J7" s="231" t="str">
        <f>IF(C7&lt;&gt;"",'CALCULATOR SHEET'!K15,"")</f>
        <v/>
      </c>
      <c r="K7" s="231" t="str">
        <f>IF(J7=GENERAL!$H$6,GENERAL!$H$6,IF(J7=GENERAL!$H$7,GENERAL!$H$7,IF('PM-ORDER'!J7=GENERAL!$H$8,GENERAL!$H$8,"")))</f>
        <v/>
      </c>
      <c r="L7" s="231" t="str">
        <f>IF(C7&lt;&gt;"",'CALCULATOR SHEET'!G15,"")</f>
        <v/>
      </c>
      <c r="M7" s="231" t="str">
        <f>IF(C7&lt;&gt;"",'CALCULATOR SHEET'!O15,"")</f>
        <v/>
      </c>
      <c r="N7" s="231" t="str">
        <f>IF(C7&lt;&gt;"",'CALCULATOR SHEET'!H15,"")</f>
        <v/>
      </c>
      <c r="O7" s="233" t="str">
        <f>IF(D7&lt;&gt;"",'CALCULATOR SHEET'!I15,"")</f>
        <v/>
      </c>
      <c r="P7" s="233" t="str">
        <f>IF(E7&lt;&gt;"",'CALCULATOR SHEET'!J15,"")</f>
        <v/>
      </c>
      <c r="Q7" s="230" t="str">
        <f>IF('CALCULATOR SHEET'!K15=GENERAL!$H$9,GENERAL!$H$9,IF(OR('CALCULATOR SHEET'!K15=GENERAL!$H$6,'CALCULATOR SHEET'!K15=GENERAL!$H$7,'CALCULATOR SHEET'!K15=GENERAL!$H$8),"CCL",""))</f>
        <v/>
      </c>
      <c r="R7" s="230" t="str">
        <f>IF(C7&lt;&gt;"",'CALCULATOR SHEET'!M15,"")</f>
        <v/>
      </c>
      <c r="S7" s="230" t="str">
        <f>IF(D7&lt;&gt;"",'CALCULATOR SHEET'!N15,"")</f>
        <v/>
      </c>
      <c r="T7" s="232"/>
      <c r="U7" s="246"/>
      <c r="V7" s="246"/>
      <c r="W7" s="230" t="str">
        <f>IF(C7&lt;&gt;"",'CALCULATOR SHEET'!R15,"")</f>
        <v/>
      </c>
      <c r="X7" s="230"/>
      <c r="Y7" s="230">
        <v>1</v>
      </c>
      <c r="Z7" s="232"/>
      <c r="AA7" s="232" t="str">
        <f>IF(C7&lt;&gt;"",'CALCULATOR SHEET'!$H$9,"")</f>
        <v/>
      </c>
      <c r="AB7" s="232"/>
      <c r="AC7" s="232"/>
      <c r="AD7" s="234"/>
      <c r="AE7" s="235"/>
      <c r="AF7" s="162"/>
      <c r="AG7" s="253"/>
      <c r="AH7" s="253"/>
      <c r="AI7" s="252"/>
      <c r="AJ7" s="252"/>
      <c r="AK7" s="252"/>
      <c r="AL7" s="252"/>
      <c r="AM7" s="252"/>
      <c r="AN7" s="253"/>
      <c r="AO7" s="253"/>
    </row>
    <row r="8" spans="2:41" s="64" customFormat="1" ht="30" customHeight="1">
      <c r="B8" s="227">
        <v>4</v>
      </c>
      <c r="C8" s="228" t="str">
        <f>IF('CALCULATOR SHEET'!D16&lt;&gt;"",'CALCULATOR SHEET'!$T$5,"")</f>
        <v/>
      </c>
      <c r="D8" s="229" t="str">
        <f>IF('CALCULATOR SHEET'!D16&lt;&gt;"",'CALCULATOR SHEET'!$T$9,"")</f>
        <v/>
      </c>
      <c r="E8" s="230" t="str">
        <f t="shared" si="0"/>
        <v/>
      </c>
      <c r="F8" s="231" t="str">
        <f>IF(C8&lt;&gt;"",'CALCULATOR SHEET'!$D$9,"")</f>
        <v/>
      </c>
      <c r="G8" s="231" t="str">
        <f>IF('CALCULATOR SHEET'!D16&lt;&gt;"",'CALCULATOR SHEET'!D16,"")</f>
        <v/>
      </c>
      <c r="H8" s="231" t="str">
        <f>IF(Q8="CCL",BOMS!AG8,"")</f>
        <v/>
      </c>
      <c r="I8" s="230">
        <v>1</v>
      </c>
      <c r="J8" s="231" t="str">
        <f>IF(C8&lt;&gt;"",'CALCULATOR SHEET'!K16,"")</f>
        <v/>
      </c>
      <c r="K8" s="231" t="str">
        <f>IF(J8=GENERAL!$H$6,GENERAL!$H$6,IF(J8=GENERAL!$H$7,GENERAL!$H$7,IF('PM-ORDER'!J8=GENERAL!$H$8,GENERAL!$H$8,"")))</f>
        <v/>
      </c>
      <c r="L8" s="231" t="str">
        <f>IF(C8&lt;&gt;"",'CALCULATOR SHEET'!G16,"")</f>
        <v/>
      </c>
      <c r="M8" s="231" t="str">
        <f>IF(C8&lt;&gt;"",'CALCULATOR SHEET'!O16,"")</f>
        <v/>
      </c>
      <c r="N8" s="231" t="str">
        <f>IF(C8&lt;&gt;"",'CALCULATOR SHEET'!H16,"")</f>
        <v/>
      </c>
      <c r="O8" s="233" t="str">
        <f>IF(D8&lt;&gt;"",'CALCULATOR SHEET'!I16,"")</f>
        <v/>
      </c>
      <c r="P8" s="233" t="str">
        <f>IF(E8&lt;&gt;"",'CALCULATOR SHEET'!J16,"")</f>
        <v/>
      </c>
      <c r="Q8" s="230" t="str">
        <f>IF('CALCULATOR SHEET'!K16=GENERAL!$H$9,GENERAL!$H$9,IF(OR('CALCULATOR SHEET'!K16=GENERAL!$H$6,'CALCULATOR SHEET'!K16=GENERAL!$H$7,'CALCULATOR SHEET'!K16=GENERAL!$H$8),"CCL",""))</f>
        <v/>
      </c>
      <c r="R8" s="230" t="str">
        <f>IF(C8&lt;&gt;"",'CALCULATOR SHEET'!M16,"")</f>
        <v/>
      </c>
      <c r="S8" s="230" t="str">
        <f>IF(D8&lt;&gt;"",'CALCULATOR SHEET'!N16,"")</f>
        <v/>
      </c>
      <c r="T8" s="232"/>
      <c r="U8" s="246"/>
      <c r="V8" s="246"/>
      <c r="W8" s="230" t="str">
        <f>IF(C8&lt;&gt;"",'CALCULATOR SHEET'!R16,"")</f>
        <v/>
      </c>
      <c r="X8" s="230"/>
      <c r="Y8" s="230">
        <v>1</v>
      </c>
      <c r="Z8" s="232"/>
      <c r="AA8" s="232" t="str">
        <f>IF(C8&lt;&gt;"",'CALCULATOR SHEET'!$H$9,"")</f>
        <v/>
      </c>
      <c r="AB8" s="232"/>
      <c r="AC8" s="232"/>
      <c r="AD8" s="234"/>
      <c r="AE8" s="235"/>
      <c r="AF8" s="162"/>
      <c r="AG8" s="253"/>
      <c r="AH8" s="253"/>
      <c r="AI8" s="252"/>
      <c r="AJ8" s="252"/>
      <c r="AK8" s="252"/>
      <c r="AL8" s="252"/>
      <c r="AM8" s="252"/>
      <c r="AN8" s="253"/>
      <c r="AO8" s="253"/>
    </row>
    <row r="9" spans="2:41" s="64" customFormat="1" ht="30" customHeight="1">
      <c r="B9" s="227">
        <v>5</v>
      </c>
      <c r="C9" s="228" t="str">
        <f>IF('CALCULATOR SHEET'!D17&lt;&gt;"",'CALCULATOR SHEET'!$T$5,"")</f>
        <v/>
      </c>
      <c r="D9" s="229" t="str">
        <f>IF('CALCULATOR SHEET'!D17&lt;&gt;"",'CALCULATOR SHEET'!$T$9,"")</f>
        <v/>
      </c>
      <c r="E9" s="230" t="str">
        <f t="shared" si="0"/>
        <v/>
      </c>
      <c r="F9" s="231" t="str">
        <f>IF(C9&lt;&gt;"",'CALCULATOR SHEET'!$D$9,"")</f>
        <v/>
      </c>
      <c r="G9" s="231" t="str">
        <f>IF('CALCULATOR SHEET'!D17&lt;&gt;"",'CALCULATOR SHEET'!D17,"")</f>
        <v/>
      </c>
      <c r="H9" s="231" t="str">
        <f>IF(Q9="CCL",BOMS!AG9,"")</f>
        <v/>
      </c>
      <c r="I9" s="230">
        <v>1</v>
      </c>
      <c r="J9" s="231" t="str">
        <f>IF(C9&lt;&gt;"",'CALCULATOR SHEET'!K17,"")</f>
        <v/>
      </c>
      <c r="K9" s="231" t="str">
        <f>IF(J9=GENERAL!$H$6,GENERAL!$H$6,IF(J9=GENERAL!$H$7,GENERAL!$H$7,IF('PM-ORDER'!J9=GENERAL!$H$8,GENERAL!$H$8,"")))</f>
        <v/>
      </c>
      <c r="L9" s="231" t="str">
        <f>IF(C9&lt;&gt;"",'CALCULATOR SHEET'!G17,"")</f>
        <v/>
      </c>
      <c r="M9" s="231" t="str">
        <f>IF(C9&lt;&gt;"",'CALCULATOR SHEET'!O17,"")</f>
        <v/>
      </c>
      <c r="N9" s="231" t="str">
        <f>IF(C9&lt;&gt;"",'CALCULATOR SHEET'!H17,"")</f>
        <v/>
      </c>
      <c r="O9" s="233" t="str">
        <f>IF(D9&lt;&gt;"",'CALCULATOR SHEET'!I17,"")</f>
        <v/>
      </c>
      <c r="P9" s="233" t="str">
        <f>IF(E9&lt;&gt;"",'CALCULATOR SHEET'!J17,"")</f>
        <v/>
      </c>
      <c r="Q9" s="230" t="str">
        <f>IF('CALCULATOR SHEET'!K17=GENERAL!$H$9,GENERAL!$H$9,IF(OR('CALCULATOR SHEET'!K17=GENERAL!$H$6,'CALCULATOR SHEET'!K17=GENERAL!$H$7,'CALCULATOR SHEET'!K17=GENERAL!$H$8),"CCL",""))</f>
        <v/>
      </c>
      <c r="R9" s="230" t="str">
        <f>IF(C9&lt;&gt;"",'CALCULATOR SHEET'!M17,"")</f>
        <v/>
      </c>
      <c r="S9" s="230" t="str">
        <f>IF(D9&lt;&gt;"",'CALCULATOR SHEET'!N17,"")</f>
        <v/>
      </c>
      <c r="T9" s="232"/>
      <c r="U9" s="246"/>
      <c r="V9" s="246"/>
      <c r="W9" s="230" t="str">
        <f>IF(C9&lt;&gt;"",'CALCULATOR SHEET'!R17,"")</f>
        <v/>
      </c>
      <c r="X9" s="230"/>
      <c r="Y9" s="230">
        <v>1</v>
      </c>
      <c r="Z9" s="232"/>
      <c r="AA9" s="232" t="str">
        <f>IF(C9&lt;&gt;"",'CALCULATOR SHEET'!$H$9,"")</f>
        <v/>
      </c>
      <c r="AB9" s="232"/>
      <c r="AC9" s="232"/>
      <c r="AD9" s="234"/>
      <c r="AE9" s="235"/>
      <c r="AF9" s="162"/>
      <c r="AG9" s="253"/>
      <c r="AH9" s="253"/>
      <c r="AI9" s="252"/>
      <c r="AJ9" s="252"/>
      <c r="AK9" s="252"/>
      <c r="AL9" s="252"/>
      <c r="AM9" s="252"/>
      <c r="AN9" s="253"/>
      <c r="AO9" s="253"/>
    </row>
    <row r="10" spans="2:41" s="64" customFormat="1" ht="30" customHeight="1">
      <c r="B10" s="227">
        <v>6</v>
      </c>
      <c r="C10" s="228" t="str">
        <f>IF('CALCULATOR SHEET'!D18&lt;&gt;"",'CALCULATOR SHEET'!$T$5,"")</f>
        <v/>
      </c>
      <c r="D10" s="229" t="str">
        <f>IF('CALCULATOR SHEET'!D18&lt;&gt;"",'CALCULATOR SHEET'!$T$9,"")</f>
        <v/>
      </c>
      <c r="E10" s="230" t="str">
        <f t="shared" si="0"/>
        <v/>
      </c>
      <c r="F10" s="231" t="str">
        <f>IF(C10&lt;&gt;"",'CALCULATOR SHEET'!$D$9,"")</f>
        <v/>
      </c>
      <c r="G10" s="231" t="str">
        <f>IF('CALCULATOR SHEET'!D18&lt;&gt;"",'CALCULATOR SHEET'!D18,"")</f>
        <v/>
      </c>
      <c r="H10" s="231" t="str">
        <f>IF(Q10="CCL",BOMS!AG10,"")</f>
        <v/>
      </c>
      <c r="I10" s="230">
        <v>1</v>
      </c>
      <c r="J10" s="231" t="str">
        <f>IF(C10&lt;&gt;"",'CALCULATOR SHEET'!K18,"")</f>
        <v/>
      </c>
      <c r="K10" s="231" t="str">
        <f>IF(J10=GENERAL!$H$6,GENERAL!$H$6,IF(J10=GENERAL!$H$7,GENERAL!$H$7,IF('PM-ORDER'!J10=GENERAL!$H$8,GENERAL!$H$8,"")))</f>
        <v/>
      </c>
      <c r="L10" s="231" t="str">
        <f>IF(C10&lt;&gt;"",'CALCULATOR SHEET'!G18,"")</f>
        <v/>
      </c>
      <c r="M10" s="231" t="str">
        <f>IF(C10&lt;&gt;"",'CALCULATOR SHEET'!O18,"")</f>
        <v/>
      </c>
      <c r="N10" s="231" t="str">
        <f>IF(C10&lt;&gt;"",'CALCULATOR SHEET'!H18,"")</f>
        <v/>
      </c>
      <c r="O10" s="233" t="str">
        <f>IF(D10&lt;&gt;"",'CALCULATOR SHEET'!I18,"")</f>
        <v/>
      </c>
      <c r="P10" s="233" t="str">
        <f>IF(E10&lt;&gt;"",'CALCULATOR SHEET'!J18,"")</f>
        <v/>
      </c>
      <c r="Q10" s="230" t="str">
        <f>IF('CALCULATOR SHEET'!K18=GENERAL!$H$9,GENERAL!$H$9,IF(OR('CALCULATOR SHEET'!K18=GENERAL!$H$6,'CALCULATOR SHEET'!K18=GENERAL!$H$7,'CALCULATOR SHEET'!K18=GENERAL!$H$8),"CCL",""))</f>
        <v/>
      </c>
      <c r="R10" s="230" t="str">
        <f>IF(C10&lt;&gt;"",'CALCULATOR SHEET'!M18,"")</f>
        <v/>
      </c>
      <c r="S10" s="230" t="str">
        <f>IF(D10&lt;&gt;"",'CALCULATOR SHEET'!N18,"")</f>
        <v/>
      </c>
      <c r="T10" s="232"/>
      <c r="U10" s="246"/>
      <c r="V10" s="246"/>
      <c r="W10" s="230" t="str">
        <f>IF(C10&lt;&gt;"",'CALCULATOR SHEET'!R18,"")</f>
        <v/>
      </c>
      <c r="X10" s="230"/>
      <c r="Y10" s="230">
        <v>1</v>
      </c>
      <c r="Z10" s="232"/>
      <c r="AA10" s="232" t="str">
        <f>IF(C10&lt;&gt;"",'CALCULATOR SHEET'!$H$9,"")</f>
        <v/>
      </c>
      <c r="AB10" s="232"/>
      <c r="AC10" s="232"/>
      <c r="AD10" s="234"/>
      <c r="AE10" s="235"/>
      <c r="AF10" s="162"/>
      <c r="AG10" s="253"/>
      <c r="AH10" s="253"/>
      <c r="AI10" s="252"/>
      <c r="AJ10" s="252"/>
      <c r="AK10" s="252"/>
      <c r="AL10" s="252"/>
      <c r="AM10" s="252"/>
      <c r="AN10" s="253"/>
      <c r="AO10" s="253"/>
    </row>
    <row r="11" spans="2:41" s="64" customFormat="1" ht="30" customHeight="1">
      <c r="B11" s="227">
        <v>7</v>
      </c>
      <c r="C11" s="228" t="str">
        <f>IF('CALCULATOR SHEET'!D19&lt;&gt;"",'CALCULATOR SHEET'!$T$5,"")</f>
        <v/>
      </c>
      <c r="D11" s="229" t="str">
        <f>IF('CALCULATOR SHEET'!D19&lt;&gt;"",'CALCULATOR SHEET'!$T$9,"")</f>
        <v/>
      </c>
      <c r="E11" s="230" t="str">
        <f t="shared" si="0"/>
        <v/>
      </c>
      <c r="F11" s="231" t="str">
        <f>IF(C11&lt;&gt;"",'CALCULATOR SHEET'!$D$9,"")</f>
        <v/>
      </c>
      <c r="G11" s="231" t="str">
        <f>IF('CALCULATOR SHEET'!D19&lt;&gt;"",'CALCULATOR SHEET'!D19,"")</f>
        <v/>
      </c>
      <c r="H11" s="231" t="str">
        <f>IF(Q11="CCL",BOMS!AG11,"")</f>
        <v/>
      </c>
      <c r="I11" s="230">
        <v>1</v>
      </c>
      <c r="J11" s="231" t="str">
        <f>IF(C11&lt;&gt;"",'CALCULATOR SHEET'!K19,"")</f>
        <v/>
      </c>
      <c r="K11" s="231" t="str">
        <f>IF(J11=GENERAL!$H$6,GENERAL!$H$6,IF(J11=GENERAL!$H$7,GENERAL!$H$7,IF('PM-ORDER'!J11=GENERAL!$H$8,GENERAL!$H$8,"")))</f>
        <v/>
      </c>
      <c r="L11" s="231" t="str">
        <f>IF(C11&lt;&gt;"",'CALCULATOR SHEET'!G19,"")</f>
        <v/>
      </c>
      <c r="M11" s="231" t="str">
        <f>IF(C11&lt;&gt;"",'CALCULATOR SHEET'!O19,"")</f>
        <v/>
      </c>
      <c r="N11" s="231" t="str">
        <f>IF(C11&lt;&gt;"",'CALCULATOR SHEET'!H19,"")</f>
        <v/>
      </c>
      <c r="O11" s="233" t="str">
        <f>IF(D11&lt;&gt;"",'CALCULATOR SHEET'!I19,"")</f>
        <v/>
      </c>
      <c r="P11" s="233" t="str">
        <f>IF(E11&lt;&gt;"",'CALCULATOR SHEET'!J19,"")</f>
        <v/>
      </c>
      <c r="Q11" s="230" t="str">
        <f>IF('CALCULATOR SHEET'!K19=GENERAL!$H$9,GENERAL!$H$9,IF(OR('CALCULATOR SHEET'!K19=GENERAL!$H$6,'CALCULATOR SHEET'!K19=GENERAL!$H$7,'CALCULATOR SHEET'!K19=GENERAL!$H$8),"CCL",""))</f>
        <v/>
      </c>
      <c r="R11" s="230" t="str">
        <f>IF(C11&lt;&gt;"",'CALCULATOR SHEET'!M19,"")</f>
        <v/>
      </c>
      <c r="S11" s="230" t="str">
        <f>IF(D11&lt;&gt;"",'CALCULATOR SHEET'!N19,"")</f>
        <v/>
      </c>
      <c r="T11" s="232"/>
      <c r="U11" s="246"/>
      <c r="V11" s="246"/>
      <c r="W11" s="230" t="str">
        <f>IF(C11&lt;&gt;"",'CALCULATOR SHEET'!R19,"")</f>
        <v/>
      </c>
      <c r="X11" s="230"/>
      <c r="Y11" s="230">
        <v>1</v>
      </c>
      <c r="Z11" s="232"/>
      <c r="AA11" s="232" t="str">
        <f>IF(C11&lt;&gt;"",'CALCULATOR SHEET'!$H$9,"")</f>
        <v/>
      </c>
      <c r="AB11" s="232"/>
      <c r="AC11" s="232"/>
      <c r="AD11" s="234"/>
      <c r="AE11" s="235"/>
      <c r="AF11" s="162"/>
      <c r="AG11" s="253"/>
      <c r="AH11" s="253"/>
      <c r="AI11" s="252"/>
      <c r="AJ11" s="252"/>
      <c r="AK11" s="252"/>
      <c r="AL11" s="252"/>
      <c r="AM11" s="252"/>
      <c r="AN11" s="253"/>
      <c r="AO11" s="253"/>
    </row>
    <row r="12" spans="2:41" s="64" customFormat="1" ht="30" customHeight="1">
      <c r="B12" s="227">
        <v>8</v>
      </c>
      <c r="C12" s="228" t="str">
        <f>IF('CALCULATOR SHEET'!D20&lt;&gt;"",'CALCULATOR SHEET'!$T$5,"")</f>
        <v/>
      </c>
      <c r="D12" s="229" t="str">
        <f>IF('CALCULATOR SHEET'!D20&lt;&gt;"",'CALCULATOR SHEET'!$T$9,"")</f>
        <v/>
      </c>
      <c r="E12" s="230" t="str">
        <f t="shared" si="0"/>
        <v/>
      </c>
      <c r="F12" s="231" t="str">
        <f>IF(C12&lt;&gt;"",'CALCULATOR SHEET'!$D$9,"")</f>
        <v/>
      </c>
      <c r="G12" s="231" t="str">
        <f>IF('CALCULATOR SHEET'!D20&lt;&gt;"",'CALCULATOR SHEET'!D20,"")</f>
        <v/>
      </c>
      <c r="H12" s="231" t="str">
        <f>IF(Q12="CCL",BOMS!AG12,"")</f>
        <v/>
      </c>
      <c r="I12" s="230">
        <v>1</v>
      </c>
      <c r="J12" s="231" t="str">
        <f>IF(C12&lt;&gt;"",'CALCULATOR SHEET'!K20,"")</f>
        <v/>
      </c>
      <c r="K12" s="231" t="str">
        <f>IF(J12=GENERAL!$H$6,GENERAL!$H$6,IF(J12=GENERAL!$H$7,GENERAL!$H$7,IF('PM-ORDER'!J12=GENERAL!$H$8,GENERAL!$H$8,"")))</f>
        <v/>
      </c>
      <c r="L12" s="231" t="str">
        <f>IF(C12&lt;&gt;"",'CALCULATOR SHEET'!G20,"")</f>
        <v/>
      </c>
      <c r="M12" s="231" t="str">
        <f>IF(C12&lt;&gt;"",'CALCULATOR SHEET'!O20,"")</f>
        <v/>
      </c>
      <c r="N12" s="231" t="str">
        <f>IF(C12&lt;&gt;"",'CALCULATOR SHEET'!H20,"")</f>
        <v/>
      </c>
      <c r="O12" s="233" t="str">
        <f>IF(D12&lt;&gt;"",'CALCULATOR SHEET'!I20,"")</f>
        <v/>
      </c>
      <c r="P12" s="233" t="str">
        <f>IF(E12&lt;&gt;"",'CALCULATOR SHEET'!J20,"")</f>
        <v/>
      </c>
      <c r="Q12" s="230" t="str">
        <f>IF('CALCULATOR SHEET'!K20=GENERAL!$H$9,GENERAL!$H$9,IF(OR('CALCULATOR SHEET'!K20=GENERAL!$H$6,'CALCULATOR SHEET'!K20=GENERAL!$H$7,'CALCULATOR SHEET'!K20=GENERAL!$H$8),"CCL",""))</f>
        <v/>
      </c>
      <c r="R12" s="230" t="str">
        <f>IF(C12&lt;&gt;"",'CALCULATOR SHEET'!M20,"")</f>
        <v/>
      </c>
      <c r="S12" s="230" t="str">
        <f>IF(D12&lt;&gt;"",'CALCULATOR SHEET'!N20,"")</f>
        <v/>
      </c>
      <c r="T12" s="232"/>
      <c r="U12" s="246"/>
      <c r="V12" s="246"/>
      <c r="W12" s="230" t="str">
        <f>IF(C12&lt;&gt;"",'CALCULATOR SHEET'!R20,"")</f>
        <v/>
      </c>
      <c r="X12" s="230"/>
      <c r="Y12" s="230">
        <v>1</v>
      </c>
      <c r="Z12" s="232"/>
      <c r="AA12" s="232" t="str">
        <f>IF(C12&lt;&gt;"",'CALCULATOR SHEET'!$H$9,"")</f>
        <v/>
      </c>
      <c r="AB12" s="232"/>
      <c r="AC12" s="232"/>
      <c r="AD12" s="234"/>
      <c r="AE12" s="235"/>
      <c r="AF12" s="162"/>
      <c r="AG12" s="253"/>
      <c r="AH12" s="253"/>
      <c r="AI12" s="252"/>
      <c r="AJ12" s="252"/>
      <c r="AK12" s="252"/>
      <c r="AL12" s="252"/>
      <c r="AM12" s="252"/>
      <c r="AN12" s="253"/>
      <c r="AO12" s="253"/>
    </row>
    <row r="13" spans="2:41" s="64" customFormat="1" ht="30" customHeight="1">
      <c r="B13" s="227">
        <v>9</v>
      </c>
      <c r="C13" s="228" t="str">
        <f>IF('CALCULATOR SHEET'!D21&lt;&gt;"",'CALCULATOR SHEET'!$T$5,"")</f>
        <v/>
      </c>
      <c r="D13" s="229" t="str">
        <f>IF('CALCULATOR SHEET'!D21&lt;&gt;"",'CALCULATOR SHEET'!$T$9,"")</f>
        <v/>
      </c>
      <c r="E13" s="230" t="str">
        <f t="shared" si="0"/>
        <v/>
      </c>
      <c r="F13" s="231" t="str">
        <f>IF(C13&lt;&gt;"",'CALCULATOR SHEET'!$D$9,"")</f>
        <v/>
      </c>
      <c r="G13" s="231" t="str">
        <f>IF('CALCULATOR SHEET'!D21&lt;&gt;"",'CALCULATOR SHEET'!D21,"")</f>
        <v/>
      </c>
      <c r="H13" s="231" t="str">
        <f>IF(Q13="CCL",BOMS!AG13,"")</f>
        <v/>
      </c>
      <c r="I13" s="230">
        <v>1</v>
      </c>
      <c r="J13" s="231" t="str">
        <f>IF(C13&lt;&gt;"",'CALCULATOR SHEET'!K21,"")</f>
        <v/>
      </c>
      <c r="K13" s="231" t="str">
        <f>IF(J13=GENERAL!$H$6,GENERAL!$H$6,IF(J13=GENERAL!$H$7,GENERAL!$H$7,IF('PM-ORDER'!J13=GENERAL!$H$8,GENERAL!$H$8,"")))</f>
        <v/>
      </c>
      <c r="L13" s="231" t="str">
        <f>IF(C13&lt;&gt;"",'CALCULATOR SHEET'!G21,"")</f>
        <v/>
      </c>
      <c r="M13" s="231" t="str">
        <f>IF(C13&lt;&gt;"",'CALCULATOR SHEET'!O21,"")</f>
        <v/>
      </c>
      <c r="N13" s="231" t="str">
        <f>IF(C13&lt;&gt;"",'CALCULATOR SHEET'!H21,"")</f>
        <v/>
      </c>
      <c r="O13" s="233" t="str">
        <f>IF(D13&lt;&gt;"",'CALCULATOR SHEET'!I21,"")</f>
        <v/>
      </c>
      <c r="P13" s="233" t="str">
        <f>IF(E13&lt;&gt;"",'CALCULATOR SHEET'!J21,"")</f>
        <v/>
      </c>
      <c r="Q13" s="230" t="str">
        <f>IF('CALCULATOR SHEET'!K21=GENERAL!$H$9,GENERAL!$H$9,IF(OR('CALCULATOR SHEET'!K21=GENERAL!$H$6,'CALCULATOR SHEET'!K21=GENERAL!$H$7,'CALCULATOR SHEET'!K21=GENERAL!$H$8),"CCL",""))</f>
        <v/>
      </c>
      <c r="R13" s="230" t="str">
        <f>IF(C13&lt;&gt;"",'CALCULATOR SHEET'!M21,"")</f>
        <v/>
      </c>
      <c r="S13" s="230" t="str">
        <f>IF(D13&lt;&gt;"",'CALCULATOR SHEET'!N21,"")</f>
        <v/>
      </c>
      <c r="T13" s="232"/>
      <c r="U13" s="246"/>
      <c r="V13" s="246"/>
      <c r="W13" s="230" t="str">
        <f>IF(C13&lt;&gt;"",'CALCULATOR SHEET'!R21,"")</f>
        <v/>
      </c>
      <c r="X13" s="230"/>
      <c r="Y13" s="230">
        <v>1</v>
      </c>
      <c r="Z13" s="232"/>
      <c r="AA13" s="232" t="str">
        <f>IF(C13&lt;&gt;"",'CALCULATOR SHEET'!$H$9,"")</f>
        <v/>
      </c>
      <c r="AB13" s="232"/>
      <c r="AC13" s="232"/>
      <c r="AD13" s="234"/>
      <c r="AE13" s="235"/>
      <c r="AF13" s="162"/>
      <c r="AG13" s="253"/>
      <c r="AH13" s="253"/>
      <c r="AI13" s="252"/>
      <c r="AJ13" s="252"/>
      <c r="AK13" s="252"/>
      <c r="AL13" s="252"/>
      <c r="AM13" s="252"/>
      <c r="AN13" s="253"/>
      <c r="AO13" s="253"/>
    </row>
    <row r="14" spans="2:41" s="64" customFormat="1" ht="30" customHeight="1">
      <c r="B14" s="227">
        <v>10</v>
      </c>
      <c r="C14" s="228" t="str">
        <f>IF('CALCULATOR SHEET'!D22&lt;&gt;"",'CALCULATOR SHEET'!$T$5,"")</f>
        <v/>
      </c>
      <c r="D14" s="229" t="str">
        <f>IF('CALCULATOR SHEET'!D22&lt;&gt;"",'CALCULATOR SHEET'!$T$9,"")</f>
        <v/>
      </c>
      <c r="E14" s="230" t="str">
        <f t="shared" si="0"/>
        <v/>
      </c>
      <c r="F14" s="231" t="str">
        <f>IF(C14&lt;&gt;"",'CALCULATOR SHEET'!$D$9,"")</f>
        <v/>
      </c>
      <c r="G14" s="231" t="str">
        <f>IF('CALCULATOR SHEET'!D22&lt;&gt;"",'CALCULATOR SHEET'!D22,"")</f>
        <v/>
      </c>
      <c r="H14" s="231" t="str">
        <f>IF(Q14="CCL",BOMS!AG14,"")</f>
        <v/>
      </c>
      <c r="I14" s="230">
        <v>1</v>
      </c>
      <c r="J14" s="231" t="str">
        <f>IF(C14&lt;&gt;"",'CALCULATOR SHEET'!K22,"")</f>
        <v/>
      </c>
      <c r="K14" s="231" t="str">
        <f>IF(J14=GENERAL!$H$6,GENERAL!$H$6,IF(J14=GENERAL!$H$7,GENERAL!$H$7,IF('PM-ORDER'!J14=GENERAL!$H$8,GENERAL!$H$8,"")))</f>
        <v/>
      </c>
      <c r="L14" s="231" t="str">
        <f>IF(C14&lt;&gt;"",'CALCULATOR SHEET'!G22,"")</f>
        <v/>
      </c>
      <c r="M14" s="231" t="str">
        <f>IF(C14&lt;&gt;"",'CALCULATOR SHEET'!O22,"")</f>
        <v/>
      </c>
      <c r="N14" s="231" t="str">
        <f>IF(C14&lt;&gt;"",'CALCULATOR SHEET'!H22,"")</f>
        <v/>
      </c>
      <c r="O14" s="233" t="str">
        <f>IF(D14&lt;&gt;"",'CALCULATOR SHEET'!I22,"")</f>
        <v/>
      </c>
      <c r="P14" s="233" t="str">
        <f>IF(E14&lt;&gt;"",'CALCULATOR SHEET'!J22,"")</f>
        <v/>
      </c>
      <c r="Q14" s="230" t="str">
        <f>IF('CALCULATOR SHEET'!K22=GENERAL!$H$9,GENERAL!$H$9,IF(OR('CALCULATOR SHEET'!K22=GENERAL!$H$6,'CALCULATOR SHEET'!K22=GENERAL!$H$7,'CALCULATOR SHEET'!K22=GENERAL!$H$8),"CCL",""))</f>
        <v/>
      </c>
      <c r="R14" s="230" t="str">
        <f>IF(C14&lt;&gt;"",'CALCULATOR SHEET'!M22,"")</f>
        <v/>
      </c>
      <c r="S14" s="230" t="str">
        <f>IF(D14&lt;&gt;"",'CALCULATOR SHEET'!N22,"")</f>
        <v/>
      </c>
      <c r="T14" s="232"/>
      <c r="U14" s="246"/>
      <c r="V14" s="246"/>
      <c r="W14" s="230" t="str">
        <f>IF(C14&lt;&gt;"",'CALCULATOR SHEET'!R22,"")</f>
        <v/>
      </c>
      <c r="X14" s="230"/>
      <c r="Y14" s="230">
        <v>1</v>
      </c>
      <c r="Z14" s="232"/>
      <c r="AA14" s="232" t="str">
        <f>IF(C14&lt;&gt;"",'CALCULATOR SHEET'!$H$9,"")</f>
        <v/>
      </c>
      <c r="AB14" s="232"/>
      <c r="AC14" s="232"/>
      <c r="AD14" s="234"/>
      <c r="AE14" s="235"/>
      <c r="AF14" s="162"/>
      <c r="AG14" s="253"/>
      <c r="AH14" s="253"/>
      <c r="AI14" s="252"/>
      <c r="AJ14" s="252"/>
      <c r="AK14" s="252"/>
      <c r="AL14" s="252"/>
      <c r="AM14" s="252"/>
      <c r="AN14" s="253"/>
      <c r="AO14" s="253"/>
    </row>
    <row r="15" spans="2:41" s="64" customFormat="1" ht="30" customHeight="1">
      <c r="B15" s="227">
        <v>11</v>
      </c>
      <c r="C15" s="228" t="str">
        <f>IF('CALCULATOR SHEET'!D23&lt;&gt;"",'CALCULATOR SHEET'!$T$5,"")</f>
        <v/>
      </c>
      <c r="D15" s="229" t="str">
        <f>IF('CALCULATOR SHEET'!D23&lt;&gt;"",'CALCULATOR SHEET'!$T$9,"")</f>
        <v/>
      </c>
      <c r="E15" s="230" t="str">
        <f t="shared" si="0"/>
        <v/>
      </c>
      <c r="F15" s="231" t="str">
        <f>IF(C15&lt;&gt;"",'CALCULATOR SHEET'!$D$9,"")</f>
        <v/>
      </c>
      <c r="G15" s="231" t="str">
        <f>IF('CALCULATOR SHEET'!D23&lt;&gt;"",'CALCULATOR SHEET'!D23,"")</f>
        <v/>
      </c>
      <c r="H15" s="231" t="str">
        <f>IF(Q15="CCL",BOMS!AG15,"")</f>
        <v/>
      </c>
      <c r="I15" s="230">
        <v>1</v>
      </c>
      <c r="J15" s="231" t="str">
        <f>IF(C15&lt;&gt;"",'CALCULATOR SHEET'!K23,"")</f>
        <v/>
      </c>
      <c r="K15" s="231" t="str">
        <f>IF(J15=GENERAL!$H$6,GENERAL!$H$6,IF(J15=GENERAL!$H$7,GENERAL!$H$7,IF('PM-ORDER'!J15=GENERAL!$H$8,GENERAL!$H$8,"")))</f>
        <v/>
      </c>
      <c r="L15" s="231" t="str">
        <f>IF(C15&lt;&gt;"",'CALCULATOR SHEET'!G23,"")</f>
        <v/>
      </c>
      <c r="M15" s="231" t="str">
        <f>IF(C15&lt;&gt;"",'CALCULATOR SHEET'!O23,"")</f>
        <v/>
      </c>
      <c r="N15" s="231" t="str">
        <f>IF(C15&lt;&gt;"",'CALCULATOR SHEET'!H23,"")</f>
        <v/>
      </c>
      <c r="O15" s="233" t="str">
        <f>IF(D15&lt;&gt;"",'CALCULATOR SHEET'!I23,"")</f>
        <v/>
      </c>
      <c r="P15" s="233" t="str">
        <f>IF(E15&lt;&gt;"",'CALCULATOR SHEET'!J23,"")</f>
        <v/>
      </c>
      <c r="Q15" s="230" t="str">
        <f>IF('CALCULATOR SHEET'!K23=GENERAL!$H$9,GENERAL!$H$9,IF(OR('CALCULATOR SHEET'!K23=GENERAL!$H$6,'CALCULATOR SHEET'!K23=GENERAL!$H$7,'CALCULATOR SHEET'!K23=GENERAL!$H$8),"CCL",""))</f>
        <v/>
      </c>
      <c r="R15" s="230" t="str">
        <f>IF(C15&lt;&gt;"",'CALCULATOR SHEET'!M23,"")</f>
        <v/>
      </c>
      <c r="S15" s="230" t="str">
        <f>IF(D15&lt;&gt;"",'CALCULATOR SHEET'!N23,"")</f>
        <v/>
      </c>
      <c r="T15" s="232"/>
      <c r="U15" s="246"/>
      <c r="V15" s="246"/>
      <c r="W15" s="230" t="str">
        <f>IF(C15&lt;&gt;"",'CALCULATOR SHEET'!R23,"")</f>
        <v/>
      </c>
      <c r="X15" s="230"/>
      <c r="Y15" s="230">
        <v>1</v>
      </c>
      <c r="Z15" s="232"/>
      <c r="AA15" s="232" t="str">
        <f>IF(C15&lt;&gt;"",'CALCULATOR SHEET'!$H$9,"")</f>
        <v/>
      </c>
      <c r="AB15" s="232"/>
      <c r="AC15" s="232"/>
      <c r="AD15" s="234"/>
      <c r="AE15" s="235"/>
      <c r="AF15" s="162"/>
      <c r="AG15" s="253"/>
      <c r="AH15" s="253"/>
      <c r="AI15" s="252"/>
      <c r="AJ15" s="252"/>
      <c r="AK15" s="252"/>
      <c r="AL15" s="252"/>
      <c r="AM15" s="252"/>
      <c r="AN15" s="253"/>
      <c r="AO15" s="253"/>
    </row>
    <row r="16" spans="2:41" s="64" customFormat="1" ht="30" customHeight="1">
      <c r="B16" s="227">
        <v>12</v>
      </c>
      <c r="C16" s="228" t="str">
        <f>IF('CALCULATOR SHEET'!D24&lt;&gt;"",'CALCULATOR SHEET'!$T$5,"")</f>
        <v/>
      </c>
      <c r="D16" s="229" t="str">
        <f>IF('CALCULATOR SHEET'!D24&lt;&gt;"",'CALCULATOR SHEET'!$T$9,"")</f>
        <v/>
      </c>
      <c r="E16" s="230" t="str">
        <f t="shared" si="0"/>
        <v/>
      </c>
      <c r="F16" s="231" t="str">
        <f>IF(C16&lt;&gt;"",'CALCULATOR SHEET'!$D$9,"")</f>
        <v/>
      </c>
      <c r="G16" s="231" t="str">
        <f>IF('CALCULATOR SHEET'!D24&lt;&gt;"",'CALCULATOR SHEET'!D24,"")</f>
        <v/>
      </c>
      <c r="H16" s="231" t="str">
        <f>IF(Q16="CCL",BOMS!AG16,"")</f>
        <v/>
      </c>
      <c r="I16" s="230">
        <v>1</v>
      </c>
      <c r="J16" s="231" t="str">
        <f>IF(C16&lt;&gt;"",'CALCULATOR SHEET'!K24,"")</f>
        <v/>
      </c>
      <c r="K16" s="231" t="str">
        <f>IF(J16=GENERAL!$H$6,GENERAL!$H$6,IF(J16=GENERAL!$H$7,GENERAL!$H$7,IF('PM-ORDER'!J16=GENERAL!$H$8,GENERAL!$H$8,"")))</f>
        <v/>
      </c>
      <c r="L16" s="231" t="str">
        <f>IF(C16&lt;&gt;"",'CALCULATOR SHEET'!G24,"")</f>
        <v/>
      </c>
      <c r="M16" s="231" t="str">
        <f>IF(C16&lt;&gt;"",'CALCULATOR SHEET'!O24,"")</f>
        <v/>
      </c>
      <c r="N16" s="231" t="str">
        <f>IF(C16&lt;&gt;"",'CALCULATOR SHEET'!H24,"")</f>
        <v/>
      </c>
      <c r="O16" s="233" t="str">
        <f>IF(D16&lt;&gt;"",'CALCULATOR SHEET'!I24,"")</f>
        <v/>
      </c>
      <c r="P16" s="233" t="str">
        <f>IF(E16&lt;&gt;"",'CALCULATOR SHEET'!J24,"")</f>
        <v/>
      </c>
      <c r="Q16" s="230" t="str">
        <f>IF('CALCULATOR SHEET'!K24=GENERAL!$H$9,GENERAL!$H$9,IF(OR('CALCULATOR SHEET'!K24=GENERAL!$H$6,'CALCULATOR SHEET'!K24=GENERAL!$H$7,'CALCULATOR SHEET'!K24=GENERAL!$H$8),"CCL",""))</f>
        <v/>
      </c>
      <c r="R16" s="230" t="str">
        <f>IF(C16&lt;&gt;"",'CALCULATOR SHEET'!M24,"")</f>
        <v/>
      </c>
      <c r="S16" s="230" t="str">
        <f>IF(D16&lt;&gt;"",'CALCULATOR SHEET'!N24,"")</f>
        <v/>
      </c>
      <c r="T16" s="232"/>
      <c r="U16" s="246"/>
      <c r="V16" s="246"/>
      <c r="W16" s="230" t="str">
        <f>IF(C16&lt;&gt;"",'CALCULATOR SHEET'!R24,"")</f>
        <v/>
      </c>
      <c r="X16" s="230"/>
      <c r="Y16" s="230">
        <v>1</v>
      </c>
      <c r="Z16" s="232"/>
      <c r="AA16" s="232" t="str">
        <f>IF(C16&lt;&gt;"",'CALCULATOR SHEET'!$H$9,"")</f>
        <v/>
      </c>
      <c r="AB16" s="232"/>
      <c r="AC16" s="232"/>
      <c r="AD16" s="234"/>
      <c r="AE16" s="235"/>
      <c r="AF16" s="162"/>
      <c r="AG16" s="253"/>
      <c r="AH16" s="253"/>
      <c r="AI16" s="252"/>
      <c r="AJ16" s="252"/>
      <c r="AK16" s="252"/>
      <c r="AL16" s="252"/>
      <c r="AM16" s="252"/>
      <c r="AN16" s="253"/>
      <c r="AO16" s="253"/>
    </row>
    <row r="17" spans="2:41" s="64" customFormat="1" ht="30" customHeight="1">
      <c r="B17" s="227">
        <v>13</v>
      </c>
      <c r="C17" s="228" t="str">
        <f>IF('CALCULATOR SHEET'!D25&lt;&gt;"",'CALCULATOR SHEET'!$T$5,"")</f>
        <v/>
      </c>
      <c r="D17" s="229" t="str">
        <f>IF('CALCULATOR SHEET'!D25&lt;&gt;"",'CALCULATOR SHEET'!$T$9,"")</f>
        <v/>
      </c>
      <c r="E17" s="230" t="str">
        <f t="shared" si="0"/>
        <v/>
      </c>
      <c r="F17" s="231" t="str">
        <f>IF(C17&lt;&gt;"",'CALCULATOR SHEET'!$D$9,"")</f>
        <v/>
      </c>
      <c r="G17" s="231" t="str">
        <f>IF('CALCULATOR SHEET'!D25&lt;&gt;"",'CALCULATOR SHEET'!D25,"")</f>
        <v/>
      </c>
      <c r="H17" s="231" t="str">
        <f>IF(Q17="CCL",BOMS!AG17,"")</f>
        <v/>
      </c>
      <c r="I17" s="230">
        <v>1</v>
      </c>
      <c r="J17" s="231" t="str">
        <f>IF(C17&lt;&gt;"",'CALCULATOR SHEET'!K25,"")</f>
        <v/>
      </c>
      <c r="K17" s="231" t="str">
        <f>IF(J17=GENERAL!$H$6,GENERAL!$H$6,IF(J17=GENERAL!$H$7,GENERAL!$H$7,IF('PM-ORDER'!J17=GENERAL!$H$8,GENERAL!$H$8,"")))</f>
        <v/>
      </c>
      <c r="L17" s="231" t="str">
        <f>IF(C17&lt;&gt;"",'CALCULATOR SHEET'!G25,"")</f>
        <v/>
      </c>
      <c r="M17" s="231" t="str">
        <f>IF(C17&lt;&gt;"",'CALCULATOR SHEET'!O25,"")</f>
        <v/>
      </c>
      <c r="N17" s="231" t="str">
        <f>IF(C17&lt;&gt;"",'CALCULATOR SHEET'!H25,"")</f>
        <v/>
      </c>
      <c r="O17" s="233" t="str">
        <f>IF(D17&lt;&gt;"",'CALCULATOR SHEET'!I25,"")</f>
        <v/>
      </c>
      <c r="P17" s="233" t="str">
        <f>IF(E17&lt;&gt;"",'CALCULATOR SHEET'!J25,"")</f>
        <v/>
      </c>
      <c r="Q17" s="230" t="str">
        <f>IF('CALCULATOR SHEET'!K25=GENERAL!$H$9,GENERAL!$H$9,IF(OR('CALCULATOR SHEET'!K25=GENERAL!$H$6,'CALCULATOR SHEET'!K25=GENERAL!$H$7,'CALCULATOR SHEET'!K25=GENERAL!$H$8),"CCL",""))</f>
        <v/>
      </c>
      <c r="R17" s="230" t="str">
        <f>IF(C17&lt;&gt;"",'CALCULATOR SHEET'!M25,"")</f>
        <v/>
      </c>
      <c r="S17" s="230" t="str">
        <f>IF(D17&lt;&gt;"",'CALCULATOR SHEET'!N25,"")</f>
        <v/>
      </c>
      <c r="T17" s="232"/>
      <c r="U17" s="246"/>
      <c r="V17" s="246"/>
      <c r="W17" s="230" t="str">
        <f>IF(C17&lt;&gt;"",'CALCULATOR SHEET'!R25,"")</f>
        <v/>
      </c>
      <c r="X17" s="230"/>
      <c r="Y17" s="230">
        <v>1</v>
      </c>
      <c r="Z17" s="232"/>
      <c r="AA17" s="232" t="str">
        <f>IF(C17&lt;&gt;"",'CALCULATOR SHEET'!$H$9,"")</f>
        <v/>
      </c>
      <c r="AB17" s="232"/>
      <c r="AC17" s="232"/>
      <c r="AD17" s="234"/>
      <c r="AE17" s="235"/>
      <c r="AF17" s="162"/>
      <c r="AG17" s="253"/>
      <c r="AH17" s="253"/>
      <c r="AI17" s="252"/>
      <c r="AJ17" s="252"/>
      <c r="AK17" s="252"/>
      <c r="AL17" s="252"/>
      <c r="AM17" s="252"/>
      <c r="AN17" s="253"/>
      <c r="AO17" s="253"/>
    </row>
    <row r="18" spans="2:41" s="64" customFormat="1" ht="30" customHeight="1">
      <c r="B18" s="227">
        <v>14</v>
      </c>
      <c r="C18" s="228" t="str">
        <f>IF('CALCULATOR SHEET'!D26&lt;&gt;"",'CALCULATOR SHEET'!$T$5,"")</f>
        <v/>
      </c>
      <c r="D18" s="229" t="str">
        <f>IF('CALCULATOR SHEET'!D26&lt;&gt;"",'CALCULATOR SHEET'!$T$9,"")</f>
        <v/>
      </c>
      <c r="E18" s="230" t="str">
        <f t="shared" si="0"/>
        <v/>
      </c>
      <c r="F18" s="231" t="str">
        <f>IF(C18&lt;&gt;"",'CALCULATOR SHEET'!$D$9,"")</f>
        <v/>
      </c>
      <c r="G18" s="231" t="str">
        <f>IF('CALCULATOR SHEET'!D26&lt;&gt;"",'CALCULATOR SHEET'!D26,"")</f>
        <v/>
      </c>
      <c r="H18" s="231" t="str">
        <f>IF(Q18="CCL",BOMS!AG18,"")</f>
        <v/>
      </c>
      <c r="I18" s="230">
        <v>1</v>
      </c>
      <c r="J18" s="231" t="str">
        <f>IF(C18&lt;&gt;"",'CALCULATOR SHEET'!K26,"")</f>
        <v/>
      </c>
      <c r="K18" s="231" t="str">
        <f>IF(J18=GENERAL!$H$6,GENERAL!$H$6,IF(J18=GENERAL!$H$7,GENERAL!$H$7,IF('PM-ORDER'!J18=GENERAL!$H$8,GENERAL!$H$8,"")))</f>
        <v/>
      </c>
      <c r="L18" s="231" t="str">
        <f>IF(C18&lt;&gt;"",'CALCULATOR SHEET'!G26,"")</f>
        <v/>
      </c>
      <c r="M18" s="231" t="str">
        <f>IF(C18&lt;&gt;"",'CALCULATOR SHEET'!O26,"")</f>
        <v/>
      </c>
      <c r="N18" s="231" t="str">
        <f>IF(C18&lt;&gt;"",'CALCULATOR SHEET'!H26,"")</f>
        <v/>
      </c>
      <c r="O18" s="233" t="str">
        <f>IF(D18&lt;&gt;"",'CALCULATOR SHEET'!I26,"")</f>
        <v/>
      </c>
      <c r="P18" s="233" t="str">
        <f>IF(E18&lt;&gt;"",'CALCULATOR SHEET'!J26,"")</f>
        <v/>
      </c>
      <c r="Q18" s="230" t="str">
        <f>IF('CALCULATOR SHEET'!K26=GENERAL!$H$9,GENERAL!$H$9,IF(OR('CALCULATOR SHEET'!K26=GENERAL!$H$6,'CALCULATOR SHEET'!K26=GENERAL!$H$7,'CALCULATOR SHEET'!K26=GENERAL!$H$8),"CCL",""))</f>
        <v/>
      </c>
      <c r="R18" s="230" t="str">
        <f>IF(C18&lt;&gt;"",'CALCULATOR SHEET'!M26,"")</f>
        <v/>
      </c>
      <c r="S18" s="230" t="str">
        <f>IF(D18&lt;&gt;"",'CALCULATOR SHEET'!N26,"")</f>
        <v/>
      </c>
      <c r="T18" s="232"/>
      <c r="U18" s="246"/>
      <c r="V18" s="246"/>
      <c r="W18" s="230" t="str">
        <f>IF(C18&lt;&gt;"",'CALCULATOR SHEET'!R26,"")</f>
        <v/>
      </c>
      <c r="X18" s="230"/>
      <c r="Y18" s="230">
        <v>1</v>
      </c>
      <c r="Z18" s="232"/>
      <c r="AA18" s="232" t="str">
        <f>IF(C18&lt;&gt;"",'CALCULATOR SHEET'!$H$9,"")</f>
        <v/>
      </c>
      <c r="AB18" s="232"/>
      <c r="AC18" s="232"/>
      <c r="AD18" s="234"/>
      <c r="AE18" s="235"/>
      <c r="AF18" s="162"/>
      <c r="AG18" s="253"/>
      <c r="AH18" s="253"/>
      <c r="AI18" s="252"/>
      <c r="AJ18" s="252"/>
      <c r="AK18" s="252"/>
      <c r="AL18" s="252"/>
      <c r="AM18" s="252"/>
      <c r="AN18" s="253"/>
      <c r="AO18" s="253"/>
    </row>
    <row r="19" spans="2:41" s="64" customFormat="1" ht="30" customHeight="1">
      <c r="B19" s="227">
        <v>15</v>
      </c>
      <c r="C19" s="228" t="str">
        <f>IF('CALCULATOR SHEET'!D27&lt;&gt;"",'CALCULATOR SHEET'!$T$5,"")</f>
        <v/>
      </c>
      <c r="D19" s="229" t="str">
        <f>IF('CALCULATOR SHEET'!D27&lt;&gt;"",'CALCULATOR SHEET'!$T$9,"")</f>
        <v/>
      </c>
      <c r="E19" s="230" t="str">
        <f t="shared" si="0"/>
        <v/>
      </c>
      <c r="F19" s="231" t="str">
        <f>IF(C19&lt;&gt;"",'CALCULATOR SHEET'!$D$9,"")</f>
        <v/>
      </c>
      <c r="G19" s="231" t="str">
        <f>IF('CALCULATOR SHEET'!D27&lt;&gt;"",'CALCULATOR SHEET'!D27,"")</f>
        <v/>
      </c>
      <c r="H19" s="231" t="str">
        <f>IF(Q19="CCL",BOMS!AG19,"")</f>
        <v/>
      </c>
      <c r="I19" s="230">
        <v>1</v>
      </c>
      <c r="J19" s="231" t="str">
        <f>IF(C19&lt;&gt;"",'CALCULATOR SHEET'!K27,"")</f>
        <v/>
      </c>
      <c r="K19" s="231" t="str">
        <f>IF(J19=GENERAL!$H$6,GENERAL!$H$6,IF(J19=GENERAL!$H$7,GENERAL!$H$7,IF('PM-ORDER'!J19=GENERAL!$H$8,GENERAL!$H$8,"")))</f>
        <v/>
      </c>
      <c r="L19" s="231" t="str">
        <f>IF(C19&lt;&gt;"",'CALCULATOR SHEET'!G27,"")</f>
        <v/>
      </c>
      <c r="M19" s="231" t="str">
        <f>IF(C19&lt;&gt;"",'CALCULATOR SHEET'!O27,"")</f>
        <v/>
      </c>
      <c r="N19" s="231" t="str">
        <f>IF(C19&lt;&gt;"",'CALCULATOR SHEET'!H27,"")</f>
        <v/>
      </c>
      <c r="O19" s="233" t="str">
        <f>IF(D19&lt;&gt;"",'CALCULATOR SHEET'!I27,"")</f>
        <v/>
      </c>
      <c r="P19" s="233" t="str">
        <f>IF(E19&lt;&gt;"",'CALCULATOR SHEET'!J27,"")</f>
        <v/>
      </c>
      <c r="Q19" s="230" t="str">
        <f>IF('CALCULATOR SHEET'!K27=GENERAL!$H$9,GENERAL!$H$9,IF(OR('CALCULATOR SHEET'!K27=GENERAL!$H$6,'CALCULATOR SHEET'!K27=GENERAL!$H$7,'CALCULATOR SHEET'!K27=GENERAL!$H$8),"CCL",""))</f>
        <v/>
      </c>
      <c r="R19" s="230" t="str">
        <f>IF(C19&lt;&gt;"",'CALCULATOR SHEET'!M27,"")</f>
        <v/>
      </c>
      <c r="S19" s="230" t="str">
        <f>IF(D19&lt;&gt;"",'CALCULATOR SHEET'!N27,"")</f>
        <v/>
      </c>
      <c r="T19" s="232"/>
      <c r="U19" s="246"/>
      <c r="V19" s="246"/>
      <c r="W19" s="230" t="str">
        <f>IF(C19&lt;&gt;"",'CALCULATOR SHEET'!R27,"")</f>
        <v/>
      </c>
      <c r="X19" s="230"/>
      <c r="Y19" s="230">
        <v>1</v>
      </c>
      <c r="Z19" s="232"/>
      <c r="AA19" s="232" t="str">
        <f>IF(C19&lt;&gt;"",'CALCULATOR SHEET'!$H$9,"")</f>
        <v/>
      </c>
      <c r="AB19" s="232"/>
      <c r="AC19" s="232"/>
      <c r="AD19" s="234"/>
      <c r="AE19" s="235"/>
      <c r="AF19" s="162"/>
      <c r="AG19" s="253"/>
      <c r="AH19" s="253"/>
      <c r="AI19" s="252"/>
      <c r="AJ19" s="252"/>
      <c r="AK19" s="252"/>
      <c r="AL19" s="252"/>
      <c r="AM19" s="252"/>
      <c r="AN19" s="253"/>
      <c r="AO19" s="253"/>
    </row>
    <row r="20" spans="2:41" s="64" customFormat="1" ht="30" customHeight="1">
      <c r="B20" s="227">
        <v>16</v>
      </c>
      <c r="C20" s="228" t="str">
        <f>IF('CALCULATOR SHEET'!D28&lt;&gt;"",'CALCULATOR SHEET'!$T$5,"")</f>
        <v/>
      </c>
      <c r="D20" s="229" t="str">
        <f>IF('CALCULATOR SHEET'!D28&lt;&gt;"",'CALCULATOR SHEET'!$T$9,"")</f>
        <v/>
      </c>
      <c r="E20" s="230" t="str">
        <f t="shared" si="0"/>
        <v/>
      </c>
      <c r="F20" s="231" t="str">
        <f>IF(C20&lt;&gt;"",'CALCULATOR SHEET'!$D$9,"")</f>
        <v/>
      </c>
      <c r="G20" s="231" t="str">
        <f>IF('CALCULATOR SHEET'!D28&lt;&gt;"",'CALCULATOR SHEET'!D28,"")</f>
        <v/>
      </c>
      <c r="H20" s="231" t="str">
        <f>IF(Q20="CCL",BOMS!AG20,"")</f>
        <v/>
      </c>
      <c r="I20" s="230">
        <v>1</v>
      </c>
      <c r="J20" s="231" t="str">
        <f>IF(C20&lt;&gt;"",'CALCULATOR SHEET'!K28,"")</f>
        <v/>
      </c>
      <c r="K20" s="231" t="str">
        <f>IF(J20=GENERAL!$H$6,GENERAL!$H$6,IF(J20=GENERAL!$H$7,GENERAL!$H$7,IF('PM-ORDER'!J20=GENERAL!$H$8,GENERAL!$H$8,"")))</f>
        <v/>
      </c>
      <c r="L20" s="231" t="str">
        <f>IF(C20&lt;&gt;"",'CALCULATOR SHEET'!G28,"")</f>
        <v/>
      </c>
      <c r="M20" s="231" t="str">
        <f>IF(C20&lt;&gt;"",'CALCULATOR SHEET'!O28,"")</f>
        <v/>
      </c>
      <c r="N20" s="231" t="str">
        <f>IF(C20&lt;&gt;"",'CALCULATOR SHEET'!H28,"")</f>
        <v/>
      </c>
      <c r="O20" s="233" t="str">
        <f>IF(D20&lt;&gt;"",'CALCULATOR SHEET'!I28,"")</f>
        <v/>
      </c>
      <c r="P20" s="233" t="str">
        <f>IF(E20&lt;&gt;"",'CALCULATOR SHEET'!J28,"")</f>
        <v/>
      </c>
      <c r="Q20" s="230" t="str">
        <f>IF('CALCULATOR SHEET'!K28=GENERAL!$H$9,GENERAL!$H$9,IF(OR('CALCULATOR SHEET'!K28=GENERAL!$H$6,'CALCULATOR SHEET'!K28=GENERAL!$H$7,'CALCULATOR SHEET'!K28=GENERAL!$H$8),"CCL",""))</f>
        <v/>
      </c>
      <c r="R20" s="230" t="str">
        <f>IF(C20&lt;&gt;"",'CALCULATOR SHEET'!M28,"")</f>
        <v/>
      </c>
      <c r="S20" s="230" t="str">
        <f>IF(D20&lt;&gt;"",'CALCULATOR SHEET'!N28,"")</f>
        <v/>
      </c>
      <c r="T20" s="232"/>
      <c r="U20" s="246"/>
      <c r="V20" s="246"/>
      <c r="W20" s="230" t="str">
        <f>IF(C20&lt;&gt;"",'CALCULATOR SHEET'!R28,"")</f>
        <v/>
      </c>
      <c r="X20" s="230"/>
      <c r="Y20" s="230">
        <v>1</v>
      </c>
      <c r="Z20" s="232"/>
      <c r="AA20" s="232" t="str">
        <f>IF(C20&lt;&gt;"",'CALCULATOR SHEET'!$H$9,"")</f>
        <v/>
      </c>
      <c r="AB20" s="232"/>
      <c r="AC20" s="232"/>
      <c r="AD20" s="234"/>
      <c r="AE20" s="235"/>
      <c r="AF20" s="162"/>
      <c r="AG20" s="253"/>
      <c r="AH20" s="253"/>
      <c r="AI20" s="252"/>
      <c r="AJ20" s="252"/>
      <c r="AK20" s="252"/>
      <c r="AL20" s="252"/>
      <c r="AM20" s="252"/>
      <c r="AN20" s="253"/>
      <c r="AO20" s="253"/>
    </row>
    <row r="21" spans="2:41" s="64" customFormat="1" ht="30" customHeight="1">
      <c r="B21" s="227">
        <v>17</v>
      </c>
      <c r="C21" s="228" t="str">
        <f>IF('CALCULATOR SHEET'!D29&lt;&gt;"",'CALCULATOR SHEET'!$T$5,"")</f>
        <v/>
      </c>
      <c r="D21" s="229" t="str">
        <f>IF('CALCULATOR SHEET'!D29&lt;&gt;"",'CALCULATOR SHEET'!$T$9,"")</f>
        <v/>
      </c>
      <c r="E21" s="230" t="str">
        <f t="shared" si="0"/>
        <v/>
      </c>
      <c r="F21" s="231" t="str">
        <f>IF(C21&lt;&gt;"",'CALCULATOR SHEET'!$D$9,"")</f>
        <v/>
      </c>
      <c r="G21" s="231" t="str">
        <f>IF('CALCULATOR SHEET'!D29&lt;&gt;"",'CALCULATOR SHEET'!D29,"")</f>
        <v/>
      </c>
      <c r="H21" s="231" t="str">
        <f>IF(Q21="CCL",BOMS!AG21,"")</f>
        <v/>
      </c>
      <c r="I21" s="230">
        <v>1</v>
      </c>
      <c r="J21" s="231" t="str">
        <f>IF(C21&lt;&gt;"",'CALCULATOR SHEET'!K29,"")</f>
        <v/>
      </c>
      <c r="K21" s="231" t="str">
        <f>IF(J21=GENERAL!$H$6,GENERAL!$H$6,IF(J21=GENERAL!$H$7,GENERAL!$H$7,IF('PM-ORDER'!J21=GENERAL!$H$8,GENERAL!$H$8,"")))</f>
        <v/>
      </c>
      <c r="L21" s="231" t="str">
        <f>IF(C21&lt;&gt;"",'CALCULATOR SHEET'!G29,"")</f>
        <v/>
      </c>
      <c r="M21" s="231" t="str">
        <f>IF(C21&lt;&gt;"",'CALCULATOR SHEET'!O29,"")</f>
        <v/>
      </c>
      <c r="N21" s="231" t="str">
        <f>IF(C21&lt;&gt;"",'CALCULATOR SHEET'!H29,"")</f>
        <v/>
      </c>
      <c r="O21" s="233" t="str">
        <f>IF(D21&lt;&gt;"",'CALCULATOR SHEET'!I29,"")</f>
        <v/>
      </c>
      <c r="P21" s="233" t="str">
        <f>IF(E21&lt;&gt;"",'CALCULATOR SHEET'!J29,"")</f>
        <v/>
      </c>
      <c r="Q21" s="230" t="str">
        <f>IF('CALCULATOR SHEET'!K29=GENERAL!$H$9,GENERAL!$H$9,IF(OR('CALCULATOR SHEET'!K29=GENERAL!$H$6,'CALCULATOR SHEET'!K29=GENERAL!$H$7,'CALCULATOR SHEET'!K29=GENERAL!$H$8),"CCL",""))</f>
        <v/>
      </c>
      <c r="R21" s="230" t="str">
        <f>IF(C21&lt;&gt;"",'CALCULATOR SHEET'!M29,"")</f>
        <v/>
      </c>
      <c r="S21" s="230" t="str">
        <f>IF(D21&lt;&gt;"",'CALCULATOR SHEET'!N29,"")</f>
        <v/>
      </c>
      <c r="T21" s="232"/>
      <c r="U21" s="246"/>
      <c r="V21" s="246"/>
      <c r="W21" s="230" t="str">
        <f>IF(C21&lt;&gt;"",'CALCULATOR SHEET'!R29,"")</f>
        <v/>
      </c>
      <c r="X21" s="230"/>
      <c r="Y21" s="230">
        <v>1</v>
      </c>
      <c r="Z21" s="232"/>
      <c r="AA21" s="232" t="str">
        <f>IF(C21&lt;&gt;"",'CALCULATOR SHEET'!$H$9,"")</f>
        <v/>
      </c>
      <c r="AB21" s="232"/>
      <c r="AC21" s="232"/>
      <c r="AD21" s="234"/>
      <c r="AE21" s="235"/>
      <c r="AF21" s="162"/>
      <c r="AG21" s="253"/>
      <c r="AH21" s="253"/>
      <c r="AI21" s="252"/>
      <c r="AJ21" s="252"/>
      <c r="AK21" s="252"/>
      <c r="AL21" s="252"/>
      <c r="AM21" s="252"/>
      <c r="AN21" s="253"/>
      <c r="AO21" s="253"/>
    </row>
    <row r="22" spans="2:41" s="64" customFormat="1" ht="30" customHeight="1">
      <c r="B22" s="227">
        <v>18</v>
      </c>
      <c r="C22" s="228" t="str">
        <f>IF('CALCULATOR SHEET'!D30&lt;&gt;"",'CALCULATOR SHEET'!$T$5,"")</f>
        <v/>
      </c>
      <c r="D22" s="229" t="str">
        <f>IF('CALCULATOR SHEET'!D30&lt;&gt;"",'CALCULATOR SHEET'!$T$9,"")</f>
        <v/>
      </c>
      <c r="E22" s="230" t="str">
        <f t="shared" si="0"/>
        <v/>
      </c>
      <c r="F22" s="231" t="str">
        <f>IF(C22&lt;&gt;"",'CALCULATOR SHEET'!$D$9,"")</f>
        <v/>
      </c>
      <c r="G22" s="231" t="str">
        <f>IF('CALCULATOR SHEET'!D30&lt;&gt;"",'CALCULATOR SHEET'!D30,"")</f>
        <v/>
      </c>
      <c r="H22" s="231" t="str">
        <f>IF(Q22="CCL",BOMS!AG22,"")</f>
        <v/>
      </c>
      <c r="I22" s="230">
        <v>1</v>
      </c>
      <c r="J22" s="231" t="str">
        <f>IF(C22&lt;&gt;"",'CALCULATOR SHEET'!K30,"")</f>
        <v/>
      </c>
      <c r="K22" s="231" t="str">
        <f>IF(J22=GENERAL!$H$6,GENERAL!$H$6,IF(J22=GENERAL!$H$7,GENERAL!$H$7,IF('PM-ORDER'!J22=GENERAL!$H$8,GENERAL!$H$8,"")))</f>
        <v/>
      </c>
      <c r="L22" s="231" t="str">
        <f>IF(C22&lt;&gt;"",'CALCULATOR SHEET'!G30,"")</f>
        <v/>
      </c>
      <c r="M22" s="231" t="str">
        <f>IF(C22&lt;&gt;"",'CALCULATOR SHEET'!O30,"")</f>
        <v/>
      </c>
      <c r="N22" s="231" t="str">
        <f>IF(C22&lt;&gt;"",'CALCULATOR SHEET'!H30,"")</f>
        <v/>
      </c>
      <c r="O22" s="233" t="str">
        <f>IF(D22&lt;&gt;"",'CALCULATOR SHEET'!I30,"")</f>
        <v/>
      </c>
      <c r="P22" s="233" t="str">
        <f>IF(E22&lt;&gt;"",'CALCULATOR SHEET'!J30,"")</f>
        <v/>
      </c>
      <c r="Q22" s="230" t="str">
        <f>IF('CALCULATOR SHEET'!K30=GENERAL!$H$9,GENERAL!$H$9,IF(OR('CALCULATOR SHEET'!K30=GENERAL!$H$6,'CALCULATOR SHEET'!K30=GENERAL!$H$7,'CALCULATOR SHEET'!K30=GENERAL!$H$8),"CCL",""))</f>
        <v/>
      </c>
      <c r="R22" s="230" t="str">
        <f>IF(C22&lt;&gt;"",'CALCULATOR SHEET'!M30,"")</f>
        <v/>
      </c>
      <c r="S22" s="230" t="str">
        <f>IF(D22&lt;&gt;"",'CALCULATOR SHEET'!N30,"")</f>
        <v/>
      </c>
      <c r="T22" s="232"/>
      <c r="U22" s="246"/>
      <c r="V22" s="246"/>
      <c r="W22" s="230" t="str">
        <f>IF(C22&lt;&gt;"",'CALCULATOR SHEET'!R30,"")</f>
        <v/>
      </c>
      <c r="X22" s="230"/>
      <c r="Y22" s="230">
        <v>1</v>
      </c>
      <c r="Z22" s="232"/>
      <c r="AA22" s="232" t="str">
        <f>IF(C22&lt;&gt;"",'CALCULATOR SHEET'!$H$9,"")</f>
        <v/>
      </c>
      <c r="AB22" s="232"/>
      <c r="AC22" s="232"/>
      <c r="AD22" s="234"/>
      <c r="AE22" s="235"/>
      <c r="AF22" s="162"/>
      <c r="AG22" s="253"/>
      <c r="AH22" s="253"/>
      <c r="AI22" s="252"/>
      <c r="AJ22" s="252"/>
      <c r="AK22" s="252"/>
      <c r="AL22" s="252"/>
      <c r="AM22" s="252"/>
      <c r="AN22" s="253"/>
      <c r="AO22" s="253"/>
    </row>
    <row r="23" spans="2:41" s="64" customFormat="1" ht="30" customHeight="1">
      <c r="B23" s="227">
        <v>19</v>
      </c>
      <c r="C23" s="228" t="str">
        <f>IF('CALCULATOR SHEET'!D31&lt;&gt;"",'CALCULATOR SHEET'!$T$5,"")</f>
        <v/>
      </c>
      <c r="D23" s="229" t="str">
        <f>IF('CALCULATOR SHEET'!D31&lt;&gt;"",'CALCULATOR SHEET'!$T$9,"")</f>
        <v/>
      </c>
      <c r="E23" s="230" t="str">
        <f t="shared" si="0"/>
        <v/>
      </c>
      <c r="F23" s="231" t="str">
        <f>IF(C23&lt;&gt;"",'CALCULATOR SHEET'!$D$9,"")</f>
        <v/>
      </c>
      <c r="G23" s="231" t="str">
        <f>IF('CALCULATOR SHEET'!D31&lt;&gt;"",'CALCULATOR SHEET'!D31,"")</f>
        <v/>
      </c>
      <c r="H23" s="231" t="str">
        <f>IF(Q23="CCL",BOMS!AG23,"")</f>
        <v/>
      </c>
      <c r="I23" s="230">
        <v>1</v>
      </c>
      <c r="J23" s="231" t="str">
        <f>IF(C23&lt;&gt;"",'CALCULATOR SHEET'!K31,"")</f>
        <v/>
      </c>
      <c r="K23" s="231" t="str">
        <f>IF(J23=GENERAL!$H$6,GENERAL!$H$6,IF(J23=GENERAL!$H$7,GENERAL!$H$7,IF('PM-ORDER'!J23=GENERAL!$H$8,GENERAL!$H$8,"")))</f>
        <v/>
      </c>
      <c r="L23" s="231" t="str">
        <f>IF(C23&lt;&gt;"",'CALCULATOR SHEET'!G31,"")</f>
        <v/>
      </c>
      <c r="M23" s="231" t="str">
        <f>IF(C23&lt;&gt;"",'CALCULATOR SHEET'!O31,"")</f>
        <v/>
      </c>
      <c r="N23" s="231" t="str">
        <f>IF(C23&lt;&gt;"",'CALCULATOR SHEET'!H31,"")</f>
        <v/>
      </c>
      <c r="O23" s="233" t="str">
        <f>IF(D23&lt;&gt;"",'CALCULATOR SHEET'!I31,"")</f>
        <v/>
      </c>
      <c r="P23" s="233" t="str">
        <f>IF(E23&lt;&gt;"",'CALCULATOR SHEET'!J31,"")</f>
        <v/>
      </c>
      <c r="Q23" s="230" t="str">
        <f>IF('CALCULATOR SHEET'!K31=GENERAL!$H$9,GENERAL!$H$9,IF(OR('CALCULATOR SHEET'!K31=GENERAL!$H$6,'CALCULATOR SHEET'!K31=GENERAL!$H$7,'CALCULATOR SHEET'!K31=GENERAL!$H$8),"CCL",""))</f>
        <v/>
      </c>
      <c r="R23" s="230" t="str">
        <f>IF(C23&lt;&gt;"",'CALCULATOR SHEET'!M31,"")</f>
        <v/>
      </c>
      <c r="S23" s="230" t="str">
        <f>IF(D23&lt;&gt;"",'CALCULATOR SHEET'!N31,"")</f>
        <v/>
      </c>
      <c r="T23" s="232"/>
      <c r="U23" s="246"/>
      <c r="V23" s="246"/>
      <c r="W23" s="230" t="str">
        <f>IF(C23&lt;&gt;"",'CALCULATOR SHEET'!R31,"")</f>
        <v/>
      </c>
      <c r="X23" s="230"/>
      <c r="Y23" s="230">
        <v>1</v>
      </c>
      <c r="Z23" s="232"/>
      <c r="AA23" s="232" t="str">
        <f>IF(C23&lt;&gt;"",'CALCULATOR SHEET'!$H$9,"")</f>
        <v/>
      </c>
      <c r="AB23" s="232"/>
      <c r="AC23" s="232"/>
      <c r="AD23" s="234"/>
      <c r="AE23" s="235"/>
      <c r="AF23" s="162"/>
      <c r="AG23" s="253"/>
      <c r="AH23" s="253"/>
      <c r="AI23" s="252"/>
      <c r="AJ23" s="252"/>
      <c r="AK23" s="252"/>
      <c r="AL23" s="252"/>
      <c r="AM23" s="252"/>
      <c r="AN23" s="253"/>
      <c r="AO23" s="253"/>
    </row>
    <row r="24" spans="2:41" s="64" customFormat="1" ht="30" customHeight="1">
      <c r="B24" s="227">
        <v>20</v>
      </c>
      <c r="C24" s="228" t="str">
        <f>IF('CALCULATOR SHEET'!D32&lt;&gt;"",'CALCULATOR SHEET'!$T$5,"")</f>
        <v/>
      </c>
      <c r="D24" s="229" t="str">
        <f>IF('CALCULATOR SHEET'!D32&lt;&gt;"",'CALCULATOR SHEET'!$T$9,"")</f>
        <v/>
      </c>
      <c r="E24" s="230" t="str">
        <f t="shared" si="0"/>
        <v/>
      </c>
      <c r="F24" s="231" t="str">
        <f>IF(C24&lt;&gt;"",'CALCULATOR SHEET'!$D$9,"")</f>
        <v/>
      </c>
      <c r="G24" s="231" t="str">
        <f>IF('CALCULATOR SHEET'!D32&lt;&gt;"",'CALCULATOR SHEET'!D32,"")</f>
        <v/>
      </c>
      <c r="H24" s="231" t="str">
        <f>IF(Q24="CCL",BOMS!AG24,"")</f>
        <v/>
      </c>
      <c r="I24" s="230">
        <v>1</v>
      </c>
      <c r="J24" s="231" t="str">
        <f>IF(C24&lt;&gt;"",'CALCULATOR SHEET'!K32,"")</f>
        <v/>
      </c>
      <c r="K24" s="231" t="str">
        <f>IF(J24=GENERAL!$H$6,GENERAL!$H$6,IF(J24=GENERAL!$H$7,GENERAL!$H$7,IF('PM-ORDER'!J24=GENERAL!$H$8,GENERAL!$H$8,"")))</f>
        <v/>
      </c>
      <c r="L24" s="231" t="str">
        <f>IF(C24&lt;&gt;"",'CALCULATOR SHEET'!G32,"")</f>
        <v/>
      </c>
      <c r="M24" s="231" t="str">
        <f>IF(C24&lt;&gt;"",'CALCULATOR SHEET'!O32,"")</f>
        <v/>
      </c>
      <c r="N24" s="231" t="str">
        <f>IF(C24&lt;&gt;"",'CALCULATOR SHEET'!H32,"")</f>
        <v/>
      </c>
      <c r="O24" s="233" t="str">
        <f>IF(D24&lt;&gt;"",'CALCULATOR SHEET'!I32,"")</f>
        <v/>
      </c>
      <c r="P24" s="233" t="str">
        <f>IF(E24&lt;&gt;"",'CALCULATOR SHEET'!J32,"")</f>
        <v/>
      </c>
      <c r="Q24" s="230" t="str">
        <f>IF('CALCULATOR SHEET'!K32=GENERAL!$H$9,GENERAL!$H$9,IF(OR('CALCULATOR SHEET'!K32=GENERAL!$H$6,'CALCULATOR SHEET'!K32=GENERAL!$H$7,'CALCULATOR SHEET'!K32=GENERAL!$H$8),"CCL",""))</f>
        <v/>
      </c>
      <c r="R24" s="230" t="str">
        <f>IF(C24&lt;&gt;"",'CALCULATOR SHEET'!M32,"")</f>
        <v/>
      </c>
      <c r="S24" s="230" t="str">
        <f>IF(D24&lt;&gt;"",'CALCULATOR SHEET'!N32,"")</f>
        <v/>
      </c>
      <c r="T24" s="232"/>
      <c r="U24" s="246"/>
      <c r="V24" s="246"/>
      <c r="W24" s="230" t="str">
        <f>IF(C24&lt;&gt;"",'CALCULATOR SHEET'!R32,"")</f>
        <v/>
      </c>
      <c r="X24" s="230"/>
      <c r="Y24" s="230">
        <v>1</v>
      </c>
      <c r="Z24" s="232"/>
      <c r="AA24" s="232" t="str">
        <f>IF(C24&lt;&gt;"",'CALCULATOR SHEET'!$H$9,"")</f>
        <v/>
      </c>
      <c r="AB24" s="232"/>
      <c r="AC24" s="232"/>
      <c r="AD24" s="234"/>
      <c r="AE24" s="235"/>
      <c r="AF24" s="162"/>
      <c r="AG24" s="253"/>
      <c r="AH24" s="253"/>
      <c r="AI24" s="252"/>
      <c r="AJ24" s="252"/>
      <c r="AK24" s="252"/>
      <c r="AL24" s="252"/>
      <c r="AM24" s="252"/>
      <c r="AN24" s="253"/>
      <c r="AO24" s="253"/>
    </row>
    <row r="25" spans="2:41" s="64" customFormat="1" ht="30" customHeight="1">
      <c r="B25" s="227">
        <v>21</v>
      </c>
      <c r="C25" s="228" t="str">
        <f>IF('CALCULATOR SHEET'!D33&lt;&gt;"",'CALCULATOR SHEET'!$T$5,"")</f>
        <v/>
      </c>
      <c r="D25" s="229" t="str">
        <f>IF('CALCULATOR SHEET'!D33&lt;&gt;"",'CALCULATOR SHEET'!$T$9,"")</f>
        <v/>
      </c>
      <c r="E25" s="230" t="str">
        <f t="shared" si="0"/>
        <v/>
      </c>
      <c r="F25" s="231" t="str">
        <f>IF(C25&lt;&gt;"",'CALCULATOR SHEET'!$D$9,"")</f>
        <v/>
      </c>
      <c r="G25" s="231" t="str">
        <f>IF('CALCULATOR SHEET'!D33&lt;&gt;"",'CALCULATOR SHEET'!D33,"")</f>
        <v/>
      </c>
      <c r="H25" s="231" t="str">
        <f>IF(Q25="CCL",BOMS!AG25,"")</f>
        <v/>
      </c>
      <c r="I25" s="230">
        <v>1</v>
      </c>
      <c r="J25" s="231" t="str">
        <f>IF(C25&lt;&gt;"",'CALCULATOR SHEET'!K33,"")</f>
        <v/>
      </c>
      <c r="K25" s="231" t="str">
        <f>IF(J25=GENERAL!$H$6,GENERAL!$H$6,IF(J25=GENERAL!$H$7,GENERAL!$H$7,IF('PM-ORDER'!J25=GENERAL!$H$8,GENERAL!$H$8,"")))</f>
        <v/>
      </c>
      <c r="L25" s="231" t="str">
        <f>IF(C25&lt;&gt;"",'CALCULATOR SHEET'!G33,"")</f>
        <v/>
      </c>
      <c r="M25" s="231" t="str">
        <f>IF(C25&lt;&gt;"",'CALCULATOR SHEET'!O33,"")</f>
        <v/>
      </c>
      <c r="N25" s="231" t="str">
        <f>IF(C25&lt;&gt;"",'CALCULATOR SHEET'!H33,"")</f>
        <v/>
      </c>
      <c r="O25" s="233" t="str">
        <f>IF(D25&lt;&gt;"",'CALCULATOR SHEET'!I33,"")</f>
        <v/>
      </c>
      <c r="P25" s="233" t="str">
        <f>IF(E25&lt;&gt;"",'CALCULATOR SHEET'!J33,"")</f>
        <v/>
      </c>
      <c r="Q25" s="230" t="str">
        <f>IF('CALCULATOR SHEET'!K33=GENERAL!$H$9,GENERAL!$H$9,IF(OR('CALCULATOR SHEET'!K33=GENERAL!$H$6,'CALCULATOR SHEET'!K33=GENERAL!$H$7,'CALCULATOR SHEET'!K33=GENERAL!$H$8),"CCL",""))</f>
        <v/>
      </c>
      <c r="R25" s="230" t="str">
        <f>IF(C25&lt;&gt;"",'CALCULATOR SHEET'!M33,"")</f>
        <v/>
      </c>
      <c r="S25" s="230" t="str">
        <f>IF(D25&lt;&gt;"",'CALCULATOR SHEET'!N33,"")</f>
        <v/>
      </c>
      <c r="T25" s="232"/>
      <c r="U25" s="246"/>
      <c r="V25" s="246"/>
      <c r="W25" s="230" t="str">
        <f>IF(C25&lt;&gt;"",'CALCULATOR SHEET'!R33,"")</f>
        <v/>
      </c>
      <c r="X25" s="230"/>
      <c r="Y25" s="230">
        <v>1</v>
      </c>
      <c r="Z25" s="232"/>
      <c r="AA25" s="232" t="str">
        <f>IF(C25&lt;&gt;"",'CALCULATOR SHEET'!$H$9,"")</f>
        <v/>
      </c>
      <c r="AB25" s="232"/>
      <c r="AC25" s="232"/>
      <c r="AD25" s="234"/>
      <c r="AE25" s="235"/>
      <c r="AF25" s="162"/>
      <c r="AG25" s="253"/>
      <c r="AH25" s="253"/>
      <c r="AI25" s="252"/>
      <c r="AJ25" s="252"/>
      <c r="AK25" s="252"/>
      <c r="AL25" s="252"/>
      <c r="AM25" s="252"/>
      <c r="AN25" s="253"/>
      <c r="AO25" s="253"/>
    </row>
    <row r="26" spans="2:41" s="64" customFormat="1" ht="30" customHeight="1">
      <c r="B26" s="227">
        <v>22</v>
      </c>
      <c r="C26" s="228" t="str">
        <f>IF('CALCULATOR SHEET'!D34&lt;&gt;"",'CALCULATOR SHEET'!$T$5,"")</f>
        <v/>
      </c>
      <c r="D26" s="229" t="str">
        <f>IF('CALCULATOR SHEET'!D34&lt;&gt;"",'CALCULATOR SHEET'!$T$9,"")</f>
        <v/>
      </c>
      <c r="E26" s="230" t="str">
        <f t="shared" si="0"/>
        <v/>
      </c>
      <c r="F26" s="231" t="str">
        <f>IF(C26&lt;&gt;"",'CALCULATOR SHEET'!$D$9,"")</f>
        <v/>
      </c>
      <c r="G26" s="231" t="str">
        <f>IF('CALCULATOR SHEET'!D34&lt;&gt;"",'CALCULATOR SHEET'!D34,"")</f>
        <v/>
      </c>
      <c r="H26" s="231" t="str">
        <f>IF(Q26="CCL",BOMS!AG26,"")</f>
        <v/>
      </c>
      <c r="I26" s="230">
        <v>1</v>
      </c>
      <c r="J26" s="231" t="str">
        <f>IF(C26&lt;&gt;"",'CALCULATOR SHEET'!K34,"")</f>
        <v/>
      </c>
      <c r="K26" s="231" t="str">
        <f>IF(J26=GENERAL!$H$6,GENERAL!$H$6,IF(J26=GENERAL!$H$7,GENERAL!$H$7,IF('PM-ORDER'!J26=GENERAL!$H$8,GENERAL!$H$8,"")))</f>
        <v/>
      </c>
      <c r="L26" s="231" t="str">
        <f>IF(C26&lt;&gt;"",'CALCULATOR SHEET'!G34,"")</f>
        <v/>
      </c>
      <c r="M26" s="231" t="str">
        <f>IF(C26&lt;&gt;"",'CALCULATOR SHEET'!O34,"")</f>
        <v/>
      </c>
      <c r="N26" s="231" t="str">
        <f>IF(C26&lt;&gt;"",'CALCULATOR SHEET'!H34,"")</f>
        <v/>
      </c>
      <c r="O26" s="233" t="str">
        <f>IF(D26&lt;&gt;"",'CALCULATOR SHEET'!I34,"")</f>
        <v/>
      </c>
      <c r="P26" s="233" t="str">
        <f>IF(E26&lt;&gt;"",'CALCULATOR SHEET'!J34,"")</f>
        <v/>
      </c>
      <c r="Q26" s="230" t="str">
        <f>IF('CALCULATOR SHEET'!K34=GENERAL!$H$9,GENERAL!$H$9,IF(OR('CALCULATOR SHEET'!K34=GENERAL!$H$6,'CALCULATOR SHEET'!K34=GENERAL!$H$7,'CALCULATOR SHEET'!K34=GENERAL!$H$8),"CCL",""))</f>
        <v/>
      </c>
      <c r="R26" s="230" t="str">
        <f>IF(C26&lt;&gt;"",'CALCULATOR SHEET'!M34,"")</f>
        <v/>
      </c>
      <c r="S26" s="230" t="str">
        <f>IF(D26&lt;&gt;"",'CALCULATOR SHEET'!N34,"")</f>
        <v/>
      </c>
      <c r="T26" s="232"/>
      <c r="U26" s="246"/>
      <c r="V26" s="246"/>
      <c r="W26" s="230" t="str">
        <f>IF(C26&lt;&gt;"",'CALCULATOR SHEET'!R34,"")</f>
        <v/>
      </c>
      <c r="X26" s="230"/>
      <c r="Y26" s="230">
        <v>1</v>
      </c>
      <c r="Z26" s="232"/>
      <c r="AA26" s="232" t="str">
        <f>IF(C26&lt;&gt;"",'CALCULATOR SHEET'!$H$9,"")</f>
        <v/>
      </c>
      <c r="AB26" s="232"/>
      <c r="AC26" s="232"/>
      <c r="AD26" s="234"/>
      <c r="AE26" s="235"/>
      <c r="AF26" s="162"/>
      <c r="AG26" s="253"/>
      <c r="AH26" s="253"/>
      <c r="AI26" s="252"/>
      <c r="AJ26" s="252"/>
      <c r="AK26" s="252"/>
      <c r="AL26" s="252"/>
      <c r="AM26" s="252"/>
      <c r="AN26" s="253"/>
      <c r="AO26" s="253"/>
    </row>
    <row r="27" spans="2:41" s="64" customFormat="1" ht="30" customHeight="1">
      <c r="B27" s="227">
        <v>23</v>
      </c>
      <c r="C27" s="228" t="str">
        <f>IF('CALCULATOR SHEET'!D35&lt;&gt;"",'CALCULATOR SHEET'!$T$5,"")</f>
        <v/>
      </c>
      <c r="D27" s="229" t="str">
        <f>IF('CALCULATOR SHEET'!D35&lt;&gt;"",'CALCULATOR SHEET'!$T$9,"")</f>
        <v/>
      </c>
      <c r="E27" s="230" t="str">
        <f t="shared" si="0"/>
        <v/>
      </c>
      <c r="F27" s="231" t="str">
        <f>IF(C27&lt;&gt;"",'CALCULATOR SHEET'!$D$9,"")</f>
        <v/>
      </c>
      <c r="G27" s="231" t="str">
        <f>IF('CALCULATOR SHEET'!D35&lt;&gt;"",'CALCULATOR SHEET'!D35,"")</f>
        <v/>
      </c>
      <c r="H27" s="231" t="str">
        <f>IF(Q27="CCL",BOMS!AG27,"")</f>
        <v/>
      </c>
      <c r="I27" s="230">
        <v>1</v>
      </c>
      <c r="J27" s="231" t="str">
        <f>IF(C27&lt;&gt;"",'CALCULATOR SHEET'!K35,"")</f>
        <v/>
      </c>
      <c r="K27" s="231" t="str">
        <f>IF(J27=GENERAL!$H$6,GENERAL!$H$6,IF(J27=GENERAL!$H$7,GENERAL!$H$7,IF('PM-ORDER'!J27=GENERAL!$H$8,GENERAL!$H$8,"")))</f>
        <v/>
      </c>
      <c r="L27" s="231" t="str">
        <f>IF(C27&lt;&gt;"",'CALCULATOR SHEET'!G35,"")</f>
        <v/>
      </c>
      <c r="M27" s="231" t="str">
        <f>IF(C27&lt;&gt;"",'CALCULATOR SHEET'!O35,"")</f>
        <v/>
      </c>
      <c r="N27" s="231" t="str">
        <f>IF(C27&lt;&gt;"",'CALCULATOR SHEET'!H35,"")</f>
        <v/>
      </c>
      <c r="O27" s="233" t="str">
        <f>IF(D27&lt;&gt;"",'CALCULATOR SHEET'!I35,"")</f>
        <v/>
      </c>
      <c r="P27" s="233" t="str">
        <f>IF(E27&lt;&gt;"",'CALCULATOR SHEET'!J35,"")</f>
        <v/>
      </c>
      <c r="Q27" s="230" t="str">
        <f>IF('CALCULATOR SHEET'!K35=GENERAL!$H$9,GENERAL!$H$9,IF(OR('CALCULATOR SHEET'!K35=GENERAL!$H$6,'CALCULATOR SHEET'!K35=GENERAL!$H$7,'CALCULATOR SHEET'!K35=GENERAL!$H$8),"CCL",""))</f>
        <v/>
      </c>
      <c r="R27" s="230" t="str">
        <f>IF(C27&lt;&gt;"",'CALCULATOR SHEET'!M35,"")</f>
        <v/>
      </c>
      <c r="S27" s="230" t="str">
        <f>IF(D27&lt;&gt;"",'CALCULATOR SHEET'!N35,"")</f>
        <v/>
      </c>
      <c r="T27" s="232"/>
      <c r="U27" s="246"/>
      <c r="V27" s="246"/>
      <c r="W27" s="230" t="str">
        <f>IF(C27&lt;&gt;"",'CALCULATOR SHEET'!R35,"")</f>
        <v/>
      </c>
      <c r="X27" s="230"/>
      <c r="Y27" s="230">
        <v>1</v>
      </c>
      <c r="Z27" s="232"/>
      <c r="AA27" s="232" t="str">
        <f>IF(C27&lt;&gt;"",'CALCULATOR SHEET'!$H$9,"")</f>
        <v/>
      </c>
      <c r="AB27" s="232"/>
      <c r="AC27" s="232"/>
      <c r="AD27" s="234"/>
      <c r="AE27" s="235"/>
      <c r="AF27" s="162"/>
      <c r="AG27" s="253"/>
      <c r="AH27" s="253"/>
      <c r="AI27" s="252"/>
      <c r="AJ27" s="252"/>
      <c r="AK27" s="252"/>
      <c r="AL27" s="252"/>
      <c r="AM27" s="252"/>
      <c r="AN27" s="253"/>
      <c r="AO27" s="253"/>
    </row>
    <row r="28" spans="2:41" s="64" customFormat="1" ht="30" customHeight="1">
      <c r="B28" s="227">
        <v>24</v>
      </c>
      <c r="C28" s="228" t="str">
        <f>IF('CALCULATOR SHEET'!D36&lt;&gt;"",'CALCULATOR SHEET'!$T$5,"")</f>
        <v/>
      </c>
      <c r="D28" s="229" t="str">
        <f>IF('CALCULATOR SHEET'!D36&lt;&gt;"",'CALCULATOR SHEET'!$T$9,"")</f>
        <v/>
      </c>
      <c r="E28" s="230" t="str">
        <f t="shared" si="0"/>
        <v/>
      </c>
      <c r="F28" s="231" t="str">
        <f>IF(C28&lt;&gt;"",'CALCULATOR SHEET'!$D$9,"")</f>
        <v/>
      </c>
      <c r="G28" s="231" t="str">
        <f>IF('CALCULATOR SHEET'!D36&lt;&gt;"",'CALCULATOR SHEET'!D36,"")</f>
        <v/>
      </c>
      <c r="H28" s="231" t="str">
        <f>IF(Q28="CCL",BOMS!AG28,"")</f>
        <v/>
      </c>
      <c r="I28" s="230">
        <v>1</v>
      </c>
      <c r="J28" s="231" t="str">
        <f>IF(C28&lt;&gt;"",'CALCULATOR SHEET'!K36,"")</f>
        <v/>
      </c>
      <c r="K28" s="231" t="str">
        <f>IF(J28=GENERAL!$H$6,GENERAL!$H$6,IF(J28=GENERAL!$H$7,GENERAL!$H$7,IF('PM-ORDER'!J28=GENERAL!$H$8,GENERAL!$H$8,"")))</f>
        <v/>
      </c>
      <c r="L28" s="231" t="str">
        <f>IF(C28&lt;&gt;"",'CALCULATOR SHEET'!G36,"")</f>
        <v/>
      </c>
      <c r="M28" s="231" t="str">
        <f>IF(C28&lt;&gt;"",'CALCULATOR SHEET'!O36,"")</f>
        <v/>
      </c>
      <c r="N28" s="231" t="str">
        <f>IF(C28&lt;&gt;"",'CALCULATOR SHEET'!H36,"")</f>
        <v/>
      </c>
      <c r="O28" s="233" t="str">
        <f>IF(D28&lt;&gt;"",'CALCULATOR SHEET'!I36,"")</f>
        <v/>
      </c>
      <c r="P28" s="233" t="str">
        <f>IF(E28&lt;&gt;"",'CALCULATOR SHEET'!J36,"")</f>
        <v/>
      </c>
      <c r="Q28" s="230" t="str">
        <f>IF('CALCULATOR SHEET'!K36=GENERAL!$H$9,GENERAL!$H$9,IF(OR('CALCULATOR SHEET'!K36=GENERAL!$H$6,'CALCULATOR SHEET'!K36=GENERAL!$H$7,'CALCULATOR SHEET'!K36=GENERAL!$H$8),"CCL",""))</f>
        <v/>
      </c>
      <c r="R28" s="230" t="str">
        <f>IF(C28&lt;&gt;"",'CALCULATOR SHEET'!M36,"")</f>
        <v/>
      </c>
      <c r="S28" s="230" t="str">
        <f>IF(D28&lt;&gt;"",'CALCULATOR SHEET'!N36,"")</f>
        <v/>
      </c>
      <c r="T28" s="232"/>
      <c r="U28" s="246"/>
      <c r="V28" s="246"/>
      <c r="W28" s="230" t="str">
        <f>IF(C28&lt;&gt;"",'CALCULATOR SHEET'!R36,"")</f>
        <v/>
      </c>
      <c r="X28" s="230"/>
      <c r="Y28" s="230">
        <v>1</v>
      </c>
      <c r="Z28" s="232"/>
      <c r="AA28" s="232" t="str">
        <f>IF(C28&lt;&gt;"",'CALCULATOR SHEET'!$H$9,"")</f>
        <v/>
      </c>
      <c r="AB28" s="232"/>
      <c r="AC28" s="232"/>
      <c r="AD28" s="234"/>
      <c r="AE28" s="235"/>
      <c r="AF28" s="162"/>
      <c r="AG28" s="253"/>
      <c r="AH28" s="253"/>
      <c r="AI28" s="252"/>
      <c r="AJ28" s="252"/>
      <c r="AK28" s="252"/>
      <c r="AL28" s="252"/>
      <c r="AM28" s="252"/>
      <c r="AN28" s="253"/>
      <c r="AO28" s="253"/>
    </row>
    <row r="29" spans="2:41" s="64" customFormat="1" ht="30" customHeight="1">
      <c r="B29" s="227">
        <v>25</v>
      </c>
      <c r="C29" s="228" t="str">
        <f>IF('CALCULATOR SHEET'!D37&lt;&gt;"",'CALCULATOR SHEET'!$T$5,"")</f>
        <v/>
      </c>
      <c r="D29" s="229" t="str">
        <f>IF('CALCULATOR SHEET'!D37&lt;&gt;"",'CALCULATOR SHEET'!$T$9,"")</f>
        <v/>
      </c>
      <c r="E29" s="230" t="str">
        <f t="shared" si="0"/>
        <v/>
      </c>
      <c r="F29" s="231" t="str">
        <f>IF(C29&lt;&gt;"",'CALCULATOR SHEET'!$D$9,"")</f>
        <v/>
      </c>
      <c r="G29" s="231" t="str">
        <f>IF('CALCULATOR SHEET'!D37&lt;&gt;"",'CALCULATOR SHEET'!D37,"")</f>
        <v/>
      </c>
      <c r="H29" s="231" t="str">
        <f>IF(Q29="CCL",BOMS!AG29,"")</f>
        <v/>
      </c>
      <c r="I29" s="230">
        <v>1</v>
      </c>
      <c r="J29" s="231" t="str">
        <f>IF(C29&lt;&gt;"",'CALCULATOR SHEET'!K37,"")</f>
        <v/>
      </c>
      <c r="K29" s="231" t="str">
        <f>IF(J29=GENERAL!$H$6,GENERAL!$H$6,IF(J29=GENERAL!$H$7,GENERAL!$H$7,IF('PM-ORDER'!J29=GENERAL!$H$8,GENERAL!$H$8,"")))</f>
        <v/>
      </c>
      <c r="L29" s="231" t="str">
        <f>IF(C29&lt;&gt;"",'CALCULATOR SHEET'!G37,"")</f>
        <v/>
      </c>
      <c r="M29" s="231" t="str">
        <f>IF(C29&lt;&gt;"",'CALCULATOR SHEET'!O37,"")</f>
        <v/>
      </c>
      <c r="N29" s="231" t="str">
        <f>IF(C29&lt;&gt;"",'CALCULATOR SHEET'!H37,"")</f>
        <v/>
      </c>
      <c r="O29" s="233" t="str">
        <f>IF(D29&lt;&gt;"",'CALCULATOR SHEET'!I37,"")</f>
        <v/>
      </c>
      <c r="P29" s="233" t="str">
        <f>IF(E29&lt;&gt;"",'CALCULATOR SHEET'!J37,"")</f>
        <v/>
      </c>
      <c r="Q29" s="230" t="str">
        <f>IF('CALCULATOR SHEET'!K37=GENERAL!$H$9,GENERAL!$H$9,IF(OR('CALCULATOR SHEET'!K37=GENERAL!$H$6,'CALCULATOR SHEET'!K37=GENERAL!$H$7,'CALCULATOR SHEET'!K37=GENERAL!$H$8),"CCL",""))</f>
        <v/>
      </c>
      <c r="R29" s="230" t="str">
        <f>IF(C29&lt;&gt;"",'CALCULATOR SHEET'!M37,"")</f>
        <v/>
      </c>
      <c r="S29" s="230" t="str">
        <f>IF(D29&lt;&gt;"",'CALCULATOR SHEET'!N37,"")</f>
        <v/>
      </c>
      <c r="T29" s="232"/>
      <c r="U29" s="246"/>
      <c r="V29" s="246"/>
      <c r="W29" s="230" t="str">
        <f>IF(C29&lt;&gt;"",'CALCULATOR SHEET'!R37,"")</f>
        <v/>
      </c>
      <c r="X29" s="230"/>
      <c r="Y29" s="230">
        <v>1</v>
      </c>
      <c r="Z29" s="232"/>
      <c r="AA29" s="232" t="str">
        <f>IF(C29&lt;&gt;"",'CALCULATOR SHEET'!$H$9,"")</f>
        <v/>
      </c>
      <c r="AB29" s="232"/>
      <c r="AC29" s="232"/>
      <c r="AD29" s="234"/>
      <c r="AE29" s="235"/>
      <c r="AF29" s="162"/>
      <c r="AG29" s="253"/>
      <c r="AH29" s="253"/>
      <c r="AI29" s="252"/>
      <c r="AJ29" s="252"/>
      <c r="AK29" s="252"/>
      <c r="AL29" s="252"/>
      <c r="AM29" s="252"/>
      <c r="AN29" s="253"/>
      <c r="AO29" s="253"/>
    </row>
    <row r="30" spans="2:41" s="64" customFormat="1" ht="30" customHeight="1">
      <c r="B30" s="227">
        <v>26</v>
      </c>
      <c r="C30" s="228" t="str">
        <f>IF('CALCULATOR SHEET'!D38&lt;&gt;"",'CALCULATOR SHEET'!$T$5,"")</f>
        <v/>
      </c>
      <c r="D30" s="229" t="str">
        <f>IF('CALCULATOR SHEET'!D38&lt;&gt;"",'CALCULATOR SHEET'!$T$9,"")</f>
        <v/>
      </c>
      <c r="E30" s="230" t="str">
        <f t="shared" si="0"/>
        <v/>
      </c>
      <c r="F30" s="231" t="str">
        <f>IF(C30&lt;&gt;"",'CALCULATOR SHEET'!$D$9,"")</f>
        <v/>
      </c>
      <c r="G30" s="231" t="str">
        <f>IF('CALCULATOR SHEET'!D38&lt;&gt;"",'CALCULATOR SHEET'!D38,"")</f>
        <v/>
      </c>
      <c r="H30" s="231" t="str">
        <f>IF(Q30="CCL",BOMS!AG30,"")</f>
        <v/>
      </c>
      <c r="I30" s="230">
        <v>1</v>
      </c>
      <c r="J30" s="231" t="str">
        <f>IF(C30&lt;&gt;"",'CALCULATOR SHEET'!K38,"")</f>
        <v/>
      </c>
      <c r="K30" s="231" t="str">
        <f>IF(J30=GENERAL!$H$6,GENERAL!$H$6,IF(J30=GENERAL!$H$7,GENERAL!$H$7,IF('PM-ORDER'!J30=GENERAL!$H$8,GENERAL!$H$8,"")))</f>
        <v/>
      </c>
      <c r="L30" s="231" t="str">
        <f>IF(C30&lt;&gt;"",'CALCULATOR SHEET'!G38,"")</f>
        <v/>
      </c>
      <c r="M30" s="231" t="str">
        <f>IF(C30&lt;&gt;"",'CALCULATOR SHEET'!O38,"")</f>
        <v/>
      </c>
      <c r="N30" s="231" t="str">
        <f>IF(C30&lt;&gt;"",'CALCULATOR SHEET'!H38,"")</f>
        <v/>
      </c>
      <c r="O30" s="233" t="str">
        <f>IF(D30&lt;&gt;"",'CALCULATOR SHEET'!I38,"")</f>
        <v/>
      </c>
      <c r="P30" s="233" t="str">
        <f>IF(E30&lt;&gt;"",'CALCULATOR SHEET'!J38,"")</f>
        <v/>
      </c>
      <c r="Q30" s="230" t="str">
        <f>IF('CALCULATOR SHEET'!K38=GENERAL!$H$9,GENERAL!$H$9,IF(OR('CALCULATOR SHEET'!K38=GENERAL!$H$6,'CALCULATOR SHEET'!K38=GENERAL!$H$7,'CALCULATOR SHEET'!K38=GENERAL!$H$8),"CCL",""))</f>
        <v/>
      </c>
      <c r="R30" s="230" t="str">
        <f>IF(C30&lt;&gt;"",'CALCULATOR SHEET'!M38,"")</f>
        <v/>
      </c>
      <c r="S30" s="230" t="str">
        <f>IF(D30&lt;&gt;"",'CALCULATOR SHEET'!N38,"")</f>
        <v/>
      </c>
      <c r="T30" s="232"/>
      <c r="U30" s="246"/>
      <c r="V30" s="246"/>
      <c r="W30" s="230" t="str">
        <f>IF(C30&lt;&gt;"",'CALCULATOR SHEET'!R38,"")</f>
        <v/>
      </c>
      <c r="X30" s="230"/>
      <c r="Y30" s="230">
        <v>1</v>
      </c>
      <c r="Z30" s="232"/>
      <c r="AA30" s="232" t="str">
        <f>IF(C30&lt;&gt;"",'CALCULATOR SHEET'!$H$9,"")</f>
        <v/>
      </c>
      <c r="AB30" s="232"/>
      <c r="AC30" s="232"/>
      <c r="AD30" s="234"/>
      <c r="AE30" s="235"/>
      <c r="AF30" s="162"/>
      <c r="AG30" s="253"/>
      <c r="AH30" s="253"/>
      <c r="AI30" s="252"/>
      <c r="AJ30" s="252"/>
      <c r="AK30" s="252"/>
      <c r="AL30" s="252"/>
      <c r="AM30" s="252"/>
      <c r="AN30" s="253"/>
      <c r="AO30" s="253"/>
    </row>
    <row r="31" spans="2:41" s="64" customFormat="1" ht="30" customHeight="1">
      <c r="B31" s="227">
        <v>27</v>
      </c>
      <c r="C31" s="228" t="str">
        <f>IF('CALCULATOR SHEET'!D39&lt;&gt;"",'CALCULATOR SHEET'!$T$5,"")</f>
        <v/>
      </c>
      <c r="D31" s="229" t="str">
        <f>IF('CALCULATOR SHEET'!D39&lt;&gt;"",'CALCULATOR SHEET'!$T$9,"")</f>
        <v/>
      </c>
      <c r="E31" s="230" t="str">
        <f t="shared" si="0"/>
        <v/>
      </c>
      <c r="F31" s="231" t="str">
        <f>IF(C31&lt;&gt;"",'CALCULATOR SHEET'!$D$9,"")</f>
        <v/>
      </c>
      <c r="G31" s="231" t="str">
        <f>IF('CALCULATOR SHEET'!D39&lt;&gt;"",'CALCULATOR SHEET'!D39,"")</f>
        <v/>
      </c>
      <c r="H31" s="231" t="str">
        <f>IF(Q31="CCL",BOMS!AG31,"")</f>
        <v/>
      </c>
      <c r="I31" s="230">
        <v>1</v>
      </c>
      <c r="J31" s="231" t="str">
        <f>IF(C31&lt;&gt;"",'CALCULATOR SHEET'!K39,"")</f>
        <v/>
      </c>
      <c r="K31" s="231" t="str">
        <f>IF(J31=GENERAL!$H$6,GENERAL!$H$6,IF(J31=GENERAL!$H$7,GENERAL!$H$7,IF('PM-ORDER'!J31=GENERAL!$H$8,GENERAL!$H$8,"")))</f>
        <v/>
      </c>
      <c r="L31" s="231" t="str">
        <f>IF(C31&lt;&gt;"",'CALCULATOR SHEET'!G39,"")</f>
        <v/>
      </c>
      <c r="M31" s="231" t="str">
        <f>IF(C31&lt;&gt;"",'CALCULATOR SHEET'!O39,"")</f>
        <v/>
      </c>
      <c r="N31" s="231" t="str">
        <f>IF(C31&lt;&gt;"",'CALCULATOR SHEET'!H39,"")</f>
        <v/>
      </c>
      <c r="O31" s="233" t="str">
        <f>IF(D31&lt;&gt;"",'CALCULATOR SHEET'!I39,"")</f>
        <v/>
      </c>
      <c r="P31" s="233" t="str">
        <f>IF(E31&lt;&gt;"",'CALCULATOR SHEET'!J39,"")</f>
        <v/>
      </c>
      <c r="Q31" s="230" t="str">
        <f>IF('CALCULATOR SHEET'!K39=GENERAL!$H$9,GENERAL!$H$9,IF(OR('CALCULATOR SHEET'!K39=GENERAL!$H$6,'CALCULATOR SHEET'!K39=GENERAL!$H$7,'CALCULATOR SHEET'!K39=GENERAL!$H$8),"CCL",""))</f>
        <v/>
      </c>
      <c r="R31" s="230" t="str">
        <f>IF(C31&lt;&gt;"",'CALCULATOR SHEET'!M39,"")</f>
        <v/>
      </c>
      <c r="S31" s="230" t="str">
        <f>IF(D31&lt;&gt;"",'CALCULATOR SHEET'!N39,"")</f>
        <v/>
      </c>
      <c r="T31" s="232"/>
      <c r="U31" s="246"/>
      <c r="V31" s="246"/>
      <c r="W31" s="230" t="str">
        <f>IF(C31&lt;&gt;"",'CALCULATOR SHEET'!R39,"")</f>
        <v/>
      </c>
      <c r="X31" s="230"/>
      <c r="Y31" s="230">
        <v>1</v>
      </c>
      <c r="Z31" s="232"/>
      <c r="AA31" s="232" t="str">
        <f>IF(C31&lt;&gt;"",'CALCULATOR SHEET'!$H$9,"")</f>
        <v/>
      </c>
      <c r="AB31" s="232"/>
      <c r="AC31" s="232"/>
      <c r="AD31" s="234"/>
      <c r="AE31" s="235"/>
      <c r="AF31" s="162"/>
      <c r="AG31" s="253"/>
      <c r="AH31" s="253"/>
      <c r="AI31" s="252"/>
      <c r="AJ31" s="252"/>
      <c r="AK31" s="252"/>
      <c r="AL31" s="252"/>
      <c r="AM31" s="252"/>
      <c r="AN31" s="253"/>
      <c r="AO31" s="253"/>
    </row>
    <row r="32" spans="2:41" s="64" customFormat="1" ht="30" customHeight="1">
      <c r="B32" s="227">
        <v>28</v>
      </c>
      <c r="C32" s="228" t="str">
        <f>IF('CALCULATOR SHEET'!D40&lt;&gt;"",'CALCULATOR SHEET'!$T$5,"")</f>
        <v/>
      </c>
      <c r="D32" s="229" t="str">
        <f>IF('CALCULATOR SHEET'!D40&lt;&gt;"",'CALCULATOR SHEET'!$T$9,"")</f>
        <v/>
      </c>
      <c r="E32" s="230" t="str">
        <f t="shared" si="0"/>
        <v/>
      </c>
      <c r="F32" s="231" t="str">
        <f>IF(C32&lt;&gt;"",'CALCULATOR SHEET'!$D$9,"")</f>
        <v/>
      </c>
      <c r="G32" s="231" t="str">
        <f>IF('CALCULATOR SHEET'!D40&lt;&gt;"",'CALCULATOR SHEET'!D40,"")</f>
        <v/>
      </c>
      <c r="H32" s="231" t="str">
        <f>IF(Q32="CCL",BOMS!AG32,"")</f>
        <v/>
      </c>
      <c r="I32" s="230">
        <v>1</v>
      </c>
      <c r="J32" s="231" t="str">
        <f>IF(C32&lt;&gt;"",'CALCULATOR SHEET'!K40,"")</f>
        <v/>
      </c>
      <c r="K32" s="231" t="str">
        <f>IF(J32=GENERAL!$H$6,GENERAL!$H$6,IF(J32=GENERAL!$H$7,GENERAL!$H$7,IF('PM-ORDER'!J32=GENERAL!$H$8,GENERAL!$H$8,"")))</f>
        <v/>
      </c>
      <c r="L32" s="231" t="str">
        <f>IF(C32&lt;&gt;"",'CALCULATOR SHEET'!G40,"")</f>
        <v/>
      </c>
      <c r="M32" s="231" t="str">
        <f>IF(C32&lt;&gt;"",'CALCULATOR SHEET'!O40,"")</f>
        <v/>
      </c>
      <c r="N32" s="231" t="str">
        <f>IF(C32&lt;&gt;"",'CALCULATOR SHEET'!H40,"")</f>
        <v/>
      </c>
      <c r="O32" s="233" t="str">
        <f>IF(D32&lt;&gt;"",'CALCULATOR SHEET'!I40,"")</f>
        <v/>
      </c>
      <c r="P32" s="233" t="str">
        <f>IF(E32&lt;&gt;"",'CALCULATOR SHEET'!J40,"")</f>
        <v/>
      </c>
      <c r="Q32" s="230" t="str">
        <f>IF('CALCULATOR SHEET'!K40=GENERAL!$H$9,GENERAL!$H$9,IF(OR('CALCULATOR SHEET'!K40=GENERAL!$H$6,'CALCULATOR SHEET'!K40=GENERAL!$H$7,'CALCULATOR SHEET'!K40=GENERAL!$H$8),"CCL",""))</f>
        <v/>
      </c>
      <c r="R32" s="230" t="str">
        <f>IF(C32&lt;&gt;"",'CALCULATOR SHEET'!M40,"")</f>
        <v/>
      </c>
      <c r="S32" s="230" t="str">
        <f>IF(D32&lt;&gt;"",'CALCULATOR SHEET'!N40,"")</f>
        <v/>
      </c>
      <c r="T32" s="232"/>
      <c r="U32" s="246"/>
      <c r="V32" s="246"/>
      <c r="W32" s="230" t="str">
        <f>IF(C32&lt;&gt;"",'CALCULATOR SHEET'!R40,"")</f>
        <v/>
      </c>
      <c r="X32" s="230"/>
      <c r="Y32" s="230">
        <v>1</v>
      </c>
      <c r="Z32" s="232"/>
      <c r="AA32" s="232" t="str">
        <f>IF(C32&lt;&gt;"",'CALCULATOR SHEET'!$H$9,"")</f>
        <v/>
      </c>
      <c r="AB32" s="232"/>
      <c r="AC32" s="232"/>
      <c r="AD32" s="234"/>
      <c r="AE32" s="235"/>
      <c r="AF32" s="162"/>
      <c r="AG32" s="253"/>
      <c r="AH32" s="253"/>
      <c r="AI32" s="252"/>
      <c r="AJ32" s="252"/>
      <c r="AK32" s="252"/>
      <c r="AL32" s="252"/>
      <c r="AM32" s="252"/>
      <c r="AN32" s="253"/>
      <c r="AO32" s="253"/>
    </row>
    <row r="33" spans="2:41" s="64" customFormat="1" ht="30" customHeight="1">
      <c r="B33" s="227">
        <v>29</v>
      </c>
      <c r="C33" s="228" t="str">
        <f>IF('CALCULATOR SHEET'!D41&lt;&gt;"",'CALCULATOR SHEET'!$T$5,"")</f>
        <v/>
      </c>
      <c r="D33" s="229" t="str">
        <f>IF('CALCULATOR SHEET'!D41&lt;&gt;"",'CALCULATOR SHEET'!$T$9,"")</f>
        <v/>
      </c>
      <c r="E33" s="230" t="str">
        <f t="shared" si="0"/>
        <v/>
      </c>
      <c r="F33" s="231" t="str">
        <f>IF(C33&lt;&gt;"",'CALCULATOR SHEET'!$D$9,"")</f>
        <v/>
      </c>
      <c r="G33" s="231" t="str">
        <f>IF('CALCULATOR SHEET'!D41&lt;&gt;"",'CALCULATOR SHEET'!D41,"")</f>
        <v/>
      </c>
      <c r="H33" s="231" t="str">
        <f>IF(Q33="CCL",BOMS!AG33,"")</f>
        <v/>
      </c>
      <c r="I33" s="230">
        <v>1</v>
      </c>
      <c r="J33" s="231" t="str">
        <f>IF(C33&lt;&gt;"",'CALCULATOR SHEET'!K41,"")</f>
        <v/>
      </c>
      <c r="K33" s="231" t="str">
        <f>IF(J33=GENERAL!$H$6,GENERAL!$H$6,IF(J33=GENERAL!$H$7,GENERAL!$H$7,IF('PM-ORDER'!J33=GENERAL!$H$8,GENERAL!$H$8,"")))</f>
        <v/>
      </c>
      <c r="L33" s="231" t="str">
        <f>IF(C33&lt;&gt;"",'CALCULATOR SHEET'!G41,"")</f>
        <v/>
      </c>
      <c r="M33" s="231" t="str">
        <f>IF(C33&lt;&gt;"",'CALCULATOR SHEET'!O41,"")</f>
        <v/>
      </c>
      <c r="N33" s="231" t="str">
        <f>IF(C33&lt;&gt;"",'CALCULATOR SHEET'!H41,"")</f>
        <v/>
      </c>
      <c r="O33" s="233" t="str">
        <f>IF(D33&lt;&gt;"",'CALCULATOR SHEET'!I41,"")</f>
        <v/>
      </c>
      <c r="P33" s="233" t="str">
        <f>IF(E33&lt;&gt;"",'CALCULATOR SHEET'!J41,"")</f>
        <v/>
      </c>
      <c r="Q33" s="230" t="str">
        <f>IF('CALCULATOR SHEET'!K41=GENERAL!$H$9,GENERAL!$H$9,IF(OR('CALCULATOR SHEET'!K41=GENERAL!$H$6,'CALCULATOR SHEET'!K41=GENERAL!$H$7,'CALCULATOR SHEET'!K41=GENERAL!$H$8),"CCL",""))</f>
        <v/>
      </c>
      <c r="R33" s="230" t="str">
        <f>IF(C33&lt;&gt;"",'CALCULATOR SHEET'!M41,"")</f>
        <v/>
      </c>
      <c r="S33" s="230" t="str">
        <f>IF(D33&lt;&gt;"",'CALCULATOR SHEET'!N41,"")</f>
        <v/>
      </c>
      <c r="T33" s="232"/>
      <c r="U33" s="246"/>
      <c r="V33" s="246"/>
      <c r="W33" s="230" t="str">
        <f>IF(C33&lt;&gt;"",'CALCULATOR SHEET'!R41,"")</f>
        <v/>
      </c>
      <c r="X33" s="230"/>
      <c r="Y33" s="230">
        <v>1</v>
      </c>
      <c r="Z33" s="232"/>
      <c r="AA33" s="232" t="str">
        <f>IF(C33&lt;&gt;"",'CALCULATOR SHEET'!$H$9,"")</f>
        <v/>
      </c>
      <c r="AB33" s="232"/>
      <c r="AC33" s="232"/>
      <c r="AD33" s="234"/>
      <c r="AE33" s="235"/>
      <c r="AF33" s="162"/>
      <c r="AG33" s="253"/>
      <c r="AH33" s="253"/>
      <c r="AI33" s="252"/>
      <c r="AJ33" s="252"/>
      <c r="AK33" s="252"/>
      <c r="AL33" s="252"/>
      <c r="AM33" s="252"/>
      <c r="AN33" s="253"/>
      <c r="AO33" s="253"/>
    </row>
    <row r="34" spans="2:41" s="64" customFormat="1" ht="30" customHeight="1">
      <c r="B34" s="227">
        <v>30</v>
      </c>
      <c r="C34" s="228" t="str">
        <f>IF('CALCULATOR SHEET'!D42&lt;&gt;"",'CALCULATOR SHEET'!$T$5,"")</f>
        <v/>
      </c>
      <c r="D34" s="229" t="str">
        <f>IF('CALCULATOR SHEET'!D42&lt;&gt;"",'CALCULATOR SHEET'!$T$9,"")</f>
        <v/>
      </c>
      <c r="E34" s="230" t="str">
        <f t="shared" si="0"/>
        <v/>
      </c>
      <c r="F34" s="231" t="str">
        <f>IF(C34&lt;&gt;"",'CALCULATOR SHEET'!$D$9,"")</f>
        <v/>
      </c>
      <c r="G34" s="231" t="str">
        <f>IF('CALCULATOR SHEET'!D42&lt;&gt;"",'CALCULATOR SHEET'!D42,"")</f>
        <v/>
      </c>
      <c r="H34" s="231" t="str">
        <f>IF(Q34="CCL",BOMS!AG34,"")</f>
        <v/>
      </c>
      <c r="I34" s="230">
        <v>1</v>
      </c>
      <c r="J34" s="231" t="str">
        <f>IF(C34&lt;&gt;"",'CALCULATOR SHEET'!K42,"")</f>
        <v/>
      </c>
      <c r="K34" s="231" t="str">
        <f>IF(J34=GENERAL!$H$6,GENERAL!$H$6,IF(J34=GENERAL!$H$7,GENERAL!$H$7,IF('PM-ORDER'!J34=GENERAL!$H$8,GENERAL!$H$8,"")))</f>
        <v/>
      </c>
      <c r="L34" s="231" t="str">
        <f>IF(C34&lt;&gt;"",'CALCULATOR SHEET'!G42,"")</f>
        <v/>
      </c>
      <c r="M34" s="231" t="str">
        <f>IF(C34&lt;&gt;"",'CALCULATOR SHEET'!O42,"")</f>
        <v/>
      </c>
      <c r="N34" s="231" t="str">
        <f>IF(C34&lt;&gt;"",'CALCULATOR SHEET'!H42,"")</f>
        <v/>
      </c>
      <c r="O34" s="233" t="str">
        <f>IF(D34&lt;&gt;"",'CALCULATOR SHEET'!I42,"")</f>
        <v/>
      </c>
      <c r="P34" s="233" t="str">
        <f>IF(E34&lt;&gt;"",'CALCULATOR SHEET'!J42,"")</f>
        <v/>
      </c>
      <c r="Q34" s="230" t="str">
        <f>IF('CALCULATOR SHEET'!K42=GENERAL!$H$9,GENERAL!$H$9,IF(OR('CALCULATOR SHEET'!K42=GENERAL!$H$6,'CALCULATOR SHEET'!K42=GENERAL!$H$7,'CALCULATOR SHEET'!K42=GENERAL!$H$8),"CCL",""))</f>
        <v/>
      </c>
      <c r="R34" s="230" t="str">
        <f>IF(C34&lt;&gt;"",'CALCULATOR SHEET'!M42,"")</f>
        <v/>
      </c>
      <c r="S34" s="230" t="str">
        <f>IF(D34&lt;&gt;"",'CALCULATOR SHEET'!N42,"")</f>
        <v/>
      </c>
      <c r="T34" s="232"/>
      <c r="U34" s="246"/>
      <c r="V34" s="246"/>
      <c r="W34" s="230" t="str">
        <f>IF(C34&lt;&gt;"",'CALCULATOR SHEET'!R42,"")</f>
        <v/>
      </c>
      <c r="X34" s="230"/>
      <c r="Y34" s="230">
        <v>1</v>
      </c>
      <c r="Z34" s="232"/>
      <c r="AA34" s="232" t="str">
        <f>IF(C34&lt;&gt;"",'CALCULATOR SHEET'!$H$9,"")</f>
        <v/>
      </c>
      <c r="AB34" s="232"/>
      <c r="AC34" s="232"/>
      <c r="AD34" s="234"/>
      <c r="AE34" s="235"/>
      <c r="AF34" s="162"/>
      <c r="AG34" s="253"/>
      <c r="AH34" s="253"/>
      <c r="AI34" s="252"/>
      <c r="AJ34" s="252"/>
      <c r="AK34" s="252"/>
      <c r="AL34" s="252"/>
      <c r="AM34" s="252"/>
      <c r="AN34" s="253"/>
      <c r="AO34" s="253"/>
    </row>
    <row r="35" spans="2:41" s="64" customFormat="1" ht="30" customHeight="1">
      <c r="B35" s="227">
        <v>31</v>
      </c>
      <c r="C35" s="228" t="str">
        <f>IF('CALCULATOR SHEET'!D43&lt;&gt;"",'CALCULATOR SHEET'!$T$5,"")</f>
        <v/>
      </c>
      <c r="D35" s="229" t="str">
        <f>IF('CALCULATOR SHEET'!D43&lt;&gt;"",'CALCULATOR SHEET'!$T$9,"")</f>
        <v/>
      </c>
      <c r="E35" s="230" t="str">
        <f t="shared" si="0"/>
        <v/>
      </c>
      <c r="F35" s="231" t="str">
        <f>IF(C35&lt;&gt;"",'CALCULATOR SHEET'!$D$9,"")</f>
        <v/>
      </c>
      <c r="G35" s="231" t="str">
        <f>IF('CALCULATOR SHEET'!D43&lt;&gt;"",'CALCULATOR SHEET'!D43,"")</f>
        <v/>
      </c>
      <c r="H35" s="231" t="str">
        <f>IF(Q35="CCL",BOMS!AG35,"")</f>
        <v/>
      </c>
      <c r="I35" s="230">
        <v>1</v>
      </c>
      <c r="J35" s="231" t="str">
        <f>IF(C35&lt;&gt;"",'CALCULATOR SHEET'!K43,"")</f>
        <v/>
      </c>
      <c r="K35" s="231" t="str">
        <f>IF(J35=GENERAL!$H$6,GENERAL!$H$6,IF(J35=GENERAL!$H$7,GENERAL!$H$7,IF('PM-ORDER'!J35=GENERAL!$H$8,GENERAL!$H$8,"")))</f>
        <v/>
      </c>
      <c r="L35" s="231" t="str">
        <f>IF(C35&lt;&gt;"",'CALCULATOR SHEET'!G43,"")</f>
        <v/>
      </c>
      <c r="M35" s="231" t="str">
        <f>IF(C35&lt;&gt;"",'CALCULATOR SHEET'!O43,"")</f>
        <v/>
      </c>
      <c r="N35" s="231" t="str">
        <f>IF(C35&lt;&gt;"",'CALCULATOR SHEET'!H43,"")</f>
        <v/>
      </c>
      <c r="O35" s="233" t="str">
        <f>IF(D35&lt;&gt;"",'CALCULATOR SHEET'!I43,"")</f>
        <v/>
      </c>
      <c r="P35" s="233" t="str">
        <f>IF(E35&lt;&gt;"",'CALCULATOR SHEET'!J43,"")</f>
        <v/>
      </c>
      <c r="Q35" s="230" t="str">
        <f>IF('CALCULATOR SHEET'!K43=GENERAL!$H$9,GENERAL!$H$9,IF(OR('CALCULATOR SHEET'!K43=GENERAL!$H$6,'CALCULATOR SHEET'!K43=GENERAL!$H$7,'CALCULATOR SHEET'!K43=GENERAL!$H$8),"CCL",""))</f>
        <v/>
      </c>
      <c r="R35" s="230" t="str">
        <f>IF(C35&lt;&gt;"",'CALCULATOR SHEET'!M43,"")</f>
        <v/>
      </c>
      <c r="S35" s="230" t="str">
        <f>IF(D35&lt;&gt;"",'CALCULATOR SHEET'!N43,"")</f>
        <v/>
      </c>
      <c r="T35" s="232"/>
      <c r="U35" s="246"/>
      <c r="V35" s="246"/>
      <c r="W35" s="230" t="str">
        <f>IF(C35&lt;&gt;"",'CALCULATOR SHEET'!R43,"")</f>
        <v/>
      </c>
      <c r="X35" s="230"/>
      <c r="Y35" s="230">
        <v>1</v>
      </c>
      <c r="Z35" s="232"/>
      <c r="AA35" s="232" t="str">
        <f>IF(C35&lt;&gt;"",'CALCULATOR SHEET'!$H$9,"")</f>
        <v/>
      </c>
      <c r="AB35" s="232"/>
      <c r="AC35" s="232"/>
      <c r="AD35" s="234"/>
      <c r="AE35" s="235"/>
      <c r="AF35" s="162"/>
      <c r="AG35" s="253"/>
      <c r="AH35" s="253"/>
      <c r="AI35" s="252"/>
      <c r="AJ35" s="252"/>
      <c r="AK35" s="252"/>
      <c r="AL35" s="252"/>
      <c r="AM35" s="252"/>
      <c r="AN35" s="253"/>
      <c r="AO35" s="253"/>
    </row>
    <row r="36" spans="2:41" s="64" customFormat="1" ht="30" customHeight="1">
      <c r="B36" s="227">
        <v>32</v>
      </c>
      <c r="C36" s="228" t="str">
        <f>IF('CALCULATOR SHEET'!D44&lt;&gt;"",'CALCULATOR SHEET'!$T$5,"")</f>
        <v/>
      </c>
      <c r="D36" s="229" t="str">
        <f>IF('CALCULATOR SHEET'!D44&lt;&gt;"",'CALCULATOR SHEET'!$T$9,"")</f>
        <v/>
      </c>
      <c r="E36" s="230" t="str">
        <f t="shared" si="0"/>
        <v/>
      </c>
      <c r="F36" s="231" t="str">
        <f>IF(C36&lt;&gt;"",'CALCULATOR SHEET'!$D$9,"")</f>
        <v/>
      </c>
      <c r="G36" s="231" t="str">
        <f>IF('CALCULATOR SHEET'!D44&lt;&gt;"",'CALCULATOR SHEET'!D44,"")</f>
        <v/>
      </c>
      <c r="H36" s="231" t="str">
        <f>IF(Q36="CCL",BOMS!AG36,"")</f>
        <v/>
      </c>
      <c r="I36" s="230">
        <v>1</v>
      </c>
      <c r="J36" s="231" t="str">
        <f>IF(C36&lt;&gt;"",'CALCULATOR SHEET'!K44,"")</f>
        <v/>
      </c>
      <c r="K36" s="231" t="str">
        <f>IF(J36=GENERAL!$H$6,GENERAL!$H$6,IF(J36=GENERAL!$H$7,GENERAL!$H$7,IF('PM-ORDER'!J36=GENERAL!$H$8,GENERAL!$H$8,"")))</f>
        <v/>
      </c>
      <c r="L36" s="231" t="str">
        <f>IF(C36&lt;&gt;"",'CALCULATOR SHEET'!G44,"")</f>
        <v/>
      </c>
      <c r="M36" s="231" t="str">
        <f>IF(C36&lt;&gt;"",'CALCULATOR SHEET'!O44,"")</f>
        <v/>
      </c>
      <c r="N36" s="231" t="str">
        <f>IF(C36&lt;&gt;"",'CALCULATOR SHEET'!H44,"")</f>
        <v/>
      </c>
      <c r="O36" s="233" t="str">
        <f>IF(D36&lt;&gt;"",'CALCULATOR SHEET'!I44,"")</f>
        <v/>
      </c>
      <c r="P36" s="233" t="str">
        <f>IF(E36&lt;&gt;"",'CALCULATOR SHEET'!J44,"")</f>
        <v/>
      </c>
      <c r="Q36" s="230" t="str">
        <f>IF('CALCULATOR SHEET'!K44=GENERAL!$H$9,GENERAL!$H$9,IF(OR('CALCULATOR SHEET'!K44=GENERAL!$H$6,'CALCULATOR SHEET'!K44=GENERAL!$H$7,'CALCULATOR SHEET'!K44=GENERAL!$H$8),"CCL",""))</f>
        <v/>
      </c>
      <c r="R36" s="230" t="str">
        <f>IF(C36&lt;&gt;"",'CALCULATOR SHEET'!M44,"")</f>
        <v/>
      </c>
      <c r="S36" s="230" t="str">
        <f>IF(D36&lt;&gt;"",'CALCULATOR SHEET'!N44,"")</f>
        <v/>
      </c>
      <c r="T36" s="232"/>
      <c r="U36" s="246"/>
      <c r="V36" s="246"/>
      <c r="W36" s="230" t="str">
        <f>IF(C36&lt;&gt;"",'CALCULATOR SHEET'!R44,"")</f>
        <v/>
      </c>
      <c r="X36" s="230"/>
      <c r="Y36" s="230">
        <v>1</v>
      </c>
      <c r="Z36" s="232"/>
      <c r="AA36" s="232" t="str">
        <f>IF(C36&lt;&gt;"",'CALCULATOR SHEET'!$H$9,"")</f>
        <v/>
      </c>
      <c r="AB36" s="232"/>
      <c r="AC36" s="232"/>
      <c r="AD36" s="234"/>
      <c r="AE36" s="235"/>
      <c r="AF36" s="162"/>
      <c r="AG36" s="253"/>
      <c r="AH36" s="253"/>
      <c r="AI36" s="252"/>
      <c r="AJ36" s="252"/>
      <c r="AK36" s="252"/>
      <c r="AL36" s="252"/>
      <c r="AM36" s="252"/>
      <c r="AN36" s="253"/>
      <c r="AO36" s="253"/>
    </row>
    <row r="37" spans="2:41" s="64" customFormat="1" ht="30" customHeight="1">
      <c r="B37" s="227">
        <v>33</v>
      </c>
      <c r="C37" s="228" t="str">
        <f>IF('CALCULATOR SHEET'!D45&lt;&gt;"",'CALCULATOR SHEET'!$T$5,"")</f>
        <v/>
      </c>
      <c r="D37" s="229" t="str">
        <f>IF('CALCULATOR SHEET'!D45&lt;&gt;"",'CALCULATOR SHEET'!$T$9,"")</f>
        <v/>
      </c>
      <c r="E37" s="230" t="str">
        <f t="shared" si="0"/>
        <v/>
      </c>
      <c r="F37" s="231" t="str">
        <f>IF(C37&lt;&gt;"",'CALCULATOR SHEET'!$D$9,"")</f>
        <v/>
      </c>
      <c r="G37" s="231" t="str">
        <f>IF('CALCULATOR SHEET'!D45&lt;&gt;"",'CALCULATOR SHEET'!D45,"")</f>
        <v/>
      </c>
      <c r="H37" s="231" t="str">
        <f>IF(Q37="CCL",BOMS!AG37,"")</f>
        <v/>
      </c>
      <c r="I37" s="230">
        <v>1</v>
      </c>
      <c r="J37" s="231" t="str">
        <f>IF(C37&lt;&gt;"",'CALCULATOR SHEET'!K45,"")</f>
        <v/>
      </c>
      <c r="K37" s="231" t="str">
        <f>IF(J37=GENERAL!$H$6,GENERAL!$H$6,IF(J37=GENERAL!$H$7,GENERAL!$H$7,IF('PM-ORDER'!J37=GENERAL!$H$8,GENERAL!$H$8,"")))</f>
        <v/>
      </c>
      <c r="L37" s="231" t="str">
        <f>IF(C37&lt;&gt;"",'CALCULATOR SHEET'!G45,"")</f>
        <v/>
      </c>
      <c r="M37" s="231" t="str">
        <f>IF(C37&lt;&gt;"",'CALCULATOR SHEET'!O45,"")</f>
        <v/>
      </c>
      <c r="N37" s="231" t="str">
        <f>IF(C37&lt;&gt;"",'CALCULATOR SHEET'!H45,"")</f>
        <v/>
      </c>
      <c r="O37" s="233" t="str">
        <f>IF(D37&lt;&gt;"",'CALCULATOR SHEET'!I45,"")</f>
        <v/>
      </c>
      <c r="P37" s="233" t="str">
        <f>IF(E37&lt;&gt;"",'CALCULATOR SHEET'!J45,"")</f>
        <v/>
      </c>
      <c r="Q37" s="230" t="str">
        <f>IF('CALCULATOR SHEET'!K45=GENERAL!$H$9,GENERAL!$H$9,IF(OR('CALCULATOR SHEET'!K45=GENERAL!$H$6,'CALCULATOR SHEET'!K45=GENERAL!$H$7,'CALCULATOR SHEET'!K45=GENERAL!$H$8),"CCL",""))</f>
        <v/>
      </c>
      <c r="R37" s="230" t="str">
        <f>IF(C37&lt;&gt;"",'CALCULATOR SHEET'!M45,"")</f>
        <v/>
      </c>
      <c r="S37" s="230" t="str">
        <f>IF(D37&lt;&gt;"",'CALCULATOR SHEET'!N45,"")</f>
        <v/>
      </c>
      <c r="T37" s="232"/>
      <c r="U37" s="246"/>
      <c r="V37" s="246"/>
      <c r="W37" s="230" t="str">
        <f>IF(C37&lt;&gt;"",'CALCULATOR SHEET'!R45,"")</f>
        <v/>
      </c>
      <c r="X37" s="230"/>
      <c r="Y37" s="230">
        <v>1</v>
      </c>
      <c r="Z37" s="232"/>
      <c r="AA37" s="232" t="str">
        <f>IF(C37&lt;&gt;"",'CALCULATOR SHEET'!$H$9,"")</f>
        <v/>
      </c>
      <c r="AB37" s="232"/>
      <c r="AC37" s="232"/>
      <c r="AD37" s="234"/>
      <c r="AE37" s="235"/>
      <c r="AF37" s="162"/>
      <c r="AG37" s="253"/>
      <c r="AH37" s="253"/>
      <c r="AI37" s="252"/>
      <c r="AJ37" s="252"/>
      <c r="AK37" s="252"/>
      <c r="AL37" s="252"/>
      <c r="AM37" s="252"/>
      <c r="AN37" s="253"/>
      <c r="AO37" s="253"/>
    </row>
    <row r="38" spans="2:41" s="64" customFormat="1" ht="30" customHeight="1">
      <c r="B38" s="227">
        <v>34</v>
      </c>
      <c r="C38" s="228" t="str">
        <f>IF('CALCULATOR SHEET'!D46&lt;&gt;"",'CALCULATOR SHEET'!$T$5,"")</f>
        <v/>
      </c>
      <c r="D38" s="229" t="str">
        <f>IF('CALCULATOR SHEET'!D46&lt;&gt;"",'CALCULATOR SHEET'!$T$9,"")</f>
        <v/>
      </c>
      <c r="E38" s="230" t="str">
        <f t="shared" si="0"/>
        <v/>
      </c>
      <c r="F38" s="231" t="str">
        <f>IF(C38&lt;&gt;"",'CALCULATOR SHEET'!$D$9,"")</f>
        <v/>
      </c>
      <c r="G38" s="231" t="str">
        <f>IF('CALCULATOR SHEET'!D46&lt;&gt;"",'CALCULATOR SHEET'!D46,"")</f>
        <v/>
      </c>
      <c r="H38" s="231" t="str">
        <f>IF(Q38="CCL",BOMS!AG38,"")</f>
        <v/>
      </c>
      <c r="I38" s="230">
        <v>1</v>
      </c>
      <c r="J38" s="231" t="str">
        <f>IF(C38&lt;&gt;"",'CALCULATOR SHEET'!K46,"")</f>
        <v/>
      </c>
      <c r="K38" s="231" t="str">
        <f>IF(J38=GENERAL!$H$6,GENERAL!$H$6,IF(J38=GENERAL!$H$7,GENERAL!$H$7,IF('PM-ORDER'!J38=GENERAL!$H$8,GENERAL!$H$8,"")))</f>
        <v/>
      </c>
      <c r="L38" s="231" t="str">
        <f>IF(C38&lt;&gt;"",'CALCULATOR SHEET'!G46,"")</f>
        <v/>
      </c>
      <c r="M38" s="231" t="str">
        <f>IF(C38&lt;&gt;"",'CALCULATOR SHEET'!O46,"")</f>
        <v/>
      </c>
      <c r="N38" s="231" t="str">
        <f>IF(C38&lt;&gt;"",'CALCULATOR SHEET'!H46,"")</f>
        <v/>
      </c>
      <c r="O38" s="233" t="str">
        <f>IF(D38&lt;&gt;"",'CALCULATOR SHEET'!I46,"")</f>
        <v/>
      </c>
      <c r="P38" s="233" t="str">
        <f>IF(E38&lt;&gt;"",'CALCULATOR SHEET'!J46,"")</f>
        <v/>
      </c>
      <c r="Q38" s="230" t="str">
        <f>IF('CALCULATOR SHEET'!K46=GENERAL!$H$9,GENERAL!$H$9,IF(OR('CALCULATOR SHEET'!K46=GENERAL!$H$6,'CALCULATOR SHEET'!K46=GENERAL!$H$7,'CALCULATOR SHEET'!K46=GENERAL!$H$8),"CCL",""))</f>
        <v/>
      </c>
      <c r="R38" s="230" t="str">
        <f>IF(C38&lt;&gt;"",'CALCULATOR SHEET'!M46,"")</f>
        <v/>
      </c>
      <c r="S38" s="230" t="str">
        <f>IF(D38&lt;&gt;"",'CALCULATOR SHEET'!N46,"")</f>
        <v/>
      </c>
      <c r="T38" s="232"/>
      <c r="U38" s="246"/>
      <c r="V38" s="246"/>
      <c r="W38" s="230" t="str">
        <f>IF(C38&lt;&gt;"",'CALCULATOR SHEET'!R46,"")</f>
        <v/>
      </c>
      <c r="X38" s="230"/>
      <c r="Y38" s="230">
        <v>1</v>
      </c>
      <c r="Z38" s="232"/>
      <c r="AA38" s="232" t="str">
        <f>IF(C38&lt;&gt;"",'CALCULATOR SHEET'!$H$9,"")</f>
        <v/>
      </c>
      <c r="AB38" s="232"/>
      <c r="AC38" s="232"/>
      <c r="AD38" s="234"/>
      <c r="AE38" s="235"/>
      <c r="AF38" s="162"/>
      <c r="AG38" s="253"/>
      <c r="AH38" s="253"/>
      <c r="AI38" s="252"/>
      <c r="AJ38" s="252"/>
      <c r="AK38" s="252"/>
      <c r="AL38" s="252"/>
      <c r="AM38" s="252"/>
      <c r="AN38" s="253"/>
      <c r="AO38" s="253"/>
    </row>
    <row r="39" spans="2:41" s="64" customFormat="1" ht="30" customHeight="1">
      <c r="B39" s="227">
        <v>35</v>
      </c>
      <c r="C39" s="228" t="str">
        <f>IF('CALCULATOR SHEET'!D47&lt;&gt;"",'CALCULATOR SHEET'!$T$5,"")</f>
        <v/>
      </c>
      <c r="D39" s="229" t="str">
        <f>IF('CALCULATOR SHEET'!D47&lt;&gt;"",'CALCULATOR SHEET'!$T$9,"")</f>
        <v/>
      </c>
      <c r="E39" s="230" t="str">
        <f t="shared" si="0"/>
        <v/>
      </c>
      <c r="F39" s="231" t="str">
        <f>IF(C39&lt;&gt;"",'CALCULATOR SHEET'!$D$9,"")</f>
        <v/>
      </c>
      <c r="G39" s="231" t="str">
        <f>IF('CALCULATOR SHEET'!D47&lt;&gt;"",'CALCULATOR SHEET'!D47,"")</f>
        <v/>
      </c>
      <c r="H39" s="231" t="str">
        <f>IF(Q39="CCL",BOMS!AG39,"")</f>
        <v/>
      </c>
      <c r="I39" s="230">
        <v>1</v>
      </c>
      <c r="J39" s="231" t="str">
        <f>IF(C39&lt;&gt;"",'CALCULATOR SHEET'!K47,"")</f>
        <v/>
      </c>
      <c r="K39" s="231" t="str">
        <f>IF(J39=GENERAL!$H$6,GENERAL!$H$6,IF(J39=GENERAL!$H$7,GENERAL!$H$7,IF('PM-ORDER'!J39=GENERAL!$H$8,GENERAL!$H$8,"")))</f>
        <v/>
      </c>
      <c r="L39" s="231" t="str">
        <f>IF(C39&lt;&gt;"",'CALCULATOR SHEET'!G47,"")</f>
        <v/>
      </c>
      <c r="M39" s="231" t="str">
        <f>IF(C39&lt;&gt;"",'CALCULATOR SHEET'!O47,"")</f>
        <v/>
      </c>
      <c r="N39" s="231" t="str">
        <f>IF(C39&lt;&gt;"",'CALCULATOR SHEET'!H47,"")</f>
        <v/>
      </c>
      <c r="O39" s="233" t="str">
        <f>IF(D39&lt;&gt;"",'CALCULATOR SHEET'!I47,"")</f>
        <v/>
      </c>
      <c r="P39" s="233" t="str">
        <f>IF(E39&lt;&gt;"",'CALCULATOR SHEET'!J47,"")</f>
        <v/>
      </c>
      <c r="Q39" s="230" t="str">
        <f>IF('CALCULATOR SHEET'!K47=GENERAL!$H$9,GENERAL!$H$9,IF(OR('CALCULATOR SHEET'!K47=GENERAL!$H$6,'CALCULATOR SHEET'!K47=GENERAL!$H$7,'CALCULATOR SHEET'!K47=GENERAL!$H$8),"CCL",""))</f>
        <v/>
      </c>
      <c r="R39" s="230" t="str">
        <f>IF(C39&lt;&gt;"",'CALCULATOR SHEET'!M47,"")</f>
        <v/>
      </c>
      <c r="S39" s="230" t="str">
        <f>IF(D39&lt;&gt;"",'CALCULATOR SHEET'!N47,"")</f>
        <v/>
      </c>
      <c r="T39" s="232"/>
      <c r="U39" s="246"/>
      <c r="V39" s="246"/>
      <c r="W39" s="230" t="str">
        <f>IF(C39&lt;&gt;"",'CALCULATOR SHEET'!R47,"")</f>
        <v/>
      </c>
      <c r="X39" s="230"/>
      <c r="Y39" s="230">
        <v>1</v>
      </c>
      <c r="Z39" s="232"/>
      <c r="AA39" s="232" t="str">
        <f>IF(C39&lt;&gt;"",'CALCULATOR SHEET'!$H$9,"")</f>
        <v/>
      </c>
      <c r="AB39" s="232"/>
      <c r="AC39" s="232"/>
      <c r="AD39" s="234"/>
      <c r="AE39" s="235"/>
      <c r="AF39" s="162"/>
      <c r="AG39" s="253"/>
      <c r="AH39" s="253"/>
      <c r="AI39" s="252"/>
      <c r="AJ39" s="252"/>
      <c r="AK39" s="252"/>
      <c r="AL39" s="252"/>
      <c r="AM39" s="252"/>
      <c r="AN39" s="253"/>
      <c r="AO39" s="253"/>
    </row>
    <row r="40" spans="2:41" s="64" customFormat="1" ht="30" customHeight="1">
      <c r="B40" s="227">
        <v>36</v>
      </c>
      <c r="C40" s="228" t="str">
        <f>IF('CALCULATOR SHEET'!D48&lt;&gt;"",'CALCULATOR SHEET'!$T$5,"")</f>
        <v/>
      </c>
      <c r="D40" s="229" t="str">
        <f>IF('CALCULATOR SHEET'!D48&lt;&gt;"",'CALCULATOR SHEET'!$T$9,"")</f>
        <v/>
      </c>
      <c r="E40" s="230" t="str">
        <f t="shared" si="0"/>
        <v/>
      </c>
      <c r="F40" s="231" t="str">
        <f>IF(C40&lt;&gt;"",'CALCULATOR SHEET'!$D$9,"")</f>
        <v/>
      </c>
      <c r="G40" s="231" t="str">
        <f>IF('CALCULATOR SHEET'!D48&lt;&gt;"",'CALCULATOR SHEET'!D48,"")</f>
        <v/>
      </c>
      <c r="H40" s="231" t="str">
        <f>IF(Q40="CCL",BOMS!AG40,"")</f>
        <v/>
      </c>
      <c r="I40" s="230">
        <v>1</v>
      </c>
      <c r="J40" s="231" t="str">
        <f>IF(C40&lt;&gt;"",'CALCULATOR SHEET'!K48,"")</f>
        <v/>
      </c>
      <c r="K40" s="231" t="str">
        <f>IF(J40=GENERAL!$H$6,GENERAL!$H$6,IF(J40=GENERAL!$H$7,GENERAL!$H$7,IF('PM-ORDER'!J40=GENERAL!$H$8,GENERAL!$H$8,"")))</f>
        <v/>
      </c>
      <c r="L40" s="231" t="str">
        <f>IF(C40&lt;&gt;"",'CALCULATOR SHEET'!G48,"")</f>
        <v/>
      </c>
      <c r="M40" s="231" t="str">
        <f>IF(C40&lt;&gt;"",'CALCULATOR SHEET'!O48,"")</f>
        <v/>
      </c>
      <c r="N40" s="231" t="str">
        <f>IF(C40&lt;&gt;"",'CALCULATOR SHEET'!H48,"")</f>
        <v/>
      </c>
      <c r="O40" s="233" t="str">
        <f>IF(D40&lt;&gt;"",'CALCULATOR SHEET'!I48,"")</f>
        <v/>
      </c>
      <c r="P40" s="233" t="str">
        <f>IF(E40&lt;&gt;"",'CALCULATOR SHEET'!J48,"")</f>
        <v/>
      </c>
      <c r="Q40" s="230" t="str">
        <f>IF('CALCULATOR SHEET'!K48=GENERAL!$H$9,GENERAL!$H$9,IF(OR('CALCULATOR SHEET'!K48=GENERAL!$H$6,'CALCULATOR SHEET'!K48=GENERAL!$H$7,'CALCULATOR SHEET'!K48=GENERAL!$H$8),"CCL",""))</f>
        <v/>
      </c>
      <c r="R40" s="230" t="str">
        <f>IF(C40&lt;&gt;"",'CALCULATOR SHEET'!M48,"")</f>
        <v/>
      </c>
      <c r="S40" s="230" t="str">
        <f>IF(D40&lt;&gt;"",'CALCULATOR SHEET'!N48,"")</f>
        <v/>
      </c>
      <c r="T40" s="232"/>
      <c r="U40" s="246"/>
      <c r="V40" s="246"/>
      <c r="W40" s="230" t="str">
        <f>IF(C40&lt;&gt;"",'CALCULATOR SHEET'!R48,"")</f>
        <v/>
      </c>
      <c r="X40" s="230"/>
      <c r="Y40" s="230">
        <v>1</v>
      </c>
      <c r="Z40" s="232"/>
      <c r="AA40" s="232" t="str">
        <f>IF(C40&lt;&gt;"",'CALCULATOR SHEET'!$H$9,"")</f>
        <v/>
      </c>
      <c r="AB40" s="232"/>
      <c r="AC40" s="232"/>
      <c r="AD40" s="234"/>
      <c r="AE40" s="235"/>
      <c r="AF40" s="162"/>
      <c r="AG40" s="253"/>
      <c r="AH40" s="253"/>
      <c r="AI40" s="252"/>
      <c r="AJ40" s="252"/>
      <c r="AK40" s="252"/>
      <c r="AL40" s="252"/>
      <c r="AM40" s="252"/>
      <c r="AN40" s="253"/>
      <c r="AO40" s="253"/>
    </row>
    <row r="41" spans="2:41" s="64" customFormat="1" ht="30" customHeight="1">
      <c r="B41" s="227">
        <v>37</v>
      </c>
      <c r="C41" s="228" t="str">
        <f>IF('CALCULATOR SHEET'!D49&lt;&gt;"",'CALCULATOR SHEET'!$T$5,"")</f>
        <v/>
      </c>
      <c r="D41" s="229" t="str">
        <f>IF('CALCULATOR SHEET'!D49&lt;&gt;"",'CALCULATOR SHEET'!$T$9,"")</f>
        <v/>
      </c>
      <c r="E41" s="230" t="str">
        <f t="shared" si="0"/>
        <v/>
      </c>
      <c r="F41" s="231" t="str">
        <f>IF(C41&lt;&gt;"",'CALCULATOR SHEET'!$D$9,"")</f>
        <v/>
      </c>
      <c r="G41" s="231" t="str">
        <f>IF('CALCULATOR SHEET'!D49&lt;&gt;"",'CALCULATOR SHEET'!D49,"")</f>
        <v/>
      </c>
      <c r="H41" s="231" t="str">
        <f>IF(Q41="CCL",BOMS!AG41,"")</f>
        <v/>
      </c>
      <c r="I41" s="230">
        <v>1</v>
      </c>
      <c r="J41" s="231" t="str">
        <f>IF(C41&lt;&gt;"",'CALCULATOR SHEET'!K49,"")</f>
        <v/>
      </c>
      <c r="K41" s="231" t="str">
        <f>IF(J41=GENERAL!$H$6,GENERAL!$H$6,IF(J41=GENERAL!$H$7,GENERAL!$H$7,IF('PM-ORDER'!J41=GENERAL!$H$8,GENERAL!$H$8,"")))</f>
        <v/>
      </c>
      <c r="L41" s="231" t="str">
        <f>IF(C41&lt;&gt;"",'CALCULATOR SHEET'!G49,"")</f>
        <v/>
      </c>
      <c r="M41" s="231" t="str">
        <f>IF(C41&lt;&gt;"",'CALCULATOR SHEET'!O49,"")</f>
        <v/>
      </c>
      <c r="N41" s="231" t="str">
        <f>IF(C41&lt;&gt;"",'CALCULATOR SHEET'!H49,"")</f>
        <v/>
      </c>
      <c r="O41" s="233" t="str">
        <f>IF(D41&lt;&gt;"",'CALCULATOR SHEET'!I49,"")</f>
        <v/>
      </c>
      <c r="P41" s="233" t="str">
        <f>IF(E41&lt;&gt;"",'CALCULATOR SHEET'!J49,"")</f>
        <v/>
      </c>
      <c r="Q41" s="230" t="str">
        <f>IF('CALCULATOR SHEET'!K49=GENERAL!$H$9,GENERAL!$H$9,IF(OR('CALCULATOR SHEET'!K49=GENERAL!$H$6,'CALCULATOR SHEET'!K49=GENERAL!$H$7,'CALCULATOR SHEET'!K49=GENERAL!$H$8),"CCL",""))</f>
        <v/>
      </c>
      <c r="R41" s="230" t="str">
        <f>IF(C41&lt;&gt;"",'CALCULATOR SHEET'!M49,"")</f>
        <v/>
      </c>
      <c r="S41" s="230" t="str">
        <f>IF(D41&lt;&gt;"",'CALCULATOR SHEET'!N49,"")</f>
        <v/>
      </c>
      <c r="T41" s="232"/>
      <c r="U41" s="246"/>
      <c r="V41" s="246"/>
      <c r="W41" s="230" t="str">
        <f>IF(C41&lt;&gt;"",'CALCULATOR SHEET'!R49,"")</f>
        <v/>
      </c>
      <c r="X41" s="230"/>
      <c r="Y41" s="230">
        <v>1</v>
      </c>
      <c r="Z41" s="232"/>
      <c r="AA41" s="232" t="str">
        <f>IF(C41&lt;&gt;"",'CALCULATOR SHEET'!$H$9,"")</f>
        <v/>
      </c>
      <c r="AB41" s="232"/>
      <c r="AC41" s="232"/>
      <c r="AD41" s="234"/>
      <c r="AE41" s="235"/>
      <c r="AF41" s="162"/>
      <c r="AG41" s="253"/>
      <c r="AH41" s="253"/>
      <c r="AI41" s="252"/>
      <c r="AJ41" s="252"/>
      <c r="AK41" s="252"/>
      <c r="AL41" s="252"/>
      <c r="AM41" s="252"/>
      <c r="AN41" s="253"/>
      <c r="AO41" s="253"/>
    </row>
    <row r="42" spans="2:41" s="64" customFormat="1" ht="30" customHeight="1">
      <c r="B42" s="227">
        <v>38</v>
      </c>
      <c r="C42" s="228" t="str">
        <f>IF('CALCULATOR SHEET'!D50&lt;&gt;"",'CALCULATOR SHEET'!$T$5,"")</f>
        <v/>
      </c>
      <c r="D42" s="229" t="str">
        <f>IF('CALCULATOR SHEET'!D50&lt;&gt;"",'CALCULATOR SHEET'!$T$9,"")</f>
        <v/>
      </c>
      <c r="E42" s="230" t="str">
        <f t="shared" si="0"/>
        <v/>
      </c>
      <c r="F42" s="231" t="str">
        <f>IF(C42&lt;&gt;"",'CALCULATOR SHEET'!$D$9,"")</f>
        <v/>
      </c>
      <c r="G42" s="231" t="str">
        <f>IF('CALCULATOR SHEET'!D50&lt;&gt;"",'CALCULATOR SHEET'!D50,"")</f>
        <v/>
      </c>
      <c r="H42" s="231" t="str">
        <f>IF(Q42="CCL",BOMS!AG42,"")</f>
        <v/>
      </c>
      <c r="I42" s="230">
        <v>1</v>
      </c>
      <c r="J42" s="231" t="str">
        <f>IF(C42&lt;&gt;"",'CALCULATOR SHEET'!K50,"")</f>
        <v/>
      </c>
      <c r="K42" s="231" t="str">
        <f>IF(J42=GENERAL!$H$6,GENERAL!$H$6,IF(J42=GENERAL!$H$7,GENERAL!$H$7,IF('PM-ORDER'!J42=GENERAL!$H$8,GENERAL!$H$8,"")))</f>
        <v/>
      </c>
      <c r="L42" s="231" t="str">
        <f>IF(C42&lt;&gt;"",'CALCULATOR SHEET'!G50,"")</f>
        <v/>
      </c>
      <c r="M42" s="231" t="str">
        <f>IF(C42&lt;&gt;"",'CALCULATOR SHEET'!O50,"")</f>
        <v/>
      </c>
      <c r="N42" s="231" t="str">
        <f>IF(C42&lt;&gt;"",'CALCULATOR SHEET'!H50,"")</f>
        <v/>
      </c>
      <c r="O42" s="233" t="str">
        <f>IF(D42&lt;&gt;"",'CALCULATOR SHEET'!I50,"")</f>
        <v/>
      </c>
      <c r="P42" s="233" t="str">
        <f>IF(E42&lt;&gt;"",'CALCULATOR SHEET'!J50,"")</f>
        <v/>
      </c>
      <c r="Q42" s="230" t="str">
        <f>IF('CALCULATOR SHEET'!K50=GENERAL!$H$9,GENERAL!$H$9,IF(OR('CALCULATOR SHEET'!K50=GENERAL!$H$6,'CALCULATOR SHEET'!K50=GENERAL!$H$7,'CALCULATOR SHEET'!K50=GENERAL!$H$8),"CCL",""))</f>
        <v/>
      </c>
      <c r="R42" s="230" t="str">
        <f>IF(C42&lt;&gt;"",'CALCULATOR SHEET'!M50,"")</f>
        <v/>
      </c>
      <c r="S42" s="230" t="str">
        <f>IF(D42&lt;&gt;"",'CALCULATOR SHEET'!N50,"")</f>
        <v/>
      </c>
      <c r="T42" s="232"/>
      <c r="U42" s="246"/>
      <c r="V42" s="246"/>
      <c r="W42" s="230" t="str">
        <f>IF(C42&lt;&gt;"",'CALCULATOR SHEET'!R50,"")</f>
        <v/>
      </c>
      <c r="X42" s="230"/>
      <c r="Y42" s="230">
        <v>1</v>
      </c>
      <c r="Z42" s="232"/>
      <c r="AA42" s="232" t="str">
        <f>IF(C42&lt;&gt;"",'CALCULATOR SHEET'!$H$9,"")</f>
        <v/>
      </c>
      <c r="AB42" s="232"/>
      <c r="AC42" s="232"/>
      <c r="AD42" s="234"/>
      <c r="AE42" s="235"/>
      <c r="AF42" s="162"/>
      <c r="AG42" s="253"/>
      <c r="AH42" s="253"/>
      <c r="AI42" s="252"/>
      <c r="AJ42" s="252"/>
      <c r="AK42" s="252"/>
      <c r="AL42" s="252"/>
      <c r="AM42" s="252"/>
      <c r="AN42" s="253"/>
      <c r="AO42" s="253"/>
    </row>
    <row r="43" spans="2:41" s="64" customFormat="1" ht="30" customHeight="1">
      <c r="B43" s="227">
        <v>39</v>
      </c>
      <c r="C43" s="228" t="str">
        <f>IF('CALCULATOR SHEET'!D51&lt;&gt;"",'CALCULATOR SHEET'!$T$5,"")</f>
        <v/>
      </c>
      <c r="D43" s="229" t="str">
        <f>IF('CALCULATOR SHEET'!D51&lt;&gt;"",'CALCULATOR SHEET'!$T$9,"")</f>
        <v/>
      </c>
      <c r="E43" s="230" t="str">
        <f t="shared" si="0"/>
        <v/>
      </c>
      <c r="F43" s="231" t="str">
        <f>IF(C43&lt;&gt;"",'CALCULATOR SHEET'!$D$9,"")</f>
        <v/>
      </c>
      <c r="G43" s="231" t="str">
        <f>IF('CALCULATOR SHEET'!D51&lt;&gt;"",'CALCULATOR SHEET'!D51,"")</f>
        <v/>
      </c>
      <c r="H43" s="231" t="str">
        <f>IF(Q43="CCL",BOMS!AG43,"")</f>
        <v/>
      </c>
      <c r="I43" s="230">
        <v>1</v>
      </c>
      <c r="J43" s="231" t="str">
        <f>IF(C43&lt;&gt;"",'CALCULATOR SHEET'!K51,"")</f>
        <v/>
      </c>
      <c r="K43" s="231" t="str">
        <f>IF(J43=GENERAL!$H$6,GENERAL!$H$6,IF(J43=GENERAL!$H$7,GENERAL!$H$7,IF('PM-ORDER'!J43=GENERAL!$H$8,GENERAL!$H$8,"")))</f>
        <v/>
      </c>
      <c r="L43" s="231" t="str">
        <f>IF(C43&lt;&gt;"",'CALCULATOR SHEET'!G51,"")</f>
        <v/>
      </c>
      <c r="M43" s="231" t="str">
        <f>IF(C43&lt;&gt;"",'CALCULATOR SHEET'!O51,"")</f>
        <v/>
      </c>
      <c r="N43" s="231" t="str">
        <f>IF(C43&lt;&gt;"",'CALCULATOR SHEET'!H51,"")</f>
        <v/>
      </c>
      <c r="O43" s="233" t="str">
        <f>IF(D43&lt;&gt;"",'CALCULATOR SHEET'!I51,"")</f>
        <v/>
      </c>
      <c r="P43" s="233" t="str">
        <f>IF(E43&lt;&gt;"",'CALCULATOR SHEET'!J51,"")</f>
        <v/>
      </c>
      <c r="Q43" s="230" t="str">
        <f>IF('CALCULATOR SHEET'!K51=GENERAL!$H$9,GENERAL!$H$9,IF(OR('CALCULATOR SHEET'!K51=GENERAL!$H$6,'CALCULATOR SHEET'!K51=GENERAL!$H$7,'CALCULATOR SHEET'!K51=GENERAL!$H$8),"CCL",""))</f>
        <v/>
      </c>
      <c r="R43" s="230" t="str">
        <f>IF(C43&lt;&gt;"",'CALCULATOR SHEET'!M51,"")</f>
        <v/>
      </c>
      <c r="S43" s="230" t="str">
        <f>IF(D43&lt;&gt;"",'CALCULATOR SHEET'!N51,"")</f>
        <v/>
      </c>
      <c r="T43" s="232"/>
      <c r="U43" s="246"/>
      <c r="V43" s="246"/>
      <c r="W43" s="230" t="str">
        <f>IF(C43&lt;&gt;"",'CALCULATOR SHEET'!R51,"")</f>
        <v/>
      </c>
      <c r="X43" s="230"/>
      <c r="Y43" s="230">
        <v>1</v>
      </c>
      <c r="Z43" s="232"/>
      <c r="AA43" s="232" t="str">
        <f>IF(C43&lt;&gt;"",'CALCULATOR SHEET'!$H$9,"")</f>
        <v/>
      </c>
      <c r="AB43" s="232"/>
      <c r="AC43" s="232"/>
      <c r="AD43" s="234"/>
      <c r="AE43" s="235"/>
      <c r="AF43" s="162"/>
      <c r="AG43" s="253"/>
      <c r="AH43" s="253"/>
      <c r="AI43" s="252"/>
      <c r="AJ43" s="252"/>
      <c r="AK43" s="252"/>
      <c r="AL43" s="252"/>
      <c r="AM43" s="252"/>
      <c r="AN43" s="253"/>
      <c r="AO43" s="253"/>
    </row>
    <row r="44" spans="2:41" s="64" customFormat="1" ht="30" customHeight="1">
      <c r="B44" s="227">
        <v>40</v>
      </c>
      <c r="C44" s="228" t="str">
        <f>IF('CALCULATOR SHEET'!D52&lt;&gt;"",'CALCULATOR SHEET'!$T$5,"")</f>
        <v/>
      </c>
      <c r="D44" s="229" t="str">
        <f>IF('CALCULATOR SHEET'!D52&lt;&gt;"",'CALCULATOR SHEET'!$T$9,"")</f>
        <v/>
      </c>
      <c r="E44" s="230" t="str">
        <f t="shared" si="0"/>
        <v/>
      </c>
      <c r="F44" s="231" t="str">
        <f>IF(C44&lt;&gt;"",'CALCULATOR SHEET'!$D$9,"")</f>
        <v/>
      </c>
      <c r="G44" s="231" t="str">
        <f>IF('CALCULATOR SHEET'!D52&lt;&gt;"",'CALCULATOR SHEET'!D52,"")</f>
        <v/>
      </c>
      <c r="H44" s="231" t="str">
        <f>IF(Q44="CCL",BOMS!AG44,"")</f>
        <v/>
      </c>
      <c r="I44" s="230">
        <v>1</v>
      </c>
      <c r="J44" s="231" t="str">
        <f>IF(C44&lt;&gt;"",'CALCULATOR SHEET'!K52,"")</f>
        <v/>
      </c>
      <c r="K44" s="231" t="str">
        <f>IF(J44=GENERAL!$H$6,GENERAL!$H$6,IF(J44=GENERAL!$H$7,GENERAL!$H$7,IF('PM-ORDER'!J44=GENERAL!$H$8,GENERAL!$H$8,"")))</f>
        <v/>
      </c>
      <c r="L44" s="231" t="str">
        <f>IF(C44&lt;&gt;"",'CALCULATOR SHEET'!G52,"")</f>
        <v/>
      </c>
      <c r="M44" s="231" t="str">
        <f>IF(C44&lt;&gt;"",'CALCULATOR SHEET'!O52,"")</f>
        <v/>
      </c>
      <c r="N44" s="231" t="str">
        <f>IF(C44&lt;&gt;"",'CALCULATOR SHEET'!H52,"")</f>
        <v/>
      </c>
      <c r="O44" s="233" t="str">
        <f>IF(D44&lt;&gt;"",'CALCULATOR SHEET'!I52,"")</f>
        <v/>
      </c>
      <c r="P44" s="233" t="str">
        <f>IF(E44&lt;&gt;"",'CALCULATOR SHEET'!J52,"")</f>
        <v/>
      </c>
      <c r="Q44" s="230" t="str">
        <f>IF('CALCULATOR SHEET'!K52=GENERAL!$H$9,GENERAL!$H$9,IF(OR('CALCULATOR SHEET'!K52=GENERAL!$H$6,'CALCULATOR SHEET'!K52=GENERAL!$H$7,'CALCULATOR SHEET'!K52=GENERAL!$H$8),"CCL",""))</f>
        <v/>
      </c>
      <c r="R44" s="230" t="str">
        <f>IF(C44&lt;&gt;"",'CALCULATOR SHEET'!M52,"")</f>
        <v/>
      </c>
      <c r="S44" s="230" t="str">
        <f>IF(D44&lt;&gt;"",'CALCULATOR SHEET'!N52,"")</f>
        <v/>
      </c>
      <c r="T44" s="232"/>
      <c r="U44" s="246"/>
      <c r="V44" s="246"/>
      <c r="W44" s="230" t="str">
        <f>IF(C44&lt;&gt;"",'CALCULATOR SHEET'!R52,"")</f>
        <v/>
      </c>
      <c r="X44" s="230"/>
      <c r="Y44" s="230">
        <v>1</v>
      </c>
      <c r="Z44" s="232"/>
      <c r="AA44" s="232" t="str">
        <f>IF(C44&lt;&gt;"",'CALCULATOR SHEET'!$H$9,"")</f>
        <v/>
      </c>
      <c r="AB44" s="232"/>
      <c r="AC44" s="232"/>
      <c r="AD44" s="234"/>
      <c r="AE44" s="235"/>
      <c r="AF44" s="162"/>
      <c r="AG44" s="253"/>
      <c r="AH44" s="253"/>
      <c r="AI44" s="252"/>
      <c r="AJ44" s="252"/>
      <c r="AK44" s="252"/>
      <c r="AL44" s="252"/>
      <c r="AM44" s="252"/>
      <c r="AN44" s="253"/>
      <c r="AO44" s="253"/>
    </row>
    <row r="45" spans="2:41" s="64" customFormat="1" ht="30" customHeight="1">
      <c r="B45" s="227">
        <v>41</v>
      </c>
      <c r="C45" s="228" t="str">
        <f>IF('CALCULATOR SHEET'!D53&lt;&gt;"",'CALCULATOR SHEET'!$T$5,"")</f>
        <v/>
      </c>
      <c r="D45" s="229" t="str">
        <f>IF('CALCULATOR SHEET'!D53&lt;&gt;"",'CALCULATOR SHEET'!$T$9,"")</f>
        <v/>
      </c>
      <c r="E45" s="230" t="str">
        <f t="shared" si="0"/>
        <v/>
      </c>
      <c r="F45" s="231" t="str">
        <f>IF(C45&lt;&gt;"",'CALCULATOR SHEET'!$D$9,"")</f>
        <v/>
      </c>
      <c r="G45" s="231" t="str">
        <f>IF('CALCULATOR SHEET'!D53&lt;&gt;"",'CALCULATOR SHEET'!D53,"")</f>
        <v/>
      </c>
      <c r="H45" s="231" t="str">
        <f>IF(Q45="CCL",BOMS!AG45,"")</f>
        <v/>
      </c>
      <c r="I45" s="230">
        <v>1</v>
      </c>
      <c r="J45" s="231" t="str">
        <f>IF(C45&lt;&gt;"",'CALCULATOR SHEET'!K53,"")</f>
        <v/>
      </c>
      <c r="K45" s="231" t="str">
        <f>IF(J45=GENERAL!$H$6,GENERAL!$H$6,IF(J45=GENERAL!$H$7,GENERAL!$H$7,IF('PM-ORDER'!J45=GENERAL!$H$8,GENERAL!$H$8,"")))</f>
        <v/>
      </c>
      <c r="L45" s="231" t="str">
        <f>IF(C45&lt;&gt;"",'CALCULATOR SHEET'!G53,"")</f>
        <v/>
      </c>
      <c r="M45" s="231" t="str">
        <f>IF(C45&lt;&gt;"",'CALCULATOR SHEET'!O53,"")</f>
        <v/>
      </c>
      <c r="N45" s="231" t="str">
        <f>IF(C45&lt;&gt;"",'CALCULATOR SHEET'!H53,"")</f>
        <v/>
      </c>
      <c r="O45" s="233" t="str">
        <f>IF(D45&lt;&gt;"",'CALCULATOR SHEET'!I53,"")</f>
        <v/>
      </c>
      <c r="P45" s="233" t="str">
        <f>IF(E45&lt;&gt;"",'CALCULATOR SHEET'!J53,"")</f>
        <v/>
      </c>
      <c r="Q45" s="230" t="str">
        <f>IF('CALCULATOR SHEET'!K53=GENERAL!$H$9,GENERAL!$H$9,IF(OR('CALCULATOR SHEET'!K53=GENERAL!$H$6,'CALCULATOR SHEET'!K53=GENERAL!$H$7,'CALCULATOR SHEET'!K53=GENERAL!$H$8),"CCL",""))</f>
        <v/>
      </c>
      <c r="R45" s="230" t="str">
        <f>IF(C45&lt;&gt;"",'CALCULATOR SHEET'!M53,"")</f>
        <v/>
      </c>
      <c r="S45" s="230" t="str">
        <f>IF(D45&lt;&gt;"",'CALCULATOR SHEET'!N53,"")</f>
        <v/>
      </c>
      <c r="T45" s="232"/>
      <c r="U45" s="246"/>
      <c r="V45" s="246"/>
      <c r="W45" s="230" t="str">
        <f>IF(C45&lt;&gt;"",'CALCULATOR SHEET'!R53,"")</f>
        <v/>
      </c>
      <c r="X45" s="230"/>
      <c r="Y45" s="230">
        <v>1</v>
      </c>
      <c r="Z45" s="232"/>
      <c r="AA45" s="232" t="str">
        <f>IF(C45&lt;&gt;"",'CALCULATOR SHEET'!$H$9,"")</f>
        <v/>
      </c>
      <c r="AB45" s="232"/>
      <c r="AC45" s="232"/>
      <c r="AD45" s="234"/>
      <c r="AE45" s="235"/>
      <c r="AF45" s="162"/>
      <c r="AG45" s="253"/>
      <c r="AH45" s="253"/>
      <c r="AI45" s="252"/>
      <c r="AJ45" s="252"/>
      <c r="AK45" s="252"/>
      <c r="AL45" s="252"/>
      <c r="AM45" s="252"/>
      <c r="AN45" s="253"/>
      <c r="AO45" s="253"/>
    </row>
    <row r="46" spans="2:41" s="64" customFormat="1" ht="30" customHeight="1">
      <c r="B46" s="227">
        <v>42</v>
      </c>
      <c r="C46" s="228" t="str">
        <f>IF('CALCULATOR SHEET'!D54&lt;&gt;"",'CALCULATOR SHEET'!$T$5,"")</f>
        <v/>
      </c>
      <c r="D46" s="229" t="str">
        <f>IF('CALCULATOR SHEET'!D54&lt;&gt;"",'CALCULATOR SHEET'!$T$9,"")</f>
        <v/>
      </c>
      <c r="E46" s="230" t="str">
        <f t="shared" si="0"/>
        <v/>
      </c>
      <c r="F46" s="231" t="str">
        <f>IF(C46&lt;&gt;"",'CALCULATOR SHEET'!$D$9,"")</f>
        <v/>
      </c>
      <c r="G46" s="231" t="str">
        <f>IF('CALCULATOR SHEET'!D54&lt;&gt;"",'CALCULATOR SHEET'!D54,"")</f>
        <v/>
      </c>
      <c r="H46" s="231" t="str">
        <f>IF(Q46="CCL",BOMS!AG46,"")</f>
        <v/>
      </c>
      <c r="I46" s="230">
        <v>1</v>
      </c>
      <c r="J46" s="231" t="str">
        <f>IF(C46&lt;&gt;"",'CALCULATOR SHEET'!K54,"")</f>
        <v/>
      </c>
      <c r="K46" s="231" t="str">
        <f>IF(J46=GENERAL!$H$6,GENERAL!$H$6,IF(J46=GENERAL!$H$7,GENERAL!$H$7,IF('PM-ORDER'!J46=GENERAL!$H$8,GENERAL!$H$8,"")))</f>
        <v/>
      </c>
      <c r="L46" s="231" t="str">
        <f>IF(C46&lt;&gt;"",'CALCULATOR SHEET'!G54,"")</f>
        <v/>
      </c>
      <c r="M46" s="231" t="str">
        <f>IF(C46&lt;&gt;"",'CALCULATOR SHEET'!O54,"")</f>
        <v/>
      </c>
      <c r="N46" s="231" t="str">
        <f>IF(C46&lt;&gt;"",'CALCULATOR SHEET'!H54,"")</f>
        <v/>
      </c>
      <c r="O46" s="233" t="str">
        <f>IF(D46&lt;&gt;"",'CALCULATOR SHEET'!I54,"")</f>
        <v/>
      </c>
      <c r="P46" s="233" t="str">
        <f>IF(E46&lt;&gt;"",'CALCULATOR SHEET'!J54,"")</f>
        <v/>
      </c>
      <c r="Q46" s="230" t="str">
        <f>IF('CALCULATOR SHEET'!K54=GENERAL!$H$9,GENERAL!$H$9,IF(OR('CALCULATOR SHEET'!K54=GENERAL!$H$6,'CALCULATOR SHEET'!K54=GENERAL!$H$7,'CALCULATOR SHEET'!K54=GENERAL!$H$8),"CCL",""))</f>
        <v/>
      </c>
      <c r="R46" s="230" t="str">
        <f>IF(C46&lt;&gt;"",'CALCULATOR SHEET'!M54,"")</f>
        <v/>
      </c>
      <c r="S46" s="230" t="str">
        <f>IF(D46&lt;&gt;"",'CALCULATOR SHEET'!N54,"")</f>
        <v/>
      </c>
      <c r="T46" s="232"/>
      <c r="U46" s="246"/>
      <c r="V46" s="246"/>
      <c r="W46" s="230" t="str">
        <f>IF(C46&lt;&gt;"",'CALCULATOR SHEET'!R54,"")</f>
        <v/>
      </c>
      <c r="X46" s="230"/>
      <c r="Y46" s="230">
        <v>1</v>
      </c>
      <c r="Z46" s="232"/>
      <c r="AA46" s="232" t="str">
        <f>IF(C46&lt;&gt;"",'CALCULATOR SHEET'!$H$9,"")</f>
        <v/>
      </c>
      <c r="AB46" s="232"/>
      <c r="AC46" s="232"/>
      <c r="AD46" s="234"/>
      <c r="AE46" s="235"/>
      <c r="AF46" s="162"/>
      <c r="AG46" s="253"/>
      <c r="AH46" s="253"/>
      <c r="AI46" s="252"/>
      <c r="AJ46" s="252"/>
      <c r="AK46" s="252"/>
      <c r="AL46" s="252"/>
      <c r="AM46" s="252"/>
      <c r="AN46" s="253"/>
      <c r="AO46" s="253"/>
    </row>
    <row r="47" spans="2:41" s="64" customFormat="1" ht="30" customHeight="1">
      <c r="B47" s="227">
        <v>43</v>
      </c>
      <c r="C47" s="228" t="str">
        <f>IF('CALCULATOR SHEET'!D55&lt;&gt;"",'CALCULATOR SHEET'!$T$5,"")</f>
        <v/>
      </c>
      <c r="D47" s="229" t="str">
        <f>IF('CALCULATOR SHEET'!D55&lt;&gt;"",'CALCULATOR SHEET'!$T$9,"")</f>
        <v/>
      </c>
      <c r="E47" s="230" t="str">
        <f t="shared" si="0"/>
        <v/>
      </c>
      <c r="F47" s="231" t="str">
        <f>IF(C47&lt;&gt;"",'CALCULATOR SHEET'!$D$9,"")</f>
        <v/>
      </c>
      <c r="G47" s="231" t="str">
        <f>IF('CALCULATOR SHEET'!D55&lt;&gt;"",'CALCULATOR SHEET'!D55,"")</f>
        <v/>
      </c>
      <c r="H47" s="231" t="str">
        <f>IF(Q47="CCL",BOMS!AG47,"")</f>
        <v/>
      </c>
      <c r="I47" s="230">
        <v>1</v>
      </c>
      <c r="J47" s="231" t="str">
        <f>IF(C47&lt;&gt;"",'CALCULATOR SHEET'!K55,"")</f>
        <v/>
      </c>
      <c r="K47" s="231" t="str">
        <f>IF(J47=GENERAL!$H$6,GENERAL!$H$6,IF(J47=GENERAL!$H$7,GENERAL!$H$7,IF('PM-ORDER'!J47=GENERAL!$H$8,GENERAL!$H$8,"")))</f>
        <v/>
      </c>
      <c r="L47" s="231" t="str">
        <f>IF(C47&lt;&gt;"",'CALCULATOR SHEET'!G55,"")</f>
        <v/>
      </c>
      <c r="M47" s="231" t="str">
        <f>IF(C47&lt;&gt;"",'CALCULATOR SHEET'!O55,"")</f>
        <v/>
      </c>
      <c r="N47" s="231" t="str">
        <f>IF(C47&lt;&gt;"",'CALCULATOR SHEET'!H55,"")</f>
        <v/>
      </c>
      <c r="O47" s="233" t="str">
        <f>IF(D47&lt;&gt;"",'CALCULATOR SHEET'!I55,"")</f>
        <v/>
      </c>
      <c r="P47" s="233" t="str">
        <f>IF(E47&lt;&gt;"",'CALCULATOR SHEET'!J55,"")</f>
        <v/>
      </c>
      <c r="Q47" s="230" t="str">
        <f>IF('CALCULATOR SHEET'!K55=GENERAL!$H$9,GENERAL!$H$9,IF(OR('CALCULATOR SHEET'!K55=GENERAL!$H$6,'CALCULATOR SHEET'!K55=GENERAL!$H$7,'CALCULATOR SHEET'!K55=GENERAL!$H$8),"CCL",""))</f>
        <v/>
      </c>
      <c r="R47" s="230" t="str">
        <f>IF(C47&lt;&gt;"",'CALCULATOR SHEET'!M55,"")</f>
        <v/>
      </c>
      <c r="S47" s="230" t="str">
        <f>IF(D47&lt;&gt;"",'CALCULATOR SHEET'!N55,"")</f>
        <v/>
      </c>
      <c r="T47" s="232"/>
      <c r="U47" s="246"/>
      <c r="V47" s="246"/>
      <c r="W47" s="230" t="str">
        <f>IF(C47&lt;&gt;"",'CALCULATOR SHEET'!R55,"")</f>
        <v/>
      </c>
      <c r="X47" s="230"/>
      <c r="Y47" s="230">
        <v>1</v>
      </c>
      <c r="Z47" s="232"/>
      <c r="AA47" s="232" t="str">
        <f>IF(C47&lt;&gt;"",'CALCULATOR SHEET'!$H$9,"")</f>
        <v/>
      </c>
      <c r="AB47" s="232"/>
      <c r="AC47" s="232"/>
      <c r="AD47" s="234"/>
      <c r="AE47" s="235"/>
      <c r="AF47" s="162"/>
      <c r="AG47" s="253"/>
      <c r="AH47" s="253"/>
      <c r="AI47" s="252"/>
      <c r="AJ47" s="252"/>
      <c r="AK47" s="252"/>
      <c r="AL47" s="252"/>
      <c r="AM47" s="252"/>
      <c r="AN47" s="253"/>
      <c r="AO47" s="253"/>
    </row>
    <row r="48" spans="2:41" s="64" customFormat="1" ht="30" customHeight="1">
      <c r="B48" s="227">
        <v>44</v>
      </c>
      <c r="C48" s="228" t="str">
        <f>IF('CALCULATOR SHEET'!D56&lt;&gt;"",'CALCULATOR SHEET'!$T$5,"")</f>
        <v/>
      </c>
      <c r="D48" s="229" t="str">
        <f>IF('CALCULATOR SHEET'!D56&lt;&gt;"",'CALCULATOR SHEET'!$T$9,"")</f>
        <v/>
      </c>
      <c r="E48" s="230" t="str">
        <f t="shared" si="0"/>
        <v/>
      </c>
      <c r="F48" s="231" t="str">
        <f>IF(C48&lt;&gt;"",'CALCULATOR SHEET'!$D$9,"")</f>
        <v/>
      </c>
      <c r="G48" s="231" t="str">
        <f>IF('CALCULATOR SHEET'!D56&lt;&gt;"",'CALCULATOR SHEET'!D56,"")</f>
        <v/>
      </c>
      <c r="H48" s="231" t="str">
        <f>IF(Q48="CCL",BOMS!AG48,"")</f>
        <v/>
      </c>
      <c r="I48" s="230">
        <v>1</v>
      </c>
      <c r="J48" s="231" t="str">
        <f>IF(C48&lt;&gt;"",'CALCULATOR SHEET'!K56,"")</f>
        <v/>
      </c>
      <c r="K48" s="231" t="str">
        <f>IF(J48=GENERAL!$H$6,GENERAL!$H$6,IF(J48=GENERAL!$H$7,GENERAL!$H$7,IF('PM-ORDER'!J48=GENERAL!$H$8,GENERAL!$H$8,"")))</f>
        <v/>
      </c>
      <c r="L48" s="231" t="str">
        <f>IF(C48&lt;&gt;"",'CALCULATOR SHEET'!G56,"")</f>
        <v/>
      </c>
      <c r="M48" s="231" t="str">
        <f>IF(C48&lt;&gt;"",'CALCULATOR SHEET'!O56,"")</f>
        <v/>
      </c>
      <c r="N48" s="231" t="str">
        <f>IF(C48&lt;&gt;"",'CALCULATOR SHEET'!H56,"")</f>
        <v/>
      </c>
      <c r="O48" s="233" t="str">
        <f>IF(D48&lt;&gt;"",'CALCULATOR SHEET'!I56,"")</f>
        <v/>
      </c>
      <c r="P48" s="233" t="str">
        <f>IF(E48&lt;&gt;"",'CALCULATOR SHEET'!J56,"")</f>
        <v/>
      </c>
      <c r="Q48" s="230" t="str">
        <f>IF('CALCULATOR SHEET'!K56=GENERAL!$H$9,GENERAL!$H$9,IF(OR('CALCULATOR SHEET'!K56=GENERAL!$H$6,'CALCULATOR SHEET'!K56=GENERAL!$H$7,'CALCULATOR SHEET'!K56=GENERAL!$H$8),"CCL",""))</f>
        <v/>
      </c>
      <c r="R48" s="230" t="str">
        <f>IF(C48&lt;&gt;"",'CALCULATOR SHEET'!M56,"")</f>
        <v/>
      </c>
      <c r="S48" s="230" t="str">
        <f>IF(D48&lt;&gt;"",'CALCULATOR SHEET'!N56,"")</f>
        <v/>
      </c>
      <c r="T48" s="232"/>
      <c r="U48" s="246"/>
      <c r="V48" s="246"/>
      <c r="W48" s="230" t="str">
        <f>IF(C48&lt;&gt;"",'CALCULATOR SHEET'!R56,"")</f>
        <v/>
      </c>
      <c r="X48" s="230"/>
      <c r="Y48" s="230">
        <v>1</v>
      </c>
      <c r="Z48" s="232"/>
      <c r="AA48" s="232" t="str">
        <f>IF(C48&lt;&gt;"",'CALCULATOR SHEET'!$H$9,"")</f>
        <v/>
      </c>
      <c r="AB48" s="232"/>
      <c r="AC48" s="232"/>
      <c r="AD48" s="234"/>
      <c r="AE48" s="235"/>
      <c r="AF48" s="162"/>
      <c r="AG48" s="253"/>
      <c r="AH48" s="253"/>
      <c r="AI48" s="252"/>
      <c r="AJ48" s="252"/>
      <c r="AK48" s="252"/>
      <c r="AL48" s="252"/>
      <c r="AM48" s="252"/>
      <c r="AN48" s="253"/>
      <c r="AO48" s="253"/>
    </row>
    <row r="49" spans="2:41" s="64" customFormat="1" ht="30" customHeight="1">
      <c r="B49" s="227">
        <v>45</v>
      </c>
      <c r="C49" s="228" t="str">
        <f>IF('CALCULATOR SHEET'!D57&lt;&gt;"",'CALCULATOR SHEET'!$T$5,"")</f>
        <v/>
      </c>
      <c r="D49" s="229" t="str">
        <f>IF('CALCULATOR SHEET'!D57&lt;&gt;"",'CALCULATOR SHEET'!$T$9,"")</f>
        <v/>
      </c>
      <c r="E49" s="230" t="str">
        <f t="shared" si="0"/>
        <v/>
      </c>
      <c r="F49" s="231" t="str">
        <f>IF(C49&lt;&gt;"",'CALCULATOR SHEET'!$D$9,"")</f>
        <v/>
      </c>
      <c r="G49" s="231" t="str">
        <f>IF('CALCULATOR SHEET'!D57&lt;&gt;"",'CALCULATOR SHEET'!D57,"")</f>
        <v/>
      </c>
      <c r="H49" s="231" t="str">
        <f>IF(Q49="CCL",BOMS!AG49,"")</f>
        <v/>
      </c>
      <c r="I49" s="230">
        <v>1</v>
      </c>
      <c r="J49" s="231" t="str">
        <f>IF(C49&lt;&gt;"",'CALCULATOR SHEET'!K57,"")</f>
        <v/>
      </c>
      <c r="K49" s="231" t="str">
        <f>IF(J49=GENERAL!$H$6,GENERAL!$H$6,IF(J49=GENERAL!$H$7,GENERAL!$H$7,IF('PM-ORDER'!J49=GENERAL!$H$8,GENERAL!$H$8,"")))</f>
        <v/>
      </c>
      <c r="L49" s="231" t="str">
        <f>IF(C49&lt;&gt;"",'CALCULATOR SHEET'!G57,"")</f>
        <v/>
      </c>
      <c r="M49" s="231" t="str">
        <f>IF(C49&lt;&gt;"",'CALCULATOR SHEET'!O57,"")</f>
        <v/>
      </c>
      <c r="N49" s="231" t="str">
        <f>IF(C49&lt;&gt;"",'CALCULATOR SHEET'!H57,"")</f>
        <v/>
      </c>
      <c r="O49" s="233" t="str">
        <f>IF(D49&lt;&gt;"",'CALCULATOR SHEET'!I57,"")</f>
        <v/>
      </c>
      <c r="P49" s="233" t="str">
        <f>IF(E49&lt;&gt;"",'CALCULATOR SHEET'!J57,"")</f>
        <v/>
      </c>
      <c r="Q49" s="230" t="str">
        <f>IF('CALCULATOR SHEET'!K57=GENERAL!$H$9,GENERAL!$H$9,IF(OR('CALCULATOR SHEET'!K57=GENERAL!$H$6,'CALCULATOR SHEET'!K57=GENERAL!$H$7,'CALCULATOR SHEET'!K57=GENERAL!$H$8),"CCL",""))</f>
        <v/>
      </c>
      <c r="R49" s="230" t="str">
        <f>IF(C49&lt;&gt;"",'CALCULATOR SHEET'!M57,"")</f>
        <v/>
      </c>
      <c r="S49" s="230" t="str">
        <f>IF(D49&lt;&gt;"",'CALCULATOR SHEET'!N57,"")</f>
        <v/>
      </c>
      <c r="T49" s="232"/>
      <c r="U49" s="246"/>
      <c r="V49" s="246"/>
      <c r="W49" s="230" t="str">
        <f>IF(C49&lt;&gt;"",'CALCULATOR SHEET'!R57,"")</f>
        <v/>
      </c>
      <c r="X49" s="230"/>
      <c r="Y49" s="230">
        <v>1</v>
      </c>
      <c r="Z49" s="232"/>
      <c r="AA49" s="232" t="str">
        <f>IF(C49&lt;&gt;"",'CALCULATOR SHEET'!$H$9,"")</f>
        <v/>
      </c>
      <c r="AB49" s="232"/>
      <c r="AC49" s="232"/>
      <c r="AD49" s="234"/>
      <c r="AE49" s="235"/>
      <c r="AF49" s="162"/>
      <c r="AG49" s="253"/>
      <c r="AH49" s="253"/>
      <c r="AI49" s="252"/>
      <c r="AJ49" s="252"/>
      <c r="AK49" s="252"/>
      <c r="AL49" s="252"/>
      <c r="AM49" s="252"/>
      <c r="AN49" s="253"/>
      <c r="AO49" s="253"/>
    </row>
    <row r="50" spans="2:41" s="64" customFormat="1" ht="30" customHeight="1">
      <c r="B50" s="227">
        <v>46</v>
      </c>
      <c r="C50" s="228" t="str">
        <f>IF('CALCULATOR SHEET'!D58&lt;&gt;"",'CALCULATOR SHEET'!$T$5,"")</f>
        <v/>
      </c>
      <c r="D50" s="229" t="str">
        <f>IF('CALCULATOR SHEET'!D58&lt;&gt;"",'CALCULATOR SHEET'!$T$9,"")</f>
        <v/>
      </c>
      <c r="E50" s="230" t="str">
        <f t="shared" si="0"/>
        <v/>
      </c>
      <c r="F50" s="231" t="str">
        <f>IF(C50&lt;&gt;"",'CALCULATOR SHEET'!$D$9,"")</f>
        <v/>
      </c>
      <c r="G50" s="231" t="str">
        <f>IF('CALCULATOR SHEET'!D58&lt;&gt;"",'CALCULATOR SHEET'!D58,"")</f>
        <v/>
      </c>
      <c r="H50" s="231" t="str">
        <f>IF(Q50="CCL",BOMS!AG50,"")</f>
        <v/>
      </c>
      <c r="I50" s="230">
        <v>1</v>
      </c>
      <c r="J50" s="231" t="str">
        <f>IF(C50&lt;&gt;"",'CALCULATOR SHEET'!K58,"")</f>
        <v/>
      </c>
      <c r="K50" s="231" t="str">
        <f>IF(J50=GENERAL!$H$6,GENERAL!$H$6,IF(J50=GENERAL!$H$7,GENERAL!$H$7,IF('PM-ORDER'!J50=GENERAL!$H$8,GENERAL!$H$8,"")))</f>
        <v/>
      </c>
      <c r="L50" s="231" t="str">
        <f>IF(C50&lt;&gt;"",'CALCULATOR SHEET'!G58,"")</f>
        <v/>
      </c>
      <c r="M50" s="231" t="str">
        <f>IF(C50&lt;&gt;"",'CALCULATOR SHEET'!O58,"")</f>
        <v/>
      </c>
      <c r="N50" s="231" t="str">
        <f>IF(C50&lt;&gt;"",'CALCULATOR SHEET'!H58,"")</f>
        <v/>
      </c>
      <c r="O50" s="233" t="str">
        <f>IF(D50&lt;&gt;"",'CALCULATOR SHEET'!I58,"")</f>
        <v/>
      </c>
      <c r="P50" s="233" t="str">
        <f>IF(E50&lt;&gt;"",'CALCULATOR SHEET'!J58,"")</f>
        <v/>
      </c>
      <c r="Q50" s="230" t="str">
        <f>IF('CALCULATOR SHEET'!K58=GENERAL!$H$9,GENERAL!$H$9,IF(OR('CALCULATOR SHEET'!K58=GENERAL!$H$6,'CALCULATOR SHEET'!K58=GENERAL!$H$7,'CALCULATOR SHEET'!K58=GENERAL!$H$8),"CCL",""))</f>
        <v/>
      </c>
      <c r="R50" s="230" t="str">
        <f>IF(C50&lt;&gt;"",'CALCULATOR SHEET'!M58,"")</f>
        <v/>
      </c>
      <c r="S50" s="230" t="str">
        <f>IF(D50&lt;&gt;"",'CALCULATOR SHEET'!N58,"")</f>
        <v/>
      </c>
      <c r="T50" s="232"/>
      <c r="U50" s="246"/>
      <c r="V50" s="246"/>
      <c r="W50" s="230" t="str">
        <f>IF(C50&lt;&gt;"",'CALCULATOR SHEET'!R58,"")</f>
        <v/>
      </c>
      <c r="X50" s="230"/>
      <c r="Y50" s="230">
        <v>1</v>
      </c>
      <c r="Z50" s="232"/>
      <c r="AA50" s="232" t="str">
        <f>IF(C50&lt;&gt;"",'CALCULATOR SHEET'!$H$9,"")</f>
        <v/>
      </c>
      <c r="AB50" s="232"/>
      <c r="AC50" s="232"/>
      <c r="AD50" s="234"/>
      <c r="AE50" s="235"/>
      <c r="AF50" s="162"/>
      <c r="AG50" s="253"/>
      <c r="AH50" s="253"/>
      <c r="AI50" s="252"/>
      <c r="AJ50" s="252"/>
      <c r="AK50" s="252"/>
      <c r="AL50" s="252"/>
      <c r="AM50" s="252"/>
      <c r="AN50" s="253"/>
      <c r="AO50" s="253"/>
    </row>
    <row r="51" spans="2:41" s="64" customFormat="1" ht="30" customHeight="1">
      <c r="B51" s="227">
        <v>47</v>
      </c>
      <c r="C51" s="228" t="str">
        <f>IF('CALCULATOR SHEET'!D59&lt;&gt;"",'CALCULATOR SHEET'!$T$5,"")</f>
        <v/>
      </c>
      <c r="D51" s="229" t="str">
        <f>IF('CALCULATOR SHEET'!D59&lt;&gt;"",'CALCULATOR SHEET'!$T$9,"")</f>
        <v/>
      </c>
      <c r="E51" s="230" t="str">
        <f t="shared" si="0"/>
        <v/>
      </c>
      <c r="F51" s="231" t="str">
        <f>IF(C51&lt;&gt;"",'CALCULATOR SHEET'!$D$9,"")</f>
        <v/>
      </c>
      <c r="G51" s="231" t="str">
        <f>IF('CALCULATOR SHEET'!D59&lt;&gt;"",'CALCULATOR SHEET'!D59,"")</f>
        <v/>
      </c>
      <c r="H51" s="231" t="str">
        <f>IF(Q51="CCL",BOMS!AG51,"")</f>
        <v/>
      </c>
      <c r="I51" s="230">
        <v>1</v>
      </c>
      <c r="J51" s="231" t="str">
        <f>IF(C51&lt;&gt;"",'CALCULATOR SHEET'!K59,"")</f>
        <v/>
      </c>
      <c r="K51" s="231" t="str">
        <f>IF(J51=GENERAL!$H$6,GENERAL!$H$6,IF(J51=GENERAL!$H$7,GENERAL!$H$7,IF('PM-ORDER'!J51=GENERAL!$H$8,GENERAL!$H$8,"")))</f>
        <v/>
      </c>
      <c r="L51" s="231" t="str">
        <f>IF(C51&lt;&gt;"",'CALCULATOR SHEET'!G59,"")</f>
        <v/>
      </c>
      <c r="M51" s="231" t="str">
        <f>IF(C51&lt;&gt;"",'CALCULATOR SHEET'!O59,"")</f>
        <v/>
      </c>
      <c r="N51" s="231" t="str">
        <f>IF(C51&lt;&gt;"",'CALCULATOR SHEET'!H59,"")</f>
        <v/>
      </c>
      <c r="O51" s="233" t="str">
        <f>IF(D51&lt;&gt;"",'CALCULATOR SHEET'!I59,"")</f>
        <v/>
      </c>
      <c r="P51" s="233" t="str">
        <f>IF(E51&lt;&gt;"",'CALCULATOR SHEET'!J59,"")</f>
        <v/>
      </c>
      <c r="Q51" s="230" t="str">
        <f>IF('CALCULATOR SHEET'!K59=GENERAL!$H$9,GENERAL!$H$9,IF(OR('CALCULATOR SHEET'!K59=GENERAL!$H$6,'CALCULATOR SHEET'!K59=GENERAL!$H$7,'CALCULATOR SHEET'!K59=GENERAL!$H$8),"CCL",""))</f>
        <v/>
      </c>
      <c r="R51" s="230" t="str">
        <f>IF(C51&lt;&gt;"",'CALCULATOR SHEET'!M59,"")</f>
        <v/>
      </c>
      <c r="S51" s="230" t="str">
        <f>IF(D51&lt;&gt;"",'CALCULATOR SHEET'!N59,"")</f>
        <v/>
      </c>
      <c r="T51" s="232"/>
      <c r="U51" s="246"/>
      <c r="V51" s="246"/>
      <c r="W51" s="230" t="str">
        <f>IF(C51&lt;&gt;"",'CALCULATOR SHEET'!R59,"")</f>
        <v/>
      </c>
      <c r="X51" s="230"/>
      <c r="Y51" s="230">
        <v>1</v>
      </c>
      <c r="Z51" s="232"/>
      <c r="AA51" s="232" t="str">
        <f>IF(C51&lt;&gt;"",'CALCULATOR SHEET'!$H$9,"")</f>
        <v/>
      </c>
      <c r="AB51" s="232"/>
      <c r="AC51" s="232"/>
      <c r="AD51" s="234"/>
      <c r="AE51" s="235"/>
      <c r="AF51" s="162"/>
      <c r="AG51" s="253"/>
      <c r="AH51" s="253"/>
      <c r="AI51" s="252"/>
      <c r="AJ51" s="252"/>
      <c r="AK51" s="252"/>
      <c r="AL51" s="252"/>
      <c r="AM51" s="252"/>
      <c r="AN51" s="253"/>
      <c r="AO51" s="253"/>
    </row>
    <row r="52" spans="2:41" s="64" customFormat="1" ht="30" customHeight="1">
      <c r="B52" s="227">
        <v>48</v>
      </c>
      <c r="C52" s="228" t="str">
        <f>IF('CALCULATOR SHEET'!D60&lt;&gt;"",'CALCULATOR SHEET'!$T$5,"")</f>
        <v/>
      </c>
      <c r="D52" s="229" t="str">
        <f>IF('CALCULATOR SHEET'!D60&lt;&gt;"",'CALCULATOR SHEET'!$T$9,"")</f>
        <v/>
      </c>
      <c r="E52" s="230" t="str">
        <f t="shared" si="0"/>
        <v/>
      </c>
      <c r="F52" s="231" t="str">
        <f>IF(C52&lt;&gt;"",'CALCULATOR SHEET'!$D$9,"")</f>
        <v/>
      </c>
      <c r="G52" s="231" t="str">
        <f>IF('CALCULATOR SHEET'!D60&lt;&gt;"",'CALCULATOR SHEET'!D60,"")</f>
        <v/>
      </c>
      <c r="H52" s="231" t="str">
        <f>IF(Q52="CCL",BOMS!AG52,"")</f>
        <v/>
      </c>
      <c r="I52" s="230">
        <v>1</v>
      </c>
      <c r="J52" s="231" t="str">
        <f>IF(C52&lt;&gt;"",'CALCULATOR SHEET'!K60,"")</f>
        <v/>
      </c>
      <c r="K52" s="231" t="str">
        <f>IF(J52=GENERAL!$H$6,GENERAL!$H$6,IF(J52=GENERAL!$H$7,GENERAL!$H$7,IF('PM-ORDER'!J52=GENERAL!$H$8,GENERAL!$H$8,"")))</f>
        <v/>
      </c>
      <c r="L52" s="231" t="str">
        <f>IF(C52&lt;&gt;"",'CALCULATOR SHEET'!G60,"")</f>
        <v/>
      </c>
      <c r="M52" s="231" t="str">
        <f>IF(C52&lt;&gt;"",'CALCULATOR SHEET'!O60,"")</f>
        <v/>
      </c>
      <c r="N52" s="231" t="str">
        <f>IF(C52&lt;&gt;"",'CALCULATOR SHEET'!H60,"")</f>
        <v/>
      </c>
      <c r="O52" s="233" t="str">
        <f>IF(D52&lt;&gt;"",'CALCULATOR SHEET'!I60,"")</f>
        <v/>
      </c>
      <c r="P52" s="233" t="str">
        <f>IF(E52&lt;&gt;"",'CALCULATOR SHEET'!J60,"")</f>
        <v/>
      </c>
      <c r="Q52" s="230" t="str">
        <f>IF('CALCULATOR SHEET'!K60=GENERAL!$H$9,GENERAL!$H$9,IF(OR('CALCULATOR SHEET'!K60=GENERAL!$H$6,'CALCULATOR SHEET'!K60=GENERAL!$H$7,'CALCULATOR SHEET'!K60=GENERAL!$H$8),"CCL",""))</f>
        <v/>
      </c>
      <c r="R52" s="230" t="str">
        <f>IF(C52&lt;&gt;"",'CALCULATOR SHEET'!M60,"")</f>
        <v/>
      </c>
      <c r="S52" s="230" t="str">
        <f>IF(D52&lt;&gt;"",'CALCULATOR SHEET'!N60,"")</f>
        <v/>
      </c>
      <c r="T52" s="232"/>
      <c r="U52" s="246"/>
      <c r="V52" s="246"/>
      <c r="W52" s="230" t="str">
        <f>IF(C52&lt;&gt;"",'CALCULATOR SHEET'!R60,"")</f>
        <v/>
      </c>
      <c r="X52" s="230"/>
      <c r="Y52" s="230">
        <v>1</v>
      </c>
      <c r="Z52" s="232"/>
      <c r="AA52" s="232" t="str">
        <f>IF(C52&lt;&gt;"",'CALCULATOR SHEET'!$H$9,"")</f>
        <v/>
      </c>
      <c r="AB52" s="232"/>
      <c r="AC52" s="232"/>
      <c r="AD52" s="234"/>
      <c r="AE52" s="235"/>
      <c r="AF52" s="162"/>
      <c r="AG52" s="253"/>
      <c r="AH52" s="253"/>
      <c r="AI52" s="252"/>
      <c r="AJ52" s="252"/>
      <c r="AK52" s="252"/>
      <c r="AL52" s="252"/>
      <c r="AM52" s="252"/>
      <c r="AN52" s="253"/>
      <c r="AO52" s="253"/>
    </row>
    <row r="53" spans="2:41" s="64" customFormat="1" ht="30" customHeight="1">
      <c r="B53" s="227">
        <v>49</v>
      </c>
      <c r="C53" s="228" t="str">
        <f>IF('CALCULATOR SHEET'!D61&lt;&gt;"",'CALCULATOR SHEET'!$T$5,"")</f>
        <v/>
      </c>
      <c r="D53" s="229" t="str">
        <f>IF('CALCULATOR SHEET'!D61&lt;&gt;"",'CALCULATOR SHEET'!$T$9,"")</f>
        <v/>
      </c>
      <c r="E53" s="230" t="str">
        <f t="shared" si="0"/>
        <v/>
      </c>
      <c r="F53" s="231" t="str">
        <f>IF(C53&lt;&gt;"",'CALCULATOR SHEET'!$D$9,"")</f>
        <v/>
      </c>
      <c r="G53" s="231" t="str">
        <f>IF('CALCULATOR SHEET'!D61&lt;&gt;"",'CALCULATOR SHEET'!D61,"")</f>
        <v/>
      </c>
      <c r="H53" s="231" t="str">
        <f>IF(Q53="CCL",BOMS!AG53,"")</f>
        <v/>
      </c>
      <c r="I53" s="230">
        <v>1</v>
      </c>
      <c r="J53" s="231" t="str">
        <f>IF(C53&lt;&gt;"",'CALCULATOR SHEET'!K61,"")</f>
        <v/>
      </c>
      <c r="K53" s="231" t="str">
        <f>IF(J53=GENERAL!$H$6,GENERAL!$H$6,IF(J53=GENERAL!$H$7,GENERAL!$H$7,IF('PM-ORDER'!J53=GENERAL!$H$8,GENERAL!$H$8,"")))</f>
        <v/>
      </c>
      <c r="L53" s="231" t="str">
        <f>IF(C53&lt;&gt;"",'CALCULATOR SHEET'!G61,"")</f>
        <v/>
      </c>
      <c r="M53" s="231" t="str">
        <f>IF(C53&lt;&gt;"",'CALCULATOR SHEET'!O61,"")</f>
        <v/>
      </c>
      <c r="N53" s="231" t="str">
        <f>IF(C53&lt;&gt;"",'CALCULATOR SHEET'!H61,"")</f>
        <v/>
      </c>
      <c r="O53" s="233" t="str">
        <f>IF(D53&lt;&gt;"",'CALCULATOR SHEET'!I61,"")</f>
        <v/>
      </c>
      <c r="P53" s="233" t="str">
        <f>IF(E53&lt;&gt;"",'CALCULATOR SHEET'!J61,"")</f>
        <v/>
      </c>
      <c r="Q53" s="230" t="str">
        <f>IF('CALCULATOR SHEET'!K61=GENERAL!$H$9,GENERAL!$H$9,IF(OR('CALCULATOR SHEET'!K61=GENERAL!$H$6,'CALCULATOR SHEET'!K61=GENERAL!$H$7,'CALCULATOR SHEET'!K61=GENERAL!$H$8),"CCL",""))</f>
        <v/>
      </c>
      <c r="R53" s="230" t="str">
        <f>IF(C53&lt;&gt;"",'CALCULATOR SHEET'!M61,"")</f>
        <v/>
      </c>
      <c r="S53" s="230" t="str">
        <f>IF(D53&lt;&gt;"",'CALCULATOR SHEET'!N61,"")</f>
        <v/>
      </c>
      <c r="T53" s="232"/>
      <c r="U53" s="246"/>
      <c r="V53" s="246"/>
      <c r="W53" s="230" t="str">
        <f>IF(C53&lt;&gt;"",'CALCULATOR SHEET'!R61,"")</f>
        <v/>
      </c>
      <c r="X53" s="230"/>
      <c r="Y53" s="230">
        <v>1</v>
      </c>
      <c r="Z53" s="232"/>
      <c r="AA53" s="232" t="str">
        <f>IF(C53&lt;&gt;"",'CALCULATOR SHEET'!$H$9,"")</f>
        <v/>
      </c>
      <c r="AB53" s="232"/>
      <c r="AC53" s="232"/>
      <c r="AD53" s="234"/>
      <c r="AE53" s="235"/>
      <c r="AF53" s="162"/>
      <c r="AG53" s="253"/>
      <c r="AH53" s="253"/>
      <c r="AI53" s="252"/>
      <c r="AJ53" s="252"/>
      <c r="AK53" s="252"/>
      <c r="AL53" s="252"/>
      <c r="AM53" s="252"/>
      <c r="AN53" s="253"/>
      <c r="AO53" s="253"/>
    </row>
    <row r="54" spans="2:41" s="64" customFormat="1" ht="30" customHeight="1">
      <c r="B54" s="227">
        <v>50</v>
      </c>
      <c r="C54" s="228" t="str">
        <f>IF('CALCULATOR SHEET'!D62&lt;&gt;"",'CALCULATOR SHEET'!$T$5,"")</f>
        <v/>
      </c>
      <c r="D54" s="229" t="str">
        <f>IF('CALCULATOR SHEET'!D62&lt;&gt;"",'CALCULATOR SHEET'!$T$9,"")</f>
        <v/>
      </c>
      <c r="E54" s="230" t="str">
        <f t="shared" si="0"/>
        <v/>
      </c>
      <c r="F54" s="231" t="str">
        <f>IF(C54&lt;&gt;"",'CALCULATOR SHEET'!$D$9,"")</f>
        <v/>
      </c>
      <c r="G54" s="231" t="str">
        <f>IF('CALCULATOR SHEET'!D62&lt;&gt;"",'CALCULATOR SHEET'!D62,"")</f>
        <v/>
      </c>
      <c r="H54" s="231" t="str">
        <f>IF(Q54="CCL",BOMS!AG54,"")</f>
        <v/>
      </c>
      <c r="I54" s="230">
        <v>1</v>
      </c>
      <c r="J54" s="231" t="str">
        <f>IF(C54&lt;&gt;"",'CALCULATOR SHEET'!K62,"")</f>
        <v/>
      </c>
      <c r="K54" s="231" t="str">
        <f>IF(J54=GENERAL!$H$6,GENERAL!$H$6,IF(J54=GENERAL!$H$7,GENERAL!$H$7,IF('PM-ORDER'!J54=GENERAL!$H$8,GENERAL!$H$8,"")))</f>
        <v/>
      </c>
      <c r="L54" s="231" t="str">
        <f>IF(C54&lt;&gt;"",'CALCULATOR SHEET'!G62,"")</f>
        <v/>
      </c>
      <c r="M54" s="231" t="str">
        <f>IF(C54&lt;&gt;"",'CALCULATOR SHEET'!O62,"")</f>
        <v/>
      </c>
      <c r="N54" s="231" t="str">
        <f>IF(C54&lt;&gt;"",'CALCULATOR SHEET'!H62,"")</f>
        <v/>
      </c>
      <c r="O54" s="233" t="str">
        <f>IF(D54&lt;&gt;"",'CALCULATOR SHEET'!I62,"")</f>
        <v/>
      </c>
      <c r="P54" s="233" t="str">
        <f>IF(E54&lt;&gt;"",'CALCULATOR SHEET'!J62,"")</f>
        <v/>
      </c>
      <c r="Q54" s="230" t="str">
        <f>IF('CALCULATOR SHEET'!K62=GENERAL!$H$9,GENERAL!$H$9,IF(OR('CALCULATOR SHEET'!K62=GENERAL!$H$6,'CALCULATOR SHEET'!K62=GENERAL!$H$7,'CALCULATOR SHEET'!K62=GENERAL!$H$8),"CCL",""))</f>
        <v/>
      </c>
      <c r="R54" s="230" t="str">
        <f>IF(C54&lt;&gt;"",'CALCULATOR SHEET'!M62,"")</f>
        <v/>
      </c>
      <c r="S54" s="230" t="str">
        <f>IF(D54&lt;&gt;"",'CALCULATOR SHEET'!N62,"")</f>
        <v/>
      </c>
      <c r="T54" s="232"/>
      <c r="U54" s="246"/>
      <c r="V54" s="246"/>
      <c r="W54" s="230" t="str">
        <f>IF(C54&lt;&gt;"",'CALCULATOR SHEET'!R62,"")</f>
        <v/>
      </c>
      <c r="X54" s="230"/>
      <c r="Y54" s="230">
        <v>1</v>
      </c>
      <c r="Z54" s="232"/>
      <c r="AA54" s="232" t="str">
        <f>IF(C54&lt;&gt;"",'CALCULATOR SHEET'!$H$9,"")</f>
        <v/>
      </c>
      <c r="AB54" s="232"/>
      <c r="AC54" s="232"/>
      <c r="AD54" s="234"/>
      <c r="AE54" s="235"/>
      <c r="AF54" s="162"/>
      <c r="AG54" s="253"/>
      <c r="AH54" s="253"/>
      <c r="AI54" s="252"/>
      <c r="AJ54" s="252"/>
      <c r="AK54" s="252"/>
      <c r="AL54" s="252"/>
      <c r="AM54" s="252"/>
      <c r="AN54" s="253"/>
      <c r="AO54" s="253"/>
    </row>
    <row r="55" spans="2:41" s="64" customFormat="1" ht="30" customHeight="1">
      <c r="B55" s="227">
        <v>51</v>
      </c>
      <c r="C55" s="228" t="str">
        <f>IF('CALCULATOR SHEET'!D66&lt;&gt;"",'CALCULATOR SHEET'!$T$5,"")</f>
        <v/>
      </c>
      <c r="D55" s="229" t="str">
        <f>IF('CALCULATOR SHEET'!D66&lt;&gt;"",'CALCULATOR SHEET'!$T$9,"")</f>
        <v/>
      </c>
      <c r="E55" s="230" t="str">
        <f t="shared" si="0"/>
        <v/>
      </c>
      <c r="F55" s="231" t="str">
        <f>IF(C55&lt;&gt;"",'CALCULATOR SHEET'!$D$9,"")</f>
        <v/>
      </c>
      <c r="G55" s="231" t="str">
        <f>IF('CALCULATOR SHEET'!D66&lt;&gt;"",'CALCULATOR SHEET'!D66,"")</f>
        <v/>
      </c>
      <c r="H55" s="231" t="str">
        <f>IF(Q55="CCL",BOMS!AG55,"")</f>
        <v/>
      </c>
      <c r="I55" s="230">
        <v>1</v>
      </c>
      <c r="J55" s="231" t="str">
        <f>IF(C55&lt;&gt;"",'CALCULATOR SHEET'!K66,"")</f>
        <v/>
      </c>
      <c r="K55" s="231" t="str">
        <f>IF(J55=GENERAL!$H$6,GENERAL!$H$6,IF(J55=GENERAL!$H$7,GENERAL!$H$7,IF('PM-ORDER'!J55=GENERAL!$H$8,GENERAL!$H$8,"")))</f>
        <v/>
      </c>
      <c r="L55" s="231" t="str">
        <f>IF(C55&lt;&gt;"",'CALCULATOR SHEET'!G66,"")</f>
        <v/>
      </c>
      <c r="M55" s="231" t="str">
        <f>IF(C55&lt;&gt;"",'CALCULATOR SHEET'!O66,"")</f>
        <v/>
      </c>
      <c r="N55" s="231" t="str">
        <f>IF(C55&lt;&gt;"",'CALCULATOR SHEET'!H66,"")</f>
        <v/>
      </c>
      <c r="O55" s="233" t="str">
        <f>IF(D55&lt;&gt;"",'CALCULATOR SHEET'!I66,"")</f>
        <v/>
      </c>
      <c r="P55" s="233" t="str">
        <f>IF(E55&lt;&gt;"",'CALCULATOR SHEET'!J66,"")</f>
        <v/>
      </c>
      <c r="Q55" s="230" t="str">
        <f>IF('CALCULATOR SHEET'!K66=GENERAL!$H$9,GENERAL!$H$9,IF(OR('CALCULATOR SHEET'!K66=GENERAL!$H$6,'CALCULATOR SHEET'!K66=GENERAL!$H$7,'CALCULATOR SHEET'!K66=GENERAL!$H$8),"CCL",""))</f>
        <v/>
      </c>
      <c r="R55" s="230" t="str">
        <f>IF(C55&lt;&gt;"",'CALCULATOR SHEET'!M66,"")</f>
        <v/>
      </c>
      <c r="S55" s="230" t="str">
        <f>IF(D55&lt;&gt;"",'CALCULATOR SHEET'!N66,"")</f>
        <v/>
      </c>
      <c r="T55" s="232"/>
      <c r="U55" s="246"/>
      <c r="V55" s="246"/>
      <c r="W55" s="230" t="str">
        <f>IF(C55&lt;&gt;"",'CALCULATOR SHEET'!R66,"")</f>
        <v/>
      </c>
      <c r="X55" s="230"/>
      <c r="Y55" s="230">
        <v>1</v>
      </c>
      <c r="Z55" s="232"/>
      <c r="AA55" s="232" t="str">
        <f>IF(C55&lt;&gt;"",'CALCULATOR SHEET'!$H$9,"")</f>
        <v/>
      </c>
      <c r="AB55" s="232"/>
      <c r="AC55" s="232"/>
      <c r="AD55" s="234"/>
      <c r="AE55" s="235"/>
      <c r="AF55" s="162"/>
      <c r="AG55" s="253"/>
      <c r="AH55" s="253"/>
      <c r="AI55" s="252"/>
      <c r="AJ55" s="252"/>
      <c r="AK55" s="252"/>
      <c r="AL55" s="252"/>
      <c r="AM55" s="252"/>
      <c r="AN55" s="253"/>
      <c r="AO55" s="253"/>
    </row>
    <row r="56" spans="2:41" s="64" customFormat="1" ht="30" customHeight="1">
      <c r="B56" s="227">
        <v>52</v>
      </c>
      <c r="C56" s="228" t="str">
        <f>IF('CALCULATOR SHEET'!D67&lt;&gt;"",'CALCULATOR SHEET'!$T$5,"")</f>
        <v/>
      </c>
      <c r="D56" s="229" t="str">
        <f>IF('CALCULATOR SHEET'!D67&lt;&gt;"",'CALCULATOR SHEET'!$T$9,"")</f>
        <v/>
      </c>
      <c r="E56" s="230" t="str">
        <f t="shared" si="0"/>
        <v/>
      </c>
      <c r="F56" s="231" t="str">
        <f>IF(C56&lt;&gt;"",'CALCULATOR SHEET'!$D$9,"")</f>
        <v/>
      </c>
      <c r="G56" s="231" t="str">
        <f>IF('CALCULATOR SHEET'!D67&lt;&gt;"",'CALCULATOR SHEET'!D67,"")</f>
        <v/>
      </c>
      <c r="H56" s="231" t="str">
        <f>IF(Q56="CCL",BOMS!AG56,"")</f>
        <v/>
      </c>
      <c r="I56" s="230">
        <v>1</v>
      </c>
      <c r="J56" s="231" t="str">
        <f>IF(C56&lt;&gt;"",'CALCULATOR SHEET'!K67,"")</f>
        <v/>
      </c>
      <c r="K56" s="231" t="str">
        <f>IF(J56=GENERAL!$H$6,GENERAL!$H$6,IF(J56=GENERAL!$H$7,GENERAL!$H$7,IF('PM-ORDER'!J56=GENERAL!$H$8,GENERAL!$H$8,"")))</f>
        <v/>
      </c>
      <c r="L56" s="231" t="str">
        <f>IF(C56&lt;&gt;"",'CALCULATOR SHEET'!G67,"")</f>
        <v/>
      </c>
      <c r="M56" s="231" t="str">
        <f>IF(C56&lt;&gt;"",'CALCULATOR SHEET'!O67,"")</f>
        <v/>
      </c>
      <c r="N56" s="231" t="str">
        <f>IF(C56&lt;&gt;"",'CALCULATOR SHEET'!H67,"")</f>
        <v/>
      </c>
      <c r="O56" s="233" t="str">
        <f>IF(D56&lt;&gt;"",'CALCULATOR SHEET'!I67,"")</f>
        <v/>
      </c>
      <c r="P56" s="233" t="str">
        <f>IF(E56&lt;&gt;"",'CALCULATOR SHEET'!J67,"")</f>
        <v/>
      </c>
      <c r="Q56" s="230" t="str">
        <f>IF('CALCULATOR SHEET'!K67=GENERAL!$H$9,GENERAL!$H$9,IF(OR('CALCULATOR SHEET'!K67=GENERAL!$H$6,'CALCULATOR SHEET'!K67=GENERAL!$H$7,'CALCULATOR SHEET'!K67=GENERAL!$H$8),"CCL",""))</f>
        <v/>
      </c>
      <c r="R56" s="230" t="str">
        <f>IF(C56&lt;&gt;"",'CALCULATOR SHEET'!M67,"")</f>
        <v/>
      </c>
      <c r="S56" s="230" t="str">
        <f>IF(D56&lt;&gt;"",'CALCULATOR SHEET'!N67,"")</f>
        <v/>
      </c>
      <c r="T56" s="232"/>
      <c r="U56" s="246"/>
      <c r="V56" s="246"/>
      <c r="W56" s="230" t="str">
        <f>IF(C56&lt;&gt;"",'CALCULATOR SHEET'!R67,"")</f>
        <v/>
      </c>
      <c r="X56" s="230"/>
      <c r="Y56" s="230">
        <v>1</v>
      </c>
      <c r="Z56" s="232"/>
      <c r="AA56" s="232" t="str">
        <f>IF(C56&lt;&gt;"",'CALCULATOR SHEET'!$H$9,"")</f>
        <v/>
      </c>
      <c r="AB56" s="232"/>
      <c r="AC56" s="232"/>
      <c r="AD56" s="234"/>
      <c r="AE56" s="235"/>
      <c r="AF56" s="162"/>
      <c r="AG56" s="253"/>
      <c r="AH56" s="253"/>
      <c r="AI56" s="252"/>
      <c r="AJ56" s="252"/>
      <c r="AK56" s="252"/>
      <c r="AL56" s="252"/>
      <c r="AM56" s="252"/>
      <c r="AN56" s="253"/>
      <c r="AO56" s="253"/>
    </row>
    <row r="57" spans="2:41" s="64" customFormat="1" ht="30" customHeight="1">
      <c r="B57" s="227">
        <v>53</v>
      </c>
      <c r="C57" s="228" t="str">
        <f>IF('CALCULATOR SHEET'!D68&lt;&gt;"",'CALCULATOR SHEET'!$T$5,"")</f>
        <v/>
      </c>
      <c r="D57" s="229" t="str">
        <f>IF('CALCULATOR SHEET'!D68&lt;&gt;"",'CALCULATOR SHEET'!$T$9,"")</f>
        <v/>
      </c>
      <c r="E57" s="230" t="str">
        <f t="shared" si="0"/>
        <v/>
      </c>
      <c r="F57" s="231" t="str">
        <f>IF(C57&lt;&gt;"",'CALCULATOR SHEET'!$D$9,"")</f>
        <v/>
      </c>
      <c r="G57" s="231" t="str">
        <f>IF('CALCULATOR SHEET'!D68&lt;&gt;"",'CALCULATOR SHEET'!D68,"")</f>
        <v/>
      </c>
      <c r="H57" s="231" t="str">
        <f>IF(Q57="CCL",BOMS!AG57,"")</f>
        <v/>
      </c>
      <c r="I57" s="230">
        <v>1</v>
      </c>
      <c r="J57" s="231" t="str">
        <f>IF(C57&lt;&gt;"",'CALCULATOR SHEET'!K68,"")</f>
        <v/>
      </c>
      <c r="K57" s="231" t="str">
        <f>IF(J57=GENERAL!$H$6,GENERAL!$H$6,IF(J57=GENERAL!$H$7,GENERAL!$H$7,IF('PM-ORDER'!J57=GENERAL!$H$8,GENERAL!$H$8,"")))</f>
        <v/>
      </c>
      <c r="L57" s="231" t="str">
        <f>IF(C57&lt;&gt;"",'CALCULATOR SHEET'!G68,"")</f>
        <v/>
      </c>
      <c r="M57" s="231" t="str">
        <f>IF(C57&lt;&gt;"",'CALCULATOR SHEET'!O68,"")</f>
        <v/>
      </c>
      <c r="N57" s="231" t="str">
        <f>IF(C57&lt;&gt;"",'CALCULATOR SHEET'!H68,"")</f>
        <v/>
      </c>
      <c r="O57" s="233" t="str">
        <f>IF(D57&lt;&gt;"",'CALCULATOR SHEET'!I68,"")</f>
        <v/>
      </c>
      <c r="P57" s="233" t="str">
        <f>IF(E57&lt;&gt;"",'CALCULATOR SHEET'!J68,"")</f>
        <v/>
      </c>
      <c r="Q57" s="230" t="str">
        <f>IF('CALCULATOR SHEET'!K68=GENERAL!$H$9,GENERAL!$H$9,IF(OR('CALCULATOR SHEET'!K68=GENERAL!$H$6,'CALCULATOR SHEET'!K68=GENERAL!$H$7,'CALCULATOR SHEET'!K68=GENERAL!$H$8),"CCL",""))</f>
        <v/>
      </c>
      <c r="R57" s="230" t="str">
        <f>IF(C57&lt;&gt;"",'CALCULATOR SHEET'!M68,"")</f>
        <v/>
      </c>
      <c r="S57" s="230" t="str">
        <f>IF(D57&lt;&gt;"",'CALCULATOR SHEET'!N68,"")</f>
        <v/>
      </c>
      <c r="T57" s="232"/>
      <c r="U57" s="246"/>
      <c r="V57" s="246"/>
      <c r="W57" s="230" t="str">
        <f>IF(C57&lt;&gt;"",'CALCULATOR SHEET'!R68,"")</f>
        <v/>
      </c>
      <c r="X57" s="230"/>
      <c r="Y57" s="230">
        <v>1</v>
      </c>
      <c r="Z57" s="232"/>
      <c r="AA57" s="232" t="str">
        <f>IF(C57&lt;&gt;"",'CALCULATOR SHEET'!$H$9,"")</f>
        <v/>
      </c>
      <c r="AB57" s="232"/>
      <c r="AC57" s="232"/>
      <c r="AD57" s="234"/>
      <c r="AE57" s="235"/>
      <c r="AF57" s="162"/>
      <c r="AG57" s="253"/>
      <c r="AH57" s="253"/>
      <c r="AI57" s="252"/>
      <c r="AJ57" s="252"/>
      <c r="AK57" s="252"/>
      <c r="AL57" s="252"/>
      <c r="AM57" s="252"/>
      <c r="AN57" s="253"/>
      <c r="AO57" s="253"/>
    </row>
    <row r="58" spans="2:41" s="64" customFormat="1" ht="30" customHeight="1">
      <c r="B58" s="227">
        <v>54</v>
      </c>
      <c r="C58" s="228" t="str">
        <f>IF('CALCULATOR SHEET'!D69&lt;&gt;"",'CALCULATOR SHEET'!$T$5,"")</f>
        <v/>
      </c>
      <c r="D58" s="229" t="str">
        <f>IF('CALCULATOR SHEET'!D69&lt;&gt;"",'CALCULATOR SHEET'!$T$9,"")</f>
        <v/>
      </c>
      <c r="E58" s="230" t="str">
        <f t="shared" si="0"/>
        <v/>
      </c>
      <c r="F58" s="231" t="str">
        <f>IF(C58&lt;&gt;"",'CALCULATOR SHEET'!$D$9,"")</f>
        <v/>
      </c>
      <c r="G58" s="231" t="str">
        <f>IF('CALCULATOR SHEET'!D69&lt;&gt;"",'CALCULATOR SHEET'!D69,"")</f>
        <v/>
      </c>
      <c r="H58" s="231" t="str">
        <f>IF(Q58="CCL",BOMS!AG58,"")</f>
        <v/>
      </c>
      <c r="I58" s="230">
        <v>1</v>
      </c>
      <c r="J58" s="231" t="str">
        <f>IF(C58&lt;&gt;"",'CALCULATOR SHEET'!K69,"")</f>
        <v/>
      </c>
      <c r="K58" s="231" t="str">
        <f>IF(J58=GENERAL!$H$6,GENERAL!$H$6,IF(J58=GENERAL!$H$7,GENERAL!$H$7,IF('PM-ORDER'!J58=GENERAL!$H$8,GENERAL!$H$8,"")))</f>
        <v/>
      </c>
      <c r="L58" s="231" t="str">
        <f>IF(C58&lt;&gt;"",'CALCULATOR SHEET'!G69,"")</f>
        <v/>
      </c>
      <c r="M58" s="231" t="str">
        <f>IF(C58&lt;&gt;"",'CALCULATOR SHEET'!O69,"")</f>
        <v/>
      </c>
      <c r="N58" s="231" t="str">
        <f>IF(C58&lt;&gt;"",'CALCULATOR SHEET'!H69,"")</f>
        <v/>
      </c>
      <c r="O58" s="233" t="str">
        <f>IF(D58&lt;&gt;"",'CALCULATOR SHEET'!I69,"")</f>
        <v/>
      </c>
      <c r="P58" s="233" t="str">
        <f>IF(E58&lt;&gt;"",'CALCULATOR SHEET'!J69,"")</f>
        <v/>
      </c>
      <c r="Q58" s="230" t="str">
        <f>IF('CALCULATOR SHEET'!K69=GENERAL!$H$9,GENERAL!$H$9,IF(OR('CALCULATOR SHEET'!K69=GENERAL!$H$6,'CALCULATOR SHEET'!K69=GENERAL!$H$7,'CALCULATOR SHEET'!K69=GENERAL!$H$8),"CCL",""))</f>
        <v/>
      </c>
      <c r="R58" s="230" t="str">
        <f>IF(C58&lt;&gt;"",'CALCULATOR SHEET'!M69,"")</f>
        <v/>
      </c>
      <c r="S58" s="230" t="str">
        <f>IF(D58&lt;&gt;"",'CALCULATOR SHEET'!N69,"")</f>
        <v/>
      </c>
      <c r="T58" s="232"/>
      <c r="U58" s="246"/>
      <c r="V58" s="246"/>
      <c r="W58" s="230" t="str">
        <f>IF(C58&lt;&gt;"",'CALCULATOR SHEET'!R69,"")</f>
        <v/>
      </c>
      <c r="X58" s="230"/>
      <c r="Y58" s="230">
        <v>1</v>
      </c>
      <c r="Z58" s="232"/>
      <c r="AA58" s="232" t="str">
        <f>IF(C58&lt;&gt;"",'CALCULATOR SHEET'!$H$9,"")</f>
        <v/>
      </c>
      <c r="AB58" s="232"/>
      <c r="AC58" s="232"/>
      <c r="AD58" s="234"/>
      <c r="AE58" s="235"/>
      <c r="AF58" s="162"/>
      <c r="AG58" s="253"/>
      <c r="AH58" s="253"/>
      <c r="AI58" s="252"/>
      <c r="AJ58" s="252"/>
      <c r="AK58" s="252"/>
      <c r="AL58" s="252"/>
      <c r="AM58" s="252"/>
      <c r="AN58" s="253"/>
      <c r="AO58" s="253"/>
    </row>
    <row r="59" spans="2:41" s="64" customFormat="1" ht="30" customHeight="1">
      <c r="B59" s="227">
        <v>55</v>
      </c>
      <c r="C59" s="228" t="str">
        <f>IF('CALCULATOR SHEET'!D70&lt;&gt;"",'CALCULATOR SHEET'!$T$5,"")</f>
        <v/>
      </c>
      <c r="D59" s="229" t="str">
        <f>IF('CALCULATOR SHEET'!D70&lt;&gt;"",'CALCULATOR SHEET'!$T$9,"")</f>
        <v/>
      </c>
      <c r="E59" s="230" t="str">
        <f t="shared" si="0"/>
        <v/>
      </c>
      <c r="F59" s="231" t="str">
        <f>IF(C59&lt;&gt;"",'CALCULATOR SHEET'!$D$9,"")</f>
        <v/>
      </c>
      <c r="G59" s="231" t="str">
        <f>IF('CALCULATOR SHEET'!D70&lt;&gt;"",'CALCULATOR SHEET'!D70,"")</f>
        <v/>
      </c>
      <c r="H59" s="231" t="str">
        <f>IF(Q59="CCL",BOMS!AG59,"")</f>
        <v/>
      </c>
      <c r="I59" s="230">
        <v>1</v>
      </c>
      <c r="J59" s="231" t="str">
        <f>IF(C59&lt;&gt;"",'CALCULATOR SHEET'!K70,"")</f>
        <v/>
      </c>
      <c r="K59" s="231" t="str">
        <f>IF(J59=GENERAL!$H$6,GENERAL!$H$6,IF(J59=GENERAL!$H$7,GENERAL!$H$7,IF('PM-ORDER'!J59=GENERAL!$H$8,GENERAL!$H$8,"")))</f>
        <v/>
      </c>
      <c r="L59" s="231" t="str">
        <f>IF(C59&lt;&gt;"",'CALCULATOR SHEET'!G70,"")</f>
        <v/>
      </c>
      <c r="M59" s="231" t="str">
        <f>IF(C59&lt;&gt;"",'CALCULATOR SHEET'!O70,"")</f>
        <v/>
      </c>
      <c r="N59" s="231" t="str">
        <f>IF(C59&lt;&gt;"",'CALCULATOR SHEET'!H70,"")</f>
        <v/>
      </c>
      <c r="O59" s="233" t="str">
        <f>IF(D59&lt;&gt;"",'CALCULATOR SHEET'!I70,"")</f>
        <v/>
      </c>
      <c r="P59" s="233" t="str">
        <f>IF(E59&lt;&gt;"",'CALCULATOR SHEET'!J70,"")</f>
        <v/>
      </c>
      <c r="Q59" s="230" t="str">
        <f>IF('CALCULATOR SHEET'!K70=GENERAL!$H$9,GENERAL!$H$9,IF(OR('CALCULATOR SHEET'!K70=GENERAL!$H$6,'CALCULATOR SHEET'!K70=GENERAL!$H$7,'CALCULATOR SHEET'!K70=GENERAL!$H$8),"CCL",""))</f>
        <v/>
      </c>
      <c r="R59" s="230" t="str">
        <f>IF(C59&lt;&gt;"",'CALCULATOR SHEET'!M70,"")</f>
        <v/>
      </c>
      <c r="S59" s="230" t="str">
        <f>IF(D59&lt;&gt;"",'CALCULATOR SHEET'!N70,"")</f>
        <v/>
      </c>
      <c r="T59" s="232"/>
      <c r="U59" s="246"/>
      <c r="V59" s="246"/>
      <c r="W59" s="230" t="str">
        <f>IF(C59&lt;&gt;"",'CALCULATOR SHEET'!#REF!,"")</f>
        <v/>
      </c>
      <c r="X59" s="230"/>
      <c r="Y59" s="230">
        <v>1</v>
      </c>
      <c r="Z59" s="232"/>
      <c r="AA59" s="232" t="str">
        <f>IF(C59&lt;&gt;"",'CALCULATOR SHEET'!$H$9,"")</f>
        <v/>
      </c>
      <c r="AB59" s="232"/>
      <c r="AC59" s="232"/>
      <c r="AD59" s="234"/>
      <c r="AE59" s="235"/>
      <c r="AF59" s="162"/>
      <c r="AG59" s="253"/>
      <c r="AH59" s="253"/>
      <c r="AI59" s="252"/>
      <c r="AJ59" s="252"/>
      <c r="AK59" s="252"/>
      <c r="AL59" s="252"/>
      <c r="AM59" s="252"/>
      <c r="AN59" s="253"/>
      <c r="AO59" s="253"/>
    </row>
    <row r="60" spans="2:41" s="64" customFormat="1" ht="30" customHeight="1">
      <c r="B60" s="227">
        <v>56</v>
      </c>
      <c r="C60" s="228" t="str">
        <f>IF('CALCULATOR SHEET'!D71&lt;&gt;"",'CALCULATOR SHEET'!$T$5,"")</f>
        <v/>
      </c>
      <c r="D60" s="229" t="str">
        <f>IF('CALCULATOR SHEET'!D71&lt;&gt;"",'CALCULATOR SHEET'!$T$9,"")</f>
        <v/>
      </c>
      <c r="E60" s="230" t="str">
        <f t="shared" si="0"/>
        <v/>
      </c>
      <c r="F60" s="231" t="str">
        <f>IF(C60&lt;&gt;"",'CALCULATOR SHEET'!$D$9,"")</f>
        <v/>
      </c>
      <c r="G60" s="231" t="str">
        <f>IF('CALCULATOR SHEET'!D71&lt;&gt;"",'CALCULATOR SHEET'!D71,"")</f>
        <v/>
      </c>
      <c r="H60" s="231" t="str">
        <f>IF(Q60="CCL",BOMS!AG60,"")</f>
        <v/>
      </c>
      <c r="I60" s="230">
        <v>1</v>
      </c>
      <c r="J60" s="231" t="str">
        <f>IF(C60&lt;&gt;"",'CALCULATOR SHEET'!K71,"")</f>
        <v/>
      </c>
      <c r="K60" s="231" t="str">
        <f>IF(J60=GENERAL!$H$6,GENERAL!$H$6,IF(J60=GENERAL!$H$7,GENERAL!$H$7,IF('PM-ORDER'!J60=GENERAL!$H$8,GENERAL!$H$8,"")))</f>
        <v/>
      </c>
      <c r="L60" s="231" t="str">
        <f>IF(C60&lt;&gt;"",'CALCULATOR SHEET'!G71,"")</f>
        <v/>
      </c>
      <c r="M60" s="231" t="str">
        <f>IF(C60&lt;&gt;"",'CALCULATOR SHEET'!O71,"")</f>
        <v/>
      </c>
      <c r="N60" s="231" t="str">
        <f>IF(C60&lt;&gt;"",'CALCULATOR SHEET'!H71,"")</f>
        <v/>
      </c>
      <c r="O60" s="233" t="str">
        <f>IF(D60&lt;&gt;"",'CALCULATOR SHEET'!I71,"")</f>
        <v/>
      </c>
      <c r="P60" s="233" t="str">
        <f>IF(E60&lt;&gt;"",'CALCULATOR SHEET'!J71,"")</f>
        <v/>
      </c>
      <c r="Q60" s="230" t="str">
        <f>IF('CALCULATOR SHEET'!K71=GENERAL!$H$9,GENERAL!$H$9,IF(OR('CALCULATOR SHEET'!K71=GENERAL!$H$6,'CALCULATOR SHEET'!K71=GENERAL!$H$7,'CALCULATOR SHEET'!K71=GENERAL!$H$8),"CCL",""))</f>
        <v/>
      </c>
      <c r="R60" s="230" t="str">
        <f>IF(C60&lt;&gt;"",'CALCULATOR SHEET'!M71,"")</f>
        <v/>
      </c>
      <c r="S60" s="230" t="str">
        <f>IF(D60&lt;&gt;"",'CALCULATOR SHEET'!N71,"")</f>
        <v/>
      </c>
      <c r="T60" s="232"/>
      <c r="U60" s="246"/>
      <c r="V60" s="246"/>
      <c r="W60" s="230" t="str">
        <f>IF(C60&lt;&gt;"",'CALCULATOR SHEET'!R71,"")</f>
        <v/>
      </c>
      <c r="X60" s="230"/>
      <c r="Y60" s="230">
        <v>1</v>
      </c>
      <c r="Z60" s="232"/>
      <c r="AA60" s="232" t="str">
        <f>IF(C60&lt;&gt;"",'CALCULATOR SHEET'!$H$9,"")</f>
        <v/>
      </c>
      <c r="AB60" s="232"/>
      <c r="AC60" s="232"/>
      <c r="AD60" s="234"/>
      <c r="AE60" s="235"/>
      <c r="AF60" s="162"/>
      <c r="AG60" s="253"/>
      <c r="AH60" s="253"/>
      <c r="AI60" s="252"/>
      <c r="AJ60" s="252"/>
      <c r="AK60" s="252"/>
      <c r="AL60" s="252"/>
      <c r="AM60" s="252"/>
      <c r="AN60" s="253"/>
      <c r="AO60" s="253"/>
    </row>
    <row r="61" spans="2:41" s="64" customFormat="1" ht="30" customHeight="1">
      <c r="B61" s="227">
        <v>57</v>
      </c>
      <c r="C61" s="228" t="str">
        <f>IF('CALCULATOR SHEET'!D72&lt;&gt;"",'CALCULATOR SHEET'!$T$5,"")</f>
        <v/>
      </c>
      <c r="D61" s="229" t="str">
        <f>IF('CALCULATOR SHEET'!D72&lt;&gt;"",'CALCULATOR SHEET'!$T$9,"")</f>
        <v/>
      </c>
      <c r="E61" s="230" t="str">
        <f t="shared" si="0"/>
        <v/>
      </c>
      <c r="F61" s="231" t="str">
        <f>IF(C61&lt;&gt;"",'CALCULATOR SHEET'!$D$9,"")</f>
        <v/>
      </c>
      <c r="G61" s="231" t="str">
        <f>IF('CALCULATOR SHEET'!D72&lt;&gt;"",'CALCULATOR SHEET'!D72,"")</f>
        <v/>
      </c>
      <c r="H61" s="231" t="str">
        <f>IF(Q61="CCL",BOMS!AG61,"")</f>
        <v/>
      </c>
      <c r="I61" s="230">
        <v>1</v>
      </c>
      <c r="J61" s="231" t="str">
        <f>IF(C61&lt;&gt;"",'CALCULATOR SHEET'!K72,"")</f>
        <v/>
      </c>
      <c r="K61" s="231" t="str">
        <f>IF(J61=GENERAL!$H$6,GENERAL!$H$6,IF(J61=GENERAL!$H$7,GENERAL!$H$7,IF('PM-ORDER'!J61=GENERAL!$H$8,GENERAL!$H$8,"")))</f>
        <v/>
      </c>
      <c r="L61" s="231" t="str">
        <f>IF(C61&lt;&gt;"",'CALCULATOR SHEET'!G72,"")</f>
        <v/>
      </c>
      <c r="M61" s="231" t="str">
        <f>IF(C61&lt;&gt;"",'CALCULATOR SHEET'!O72,"")</f>
        <v/>
      </c>
      <c r="N61" s="231" t="str">
        <f>IF(C61&lt;&gt;"",'CALCULATOR SHEET'!H72,"")</f>
        <v/>
      </c>
      <c r="O61" s="233" t="str">
        <f>IF(D61&lt;&gt;"",'CALCULATOR SHEET'!I72,"")</f>
        <v/>
      </c>
      <c r="P61" s="233" t="str">
        <f>IF(E61&lt;&gt;"",'CALCULATOR SHEET'!J72,"")</f>
        <v/>
      </c>
      <c r="Q61" s="230" t="str">
        <f>IF('CALCULATOR SHEET'!K72=GENERAL!$H$9,GENERAL!$H$9,IF(OR('CALCULATOR SHEET'!K72=GENERAL!$H$6,'CALCULATOR SHEET'!K72=GENERAL!$H$7,'CALCULATOR SHEET'!K72=GENERAL!$H$8),"CCL",""))</f>
        <v/>
      </c>
      <c r="R61" s="230" t="str">
        <f>IF(C61&lt;&gt;"",'CALCULATOR SHEET'!M72,"")</f>
        <v/>
      </c>
      <c r="S61" s="230" t="str">
        <f>IF(D61&lt;&gt;"",'CALCULATOR SHEET'!N72,"")</f>
        <v/>
      </c>
      <c r="T61" s="232"/>
      <c r="U61" s="246"/>
      <c r="V61" s="246"/>
      <c r="W61" s="230" t="str">
        <f>IF(C61&lt;&gt;"",'CALCULATOR SHEET'!R72,"")</f>
        <v/>
      </c>
      <c r="X61" s="230"/>
      <c r="Y61" s="230">
        <v>1</v>
      </c>
      <c r="Z61" s="232"/>
      <c r="AA61" s="232" t="str">
        <f>IF(C61&lt;&gt;"",'CALCULATOR SHEET'!$H$9,"")</f>
        <v/>
      </c>
      <c r="AB61" s="232"/>
      <c r="AC61" s="232"/>
      <c r="AD61" s="234"/>
      <c r="AE61" s="235"/>
      <c r="AF61" s="162"/>
      <c r="AG61" s="253"/>
      <c r="AH61" s="253"/>
      <c r="AI61" s="252"/>
      <c r="AJ61" s="252"/>
      <c r="AK61" s="252"/>
      <c r="AL61" s="252"/>
      <c r="AM61" s="252"/>
      <c r="AN61" s="253"/>
      <c r="AO61" s="253"/>
    </row>
    <row r="62" spans="2:41" s="64" customFormat="1" ht="30" customHeight="1">
      <c r="B62" s="227">
        <v>58</v>
      </c>
      <c r="C62" s="228" t="str">
        <f>IF('CALCULATOR SHEET'!D73&lt;&gt;"",'CALCULATOR SHEET'!$T$5,"")</f>
        <v/>
      </c>
      <c r="D62" s="229" t="str">
        <f>IF('CALCULATOR SHEET'!D73&lt;&gt;"",'CALCULATOR SHEET'!$T$9,"")</f>
        <v/>
      </c>
      <c r="E62" s="230" t="str">
        <f t="shared" si="0"/>
        <v/>
      </c>
      <c r="F62" s="231" t="str">
        <f>IF(C62&lt;&gt;"",'CALCULATOR SHEET'!$D$9,"")</f>
        <v/>
      </c>
      <c r="G62" s="231" t="str">
        <f>IF('CALCULATOR SHEET'!D73&lt;&gt;"",'CALCULATOR SHEET'!D73,"")</f>
        <v/>
      </c>
      <c r="H62" s="231" t="str">
        <f>IF(Q62="CCL",BOMS!AG62,"")</f>
        <v/>
      </c>
      <c r="I62" s="230">
        <v>1</v>
      </c>
      <c r="J62" s="231" t="str">
        <f>IF(C62&lt;&gt;"",'CALCULATOR SHEET'!K73,"")</f>
        <v/>
      </c>
      <c r="K62" s="231" t="str">
        <f>IF(J62=GENERAL!$H$6,GENERAL!$H$6,IF(J62=GENERAL!$H$7,GENERAL!$H$7,IF('PM-ORDER'!J62=GENERAL!$H$8,GENERAL!$H$8,"")))</f>
        <v/>
      </c>
      <c r="L62" s="231" t="str">
        <f>IF(C62&lt;&gt;"",'CALCULATOR SHEET'!G73,"")</f>
        <v/>
      </c>
      <c r="M62" s="231" t="str">
        <f>IF(C62&lt;&gt;"",'CALCULATOR SHEET'!O73,"")</f>
        <v/>
      </c>
      <c r="N62" s="231" t="str">
        <f>IF(C62&lt;&gt;"",'CALCULATOR SHEET'!H73,"")</f>
        <v/>
      </c>
      <c r="O62" s="233" t="str">
        <f>IF(D62&lt;&gt;"",'CALCULATOR SHEET'!I73,"")</f>
        <v/>
      </c>
      <c r="P62" s="233" t="str">
        <f>IF(E62&lt;&gt;"",'CALCULATOR SHEET'!J73,"")</f>
        <v/>
      </c>
      <c r="Q62" s="230" t="str">
        <f>IF('CALCULATOR SHEET'!K73=GENERAL!$H$9,GENERAL!$H$9,IF(OR('CALCULATOR SHEET'!K73=GENERAL!$H$6,'CALCULATOR SHEET'!K73=GENERAL!$H$7,'CALCULATOR SHEET'!K73=GENERAL!$H$8),"CCL",""))</f>
        <v/>
      </c>
      <c r="R62" s="230" t="str">
        <f>IF(C62&lt;&gt;"",'CALCULATOR SHEET'!M73,"")</f>
        <v/>
      </c>
      <c r="S62" s="230" t="str">
        <f>IF(D62&lt;&gt;"",'CALCULATOR SHEET'!N73,"")</f>
        <v/>
      </c>
      <c r="T62" s="232"/>
      <c r="U62" s="246"/>
      <c r="V62" s="246"/>
      <c r="W62" s="230" t="str">
        <f>IF(C62&lt;&gt;"",'CALCULATOR SHEET'!R73,"")</f>
        <v/>
      </c>
      <c r="X62" s="230"/>
      <c r="Y62" s="230">
        <v>1</v>
      </c>
      <c r="Z62" s="232"/>
      <c r="AA62" s="232" t="str">
        <f>IF(C62&lt;&gt;"",'CALCULATOR SHEET'!$H$9,"")</f>
        <v/>
      </c>
      <c r="AB62" s="232"/>
      <c r="AC62" s="232"/>
      <c r="AD62" s="234"/>
      <c r="AE62" s="235"/>
      <c r="AF62" s="162"/>
      <c r="AG62" s="253"/>
      <c r="AH62" s="253"/>
      <c r="AI62" s="252"/>
      <c r="AJ62" s="252"/>
      <c r="AK62" s="252"/>
      <c r="AL62" s="252"/>
      <c r="AM62" s="252"/>
      <c r="AN62" s="253"/>
      <c r="AO62" s="253"/>
    </row>
    <row r="63" spans="2:41" s="64" customFormat="1" ht="30" customHeight="1">
      <c r="B63" s="227">
        <v>59</v>
      </c>
      <c r="C63" s="228" t="str">
        <f>IF('CALCULATOR SHEET'!D74&lt;&gt;"",'CALCULATOR SHEET'!$T$5,"")</f>
        <v/>
      </c>
      <c r="D63" s="229" t="str">
        <f>IF('CALCULATOR SHEET'!D74&lt;&gt;"",'CALCULATOR SHEET'!$T$9,"")</f>
        <v/>
      </c>
      <c r="E63" s="230" t="str">
        <f t="shared" si="0"/>
        <v/>
      </c>
      <c r="F63" s="231" t="str">
        <f>IF(C63&lt;&gt;"",'CALCULATOR SHEET'!$D$9,"")</f>
        <v/>
      </c>
      <c r="G63" s="231" t="str">
        <f>IF('CALCULATOR SHEET'!D74&lt;&gt;"",'CALCULATOR SHEET'!D74,"")</f>
        <v/>
      </c>
      <c r="H63" s="231" t="str">
        <f>IF(Q63="CCL",BOMS!AG63,"")</f>
        <v/>
      </c>
      <c r="I63" s="230">
        <v>1</v>
      </c>
      <c r="J63" s="231" t="str">
        <f>IF(C63&lt;&gt;"",'CALCULATOR SHEET'!K74,"")</f>
        <v/>
      </c>
      <c r="K63" s="231" t="str">
        <f>IF(J63=GENERAL!$H$6,GENERAL!$H$6,IF(J63=GENERAL!$H$7,GENERAL!$H$7,IF('PM-ORDER'!J63=GENERAL!$H$8,GENERAL!$H$8,"")))</f>
        <v/>
      </c>
      <c r="L63" s="231" t="str">
        <f>IF(C63&lt;&gt;"",'CALCULATOR SHEET'!G74,"")</f>
        <v/>
      </c>
      <c r="M63" s="231" t="str">
        <f>IF(C63&lt;&gt;"",'CALCULATOR SHEET'!O74,"")</f>
        <v/>
      </c>
      <c r="N63" s="231" t="str">
        <f>IF(C63&lt;&gt;"",'CALCULATOR SHEET'!H74,"")</f>
        <v/>
      </c>
      <c r="O63" s="233" t="str">
        <f>IF(D63&lt;&gt;"",'CALCULATOR SHEET'!I74,"")</f>
        <v/>
      </c>
      <c r="P63" s="233" t="str">
        <f>IF(E63&lt;&gt;"",'CALCULATOR SHEET'!J74,"")</f>
        <v/>
      </c>
      <c r="Q63" s="230" t="str">
        <f>IF('CALCULATOR SHEET'!K74=GENERAL!$H$9,GENERAL!$H$9,IF(OR('CALCULATOR SHEET'!K74=GENERAL!$H$6,'CALCULATOR SHEET'!K74=GENERAL!$H$7,'CALCULATOR SHEET'!K74=GENERAL!$H$8),"CCL",""))</f>
        <v/>
      </c>
      <c r="R63" s="230" t="str">
        <f>IF(C63&lt;&gt;"",'CALCULATOR SHEET'!M74,"")</f>
        <v/>
      </c>
      <c r="S63" s="230" t="str">
        <f>IF(D63&lt;&gt;"",'CALCULATOR SHEET'!N74,"")</f>
        <v/>
      </c>
      <c r="T63" s="232"/>
      <c r="U63" s="246"/>
      <c r="V63" s="246"/>
      <c r="W63" s="230" t="str">
        <f>IF(C63&lt;&gt;"",'CALCULATOR SHEET'!R74,"")</f>
        <v/>
      </c>
      <c r="X63" s="230"/>
      <c r="Y63" s="230">
        <v>1</v>
      </c>
      <c r="Z63" s="232"/>
      <c r="AA63" s="232" t="str">
        <f>IF(C63&lt;&gt;"",'CALCULATOR SHEET'!$H$9,"")</f>
        <v/>
      </c>
      <c r="AB63" s="232"/>
      <c r="AC63" s="232"/>
      <c r="AD63" s="234"/>
      <c r="AE63" s="235"/>
      <c r="AF63" s="162"/>
      <c r="AG63" s="253"/>
      <c r="AH63" s="253"/>
      <c r="AI63" s="252"/>
      <c r="AJ63" s="252"/>
      <c r="AK63" s="252"/>
      <c r="AL63" s="252"/>
      <c r="AM63" s="252"/>
      <c r="AN63" s="253"/>
      <c r="AO63" s="253"/>
    </row>
    <row r="64" spans="2:41" s="64" customFormat="1" ht="30" customHeight="1">
      <c r="B64" s="227">
        <v>60</v>
      </c>
      <c r="C64" s="228" t="str">
        <f>IF('CALCULATOR SHEET'!D75&lt;&gt;"",'CALCULATOR SHEET'!$T$5,"")</f>
        <v/>
      </c>
      <c r="D64" s="229" t="str">
        <f>IF('CALCULATOR SHEET'!D75&lt;&gt;"",'CALCULATOR SHEET'!$T$9,"")</f>
        <v/>
      </c>
      <c r="E64" s="230" t="str">
        <f t="shared" si="0"/>
        <v/>
      </c>
      <c r="F64" s="231" t="str">
        <f>IF(C64&lt;&gt;"",'CALCULATOR SHEET'!$D$9,"")</f>
        <v/>
      </c>
      <c r="G64" s="231" t="str">
        <f>IF('CALCULATOR SHEET'!D75&lt;&gt;"",'CALCULATOR SHEET'!D75,"")</f>
        <v/>
      </c>
      <c r="H64" s="231" t="str">
        <f>IF(Q64="CCL",BOMS!AG64,"")</f>
        <v/>
      </c>
      <c r="I64" s="230">
        <v>1</v>
      </c>
      <c r="J64" s="231" t="str">
        <f>IF(C64&lt;&gt;"",'CALCULATOR SHEET'!K75,"")</f>
        <v/>
      </c>
      <c r="K64" s="231" t="str">
        <f>IF(J64=GENERAL!$H$6,GENERAL!$H$6,IF(J64=GENERAL!$H$7,GENERAL!$H$7,IF('PM-ORDER'!J64=GENERAL!$H$8,GENERAL!$H$8,"")))</f>
        <v/>
      </c>
      <c r="L64" s="231" t="str">
        <f>IF(C64&lt;&gt;"",'CALCULATOR SHEET'!G75,"")</f>
        <v/>
      </c>
      <c r="M64" s="231" t="str">
        <f>IF(C64&lt;&gt;"",'CALCULATOR SHEET'!O75,"")</f>
        <v/>
      </c>
      <c r="N64" s="231" t="str">
        <f>IF(C64&lt;&gt;"",'CALCULATOR SHEET'!H75,"")</f>
        <v/>
      </c>
      <c r="O64" s="233" t="str">
        <f>IF(D64&lt;&gt;"",'CALCULATOR SHEET'!I75,"")</f>
        <v/>
      </c>
      <c r="P64" s="233" t="str">
        <f>IF(E64&lt;&gt;"",'CALCULATOR SHEET'!J75,"")</f>
        <v/>
      </c>
      <c r="Q64" s="230" t="str">
        <f>IF('CALCULATOR SHEET'!K75=GENERAL!$H$9,GENERAL!$H$9,IF(OR('CALCULATOR SHEET'!K75=GENERAL!$H$6,'CALCULATOR SHEET'!K75=GENERAL!$H$7,'CALCULATOR SHEET'!K75=GENERAL!$H$8),"CCL",""))</f>
        <v/>
      </c>
      <c r="R64" s="230" t="str">
        <f>IF(C64&lt;&gt;"",'CALCULATOR SHEET'!M75,"")</f>
        <v/>
      </c>
      <c r="S64" s="230" t="str">
        <f>IF(D64&lt;&gt;"",'CALCULATOR SHEET'!N75,"")</f>
        <v/>
      </c>
      <c r="T64" s="232"/>
      <c r="U64" s="246"/>
      <c r="V64" s="246"/>
      <c r="W64" s="230" t="str">
        <f>IF(C64&lt;&gt;"",'CALCULATOR SHEET'!R75,"")</f>
        <v/>
      </c>
      <c r="X64" s="230"/>
      <c r="Y64" s="230">
        <v>1</v>
      </c>
      <c r="Z64" s="232"/>
      <c r="AA64" s="232" t="str">
        <f>IF(C64&lt;&gt;"",'CALCULATOR SHEET'!$H$9,"")</f>
        <v/>
      </c>
      <c r="AB64" s="232"/>
      <c r="AC64" s="232"/>
      <c r="AD64" s="234"/>
      <c r="AE64" s="235"/>
      <c r="AF64" s="162"/>
      <c r="AG64" s="253"/>
      <c r="AH64" s="253"/>
      <c r="AI64" s="252"/>
      <c r="AJ64" s="252"/>
      <c r="AK64" s="252"/>
      <c r="AL64" s="252"/>
      <c r="AM64" s="252"/>
      <c r="AN64" s="253"/>
      <c r="AO64" s="253"/>
    </row>
    <row r="65" spans="2:41" s="64" customFormat="1" ht="30" customHeight="1">
      <c r="B65" s="227">
        <v>61</v>
      </c>
      <c r="C65" s="228" t="str">
        <f>IF('CALCULATOR SHEET'!D76&lt;&gt;"",'CALCULATOR SHEET'!$T$5,"")</f>
        <v/>
      </c>
      <c r="D65" s="229" t="str">
        <f>IF('CALCULATOR SHEET'!D76&lt;&gt;"",'CALCULATOR SHEET'!$T$9,"")</f>
        <v/>
      </c>
      <c r="E65" s="230" t="str">
        <f t="shared" si="0"/>
        <v/>
      </c>
      <c r="F65" s="231" t="str">
        <f>IF(C65&lt;&gt;"",'CALCULATOR SHEET'!$D$9,"")</f>
        <v/>
      </c>
      <c r="G65" s="231" t="str">
        <f>IF('CALCULATOR SHEET'!D76&lt;&gt;"",'CALCULATOR SHEET'!D76,"")</f>
        <v/>
      </c>
      <c r="H65" s="231" t="str">
        <f>IF(Q65="CCL",BOMS!AG65,"")</f>
        <v/>
      </c>
      <c r="I65" s="230">
        <v>1</v>
      </c>
      <c r="J65" s="231" t="str">
        <f>IF(C65&lt;&gt;"",'CALCULATOR SHEET'!K76,"")</f>
        <v/>
      </c>
      <c r="K65" s="231" t="str">
        <f>IF(J65=GENERAL!$H$6,GENERAL!$H$6,IF(J65=GENERAL!$H$7,GENERAL!$H$7,IF('PM-ORDER'!J65=GENERAL!$H$8,GENERAL!$H$8,"")))</f>
        <v/>
      </c>
      <c r="L65" s="231" t="str">
        <f>IF(C65&lt;&gt;"",'CALCULATOR SHEET'!G76,"")</f>
        <v/>
      </c>
      <c r="M65" s="231" t="str">
        <f>IF(C65&lt;&gt;"",'CALCULATOR SHEET'!O76,"")</f>
        <v/>
      </c>
      <c r="N65" s="231" t="str">
        <f>IF(C65&lt;&gt;"",'CALCULATOR SHEET'!H76,"")</f>
        <v/>
      </c>
      <c r="O65" s="233" t="str">
        <f>IF(D65&lt;&gt;"",'CALCULATOR SHEET'!I76,"")</f>
        <v/>
      </c>
      <c r="P65" s="233" t="str">
        <f>IF(E65&lt;&gt;"",'CALCULATOR SHEET'!J76,"")</f>
        <v/>
      </c>
      <c r="Q65" s="230" t="str">
        <f>IF('CALCULATOR SHEET'!K76=GENERAL!$H$9,GENERAL!$H$9,IF(OR('CALCULATOR SHEET'!K76=GENERAL!$H$6,'CALCULATOR SHEET'!K76=GENERAL!$H$7,'CALCULATOR SHEET'!K76=GENERAL!$H$8),"CCL",""))</f>
        <v/>
      </c>
      <c r="R65" s="230" t="str">
        <f>IF(C65&lt;&gt;"",'CALCULATOR SHEET'!M76,"")</f>
        <v/>
      </c>
      <c r="S65" s="230" t="str">
        <f>IF(D65&lt;&gt;"",'CALCULATOR SHEET'!N76,"")</f>
        <v/>
      </c>
      <c r="T65" s="232"/>
      <c r="U65" s="246"/>
      <c r="V65" s="246"/>
      <c r="W65" s="230" t="str">
        <f>IF(C65&lt;&gt;"",'CALCULATOR SHEET'!R76,"")</f>
        <v/>
      </c>
      <c r="X65" s="230"/>
      <c r="Y65" s="230">
        <v>1</v>
      </c>
      <c r="Z65" s="232"/>
      <c r="AA65" s="232" t="str">
        <f>IF(C65&lt;&gt;"",'CALCULATOR SHEET'!$H$9,"")</f>
        <v/>
      </c>
      <c r="AB65" s="232"/>
      <c r="AC65" s="232"/>
      <c r="AD65" s="234"/>
      <c r="AE65" s="235"/>
      <c r="AF65" s="162"/>
      <c r="AG65" s="253"/>
      <c r="AH65" s="253"/>
      <c r="AI65" s="252"/>
      <c r="AJ65" s="252"/>
      <c r="AK65" s="252"/>
      <c r="AL65" s="252"/>
      <c r="AM65" s="252"/>
      <c r="AN65" s="253"/>
      <c r="AO65" s="253"/>
    </row>
    <row r="66" spans="2:41" s="64" customFormat="1" ht="30" customHeight="1">
      <c r="B66" s="227">
        <v>62</v>
      </c>
      <c r="C66" s="228" t="str">
        <f>IF('CALCULATOR SHEET'!D77&lt;&gt;"",'CALCULATOR SHEET'!$T$5,"")</f>
        <v/>
      </c>
      <c r="D66" s="229" t="str">
        <f>IF('CALCULATOR SHEET'!D77&lt;&gt;"",'CALCULATOR SHEET'!$T$9,"")</f>
        <v/>
      </c>
      <c r="E66" s="230" t="str">
        <f t="shared" si="0"/>
        <v/>
      </c>
      <c r="F66" s="231" t="str">
        <f>IF(C66&lt;&gt;"",'CALCULATOR SHEET'!$D$9,"")</f>
        <v/>
      </c>
      <c r="G66" s="231" t="str">
        <f>IF('CALCULATOR SHEET'!D77&lt;&gt;"",'CALCULATOR SHEET'!D77,"")</f>
        <v/>
      </c>
      <c r="H66" s="231" t="str">
        <f>IF(Q66="CCL",BOMS!AG66,"")</f>
        <v/>
      </c>
      <c r="I66" s="230">
        <v>1</v>
      </c>
      <c r="J66" s="231" t="str">
        <f>IF(C66&lt;&gt;"",'CALCULATOR SHEET'!K77,"")</f>
        <v/>
      </c>
      <c r="K66" s="231" t="str">
        <f>IF(J66=GENERAL!$H$6,GENERAL!$H$6,IF(J66=GENERAL!$H$7,GENERAL!$H$7,IF('PM-ORDER'!J66=GENERAL!$H$8,GENERAL!$H$8,"")))</f>
        <v/>
      </c>
      <c r="L66" s="231" t="str">
        <f>IF(C66&lt;&gt;"",'CALCULATOR SHEET'!G77,"")</f>
        <v/>
      </c>
      <c r="M66" s="231" t="str">
        <f>IF(C66&lt;&gt;"",'CALCULATOR SHEET'!O77,"")</f>
        <v/>
      </c>
      <c r="N66" s="231" t="str">
        <f>IF(C66&lt;&gt;"",'CALCULATOR SHEET'!H77,"")</f>
        <v/>
      </c>
      <c r="O66" s="233" t="str">
        <f>IF(D66&lt;&gt;"",'CALCULATOR SHEET'!I77,"")</f>
        <v/>
      </c>
      <c r="P66" s="233" t="str">
        <f>IF(E66&lt;&gt;"",'CALCULATOR SHEET'!J77,"")</f>
        <v/>
      </c>
      <c r="Q66" s="230" t="str">
        <f>IF('CALCULATOR SHEET'!K77=GENERAL!$H$9,GENERAL!$H$9,IF(OR('CALCULATOR SHEET'!K77=GENERAL!$H$6,'CALCULATOR SHEET'!K77=GENERAL!$H$7,'CALCULATOR SHEET'!K77=GENERAL!$H$8),"CCL",""))</f>
        <v/>
      </c>
      <c r="R66" s="230" t="str">
        <f>IF(C66&lt;&gt;"",'CALCULATOR SHEET'!M77,"")</f>
        <v/>
      </c>
      <c r="S66" s="230" t="str">
        <f>IF(D66&lt;&gt;"",'CALCULATOR SHEET'!N77,"")</f>
        <v/>
      </c>
      <c r="T66" s="232"/>
      <c r="U66" s="246"/>
      <c r="V66" s="246"/>
      <c r="W66" s="230" t="str">
        <f>IF(C66&lt;&gt;"",'CALCULATOR SHEET'!R77,"")</f>
        <v/>
      </c>
      <c r="X66" s="230"/>
      <c r="Y66" s="230">
        <v>1</v>
      </c>
      <c r="Z66" s="232"/>
      <c r="AA66" s="232" t="str">
        <f>IF(C66&lt;&gt;"",'CALCULATOR SHEET'!$H$9,"")</f>
        <v/>
      </c>
      <c r="AB66" s="232"/>
      <c r="AC66" s="232"/>
      <c r="AD66" s="234"/>
      <c r="AE66" s="235"/>
      <c r="AF66" s="162"/>
      <c r="AG66" s="253"/>
      <c r="AH66" s="253"/>
      <c r="AI66" s="252"/>
      <c r="AJ66" s="252"/>
      <c r="AK66" s="252"/>
      <c r="AL66" s="252"/>
      <c r="AM66" s="252"/>
      <c r="AN66" s="253"/>
      <c r="AO66" s="253"/>
    </row>
    <row r="67" spans="2:41" s="64" customFormat="1" ht="30" customHeight="1">
      <c r="B67" s="227">
        <v>63</v>
      </c>
      <c r="C67" s="228" t="str">
        <f>IF('CALCULATOR SHEET'!D78&lt;&gt;"",'CALCULATOR SHEET'!$T$5,"")</f>
        <v/>
      </c>
      <c r="D67" s="229" t="str">
        <f>IF('CALCULATOR SHEET'!D78&lt;&gt;"",'CALCULATOR SHEET'!$T$9,"")</f>
        <v/>
      </c>
      <c r="E67" s="230" t="str">
        <f t="shared" si="0"/>
        <v/>
      </c>
      <c r="F67" s="231" t="str">
        <f>IF(C67&lt;&gt;"",'CALCULATOR SHEET'!$D$9,"")</f>
        <v/>
      </c>
      <c r="G67" s="231" t="str">
        <f>IF('CALCULATOR SHEET'!D78&lt;&gt;"",'CALCULATOR SHEET'!D78,"")</f>
        <v/>
      </c>
      <c r="H67" s="231" t="str">
        <f>IF(Q67="CCL",BOMS!AG67,"")</f>
        <v/>
      </c>
      <c r="I67" s="230">
        <v>1</v>
      </c>
      <c r="J67" s="231" t="str">
        <f>IF(C67&lt;&gt;"",'CALCULATOR SHEET'!K78,"")</f>
        <v/>
      </c>
      <c r="K67" s="231" t="str">
        <f>IF(J67=GENERAL!$H$6,GENERAL!$H$6,IF(J67=GENERAL!$H$7,GENERAL!$H$7,IF('PM-ORDER'!J67=GENERAL!$H$8,GENERAL!$H$8,"")))</f>
        <v/>
      </c>
      <c r="L67" s="231" t="str">
        <f>IF(C67&lt;&gt;"",'CALCULATOR SHEET'!G78,"")</f>
        <v/>
      </c>
      <c r="M67" s="231" t="str">
        <f>IF(C67&lt;&gt;"",'CALCULATOR SHEET'!O78,"")</f>
        <v/>
      </c>
      <c r="N67" s="231" t="str">
        <f>IF(C67&lt;&gt;"",'CALCULATOR SHEET'!H78,"")</f>
        <v/>
      </c>
      <c r="O67" s="233" t="str">
        <f>IF(D67&lt;&gt;"",'CALCULATOR SHEET'!I78,"")</f>
        <v/>
      </c>
      <c r="P67" s="233" t="str">
        <f>IF(E67&lt;&gt;"",'CALCULATOR SHEET'!J78,"")</f>
        <v/>
      </c>
      <c r="Q67" s="230" t="str">
        <f>IF('CALCULATOR SHEET'!K78=GENERAL!$H$9,GENERAL!$H$9,IF(OR('CALCULATOR SHEET'!K78=GENERAL!$H$6,'CALCULATOR SHEET'!K78=GENERAL!$H$7,'CALCULATOR SHEET'!K78=GENERAL!$H$8),"CCL",""))</f>
        <v/>
      </c>
      <c r="R67" s="230" t="str">
        <f>IF(C67&lt;&gt;"",'CALCULATOR SHEET'!M78,"")</f>
        <v/>
      </c>
      <c r="S67" s="230" t="str">
        <f>IF(D67&lt;&gt;"",'CALCULATOR SHEET'!N78,"")</f>
        <v/>
      </c>
      <c r="T67" s="232"/>
      <c r="U67" s="246"/>
      <c r="V67" s="246"/>
      <c r="W67" s="230" t="str">
        <f>IF(C67&lt;&gt;"",'CALCULATOR SHEET'!R78,"")</f>
        <v/>
      </c>
      <c r="X67" s="230"/>
      <c r="Y67" s="230">
        <v>1</v>
      </c>
      <c r="Z67" s="232"/>
      <c r="AA67" s="232" t="str">
        <f>IF(C67&lt;&gt;"",'CALCULATOR SHEET'!$H$9,"")</f>
        <v/>
      </c>
      <c r="AB67" s="232"/>
      <c r="AC67" s="232"/>
      <c r="AD67" s="234"/>
      <c r="AE67" s="235"/>
      <c r="AF67" s="162"/>
      <c r="AG67" s="253"/>
      <c r="AH67" s="253"/>
      <c r="AI67" s="252"/>
      <c r="AJ67" s="252"/>
      <c r="AK67" s="252"/>
      <c r="AL67" s="252"/>
      <c r="AM67" s="252"/>
      <c r="AN67" s="253"/>
      <c r="AO67" s="253"/>
    </row>
    <row r="68" spans="2:41" s="64" customFormat="1" ht="30" customHeight="1">
      <c r="B68" s="227">
        <v>64</v>
      </c>
      <c r="C68" s="228" t="str">
        <f>IF('CALCULATOR SHEET'!D79&lt;&gt;"",'CALCULATOR SHEET'!$T$5,"")</f>
        <v/>
      </c>
      <c r="D68" s="229" t="str">
        <f>IF('CALCULATOR SHEET'!D79&lt;&gt;"",'CALCULATOR SHEET'!$T$9,"")</f>
        <v/>
      </c>
      <c r="E68" s="230" t="str">
        <f t="shared" si="0"/>
        <v/>
      </c>
      <c r="F68" s="231" t="str">
        <f>IF(C68&lt;&gt;"",'CALCULATOR SHEET'!$D$9,"")</f>
        <v/>
      </c>
      <c r="G68" s="231" t="str">
        <f>IF('CALCULATOR SHEET'!D79&lt;&gt;"",'CALCULATOR SHEET'!D79,"")</f>
        <v/>
      </c>
      <c r="H68" s="231" t="str">
        <f>IF(Q68="CCL",BOMS!AG68,"")</f>
        <v/>
      </c>
      <c r="I68" s="230">
        <v>1</v>
      </c>
      <c r="J68" s="231" t="str">
        <f>IF(C68&lt;&gt;"",'CALCULATOR SHEET'!K79,"")</f>
        <v/>
      </c>
      <c r="K68" s="231" t="str">
        <f>IF(J68=GENERAL!$H$6,GENERAL!$H$6,IF(J68=GENERAL!$H$7,GENERAL!$H$7,IF('PM-ORDER'!J68=GENERAL!$H$8,GENERAL!$H$8,"")))</f>
        <v/>
      </c>
      <c r="L68" s="231" t="str">
        <f>IF(C68&lt;&gt;"",'CALCULATOR SHEET'!G79,"")</f>
        <v/>
      </c>
      <c r="M68" s="231" t="str">
        <f>IF(C68&lt;&gt;"",'CALCULATOR SHEET'!O79,"")</f>
        <v/>
      </c>
      <c r="N68" s="231" t="str">
        <f>IF(C68&lt;&gt;"",'CALCULATOR SHEET'!H79,"")</f>
        <v/>
      </c>
      <c r="O68" s="233" t="str">
        <f>IF(D68&lt;&gt;"",'CALCULATOR SHEET'!I79,"")</f>
        <v/>
      </c>
      <c r="P68" s="233" t="str">
        <f>IF(E68&lt;&gt;"",'CALCULATOR SHEET'!J79,"")</f>
        <v/>
      </c>
      <c r="Q68" s="230" t="str">
        <f>IF('CALCULATOR SHEET'!K79=GENERAL!$H$9,GENERAL!$H$9,IF(OR('CALCULATOR SHEET'!K79=GENERAL!$H$6,'CALCULATOR SHEET'!K79=GENERAL!$H$7,'CALCULATOR SHEET'!K79=GENERAL!$H$8),"CCL",""))</f>
        <v/>
      </c>
      <c r="R68" s="230" t="str">
        <f>IF(C68&lt;&gt;"",'CALCULATOR SHEET'!M79,"")</f>
        <v/>
      </c>
      <c r="S68" s="230" t="str">
        <f>IF(D68&lt;&gt;"",'CALCULATOR SHEET'!N79,"")</f>
        <v/>
      </c>
      <c r="T68" s="232"/>
      <c r="U68" s="246"/>
      <c r="V68" s="246"/>
      <c r="W68" s="230" t="str">
        <f>IF(C68&lt;&gt;"",'CALCULATOR SHEET'!R79,"")</f>
        <v/>
      </c>
      <c r="X68" s="230"/>
      <c r="Y68" s="230">
        <v>1</v>
      </c>
      <c r="Z68" s="232"/>
      <c r="AA68" s="232" t="str">
        <f>IF(C68&lt;&gt;"",'CALCULATOR SHEET'!$H$9,"")</f>
        <v/>
      </c>
      <c r="AB68" s="232"/>
      <c r="AC68" s="232"/>
      <c r="AD68" s="234"/>
      <c r="AE68" s="235"/>
      <c r="AF68" s="162"/>
      <c r="AG68" s="253"/>
      <c r="AH68" s="253"/>
      <c r="AI68" s="252"/>
      <c r="AJ68" s="252"/>
      <c r="AK68" s="252"/>
      <c r="AL68" s="252"/>
      <c r="AM68" s="252"/>
      <c r="AN68" s="253"/>
      <c r="AO68" s="253"/>
    </row>
    <row r="69" spans="2:41" s="64" customFormat="1" ht="30" customHeight="1">
      <c r="B69" s="227">
        <v>65</v>
      </c>
      <c r="C69" s="228" t="str">
        <f>IF('CALCULATOR SHEET'!D80&lt;&gt;"",'CALCULATOR SHEET'!$T$5,"")</f>
        <v/>
      </c>
      <c r="D69" s="229" t="str">
        <f>IF('CALCULATOR SHEET'!D80&lt;&gt;"",'CALCULATOR SHEET'!$T$9,"")</f>
        <v/>
      </c>
      <c r="E69" s="230" t="str">
        <f t="shared" si="0"/>
        <v/>
      </c>
      <c r="F69" s="231" t="str">
        <f>IF(C69&lt;&gt;"",'CALCULATOR SHEET'!$D$9,"")</f>
        <v/>
      </c>
      <c r="G69" s="231" t="str">
        <f>IF('CALCULATOR SHEET'!D80&lt;&gt;"",'CALCULATOR SHEET'!D80,"")</f>
        <v/>
      </c>
      <c r="H69" s="231" t="str">
        <f>IF(Q69="CCL",BOMS!AG69,"")</f>
        <v/>
      </c>
      <c r="I69" s="230">
        <v>1</v>
      </c>
      <c r="J69" s="231" t="str">
        <f>IF(C69&lt;&gt;"",'CALCULATOR SHEET'!K80,"")</f>
        <v/>
      </c>
      <c r="K69" s="231" t="str">
        <f>IF(J69=GENERAL!$H$6,GENERAL!$H$6,IF(J69=GENERAL!$H$7,GENERAL!$H$7,IF('PM-ORDER'!J69=GENERAL!$H$8,GENERAL!$H$8,"")))</f>
        <v/>
      </c>
      <c r="L69" s="231" t="str">
        <f>IF(C69&lt;&gt;"",'CALCULATOR SHEET'!G80,"")</f>
        <v/>
      </c>
      <c r="M69" s="231" t="str">
        <f>IF(C69&lt;&gt;"",'CALCULATOR SHEET'!O80,"")</f>
        <v/>
      </c>
      <c r="N69" s="231" t="str">
        <f>IF(C69&lt;&gt;"",'CALCULATOR SHEET'!H80,"")</f>
        <v/>
      </c>
      <c r="O69" s="233" t="str">
        <f>IF(D69&lt;&gt;"",'CALCULATOR SHEET'!I80,"")</f>
        <v/>
      </c>
      <c r="P69" s="233" t="str">
        <f>IF(E69&lt;&gt;"",'CALCULATOR SHEET'!J80,"")</f>
        <v/>
      </c>
      <c r="Q69" s="230" t="str">
        <f>IF('CALCULATOR SHEET'!K80=GENERAL!$H$9,GENERAL!$H$9,IF(OR('CALCULATOR SHEET'!K80=GENERAL!$H$6,'CALCULATOR SHEET'!K80=GENERAL!$H$7,'CALCULATOR SHEET'!K80=GENERAL!$H$8),"CCL",""))</f>
        <v/>
      </c>
      <c r="R69" s="230" t="str">
        <f>IF(C69&lt;&gt;"",'CALCULATOR SHEET'!M80,"")</f>
        <v/>
      </c>
      <c r="S69" s="230" t="str">
        <f>IF(D69&lt;&gt;"",'CALCULATOR SHEET'!N80,"")</f>
        <v/>
      </c>
      <c r="T69" s="232"/>
      <c r="U69" s="246"/>
      <c r="V69" s="246"/>
      <c r="W69" s="230" t="str">
        <f>IF(C69&lt;&gt;"",'CALCULATOR SHEET'!R80,"")</f>
        <v/>
      </c>
      <c r="X69" s="230"/>
      <c r="Y69" s="230">
        <v>1</v>
      </c>
      <c r="Z69" s="232"/>
      <c r="AA69" s="232" t="str">
        <f>IF(C69&lt;&gt;"",'CALCULATOR SHEET'!$H$9,"")</f>
        <v/>
      </c>
      <c r="AB69" s="232"/>
      <c r="AC69" s="232"/>
      <c r="AD69" s="234"/>
      <c r="AE69" s="235"/>
      <c r="AF69" s="162"/>
      <c r="AG69" s="253"/>
      <c r="AH69" s="253"/>
      <c r="AI69" s="252"/>
      <c r="AJ69" s="252"/>
      <c r="AK69" s="252"/>
      <c r="AL69" s="252"/>
      <c r="AM69" s="252"/>
      <c r="AN69" s="253"/>
      <c r="AO69" s="253"/>
    </row>
    <row r="70" spans="2:41" s="64" customFormat="1" ht="30" customHeight="1">
      <c r="B70" s="227">
        <v>66</v>
      </c>
      <c r="C70" s="228" t="str">
        <f>IF('CALCULATOR SHEET'!D81&lt;&gt;"",'CALCULATOR SHEET'!$T$5,"")</f>
        <v/>
      </c>
      <c r="D70" s="229" t="str">
        <f>IF('CALCULATOR SHEET'!D81&lt;&gt;"",'CALCULATOR SHEET'!$T$9,"")</f>
        <v/>
      </c>
      <c r="E70" s="230" t="str">
        <f t="shared" ref="E70:E109" si="1">IF(D70&lt;&gt;"","BAJA SHADES","")</f>
        <v/>
      </c>
      <c r="F70" s="231" t="str">
        <f>IF(C70&lt;&gt;"",'CALCULATOR SHEET'!$D$9,"")</f>
        <v/>
      </c>
      <c r="G70" s="231" t="str">
        <f>IF('CALCULATOR SHEET'!D81&lt;&gt;"",'CALCULATOR SHEET'!D81,"")</f>
        <v/>
      </c>
      <c r="H70" s="231" t="str">
        <f>IF(Q70="CCL",BOMS!AG70,"")</f>
        <v/>
      </c>
      <c r="I70" s="230">
        <v>1</v>
      </c>
      <c r="J70" s="231" t="str">
        <f>IF(C70&lt;&gt;"",'CALCULATOR SHEET'!K81,"")</f>
        <v/>
      </c>
      <c r="K70" s="231" t="str">
        <f>IF(J70=GENERAL!$H$6,GENERAL!$H$6,IF(J70=GENERAL!$H$7,GENERAL!$H$7,IF('PM-ORDER'!J70=GENERAL!$H$8,GENERAL!$H$8,"")))</f>
        <v/>
      </c>
      <c r="L70" s="231" t="str">
        <f>IF(C70&lt;&gt;"",'CALCULATOR SHEET'!G81,"")</f>
        <v/>
      </c>
      <c r="M70" s="231" t="str">
        <f>IF(C70&lt;&gt;"",'CALCULATOR SHEET'!O81,"")</f>
        <v/>
      </c>
      <c r="N70" s="231" t="str">
        <f>IF(C70&lt;&gt;"",'CALCULATOR SHEET'!H81,"")</f>
        <v/>
      </c>
      <c r="O70" s="233" t="str">
        <f>IF(D70&lt;&gt;"",'CALCULATOR SHEET'!I81,"")</f>
        <v/>
      </c>
      <c r="P70" s="233" t="str">
        <f>IF(E70&lt;&gt;"",'CALCULATOR SHEET'!J81,"")</f>
        <v/>
      </c>
      <c r="Q70" s="230" t="str">
        <f>IF('CALCULATOR SHEET'!K81=GENERAL!$H$9,GENERAL!$H$9,IF(OR('CALCULATOR SHEET'!K81=GENERAL!$H$6,'CALCULATOR SHEET'!K81=GENERAL!$H$7,'CALCULATOR SHEET'!K81=GENERAL!$H$8),"CCL",""))</f>
        <v/>
      </c>
      <c r="R70" s="230" t="str">
        <f>IF(C70&lt;&gt;"",'CALCULATOR SHEET'!M81,"")</f>
        <v/>
      </c>
      <c r="S70" s="230" t="str">
        <f>IF(D70&lt;&gt;"",'CALCULATOR SHEET'!N81,"")</f>
        <v/>
      </c>
      <c r="T70" s="232"/>
      <c r="U70" s="246"/>
      <c r="V70" s="246"/>
      <c r="W70" s="230" t="str">
        <f>IF(C70&lt;&gt;"",'CALCULATOR SHEET'!R81,"")</f>
        <v/>
      </c>
      <c r="X70" s="230"/>
      <c r="Y70" s="230">
        <v>1</v>
      </c>
      <c r="Z70" s="232"/>
      <c r="AA70" s="232" t="str">
        <f>IF(C70&lt;&gt;"",'CALCULATOR SHEET'!$H$9,"")</f>
        <v/>
      </c>
      <c r="AB70" s="232"/>
      <c r="AC70" s="232"/>
      <c r="AD70" s="234"/>
      <c r="AE70" s="235"/>
      <c r="AF70" s="162"/>
      <c r="AG70" s="253"/>
      <c r="AH70" s="253"/>
      <c r="AI70" s="252"/>
      <c r="AJ70" s="252"/>
      <c r="AK70" s="252"/>
      <c r="AL70" s="252"/>
      <c r="AM70" s="252"/>
      <c r="AN70" s="253"/>
      <c r="AO70" s="253"/>
    </row>
    <row r="71" spans="2:41" s="64" customFormat="1" ht="30" customHeight="1">
      <c r="B71" s="227">
        <v>67</v>
      </c>
      <c r="C71" s="228" t="str">
        <f>IF('CALCULATOR SHEET'!D82&lt;&gt;"",'CALCULATOR SHEET'!$T$5,"")</f>
        <v/>
      </c>
      <c r="D71" s="229" t="str">
        <f>IF('CALCULATOR SHEET'!D82&lt;&gt;"",'CALCULATOR SHEET'!$T$9,"")</f>
        <v/>
      </c>
      <c r="E71" s="230" t="str">
        <f t="shared" si="1"/>
        <v/>
      </c>
      <c r="F71" s="231" t="str">
        <f>IF(C71&lt;&gt;"",'CALCULATOR SHEET'!$D$9,"")</f>
        <v/>
      </c>
      <c r="G71" s="231" t="str">
        <f>IF('CALCULATOR SHEET'!D82&lt;&gt;"",'CALCULATOR SHEET'!D82,"")</f>
        <v/>
      </c>
      <c r="H71" s="231" t="str">
        <f>IF(Q71="CCL",BOMS!AG71,"")</f>
        <v/>
      </c>
      <c r="I71" s="230">
        <v>1</v>
      </c>
      <c r="J71" s="231" t="str">
        <f>IF(C71&lt;&gt;"",'CALCULATOR SHEET'!K82,"")</f>
        <v/>
      </c>
      <c r="K71" s="231" t="str">
        <f>IF(J71=GENERAL!$H$6,GENERAL!$H$6,IF(J71=GENERAL!$H$7,GENERAL!$H$7,IF('PM-ORDER'!J71=GENERAL!$H$8,GENERAL!$H$8,"")))</f>
        <v/>
      </c>
      <c r="L71" s="231" t="str">
        <f>IF(C71&lt;&gt;"",'CALCULATOR SHEET'!G82,"")</f>
        <v/>
      </c>
      <c r="M71" s="231" t="str">
        <f>IF(C71&lt;&gt;"",'CALCULATOR SHEET'!O82,"")</f>
        <v/>
      </c>
      <c r="N71" s="231" t="str">
        <f>IF(C71&lt;&gt;"",'CALCULATOR SHEET'!H82,"")</f>
        <v/>
      </c>
      <c r="O71" s="233" t="str">
        <f>IF(D71&lt;&gt;"",'CALCULATOR SHEET'!I82,"")</f>
        <v/>
      </c>
      <c r="P71" s="233" t="str">
        <f>IF(E71&lt;&gt;"",'CALCULATOR SHEET'!J82,"")</f>
        <v/>
      </c>
      <c r="Q71" s="230" t="str">
        <f>IF('CALCULATOR SHEET'!K82=GENERAL!$H$9,GENERAL!$H$9,IF(OR('CALCULATOR SHEET'!K82=GENERAL!$H$6,'CALCULATOR SHEET'!K82=GENERAL!$H$7,'CALCULATOR SHEET'!K82=GENERAL!$H$8),"CCL",""))</f>
        <v/>
      </c>
      <c r="R71" s="230" t="str">
        <f>IF(C71&lt;&gt;"",'CALCULATOR SHEET'!M82,"")</f>
        <v/>
      </c>
      <c r="S71" s="230" t="str">
        <f>IF(D71&lt;&gt;"",'CALCULATOR SHEET'!N82,"")</f>
        <v/>
      </c>
      <c r="T71" s="232"/>
      <c r="U71" s="246"/>
      <c r="V71" s="246"/>
      <c r="W71" s="230" t="str">
        <f>IF(C71&lt;&gt;"",'CALCULATOR SHEET'!R82,"")</f>
        <v/>
      </c>
      <c r="X71" s="230"/>
      <c r="Y71" s="230">
        <v>1</v>
      </c>
      <c r="Z71" s="232"/>
      <c r="AA71" s="232" t="str">
        <f>IF(C71&lt;&gt;"",'CALCULATOR SHEET'!$H$9,"")</f>
        <v/>
      </c>
      <c r="AB71" s="232"/>
      <c r="AC71" s="232"/>
      <c r="AD71" s="234"/>
      <c r="AE71" s="235"/>
      <c r="AF71" s="162"/>
      <c r="AG71" s="253"/>
      <c r="AH71" s="253"/>
      <c r="AI71" s="252"/>
      <c r="AJ71" s="252"/>
      <c r="AK71" s="252"/>
      <c r="AL71" s="252"/>
      <c r="AM71" s="252"/>
      <c r="AN71" s="253"/>
      <c r="AO71" s="253"/>
    </row>
    <row r="72" spans="2:41" s="64" customFormat="1" ht="30" customHeight="1">
      <c r="B72" s="227">
        <v>68</v>
      </c>
      <c r="C72" s="228" t="str">
        <f>IF('CALCULATOR SHEET'!D83&lt;&gt;"",'CALCULATOR SHEET'!$T$5,"")</f>
        <v/>
      </c>
      <c r="D72" s="229" t="str">
        <f>IF('CALCULATOR SHEET'!D83&lt;&gt;"",'CALCULATOR SHEET'!$T$9,"")</f>
        <v/>
      </c>
      <c r="E72" s="230" t="str">
        <f t="shared" si="1"/>
        <v/>
      </c>
      <c r="F72" s="231" t="str">
        <f>IF(C72&lt;&gt;"",'CALCULATOR SHEET'!$D$9,"")</f>
        <v/>
      </c>
      <c r="G72" s="231" t="str">
        <f>IF('CALCULATOR SHEET'!D83&lt;&gt;"",'CALCULATOR SHEET'!D83,"")</f>
        <v/>
      </c>
      <c r="H72" s="231" t="str">
        <f>IF(Q72="CCL",BOMS!AG72,"")</f>
        <v/>
      </c>
      <c r="I72" s="230">
        <v>1</v>
      </c>
      <c r="J72" s="231" t="str">
        <f>IF(C72&lt;&gt;"",'CALCULATOR SHEET'!K83,"")</f>
        <v/>
      </c>
      <c r="K72" s="231" t="str">
        <f>IF(J72=GENERAL!$H$6,GENERAL!$H$6,IF(J72=GENERAL!$H$7,GENERAL!$H$7,IF('PM-ORDER'!J72=GENERAL!$H$8,GENERAL!$H$8,"")))</f>
        <v/>
      </c>
      <c r="L72" s="231" t="str">
        <f>IF(C72&lt;&gt;"",'CALCULATOR SHEET'!G83,"")</f>
        <v/>
      </c>
      <c r="M72" s="231" t="str">
        <f>IF(C72&lt;&gt;"",'CALCULATOR SHEET'!O83,"")</f>
        <v/>
      </c>
      <c r="N72" s="231" t="str">
        <f>IF(C72&lt;&gt;"",'CALCULATOR SHEET'!H83,"")</f>
        <v/>
      </c>
      <c r="O72" s="233" t="str">
        <f>IF(D72&lt;&gt;"",'CALCULATOR SHEET'!I83,"")</f>
        <v/>
      </c>
      <c r="P72" s="233" t="str">
        <f>IF(E72&lt;&gt;"",'CALCULATOR SHEET'!J83,"")</f>
        <v/>
      </c>
      <c r="Q72" s="230" t="str">
        <f>IF('CALCULATOR SHEET'!K83=GENERAL!$H$9,GENERAL!$H$9,IF(OR('CALCULATOR SHEET'!K83=GENERAL!$H$6,'CALCULATOR SHEET'!K83=GENERAL!$H$7,'CALCULATOR SHEET'!K83=GENERAL!$H$8),"CCL",""))</f>
        <v/>
      </c>
      <c r="R72" s="230" t="str">
        <f>IF(C72&lt;&gt;"",'CALCULATOR SHEET'!M83,"")</f>
        <v/>
      </c>
      <c r="S72" s="230" t="str">
        <f>IF(D72&lt;&gt;"",'CALCULATOR SHEET'!N83,"")</f>
        <v/>
      </c>
      <c r="T72" s="232"/>
      <c r="U72" s="246"/>
      <c r="V72" s="246"/>
      <c r="W72" s="230" t="str">
        <f>IF(C72&lt;&gt;"",'CALCULATOR SHEET'!R83,"")</f>
        <v/>
      </c>
      <c r="X72" s="230"/>
      <c r="Y72" s="230">
        <v>1</v>
      </c>
      <c r="Z72" s="232"/>
      <c r="AA72" s="232" t="str">
        <f>IF(C72&lt;&gt;"",'CALCULATOR SHEET'!$H$9,"")</f>
        <v/>
      </c>
      <c r="AB72" s="232"/>
      <c r="AC72" s="232"/>
      <c r="AD72" s="234"/>
      <c r="AE72" s="235"/>
      <c r="AF72" s="162"/>
      <c r="AG72" s="253"/>
      <c r="AH72" s="253"/>
      <c r="AI72" s="252"/>
      <c r="AJ72" s="252"/>
      <c r="AK72" s="252"/>
      <c r="AL72" s="252"/>
      <c r="AM72" s="252"/>
      <c r="AN72" s="253"/>
      <c r="AO72" s="253"/>
    </row>
    <row r="73" spans="2:41" s="64" customFormat="1" ht="30" customHeight="1">
      <c r="B73" s="227">
        <v>69</v>
      </c>
      <c r="C73" s="228" t="str">
        <f>IF('CALCULATOR SHEET'!D84&lt;&gt;"",'CALCULATOR SHEET'!$T$5,"")</f>
        <v/>
      </c>
      <c r="D73" s="229" t="str">
        <f>IF('CALCULATOR SHEET'!D84&lt;&gt;"",'CALCULATOR SHEET'!$T$9,"")</f>
        <v/>
      </c>
      <c r="E73" s="230" t="str">
        <f t="shared" si="1"/>
        <v/>
      </c>
      <c r="F73" s="231" t="str">
        <f>IF(C73&lt;&gt;"",'CALCULATOR SHEET'!$D$9,"")</f>
        <v/>
      </c>
      <c r="G73" s="231" t="str">
        <f>IF('CALCULATOR SHEET'!D84&lt;&gt;"",'CALCULATOR SHEET'!D84,"")</f>
        <v/>
      </c>
      <c r="H73" s="231" t="str">
        <f>IF(Q73="CCL",BOMS!AG73,"")</f>
        <v/>
      </c>
      <c r="I73" s="230">
        <v>1</v>
      </c>
      <c r="J73" s="231" t="str">
        <f>IF(C73&lt;&gt;"",'CALCULATOR SHEET'!K84,"")</f>
        <v/>
      </c>
      <c r="K73" s="231" t="str">
        <f>IF(J73=GENERAL!$H$6,GENERAL!$H$6,IF(J73=GENERAL!$H$7,GENERAL!$H$7,IF('PM-ORDER'!J73=GENERAL!$H$8,GENERAL!$H$8,"")))</f>
        <v/>
      </c>
      <c r="L73" s="231" t="str">
        <f>IF(C73&lt;&gt;"",'CALCULATOR SHEET'!G84,"")</f>
        <v/>
      </c>
      <c r="M73" s="231" t="str">
        <f>IF(C73&lt;&gt;"",'CALCULATOR SHEET'!O84,"")</f>
        <v/>
      </c>
      <c r="N73" s="231" t="str">
        <f>IF(C73&lt;&gt;"",'CALCULATOR SHEET'!H84,"")</f>
        <v/>
      </c>
      <c r="O73" s="233" t="str">
        <f>IF(D73&lt;&gt;"",'CALCULATOR SHEET'!I84,"")</f>
        <v/>
      </c>
      <c r="P73" s="233" t="str">
        <f>IF(E73&lt;&gt;"",'CALCULATOR SHEET'!J84,"")</f>
        <v/>
      </c>
      <c r="Q73" s="230" t="str">
        <f>IF('CALCULATOR SHEET'!K84=GENERAL!$H$9,GENERAL!$H$9,IF(OR('CALCULATOR SHEET'!K84=GENERAL!$H$6,'CALCULATOR SHEET'!K84=GENERAL!$H$7,'CALCULATOR SHEET'!K84=GENERAL!$H$8),"CCL",""))</f>
        <v/>
      </c>
      <c r="R73" s="230" t="str">
        <f>IF(C73&lt;&gt;"",'CALCULATOR SHEET'!M84,"")</f>
        <v/>
      </c>
      <c r="S73" s="230" t="str">
        <f>IF(D73&lt;&gt;"",'CALCULATOR SHEET'!N84,"")</f>
        <v/>
      </c>
      <c r="T73" s="232"/>
      <c r="U73" s="246"/>
      <c r="V73" s="246"/>
      <c r="W73" s="230" t="str">
        <f>IF(C73&lt;&gt;"",'CALCULATOR SHEET'!R84,"")</f>
        <v/>
      </c>
      <c r="X73" s="230"/>
      <c r="Y73" s="230">
        <v>1</v>
      </c>
      <c r="Z73" s="232"/>
      <c r="AA73" s="232" t="str">
        <f>IF(C73&lt;&gt;"",'CALCULATOR SHEET'!$H$9,"")</f>
        <v/>
      </c>
      <c r="AB73" s="232"/>
      <c r="AC73" s="232"/>
      <c r="AD73" s="234"/>
      <c r="AE73" s="235"/>
      <c r="AF73" s="162"/>
      <c r="AG73" s="253"/>
      <c r="AH73" s="253"/>
      <c r="AI73" s="252"/>
      <c r="AJ73" s="252"/>
      <c r="AK73" s="252"/>
      <c r="AL73" s="252"/>
      <c r="AM73" s="252"/>
      <c r="AN73" s="253"/>
      <c r="AO73" s="253"/>
    </row>
    <row r="74" spans="2:41" s="64" customFormat="1" ht="30" customHeight="1">
      <c r="B74" s="227">
        <v>70</v>
      </c>
      <c r="C74" s="228" t="str">
        <f>IF('CALCULATOR SHEET'!D85&lt;&gt;"",'CALCULATOR SHEET'!$T$5,"")</f>
        <v/>
      </c>
      <c r="D74" s="229" t="str">
        <f>IF('CALCULATOR SHEET'!D85&lt;&gt;"",'CALCULATOR SHEET'!$T$9,"")</f>
        <v/>
      </c>
      <c r="E74" s="230" t="str">
        <f t="shared" si="1"/>
        <v/>
      </c>
      <c r="F74" s="231" t="str">
        <f>IF(C74&lt;&gt;"",'CALCULATOR SHEET'!$D$9,"")</f>
        <v/>
      </c>
      <c r="G74" s="231" t="str">
        <f>IF('CALCULATOR SHEET'!D85&lt;&gt;"",'CALCULATOR SHEET'!D85,"")</f>
        <v/>
      </c>
      <c r="H74" s="231" t="str">
        <f>IF(Q74="CCL",BOMS!AG74,"")</f>
        <v/>
      </c>
      <c r="I74" s="230">
        <v>1</v>
      </c>
      <c r="J74" s="231" t="str">
        <f>IF(C74&lt;&gt;"",'CALCULATOR SHEET'!K85,"")</f>
        <v/>
      </c>
      <c r="K74" s="231" t="str">
        <f>IF(J74=GENERAL!$H$6,GENERAL!$H$6,IF(J74=GENERAL!$H$7,GENERAL!$H$7,IF('PM-ORDER'!J74=GENERAL!$H$8,GENERAL!$H$8,"")))</f>
        <v/>
      </c>
      <c r="L74" s="231" t="str">
        <f>IF(C74&lt;&gt;"",'CALCULATOR SHEET'!G85,"")</f>
        <v/>
      </c>
      <c r="M74" s="231" t="str">
        <f>IF(C74&lt;&gt;"",'CALCULATOR SHEET'!O85,"")</f>
        <v/>
      </c>
      <c r="N74" s="231" t="str">
        <f>IF(C74&lt;&gt;"",'CALCULATOR SHEET'!H85,"")</f>
        <v/>
      </c>
      <c r="O74" s="233" t="str">
        <f>IF(D74&lt;&gt;"",'CALCULATOR SHEET'!I85,"")</f>
        <v/>
      </c>
      <c r="P74" s="233" t="str">
        <f>IF(E74&lt;&gt;"",'CALCULATOR SHEET'!J85,"")</f>
        <v/>
      </c>
      <c r="Q74" s="230" t="str">
        <f>IF('CALCULATOR SHEET'!K85=GENERAL!$H$9,GENERAL!$H$9,IF(OR('CALCULATOR SHEET'!K85=GENERAL!$H$6,'CALCULATOR SHEET'!K85=GENERAL!$H$7,'CALCULATOR SHEET'!K85=GENERAL!$H$8),"CCL",""))</f>
        <v/>
      </c>
      <c r="R74" s="230" t="str">
        <f>IF(C74&lt;&gt;"",'CALCULATOR SHEET'!M85,"")</f>
        <v/>
      </c>
      <c r="S74" s="230" t="str">
        <f>IF(D74&lt;&gt;"",'CALCULATOR SHEET'!N85,"")</f>
        <v/>
      </c>
      <c r="T74" s="232"/>
      <c r="U74" s="246"/>
      <c r="V74" s="246"/>
      <c r="W74" s="230" t="str">
        <f>IF(C74&lt;&gt;"",'CALCULATOR SHEET'!R85,"")</f>
        <v/>
      </c>
      <c r="X74" s="230"/>
      <c r="Y74" s="230">
        <v>1</v>
      </c>
      <c r="Z74" s="232"/>
      <c r="AA74" s="232" t="str">
        <f>IF(C74&lt;&gt;"",'CALCULATOR SHEET'!$H$9,"")</f>
        <v/>
      </c>
      <c r="AB74" s="232"/>
      <c r="AC74" s="232"/>
      <c r="AD74" s="234"/>
      <c r="AE74" s="235"/>
      <c r="AF74" s="162"/>
      <c r="AG74" s="253"/>
      <c r="AH74" s="253"/>
      <c r="AI74" s="252"/>
      <c r="AJ74" s="252"/>
      <c r="AK74" s="252"/>
      <c r="AL74" s="252"/>
      <c r="AM74" s="252"/>
      <c r="AN74" s="253"/>
      <c r="AO74" s="253"/>
    </row>
    <row r="75" spans="2:41" s="64" customFormat="1" ht="30" customHeight="1">
      <c r="B75" s="227">
        <v>71</v>
      </c>
      <c r="C75" s="228" t="str">
        <f>IF('CALCULATOR SHEET'!D86&lt;&gt;"",'CALCULATOR SHEET'!$T$5,"")</f>
        <v/>
      </c>
      <c r="D75" s="229" t="str">
        <f>IF('CALCULATOR SHEET'!D86&lt;&gt;"",'CALCULATOR SHEET'!$T$9,"")</f>
        <v/>
      </c>
      <c r="E75" s="230" t="str">
        <f t="shared" si="1"/>
        <v/>
      </c>
      <c r="F75" s="231" t="str">
        <f>IF(C75&lt;&gt;"",'CALCULATOR SHEET'!$D$9,"")</f>
        <v/>
      </c>
      <c r="G75" s="231" t="str">
        <f>IF('CALCULATOR SHEET'!D86&lt;&gt;"",'CALCULATOR SHEET'!D86,"")</f>
        <v/>
      </c>
      <c r="H75" s="231" t="str">
        <f>IF(Q75="CCL",BOMS!AG75,"")</f>
        <v/>
      </c>
      <c r="I75" s="230">
        <v>1</v>
      </c>
      <c r="J75" s="231" t="str">
        <f>IF(C75&lt;&gt;"",'CALCULATOR SHEET'!K86,"")</f>
        <v/>
      </c>
      <c r="K75" s="231" t="str">
        <f>IF(J75=GENERAL!$H$6,GENERAL!$H$6,IF(J75=GENERAL!$H$7,GENERAL!$H$7,IF('PM-ORDER'!J75=GENERAL!$H$8,GENERAL!$H$8,"")))</f>
        <v/>
      </c>
      <c r="L75" s="231" t="str">
        <f>IF(C75&lt;&gt;"",'CALCULATOR SHEET'!G86,"")</f>
        <v/>
      </c>
      <c r="M75" s="231" t="str">
        <f>IF(C75&lt;&gt;"",'CALCULATOR SHEET'!O86,"")</f>
        <v/>
      </c>
      <c r="N75" s="231" t="str">
        <f>IF(C75&lt;&gt;"",'CALCULATOR SHEET'!H86,"")</f>
        <v/>
      </c>
      <c r="O75" s="233" t="str">
        <f>IF(D75&lt;&gt;"",'CALCULATOR SHEET'!I86,"")</f>
        <v/>
      </c>
      <c r="P75" s="233" t="str">
        <f>IF(E75&lt;&gt;"",'CALCULATOR SHEET'!J86,"")</f>
        <v/>
      </c>
      <c r="Q75" s="230" t="str">
        <f>IF('CALCULATOR SHEET'!K86=GENERAL!$H$9,GENERAL!$H$9,IF(OR('CALCULATOR SHEET'!K86=GENERAL!$H$6,'CALCULATOR SHEET'!K86=GENERAL!$H$7,'CALCULATOR SHEET'!K86=GENERAL!$H$8),"CCL",""))</f>
        <v/>
      </c>
      <c r="R75" s="230" t="str">
        <f>IF(C75&lt;&gt;"",'CALCULATOR SHEET'!M86,"")</f>
        <v/>
      </c>
      <c r="S75" s="230" t="str">
        <f>IF(D75&lt;&gt;"",'CALCULATOR SHEET'!N86,"")</f>
        <v/>
      </c>
      <c r="T75" s="232"/>
      <c r="U75" s="246"/>
      <c r="V75" s="246"/>
      <c r="W75" s="230" t="str">
        <f>IF(C75&lt;&gt;"",'CALCULATOR SHEET'!R86,"")</f>
        <v/>
      </c>
      <c r="X75" s="230"/>
      <c r="Y75" s="230">
        <v>1</v>
      </c>
      <c r="Z75" s="232"/>
      <c r="AA75" s="232" t="str">
        <f>IF(C75&lt;&gt;"",'CALCULATOR SHEET'!$H$9,"")</f>
        <v/>
      </c>
      <c r="AB75" s="232"/>
      <c r="AC75" s="232"/>
      <c r="AD75" s="234"/>
      <c r="AE75" s="235"/>
      <c r="AF75" s="162"/>
      <c r="AG75" s="253"/>
      <c r="AH75" s="253"/>
      <c r="AI75" s="252"/>
      <c r="AJ75" s="252"/>
      <c r="AK75" s="252"/>
      <c r="AL75" s="252"/>
      <c r="AM75" s="252"/>
      <c r="AN75" s="253"/>
      <c r="AO75" s="253"/>
    </row>
    <row r="76" spans="2:41" s="64" customFormat="1" ht="30" customHeight="1">
      <c r="B76" s="227">
        <v>72</v>
      </c>
      <c r="C76" s="228" t="str">
        <f>IF('CALCULATOR SHEET'!D87&lt;&gt;"",'CALCULATOR SHEET'!$T$5,"")</f>
        <v/>
      </c>
      <c r="D76" s="229" t="str">
        <f>IF('CALCULATOR SHEET'!D87&lt;&gt;"",'CALCULATOR SHEET'!$T$9,"")</f>
        <v/>
      </c>
      <c r="E76" s="230" t="str">
        <f t="shared" si="1"/>
        <v/>
      </c>
      <c r="F76" s="231" t="str">
        <f>IF(C76&lt;&gt;"",'CALCULATOR SHEET'!$D$9,"")</f>
        <v/>
      </c>
      <c r="G76" s="231" t="str">
        <f>IF('CALCULATOR SHEET'!D87&lt;&gt;"",'CALCULATOR SHEET'!D87,"")</f>
        <v/>
      </c>
      <c r="H76" s="231" t="str">
        <f>IF(Q76="CCL",BOMS!AG76,"")</f>
        <v/>
      </c>
      <c r="I76" s="230">
        <v>1</v>
      </c>
      <c r="J76" s="231" t="str">
        <f>IF(C76&lt;&gt;"",'CALCULATOR SHEET'!K87,"")</f>
        <v/>
      </c>
      <c r="K76" s="231" t="str">
        <f>IF(J76=GENERAL!$H$6,GENERAL!$H$6,IF(J76=GENERAL!$H$7,GENERAL!$H$7,IF('PM-ORDER'!J76=GENERAL!$H$8,GENERAL!$H$8,"")))</f>
        <v/>
      </c>
      <c r="L76" s="231" t="str">
        <f>IF(C76&lt;&gt;"",'CALCULATOR SHEET'!G87,"")</f>
        <v/>
      </c>
      <c r="M76" s="231" t="str">
        <f>IF(C76&lt;&gt;"",'CALCULATOR SHEET'!O87,"")</f>
        <v/>
      </c>
      <c r="N76" s="231" t="str">
        <f>IF(C76&lt;&gt;"",'CALCULATOR SHEET'!H87,"")</f>
        <v/>
      </c>
      <c r="O76" s="233" t="str">
        <f>IF(D76&lt;&gt;"",'CALCULATOR SHEET'!I87,"")</f>
        <v/>
      </c>
      <c r="P76" s="233" t="str">
        <f>IF(E76&lt;&gt;"",'CALCULATOR SHEET'!J87,"")</f>
        <v/>
      </c>
      <c r="Q76" s="230" t="str">
        <f>IF('CALCULATOR SHEET'!K87=GENERAL!$H$9,GENERAL!$H$9,IF(OR('CALCULATOR SHEET'!K87=GENERAL!$H$6,'CALCULATOR SHEET'!K87=GENERAL!$H$7,'CALCULATOR SHEET'!K87=GENERAL!$H$8),"CCL",""))</f>
        <v/>
      </c>
      <c r="R76" s="230" t="str">
        <f>IF(C76&lt;&gt;"",'CALCULATOR SHEET'!M87,"")</f>
        <v/>
      </c>
      <c r="S76" s="230" t="str">
        <f>IF(D76&lt;&gt;"",'CALCULATOR SHEET'!N87,"")</f>
        <v/>
      </c>
      <c r="T76" s="232"/>
      <c r="U76" s="246"/>
      <c r="V76" s="246"/>
      <c r="W76" s="230" t="str">
        <f>IF(C76&lt;&gt;"",'CALCULATOR SHEET'!R87,"")</f>
        <v/>
      </c>
      <c r="X76" s="230"/>
      <c r="Y76" s="230">
        <v>1</v>
      </c>
      <c r="Z76" s="232"/>
      <c r="AA76" s="232" t="str">
        <f>IF(C76&lt;&gt;"",'CALCULATOR SHEET'!$H$9,"")</f>
        <v/>
      </c>
      <c r="AB76" s="232"/>
      <c r="AC76" s="232"/>
      <c r="AD76" s="234"/>
      <c r="AE76" s="235"/>
      <c r="AF76" s="162"/>
      <c r="AG76" s="253"/>
      <c r="AH76" s="253"/>
      <c r="AI76" s="252"/>
      <c r="AJ76" s="252"/>
      <c r="AK76" s="252"/>
      <c r="AL76" s="252"/>
      <c r="AM76" s="252"/>
      <c r="AN76" s="253"/>
      <c r="AO76" s="253"/>
    </row>
    <row r="77" spans="2:41" s="64" customFormat="1" ht="30" customHeight="1">
      <c r="B77" s="227">
        <v>73</v>
      </c>
      <c r="C77" s="228" t="str">
        <f>IF('CALCULATOR SHEET'!D88&lt;&gt;"",'CALCULATOR SHEET'!$T$5,"")</f>
        <v/>
      </c>
      <c r="D77" s="229" t="str">
        <f>IF('CALCULATOR SHEET'!D88&lt;&gt;"",'CALCULATOR SHEET'!$T$9,"")</f>
        <v/>
      </c>
      <c r="E77" s="230" t="str">
        <f t="shared" si="1"/>
        <v/>
      </c>
      <c r="F77" s="231" t="str">
        <f>IF(C77&lt;&gt;"",'CALCULATOR SHEET'!$D$9,"")</f>
        <v/>
      </c>
      <c r="G77" s="231" t="str">
        <f>IF('CALCULATOR SHEET'!D88&lt;&gt;"",'CALCULATOR SHEET'!D88,"")</f>
        <v/>
      </c>
      <c r="H77" s="231" t="str">
        <f>IF(Q77="CCL",BOMS!AG77,"")</f>
        <v/>
      </c>
      <c r="I77" s="230">
        <v>1</v>
      </c>
      <c r="J77" s="231" t="str">
        <f>IF(C77&lt;&gt;"",'CALCULATOR SHEET'!K88,"")</f>
        <v/>
      </c>
      <c r="K77" s="231" t="str">
        <f>IF(J77=GENERAL!$H$6,GENERAL!$H$6,IF(J77=GENERAL!$H$7,GENERAL!$H$7,IF('PM-ORDER'!J77=GENERAL!$H$8,GENERAL!$H$8,"")))</f>
        <v/>
      </c>
      <c r="L77" s="231" t="str">
        <f>IF(C77&lt;&gt;"",'CALCULATOR SHEET'!G88,"")</f>
        <v/>
      </c>
      <c r="M77" s="231" t="str">
        <f>IF(C77&lt;&gt;"",'CALCULATOR SHEET'!O88,"")</f>
        <v/>
      </c>
      <c r="N77" s="231" t="str">
        <f>IF(C77&lt;&gt;"",'CALCULATOR SHEET'!H88,"")</f>
        <v/>
      </c>
      <c r="O77" s="233" t="str">
        <f>IF(D77&lt;&gt;"",'CALCULATOR SHEET'!I88,"")</f>
        <v/>
      </c>
      <c r="P77" s="233" t="str">
        <f>IF(E77&lt;&gt;"",'CALCULATOR SHEET'!J88,"")</f>
        <v/>
      </c>
      <c r="Q77" s="230" t="str">
        <f>IF('CALCULATOR SHEET'!K88=GENERAL!$H$9,GENERAL!$H$9,IF(OR('CALCULATOR SHEET'!K88=GENERAL!$H$6,'CALCULATOR SHEET'!K88=GENERAL!$H$7,'CALCULATOR SHEET'!K88=GENERAL!$H$8),"CCL",""))</f>
        <v/>
      </c>
      <c r="R77" s="230" t="str">
        <f>IF(C77&lt;&gt;"",'CALCULATOR SHEET'!M88,"")</f>
        <v/>
      </c>
      <c r="S77" s="230" t="str">
        <f>IF(D77&lt;&gt;"",'CALCULATOR SHEET'!N88,"")</f>
        <v/>
      </c>
      <c r="T77" s="232"/>
      <c r="U77" s="246"/>
      <c r="V77" s="246"/>
      <c r="W77" s="230" t="str">
        <f>IF(C77&lt;&gt;"",'CALCULATOR SHEET'!R88,"")</f>
        <v/>
      </c>
      <c r="X77" s="230"/>
      <c r="Y77" s="230">
        <v>1</v>
      </c>
      <c r="Z77" s="232"/>
      <c r="AA77" s="232" t="str">
        <f>IF(C77&lt;&gt;"",'CALCULATOR SHEET'!$H$9,"")</f>
        <v/>
      </c>
      <c r="AB77" s="232"/>
      <c r="AC77" s="232"/>
      <c r="AD77" s="234"/>
      <c r="AE77" s="235"/>
      <c r="AF77" s="162"/>
      <c r="AG77" s="253"/>
      <c r="AH77" s="253"/>
      <c r="AI77" s="252"/>
      <c r="AJ77" s="252"/>
      <c r="AK77" s="252"/>
      <c r="AL77" s="252"/>
      <c r="AM77" s="252"/>
      <c r="AN77" s="253"/>
      <c r="AO77" s="253"/>
    </row>
    <row r="78" spans="2:41" s="64" customFormat="1" ht="30" customHeight="1">
      <c r="B78" s="227">
        <v>74</v>
      </c>
      <c r="C78" s="228" t="str">
        <f>IF('CALCULATOR SHEET'!D89&lt;&gt;"",'CALCULATOR SHEET'!$T$5,"")</f>
        <v/>
      </c>
      <c r="D78" s="229" t="str">
        <f>IF('CALCULATOR SHEET'!D89&lt;&gt;"",'CALCULATOR SHEET'!$T$9,"")</f>
        <v/>
      </c>
      <c r="E78" s="230" t="str">
        <f t="shared" si="1"/>
        <v/>
      </c>
      <c r="F78" s="231" t="str">
        <f>IF(C78&lt;&gt;"",'CALCULATOR SHEET'!$D$9,"")</f>
        <v/>
      </c>
      <c r="G78" s="231" t="str">
        <f>IF('CALCULATOR SHEET'!D89&lt;&gt;"",'CALCULATOR SHEET'!D89,"")</f>
        <v/>
      </c>
      <c r="H78" s="231" t="str">
        <f>IF(Q78="CCL",BOMS!AG78,"")</f>
        <v/>
      </c>
      <c r="I78" s="230">
        <v>1</v>
      </c>
      <c r="J78" s="231" t="str">
        <f>IF(C78&lt;&gt;"",'CALCULATOR SHEET'!K89,"")</f>
        <v/>
      </c>
      <c r="K78" s="231" t="str">
        <f>IF(J78=GENERAL!$H$6,GENERAL!$H$6,IF(J78=GENERAL!$H$7,GENERAL!$H$7,IF('PM-ORDER'!J78=GENERAL!$H$8,GENERAL!$H$8,"")))</f>
        <v/>
      </c>
      <c r="L78" s="231" t="str">
        <f>IF(C78&lt;&gt;"",'CALCULATOR SHEET'!G89,"")</f>
        <v/>
      </c>
      <c r="M78" s="231" t="str">
        <f>IF(C78&lt;&gt;"",'CALCULATOR SHEET'!O89,"")</f>
        <v/>
      </c>
      <c r="N78" s="231" t="str">
        <f>IF(C78&lt;&gt;"",'CALCULATOR SHEET'!H89,"")</f>
        <v/>
      </c>
      <c r="O78" s="233" t="str">
        <f>IF(D78&lt;&gt;"",'CALCULATOR SHEET'!I89,"")</f>
        <v/>
      </c>
      <c r="P78" s="233" t="str">
        <f>IF(E78&lt;&gt;"",'CALCULATOR SHEET'!J89,"")</f>
        <v/>
      </c>
      <c r="Q78" s="230" t="str">
        <f>IF('CALCULATOR SHEET'!K89=GENERAL!$H$9,GENERAL!$H$9,IF(OR('CALCULATOR SHEET'!K89=GENERAL!$H$6,'CALCULATOR SHEET'!K89=GENERAL!$H$7,'CALCULATOR SHEET'!K89=GENERAL!$H$8),"CCL",""))</f>
        <v/>
      </c>
      <c r="R78" s="230" t="str">
        <f>IF(C78&lt;&gt;"",'CALCULATOR SHEET'!M89,"")</f>
        <v/>
      </c>
      <c r="S78" s="230" t="str">
        <f>IF(D78&lt;&gt;"",'CALCULATOR SHEET'!N89,"")</f>
        <v/>
      </c>
      <c r="T78" s="232"/>
      <c r="U78" s="246"/>
      <c r="V78" s="246"/>
      <c r="W78" s="230" t="str">
        <f>IF(C78&lt;&gt;"",'CALCULATOR SHEET'!R89,"")</f>
        <v/>
      </c>
      <c r="X78" s="230"/>
      <c r="Y78" s="230">
        <v>1</v>
      </c>
      <c r="Z78" s="232"/>
      <c r="AA78" s="232" t="str">
        <f>IF(C78&lt;&gt;"",'CALCULATOR SHEET'!$H$9,"")</f>
        <v/>
      </c>
      <c r="AB78" s="232"/>
      <c r="AC78" s="232"/>
      <c r="AD78" s="234"/>
      <c r="AE78" s="235"/>
      <c r="AF78" s="162"/>
      <c r="AG78" s="253"/>
      <c r="AH78" s="253"/>
      <c r="AI78" s="252"/>
      <c r="AJ78" s="252"/>
      <c r="AK78" s="252"/>
      <c r="AL78" s="252"/>
      <c r="AM78" s="252"/>
      <c r="AN78" s="253"/>
      <c r="AO78" s="253"/>
    </row>
    <row r="79" spans="2:41" s="64" customFormat="1" ht="30" customHeight="1">
      <c r="B79" s="227">
        <v>75</v>
      </c>
      <c r="C79" s="228" t="str">
        <f>IF('CALCULATOR SHEET'!D90&lt;&gt;"",'CALCULATOR SHEET'!$T$5,"")</f>
        <v/>
      </c>
      <c r="D79" s="229" t="str">
        <f>IF('CALCULATOR SHEET'!D90&lt;&gt;"",'CALCULATOR SHEET'!$T$9,"")</f>
        <v/>
      </c>
      <c r="E79" s="230" t="str">
        <f t="shared" si="1"/>
        <v/>
      </c>
      <c r="F79" s="231" t="str">
        <f>IF(C79&lt;&gt;"",'CALCULATOR SHEET'!$D$9,"")</f>
        <v/>
      </c>
      <c r="G79" s="231" t="str">
        <f>IF('CALCULATOR SHEET'!D90&lt;&gt;"",'CALCULATOR SHEET'!D90,"")</f>
        <v/>
      </c>
      <c r="H79" s="231" t="str">
        <f>IF(Q79="CCL",BOMS!AG79,"")</f>
        <v/>
      </c>
      <c r="I79" s="230">
        <v>1</v>
      </c>
      <c r="J79" s="231" t="str">
        <f>IF(C79&lt;&gt;"",'CALCULATOR SHEET'!K90,"")</f>
        <v/>
      </c>
      <c r="K79" s="231" t="str">
        <f>IF(J79=GENERAL!$H$6,GENERAL!$H$6,IF(J79=GENERAL!$H$7,GENERAL!$H$7,IF('PM-ORDER'!J79=GENERAL!$H$8,GENERAL!$H$8,"")))</f>
        <v/>
      </c>
      <c r="L79" s="231" t="str">
        <f>IF(C79&lt;&gt;"",'CALCULATOR SHEET'!G90,"")</f>
        <v/>
      </c>
      <c r="M79" s="231" t="str">
        <f>IF(C79&lt;&gt;"",'CALCULATOR SHEET'!O90,"")</f>
        <v/>
      </c>
      <c r="N79" s="231" t="str">
        <f>IF(C79&lt;&gt;"",'CALCULATOR SHEET'!H90,"")</f>
        <v/>
      </c>
      <c r="O79" s="233" t="str">
        <f>IF(D79&lt;&gt;"",'CALCULATOR SHEET'!I90,"")</f>
        <v/>
      </c>
      <c r="P79" s="233" t="str">
        <f>IF(E79&lt;&gt;"",'CALCULATOR SHEET'!J90,"")</f>
        <v/>
      </c>
      <c r="Q79" s="230" t="str">
        <f>IF('CALCULATOR SHEET'!K90=GENERAL!$H$9,GENERAL!$H$9,IF(OR('CALCULATOR SHEET'!K90=GENERAL!$H$6,'CALCULATOR SHEET'!K90=GENERAL!$H$7,'CALCULATOR SHEET'!K90=GENERAL!$H$8),"CCL",""))</f>
        <v/>
      </c>
      <c r="R79" s="230" t="str">
        <f>IF(C79&lt;&gt;"",'CALCULATOR SHEET'!M90,"")</f>
        <v/>
      </c>
      <c r="S79" s="230" t="str">
        <f>IF(D79&lt;&gt;"",'CALCULATOR SHEET'!N90,"")</f>
        <v/>
      </c>
      <c r="T79" s="232"/>
      <c r="U79" s="246"/>
      <c r="V79" s="246"/>
      <c r="W79" s="230" t="str">
        <f>IF(C79&lt;&gt;"",'CALCULATOR SHEET'!R90,"")</f>
        <v/>
      </c>
      <c r="X79" s="230"/>
      <c r="Y79" s="230">
        <v>1</v>
      </c>
      <c r="Z79" s="232"/>
      <c r="AA79" s="232" t="str">
        <f>IF(C79&lt;&gt;"",'CALCULATOR SHEET'!$H$9,"")</f>
        <v/>
      </c>
      <c r="AB79" s="232"/>
      <c r="AC79" s="232"/>
      <c r="AD79" s="234"/>
      <c r="AE79" s="235"/>
      <c r="AF79" s="162"/>
      <c r="AG79" s="253"/>
      <c r="AH79" s="253"/>
      <c r="AI79" s="252"/>
      <c r="AJ79" s="252"/>
      <c r="AK79" s="252"/>
      <c r="AL79" s="252"/>
      <c r="AM79" s="252"/>
      <c r="AN79" s="253"/>
      <c r="AO79" s="253"/>
    </row>
    <row r="80" spans="2:41" s="64" customFormat="1" ht="30" customHeight="1">
      <c r="B80" s="227">
        <v>76</v>
      </c>
      <c r="C80" s="228" t="str">
        <f>IF('CALCULATOR SHEET'!D91&lt;&gt;"",'CALCULATOR SHEET'!$T$5,"")</f>
        <v/>
      </c>
      <c r="D80" s="229" t="str">
        <f>IF('CALCULATOR SHEET'!D91&lt;&gt;"",'CALCULATOR SHEET'!$T$9,"")</f>
        <v/>
      </c>
      <c r="E80" s="230" t="str">
        <f t="shared" si="1"/>
        <v/>
      </c>
      <c r="F80" s="231" t="str">
        <f>IF(C80&lt;&gt;"",'CALCULATOR SHEET'!$D$9,"")</f>
        <v/>
      </c>
      <c r="G80" s="231" t="str">
        <f>IF('CALCULATOR SHEET'!D91&lt;&gt;"",'CALCULATOR SHEET'!D91,"")</f>
        <v/>
      </c>
      <c r="H80" s="231" t="str">
        <f>IF(Q80="CCL",BOMS!AG80,"")</f>
        <v/>
      </c>
      <c r="I80" s="230">
        <v>1</v>
      </c>
      <c r="J80" s="231" t="str">
        <f>IF(C80&lt;&gt;"",'CALCULATOR SHEET'!K91,"")</f>
        <v/>
      </c>
      <c r="K80" s="231" t="str">
        <f>IF(J80=GENERAL!$H$6,GENERAL!$H$6,IF(J80=GENERAL!$H$7,GENERAL!$H$7,IF('PM-ORDER'!J80=GENERAL!$H$8,GENERAL!$H$8,"")))</f>
        <v/>
      </c>
      <c r="L80" s="231" t="str">
        <f>IF(C80&lt;&gt;"",'CALCULATOR SHEET'!G91,"")</f>
        <v/>
      </c>
      <c r="M80" s="231" t="str">
        <f>IF(C80&lt;&gt;"",'CALCULATOR SHEET'!O91,"")</f>
        <v/>
      </c>
      <c r="N80" s="231" t="str">
        <f>IF(C80&lt;&gt;"",'CALCULATOR SHEET'!H91,"")</f>
        <v/>
      </c>
      <c r="O80" s="233" t="str">
        <f>IF(D80&lt;&gt;"",'CALCULATOR SHEET'!I91,"")</f>
        <v/>
      </c>
      <c r="P80" s="233" t="str">
        <f>IF(E80&lt;&gt;"",'CALCULATOR SHEET'!J91,"")</f>
        <v/>
      </c>
      <c r="Q80" s="230" t="str">
        <f>IF('CALCULATOR SHEET'!K91=GENERAL!$H$9,GENERAL!$H$9,IF(OR('CALCULATOR SHEET'!K91=GENERAL!$H$6,'CALCULATOR SHEET'!K91=GENERAL!$H$7,'CALCULATOR SHEET'!K91=GENERAL!$H$8),"CCL",""))</f>
        <v/>
      </c>
      <c r="R80" s="230" t="str">
        <f>IF(C80&lt;&gt;"",'CALCULATOR SHEET'!M91,"")</f>
        <v/>
      </c>
      <c r="S80" s="230" t="str">
        <f>IF(D80&lt;&gt;"",'CALCULATOR SHEET'!N91,"")</f>
        <v/>
      </c>
      <c r="T80" s="232"/>
      <c r="U80" s="246"/>
      <c r="V80" s="246"/>
      <c r="W80" s="230" t="str">
        <f>IF(C80&lt;&gt;"",'CALCULATOR SHEET'!R91,"")</f>
        <v/>
      </c>
      <c r="X80" s="230"/>
      <c r="Y80" s="230">
        <v>1</v>
      </c>
      <c r="Z80" s="232"/>
      <c r="AA80" s="232" t="str">
        <f>IF(C80&lt;&gt;"",'CALCULATOR SHEET'!$H$9,"")</f>
        <v/>
      </c>
      <c r="AB80" s="232"/>
      <c r="AC80" s="232"/>
      <c r="AD80" s="234"/>
      <c r="AE80" s="235"/>
      <c r="AF80" s="162"/>
      <c r="AG80" s="253"/>
      <c r="AH80" s="253"/>
      <c r="AI80" s="252"/>
      <c r="AJ80" s="252"/>
      <c r="AK80" s="252"/>
      <c r="AL80" s="252"/>
      <c r="AM80" s="252"/>
      <c r="AN80" s="253"/>
      <c r="AO80" s="253"/>
    </row>
    <row r="81" spans="2:41" s="64" customFormat="1" ht="30" customHeight="1">
      <c r="B81" s="227">
        <v>77</v>
      </c>
      <c r="C81" s="228" t="str">
        <f>IF('CALCULATOR SHEET'!D92&lt;&gt;"",'CALCULATOR SHEET'!$T$5,"")</f>
        <v/>
      </c>
      <c r="D81" s="229" t="str">
        <f>IF('CALCULATOR SHEET'!D92&lt;&gt;"",'CALCULATOR SHEET'!$T$9,"")</f>
        <v/>
      </c>
      <c r="E81" s="230" t="str">
        <f t="shared" si="1"/>
        <v/>
      </c>
      <c r="F81" s="231" t="str">
        <f>IF(C81&lt;&gt;"",'CALCULATOR SHEET'!$D$9,"")</f>
        <v/>
      </c>
      <c r="G81" s="231" t="str">
        <f>IF('CALCULATOR SHEET'!D92&lt;&gt;"",'CALCULATOR SHEET'!D92,"")</f>
        <v/>
      </c>
      <c r="H81" s="231" t="str">
        <f>IF(Q81="CCL",BOMS!AG81,"")</f>
        <v/>
      </c>
      <c r="I81" s="230">
        <v>1</v>
      </c>
      <c r="J81" s="231" t="str">
        <f>IF(C81&lt;&gt;"",'CALCULATOR SHEET'!K92,"")</f>
        <v/>
      </c>
      <c r="K81" s="231" t="str">
        <f>IF(J81=GENERAL!$H$6,GENERAL!$H$6,IF(J81=GENERAL!$H$7,GENERAL!$H$7,IF('PM-ORDER'!J81=GENERAL!$H$8,GENERAL!$H$8,"")))</f>
        <v/>
      </c>
      <c r="L81" s="231" t="str">
        <f>IF(C81&lt;&gt;"",'CALCULATOR SHEET'!G92,"")</f>
        <v/>
      </c>
      <c r="M81" s="231" t="str">
        <f>IF(C81&lt;&gt;"",'CALCULATOR SHEET'!O92,"")</f>
        <v/>
      </c>
      <c r="N81" s="231" t="str">
        <f>IF(C81&lt;&gt;"",'CALCULATOR SHEET'!H92,"")</f>
        <v/>
      </c>
      <c r="O81" s="233" t="str">
        <f>IF(D81&lt;&gt;"",'CALCULATOR SHEET'!I92,"")</f>
        <v/>
      </c>
      <c r="P81" s="233" t="str">
        <f>IF(E81&lt;&gt;"",'CALCULATOR SHEET'!J92,"")</f>
        <v/>
      </c>
      <c r="Q81" s="230" t="str">
        <f>IF('CALCULATOR SHEET'!K92=GENERAL!$H$9,GENERAL!$H$9,IF(OR('CALCULATOR SHEET'!K92=GENERAL!$H$6,'CALCULATOR SHEET'!K92=GENERAL!$H$7,'CALCULATOR SHEET'!K92=GENERAL!$H$8),"CCL",""))</f>
        <v/>
      </c>
      <c r="R81" s="230" t="str">
        <f>IF(C81&lt;&gt;"",'CALCULATOR SHEET'!M92,"")</f>
        <v/>
      </c>
      <c r="S81" s="230" t="str">
        <f>IF(D81&lt;&gt;"",'CALCULATOR SHEET'!N92,"")</f>
        <v/>
      </c>
      <c r="T81" s="232"/>
      <c r="U81" s="246"/>
      <c r="V81" s="246"/>
      <c r="W81" s="230" t="str">
        <f>IF(C81&lt;&gt;"",'CALCULATOR SHEET'!R92,"")</f>
        <v/>
      </c>
      <c r="X81" s="230"/>
      <c r="Y81" s="230">
        <v>1</v>
      </c>
      <c r="Z81" s="232"/>
      <c r="AA81" s="232" t="str">
        <f>IF(C81&lt;&gt;"",'CALCULATOR SHEET'!$H$9,"")</f>
        <v/>
      </c>
      <c r="AB81" s="232"/>
      <c r="AC81" s="232"/>
      <c r="AD81" s="234"/>
      <c r="AE81" s="235"/>
      <c r="AF81" s="162"/>
      <c r="AG81" s="253"/>
      <c r="AH81" s="253"/>
      <c r="AI81" s="252"/>
      <c r="AJ81" s="252"/>
      <c r="AK81" s="252"/>
      <c r="AL81" s="252"/>
      <c r="AM81" s="252"/>
      <c r="AN81" s="253"/>
      <c r="AO81" s="253"/>
    </row>
    <row r="82" spans="2:41" s="64" customFormat="1" ht="30" customHeight="1">
      <c r="B82" s="227">
        <v>78</v>
      </c>
      <c r="C82" s="228" t="str">
        <f>IF('CALCULATOR SHEET'!D93&lt;&gt;"",'CALCULATOR SHEET'!$T$5,"")</f>
        <v/>
      </c>
      <c r="D82" s="229" t="str">
        <f>IF('CALCULATOR SHEET'!D93&lt;&gt;"",'CALCULATOR SHEET'!$T$9,"")</f>
        <v/>
      </c>
      <c r="E82" s="230" t="str">
        <f t="shared" si="1"/>
        <v/>
      </c>
      <c r="F82" s="231" t="str">
        <f>IF(C82&lt;&gt;"",'CALCULATOR SHEET'!$D$9,"")</f>
        <v/>
      </c>
      <c r="G82" s="231" t="str">
        <f>IF('CALCULATOR SHEET'!D93&lt;&gt;"",'CALCULATOR SHEET'!D93,"")</f>
        <v/>
      </c>
      <c r="H82" s="231" t="str">
        <f>IF(Q82="CCL",BOMS!AG82,"")</f>
        <v/>
      </c>
      <c r="I82" s="230">
        <v>1</v>
      </c>
      <c r="J82" s="231" t="str">
        <f>IF(C82&lt;&gt;"",'CALCULATOR SHEET'!K93,"")</f>
        <v/>
      </c>
      <c r="K82" s="231" t="str">
        <f>IF(J82=GENERAL!$H$6,GENERAL!$H$6,IF(J82=GENERAL!$H$7,GENERAL!$H$7,IF('PM-ORDER'!J82=GENERAL!$H$8,GENERAL!$H$8,"")))</f>
        <v/>
      </c>
      <c r="L82" s="231" t="str">
        <f>IF(C82&lt;&gt;"",'CALCULATOR SHEET'!G93,"")</f>
        <v/>
      </c>
      <c r="M82" s="231" t="str">
        <f>IF(C82&lt;&gt;"",'CALCULATOR SHEET'!O93,"")</f>
        <v/>
      </c>
      <c r="N82" s="231" t="str">
        <f>IF(C82&lt;&gt;"",'CALCULATOR SHEET'!H93,"")</f>
        <v/>
      </c>
      <c r="O82" s="233" t="str">
        <f>IF(D82&lt;&gt;"",'CALCULATOR SHEET'!I93,"")</f>
        <v/>
      </c>
      <c r="P82" s="233" t="str">
        <f>IF(E82&lt;&gt;"",'CALCULATOR SHEET'!J93,"")</f>
        <v/>
      </c>
      <c r="Q82" s="230" t="str">
        <f>IF('CALCULATOR SHEET'!K93=GENERAL!$H$9,GENERAL!$H$9,IF(OR('CALCULATOR SHEET'!K93=GENERAL!$H$6,'CALCULATOR SHEET'!K93=GENERAL!$H$7,'CALCULATOR SHEET'!K93=GENERAL!$H$8),"CCL",""))</f>
        <v/>
      </c>
      <c r="R82" s="230" t="str">
        <f>IF(C82&lt;&gt;"",'CALCULATOR SHEET'!M93,"")</f>
        <v/>
      </c>
      <c r="S82" s="230" t="str">
        <f>IF(D82&lt;&gt;"",'CALCULATOR SHEET'!N93,"")</f>
        <v/>
      </c>
      <c r="T82" s="232"/>
      <c r="U82" s="246"/>
      <c r="V82" s="246"/>
      <c r="W82" s="230" t="str">
        <f>IF(C82&lt;&gt;"",'CALCULATOR SHEET'!R93,"")</f>
        <v/>
      </c>
      <c r="X82" s="230"/>
      <c r="Y82" s="230">
        <v>1</v>
      </c>
      <c r="Z82" s="232"/>
      <c r="AA82" s="232" t="str">
        <f>IF(C82&lt;&gt;"",'CALCULATOR SHEET'!$H$9,"")</f>
        <v/>
      </c>
      <c r="AB82" s="232"/>
      <c r="AC82" s="232"/>
      <c r="AD82" s="234"/>
      <c r="AE82" s="235"/>
      <c r="AF82" s="162"/>
      <c r="AG82" s="253"/>
      <c r="AH82" s="253"/>
      <c r="AI82" s="252"/>
      <c r="AJ82" s="252"/>
      <c r="AK82" s="252"/>
      <c r="AL82" s="252"/>
      <c r="AM82" s="252"/>
      <c r="AN82" s="253"/>
      <c r="AO82" s="253"/>
    </row>
    <row r="83" spans="2:41" s="64" customFormat="1" ht="30" customHeight="1">
      <c r="B83" s="227">
        <v>79</v>
      </c>
      <c r="C83" s="228" t="str">
        <f>IF('CALCULATOR SHEET'!D94&lt;&gt;"",'CALCULATOR SHEET'!$T$5,"")</f>
        <v/>
      </c>
      <c r="D83" s="229" t="str">
        <f>IF('CALCULATOR SHEET'!D94&lt;&gt;"",'CALCULATOR SHEET'!$T$9,"")</f>
        <v/>
      </c>
      <c r="E83" s="230" t="str">
        <f t="shared" si="1"/>
        <v/>
      </c>
      <c r="F83" s="231" t="str">
        <f>IF(C83&lt;&gt;"",'CALCULATOR SHEET'!$D$9,"")</f>
        <v/>
      </c>
      <c r="G83" s="231" t="str">
        <f>IF('CALCULATOR SHEET'!D94&lt;&gt;"",'CALCULATOR SHEET'!D94,"")</f>
        <v/>
      </c>
      <c r="H83" s="231" t="str">
        <f>IF(Q83="CCL",BOMS!AG83,"")</f>
        <v/>
      </c>
      <c r="I83" s="230">
        <v>1</v>
      </c>
      <c r="J83" s="231" t="str">
        <f>IF(C83&lt;&gt;"",'CALCULATOR SHEET'!K94,"")</f>
        <v/>
      </c>
      <c r="K83" s="231" t="str">
        <f>IF(J83=GENERAL!$H$6,GENERAL!$H$6,IF(J83=GENERAL!$H$7,GENERAL!$H$7,IF('PM-ORDER'!J83=GENERAL!$H$8,GENERAL!$H$8,"")))</f>
        <v/>
      </c>
      <c r="L83" s="231" t="str">
        <f>IF(C83&lt;&gt;"",'CALCULATOR SHEET'!G94,"")</f>
        <v/>
      </c>
      <c r="M83" s="231" t="str">
        <f>IF(C83&lt;&gt;"",'CALCULATOR SHEET'!O94,"")</f>
        <v/>
      </c>
      <c r="N83" s="231" t="str">
        <f>IF(C83&lt;&gt;"",'CALCULATOR SHEET'!H94,"")</f>
        <v/>
      </c>
      <c r="O83" s="233" t="str">
        <f>IF(D83&lt;&gt;"",'CALCULATOR SHEET'!I94,"")</f>
        <v/>
      </c>
      <c r="P83" s="233" t="str">
        <f>IF(E83&lt;&gt;"",'CALCULATOR SHEET'!J94,"")</f>
        <v/>
      </c>
      <c r="Q83" s="230" t="str">
        <f>IF('CALCULATOR SHEET'!K94=GENERAL!$H$9,GENERAL!$H$9,IF(OR('CALCULATOR SHEET'!K94=GENERAL!$H$6,'CALCULATOR SHEET'!K94=GENERAL!$H$7,'CALCULATOR SHEET'!K94=GENERAL!$H$8),"CCL",""))</f>
        <v/>
      </c>
      <c r="R83" s="230" t="str">
        <f>IF(C83&lt;&gt;"",'CALCULATOR SHEET'!M94,"")</f>
        <v/>
      </c>
      <c r="S83" s="230" t="str">
        <f>IF(D83&lt;&gt;"",'CALCULATOR SHEET'!N94,"")</f>
        <v/>
      </c>
      <c r="T83" s="232"/>
      <c r="U83" s="246"/>
      <c r="V83" s="246"/>
      <c r="W83" s="230" t="str">
        <f>IF(C83&lt;&gt;"",'CALCULATOR SHEET'!R94,"")</f>
        <v/>
      </c>
      <c r="X83" s="230"/>
      <c r="Y83" s="230">
        <v>1</v>
      </c>
      <c r="Z83" s="232"/>
      <c r="AA83" s="232" t="str">
        <f>IF(C83&lt;&gt;"",'CALCULATOR SHEET'!$H$9,"")</f>
        <v/>
      </c>
      <c r="AB83" s="232"/>
      <c r="AC83" s="232"/>
      <c r="AD83" s="234"/>
      <c r="AE83" s="235"/>
      <c r="AF83" s="162"/>
      <c r="AG83" s="253"/>
      <c r="AH83" s="253"/>
      <c r="AI83" s="252"/>
      <c r="AJ83" s="252"/>
      <c r="AK83" s="252"/>
      <c r="AL83" s="252"/>
      <c r="AM83" s="252"/>
      <c r="AN83" s="253"/>
      <c r="AO83" s="253"/>
    </row>
    <row r="84" spans="2:41" s="64" customFormat="1" ht="30" customHeight="1">
      <c r="B84" s="227">
        <v>80</v>
      </c>
      <c r="C84" s="228" t="str">
        <f>IF('CALCULATOR SHEET'!D95&lt;&gt;"",'CALCULATOR SHEET'!$T$5,"")</f>
        <v/>
      </c>
      <c r="D84" s="229" t="str">
        <f>IF('CALCULATOR SHEET'!D95&lt;&gt;"",'CALCULATOR SHEET'!$T$9,"")</f>
        <v/>
      </c>
      <c r="E84" s="230" t="str">
        <f t="shared" si="1"/>
        <v/>
      </c>
      <c r="F84" s="231" t="str">
        <f>IF(C84&lt;&gt;"",'CALCULATOR SHEET'!$D$9,"")</f>
        <v/>
      </c>
      <c r="G84" s="231" t="str">
        <f>IF('CALCULATOR SHEET'!D95&lt;&gt;"",'CALCULATOR SHEET'!D95,"")</f>
        <v/>
      </c>
      <c r="H84" s="231" t="str">
        <f>IF(Q84="CCL",BOMS!AG84,"")</f>
        <v/>
      </c>
      <c r="I84" s="230">
        <v>1</v>
      </c>
      <c r="J84" s="231" t="str">
        <f>IF(C84&lt;&gt;"",'CALCULATOR SHEET'!K95,"")</f>
        <v/>
      </c>
      <c r="K84" s="231" t="str">
        <f>IF(J84=GENERAL!$H$6,GENERAL!$H$6,IF(J84=GENERAL!$H$7,GENERAL!$H$7,IF('PM-ORDER'!J84=GENERAL!$H$8,GENERAL!$H$8,"")))</f>
        <v/>
      </c>
      <c r="L84" s="231" t="str">
        <f>IF(C84&lt;&gt;"",'CALCULATOR SHEET'!G95,"")</f>
        <v/>
      </c>
      <c r="M84" s="231" t="str">
        <f>IF(C84&lt;&gt;"",'CALCULATOR SHEET'!O95,"")</f>
        <v/>
      </c>
      <c r="N84" s="231" t="str">
        <f>IF(C84&lt;&gt;"",'CALCULATOR SHEET'!H95,"")</f>
        <v/>
      </c>
      <c r="O84" s="233" t="str">
        <f>IF(D84&lt;&gt;"",'CALCULATOR SHEET'!I95,"")</f>
        <v/>
      </c>
      <c r="P84" s="233" t="str">
        <f>IF(E84&lt;&gt;"",'CALCULATOR SHEET'!J95,"")</f>
        <v/>
      </c>
      <c r="Q84" s="230" t="str">
        <f>IF('CALCULATOR SHEET'!K95=GENERAL!$H$9,GENERAL!$H$9,IF(OR('CALCULATOR SHEET'!K95=GENERAL!$H$6,'CALCULATOR SHEET'!K95=GENERAL!$H$7,'CALCULATOR SHEET'!K95=GENERAL!$H$8),"CCL",""))</f>
        <v/>
      </c>
      <c r="R84" s="230" t="str">
        <f>IF(C84&lt;&gt;"",'CALCULATOR SHEET'!M95,"")</f>
        <v/>
      </c>
      <c r="S84" s="230" t="str">
        <f>IF(D84&lt;&gt;"",'CALCULATOR SHEET'!N95,"")</f>
        <v/>
      </c>
      <c r="T84" s="232"/>
      <c r="U84" s="246"/>
      <c r="V84" s="246"/>
      <c r="W84" s="230" t="str">
        <f>IF(C84&lt;&gt;"",'CALCULATOR SHEET'!R95,"")</f>
        <v/>
      </c>
      <c r="X84" s="230"/>
      <c r="Y84" s="230">
        <v>1</v>
      </c>
      <c r="Z84" s="232"/>
      <c r="AA84" s="232" t="str">
        <f>IF(C84&lt;&gt;"",'CALCULATOR SHEET'!$H$9,"")</f>
        <v/>
      </c>
      <c r="AB84" s="232"/>
      <c r="AC84" s="232"/>
      <c r="AD84" s="234"/>
      <c r="AE84" s="235"/>
      <c r="AF84" s="162"/>
      <c r="AG84" s="253"/>
      <c r="AH84" s="253"/>
      <c r="AI84" s="252"/>
      <c r="AJ84" s="252"/>
      <c r="AK84" s="252"/>
      <c r="AL84" s="252"/>
      <c r="AM84" s="252"/>
      <c r="AN84" s="253"/>
      <c r="AO84" s="253"/>
    </row>
    <row r="85" spans="2:41" s="64" customFormat="1" ht="30" customHeight="1">
      <c r="B85" s="227">
        <v>81</v>
      </c>
      <c r="C85" s="228" t="str">
        <f>IF('CALCULATOR SHEET'!D96&lt;&gt;"",'CALCULATOR SHEET'!$T$5,"")</f>
        <v/>
      </c>
      <c r="D85" s="229" t="str">
        <f>IF('CALCULATOR SHEET'!D96&lt;&gt;"",'CALCULATOR SHEET'!$T$9,"")</f>
        <v/>
      </c>
      <c r="E85" s="230" t="str">
        <f t="shared" si="1"/>
        <v/>
      </c>
      <c r="F85" s="231" t="str">
        <f>IF(C85&lt;&gt;"",'CALCULATOR SHEET'!$D$9,"")</f>
        <v/>
      </c>
      <c r="G85" s="231" t="str">
        <f>IF('CALCULATOR SHEET'!D96&lt;&gt;"",'CALCULATOR SHEET'!D96,"")</f>
        <v/>
      </c>
      <c r="H85" s="231" t="str">
        <f>IF(Q85="CCL",BOMS!AG85,"")</f>
        <v/>
      </c>
      <c r="I85" s="230">
        <v>1</v>
      </c>
      <c r="J85" s="231" t="str">
        <f>IF(C85&lt;&gt;"",'CALCULATOR SHEET'!K96,"")</f>
        <v/>
      </c>
      <c r="K85" s="231" t="str">
        <f>IF(J85=GENERAL!$H$6,GENERAL!$H$6,IF(J85=GENERAL!$H$7,GENERAL!$H$7,IF('PM-ORDER'!J85=GENERAL!$H$8,GENERAL!$H$8,"")))</f>
        <v/>
      </c>
      <c r="L85" s="231" t="str">
        <f>IF(C85&lt;&gt;"",'CALCULATOR SHEET'!G96,"")</f>
        <v/>
      </c>
      <c r="M85" s="231" t="str">
        <f>IF(C85&lt;&gt;"",'CALCULATOR SHEET'!O96,"")</f>
        <v/>
      </c>
      <c r="N85" s="231" t="str">
        <f>IF(C85&lt;&gt;"",'CALCULATOR SHEET'!H96,"")</f>
        <v/>
      </c>
      <c r="O85" s="233" t="str">
        <f>IF(D85&lt;&gt;"",'CALCULATOR SHEET'!I96,"")</f>
        <v/>
      </c>
      <c r="P85" s="233" t="str">
        <f>IF(E85&lt;&gt;"",'CALCULATOR SHEET'!J96,"")</f>
        <v/>
      </c>
      <c r="Q85" s="230" t="str">
        <f>IF('CALCULATOR SHEET'!K96=GENERAL!$H$9,GENERAL!$H$9,IF(OR('CALCULATOR SHEET'!K96=GENERAL!$H$6,'CALCULATOR SHEET'!K96=GENERAL!$H$7,'CALCULATOR SHEET'!K96=GENERAL!$H$8),"CCL",""))</f>
        <v/>
      </c>
      <c r="R85" s="230" t="str">
        <f>IF(C85&lt;&gt;"",'CALCULATOR SHEET'!M96,"")</f>
        <v/>
      </c>
      <c r="S85" s="230" t="str">
        <f>IF(D85&lt;&gt;"",'CALCULATOR SHEET'!N96,"")</f>
        <v/>
      </c>
      <c r="T85" s="232"/>
      <c r="U85" s="246"/>
      <c r="V85" s="246"/>
      <c r="W85" s="230" t="str">
        <f>IF(C85&lt;&gt;"",'CALCULATOR SHEET'!R96,"")</f>
        <v/>
      </c>
      <c r="X85" s="230"/>
      <c r="Y85" s="230">
        <v>1</v>
      </c>
      <c r="Z85" s="232"/>
      <c r="AA85" s="232" t="str">
        <f>IF(C85&lt;&gt;"",'CALCULATOR SHEET'!$H$9,"")</f>
        <v/>
      </c>
      <c r="AB85" s="232"/>
      <c r="AC85" s="232"/>
      <c r="AD85" s="234"/>
      <c r="AE85" s="235"/>
      <c r="AF85" s="162"/>
      <c r="AG85" s="253"/>
      <c r="AH85" s="253"/>
      <c r="AI85" s="252"/>
      <c r="AJ85" s="252"/>
      <c r="AK85" s="252"/>
      <c r="AL85" s="252"/>
      <c r="AM85" s="252"/>
      <c r="AN85" s="253"/>
      <c r="AO85" s="253"/>
    </row>
    <row r="86" spans="2:41" s="64" customFormat="1" ht="30" customHeight="1">
      <c r="B86" s="227">
        <v>82</v>
      </c>
      <c r="C86" s="228" t="str">
        <f>IF('CALCULATOR SHEET'!D97&lt;&gt;"",'CALCULATOR SHEET'!$T$5,"")</f>
        <v/>
      </c>
      <c r="D86" s="229" t="str">
        <f>IF('CALCULATOR SHEET'!D97&lt;&gt;"",'CALCULATOR SHEET'!$T$9,"")</f>
        <v/>
      </c>
      <c r="E86" s="230" t="str">
        <f t="shared" si="1"/>
        <v/>
      </c>
      <c r="F86" s="231" t="str">
        <f>IF(C86&lt;&gt;"",'CALCULATOR SHEET'!$D$9,"")</f>
        <v/>
      </c>
      <c r="G86" s="231" t="str">
        <f>IF('CALCULATOR SHEET'!D97&lt;&gt;"",'CALCULATOR SHEET'!D97,"")</f>
        <v/>
      </c>
      <c r="H86" s="231" t="str">
        <f>IF(Q86="CCL",BOMS!AG86,"")</f>
        <v/>
      </c>
      <c r="I86" s="230">
        <v>1</v>
      </c>
      <c r="J86" s="231" t="str">
        <f>IF(C86&lt;&gt;"",'CALCULATOR SHEET'!K97,"")</f>
        <v/>
      </c>
      <c r="K86" s="231" t="str">
        <f>IF(J86=GENERAL!$H$6,GENERAL!$H$6,IF(J86=GENERAL!$H$7,GENERAL!$H$7,IF('PM-ORDER'!J86=GENERAL!$H$8,GENERAL!$H$8,"")))</f>
        <v/>
      </c>
      <c r="L86" s="231" t="str">
        <f>IF(C86&lt;&gt;"",'CALCULATOR SHEET'!G97,"")</f>
        <v/>
      </c>
      <c r="M86" s="231" t="str">
        <f>IF(C86&lt;&gt;"",'CALCULATOR SHEET'!O97,"")</f>
        <v/>
      </c>
      <c r="N86" s="231" t="str">
        <f>IF(C86&lt;&gt;"",'CALCULATOR SHEET'!H97,"")</f>
        <v/>
      </c>
      <c r="O86" s="233" t="str">
        <f>IF(D86&lt;&gt;"",'CALCULATOR SHEET'!I97,"")</f>
        <v/>
      </c>
      <c r="P86" s="233" t="str">
        <f>IF(E86&lt;&gt;"",'CALCULATOR SHEET'!J97,"")</f>
        <v/>
      </c>
      <c r="Q86" s="230" t="str">
        <f>IF('CALCULATOR SHEET'!K97=GENERAL!$H$9,GENERAL!$H$9,IF(OR('CALCULATOR SHEET'!K97=GENERAL!$H$6,'CALCULATOR SHEET'!K97=GENERAL!$H$7,'CALCULATOR SHEET'!K97=GENERAL!$H$8),"CCL",""))</f>
        <v/>
      </c>
      <c r="R86" s="230" t="str">
        <f>IF(C86&lt;&gt;"",'CALCULATOR SHEET'!M97,"")</f>
        <v/>
      </c>
      <c r="S86" s="230" t="str">
        <f>IF(D86&lt;&gt;"",'CALCULATOR SHEET'!N97,"")</f>
        <v/>
      </c>
      <c r="T86" s="232"/>
      <c r="U86" s="246"/>
      <c r="V86" s="246"/>
      <c r="W86" s="230" t="str">
        <f>IF(C86&lt;&gt;"",'CALCULATOR SHEET'!R97,"")</f>
        <v/>
      </c>
      <c r="X86" s="230"/>
      <c r="Y86" s="230">
        <v>1</v>
      </c>
      <c r="Z86" s="232"/>
      <c r="AA86" s="232" t="str">
        <f>IF(C86&lt;&gt;"",'CALCULATOR SHEET'!$H$9,"")</f>
        <v/>
      </c>
      <c r="AB86" s="232"/>
      <c r="AC86" s="232"/>
      <c r="AD86" s="234"/>
      <c r="AE86" s="235"/>
      <c r="AF86" s="162"/>
      <c r="AG86" s="253"/>
      <c r="AH86" s="253"/>
      <c r="AI86" s="252"/>
      <c r="AJ86" s="252"/>
      <c r="AK86" s="252"/>
      <c r="AL86" s="252"/>
      <c r="AM86" s="252"/>
      <c r="AN86" s="253"/>
      <c r="AO86" s="253"/>
    </row>
    <row r="87" spans="2:41" s="64" customFormat="1" ht="30" customHeight="1">
      <c r="B87" s="227">
        <v>83</v>
      </c>
      <c r="C87" s="228" t="str">
        <f>IF('CALCULATOR SHEET'!D98&lt;&gt;"",'CALCULATOR SHEET'!$T$5,"")</f>
        <v/>
      </c>
      <c r="D87" s="229" t="str">
        <f>IF('CALCULATOR SHEET'!D98&lt;&gt;"",'CALCULATOR SHEET'!$T$9,"")</f>
        <v/>
      </c>
      <c r="E87" s="230" t="str">
        <f t="shared" si="1"/>
        <v/>
      </c>
      <c r="F87" s="231" t="str">
        <f>IF(C87&lt;&gt;"",'CALCULATOR SHEET'!$D$9,"")</f>
        <v/>
      </c>
      <c r="G87" s="231" t="str">
        <f>IF('CALCULATOR SHEET'!D98&lt;&gt;"",'CALCULATOR SHEET'!D98,"")</f>
        <v/>
      </c>
      <c r="H87" s="231" t="str">
        <f>IF(Q87="CCL",BOMS!AG87,"")</f>
        <v/>
      </c>
      <c r="I87" s="230">
        <v>1</v>
      </c>
      <c r="J87" s="231" t="str">
        <f>IF(C87&lt;&gt;"",'CALCULATOR SHEET'!K98,"")</f>
        <v/>
      </c>
      <c r="K87" s="231" t="str">
        <f>IF(J87=GENERAL!$H$6,GENERAL!$H$6,IF(J87=GENERAL!$H$7,GENERAL!$H$7,IF('PM-ORDER'!J87=GENERAL!$H$8,GENERAL!$H$8,"")))</f>
        <v/>
      </c>
      <c r="L87" s="231" t="str">
        <f>IF(C87&lt;&gt;"",'CALCULATOR SHEET'!G98,"")</f>
        <v/>
      </c>
      <c r="M87" s="231" t="str">
        <f>IF(C87&lt;&gt;"",'CALCULATOR SHEET'!O98,"")</f>
        <v/>
      </c>
      <c r="N87" s="231" t="str">
        <f>IF(C87&lt;&gt;"",'CALCULATOR SHEET'!H98,"")</f>
        <v/>
      </c>
      <c r="O87" s="233" t="str">
        <f>IF(D87&lt;&gt;"",'CALCULATOR SHEET'!I98,"")</f>
        <v/>
      </c>
      <c r="P87" s="233" t="str">
        <f>IF(E87&lt;&gt;"",'CALCULATOR SHEET'!J98,"")</f>
        <v/>
      </c>
      <c r="Q87" s="230" t="str">
        <f>IF('CALCULATOR SHEET'!K98=GENERAL!$H$9,GENERAL!$H$9,IF(OR('CALCULATOR SHEET'!K98=GENERAL!$H$6,'CALCULATOR SHEET'!K98=GENERAL!$H$7,'CALCULATOR SHEET'!K98=GENERAL!$H$8),"CCL",""))</f>
        <v/>
      </c>
      <c r="R87" s="230" t="str">
        <f>IF(C87&lt;&gt;"",'CALCULATOR SHEET'!M98,"")</f>
        <v/>
      </c>
      <c r="S87" s="230" t="str">
        <f>IF(D87&lt;&gt;"",'CALCULATOR SHEET'!N98,"")</f>
        <v/>
      </c>
      <c r="T87" s="232"/>
      <c r="U87" s="246"/>
      <c r="V87" s="246"/>
      <c r="W87" s="230" t="str">
        <f>IF(C87&lt;&gt;"",'CALCULATOR SHEET'!R98,"")</f>
        <v/>
      </c>
      <c r="X87" s="230"/>
      <c r="Y87" s="230">
        <v>1</v>
      </c>
      <c r="Z87" s="232"/>
      <c r="AA87" s="232" t="str">
        <f>IF(C87&lt;&gt;"",'CALCULATOR SHEET'!$H$9,"")</f>
        <v/>
      </c>
      <c r="AB87" s="232"/>
      <c r="AC87" s="232"/>
      <c r="AD87" s="234"/>
      <c r="AE87" s="235"/>
      <c r="AF87" s="162"/>
      <c r="AG87" s="253"/>
      <c r="AH87" s="253"/>
      <c r="AI87" s="252"/>
      <c r="AJ87" s="252"/>
      <c r="AK87" s="252"/>
      <c r="AL87" s="252"/>
      <c r="AM87" s="252"/>
      <c r="AN87" s="253"/>
      <c r="AO87" s="253"/>
    </row>
    <row r="88" spans="2:41" s="64" customFormat="1" ht="30" customHeight="1">
      <c r="B88" s="227">
        <v>84</v>
      </c>
      <c r="C88" s="228" t="str">
        <f>IF('CALCULATOR SHEET'!D99&lt;&gt;"",'CALCULATOR SHEET'!$T$5,"")</f>
        <v/>
      </c>
      <c r="D88" s="229" t="str">
        <f>IF('CALCULATOR SHEET'!D99&lt;&gt;"",'CALCULATOR SHEET'!$T$9,"")</f>
        <v/>
      </c>
      <c r="E88" s="230" t="str">
        <f t="shared" si="1"/>
        <v/>
      </c>
      <c r="F88" s="231" t="str">
        <f>IF(C88&lt;&gt;"",'CALCULATOR SHEET'!$D$9,"")</f>
        <v/>
      </c>
      <c r="G88" s="231" t="str">
        <f>IF('CALCULATOR SHEET'!D99&lt;&gt;"",'CALCULATOR SHEET'!D99,"")</f>
        <v/>
      </c>
      <c r="H88" s="231" t="str">
        <f>IF(Q88="CCL",BOMS!AG88,"")</f>
        <v/>
      </c>
      <c r="I88" s="230">
        <v>1</v>
      </c>
      <c r="J88" s="231" t="str">
        <f>IF(C88&lt;&gt;"",'CALCULATOR SHEET'!K99,"")</f>
        <v/>
      </c>
      <c r="K88" s="231" t="str">
        <f>IF(J88=GENERAL!$H$6,GENERAL!$H$6,IF(J88=GENERAL!$H$7,GENERAL!$H$7,IF('PM-ORDER'!J88=GENERAL!$H$8,GENERAL!$H$8,"")))</f>
        <v/>
      </c>
      <c r="L88" s="231" t="str">
        <f>IF(C88&lt;&gt;"",'CALCULATOR SHEET'!G99,"")</f>
        <v/>
      </c>
      <c r="M88" s="231" t="str">
        <f>IF(C88&lt;&gt;"",'CALCULATOR SHEET'!O99,"")</f>
        <v/>
      </c>
      <c r="N88" s="231" t="str">
        <f>IF(C88&lt;&gt;"",'CALCULATOR SHEET'!H99,"")</f>
        <v/>
      </c>
      <c r="O88" s="233" t="str">
        <f>IF(D88&lt;&gt;"",'CALCULATOR SHEET'!I99,"")</f>
        <v/>
      </c>
      <c r="P88" s="233" t="str">
        <f>IF(E88&lt;&gt;"",'CALCULATOR SHEET'!J99,"")</f>
        <v/>
      </c>
      <c r="Q88" s="230" t="str">
        <f>IF('CALCULATOR SHEET'!K99=GENERAL!$H$9,GENERAL!$H$9,IF(OR('CALCULATOR SHEET'!K99=GENERAL!$H$6,'CALCULATOR SHEET'!K99=GENERAL!$H$7,'CALCULATOR SHEET'!K99=GENERAL!$H$8),"CCL",""))</f>
        <v/>
      </c>
      <c r="R88" s="230" t="str">
        <f>IF(C88&lt;&gt;"",'CALCULATOR SHEET'!M99,"")</f>
        <v/>
      </c>
      <c r="S88" s="230" t="str">
        <f>IF(D88&lt;&gt;"",'CALCULATOR SHEET'!N99,"")</f>
        <v/>
      </c>
      <c r="T88" s="232"/>
      <c r="U88" s="246"/>
      <c r="V88" s="246"/>
      <c r="W88" s="230" t="str">
        <f>IF(C88&lt;&gt;"",'CALCULATOR SHEET'!R99,"")</f>
        <v/>
      </c>
      <c r="X88" s="230"/>
      <c r="Y88" s="230">
        <v>1</v>
      </c>
      <c r="Z88" s="232"/>
      <c r="AA88" s="232" t="str">
        <f>IF(C88&lt;&gt;"",'CALCULATOR SHEET'!$H$9,"")</f>
        <v/>
      </c>
      <c r="AB88" s="232"/>
      <c r="AC88" s="232"/>
      <c r="AD88" s="234"/>
      <c r="AE88" s="235"/>
      <c r="AF88" s="162"/>
      <c r="AG88" s="253"/>
      <c r="AH88" s="253"/>
      <c r="AI88" s="252"/>
      <c r="AJ88" s="252"/>
      <c r="AK88" s="252"/>
      <c r="AL88" s="252"/>
      <c r="AM88" s="252"/>
      <c r="AN88" s="253"/>
      <c r="AO88" s="253"/>
    </row>
    <row r="89" spans="2:41" s="64" customFormat="1" ht="30" customHeight="1">
      <c r="B89" s="227">
        <v>85</v>
      </c>
      <c r="C89" s="228" t="str">
        <f>IF('CALCULATOR SHEET'!D100&lt;&gt;"",'CALCULATOR SHEET'!$T$5,"")</f>
        <v/>
      </c>
      <c r="D89" s="229" t="str">
        <f>IF('CALCULATOR SHEET'!D100&lt;&gt;"",'CALCULATOR SHEET'!$T$9,"")</f>
        <v/>
      </c>
      <c r="E89" s="230" t="str">
        <f t="shared" si="1"/>
        <v/>
      </c>
      <c r="F89" s="231" t="str">
        <f>IF(C89&lt;&gt;"",'CALCULATOR SHEET'!$D$9,"")</f>
        <v/>
      </c>
      <c r="G89" s="231" t="str">
        <f>IF('CALCULATOR SHEET'!D100&lt;&gt;"",'CALCULATOR SHEET'!D100,"")</f>
        <v/>
      </c>
      <c r="H89" s="231" t="str">
        <f>IF(Q89="CCL",BOMS!AG89,"")</f>
        <v/>
      </c>
      <c r="I89" s="230">
        <v>1</v>
      </c>
      <c r="J89" s="231" t="str">
        <f>IF(C89&lt;&gt;"",'CALCULATOR SHEET'!K100,"")</f>
        <v/>
      </c>
      <c r="K89" s="231" t="str">
        <f>IF(J89=GENERAL!$H$6,GENERAL!$H$6,IF(J89=GENERAL!$H$7,GENERAL!$H$7,IF('PM-ORDER'!J89=GENERAL!$H$8,GENERAL!$H$8,"")))</f>
        <v/>
      </c>
      <c r="L89" s="231" t="str">
        <f>IF(C89&lt;&gt;"",'CALCULATOR SHEET'!G100,"")</f>
        <v/>
      </c>
      <c r="M89" s="231" t="str">
        <f>IF(C89&lt;&gt;"",'CALCULATOR SHEET'!O100,"")</f>
        <v/>
      </c>
      <c r="N89" s="231" t="str">
        <f>IF(C89&lt;&gt;"",'CALCULATOR SHEET'!H100,"")</f>
        <v/>
      </c>
      <c r="O89" s="233" t="str">
        <f>IF(D89&lt;&gt;"",'CALCULATOR SHEET'!I100,"")</f>
        <v/>
      </c>
      <c r="P89" s="233" t="str">
        <f>IF(E89&lt;&gt;"",'CALCULATOR SHEET'!J100,"")</f>
        <v/>
      </c>
      <c r="Q89" s="230" t="str">
        <f>IF('CALCULATOR SHEET'!K100=GENERAL!$H$9,GENERAL!$H$9,IF(OR('CALCULATOR SHEET'!K100=GENERAL!$H$6,'CALCULATOR SHEET'!K100=GENERAL!$H$7,'CALCULATOR SHEET'!K100=GENERAL!$H$8),"CCL",""))</f>
        <v/>
      </c>
      <c r="R89" s="230" t="str">
        <f>IF(C89&lt;&gt;"",'CALCULATOR SHEET'!M100,"")</f>
        <v/>
      </c>
      <c r="S89" s="230" t="str">
        <f>IF(D89&lt;&gt;"",'CALCULATOR SHEET'!N100,"")</f>
        <v/>
      </c>
      <c r="T89" s="232"/>
      <c r="U89" s="246"/>
      <c r="V89" s="246"/>
      <c r="W89" s="230" t="str">
        <f>IF(C89&lt;&gt;"",'CALCULATOR SHEET'!R100,"")</f>
        <v/>
      </c>
      <c r="X89" s="230"/>
      <c r="Y89" s="230">
        <v>1</v>
      </c>
      <c r="Z89" s="232"/>
      <c r="AA89" s="232" t="str">
        <f>IF(C89&lt;&gt;"",'CALCULATOR SHEET'!$H$9,"")</f>
        <v/>
      </c>
      <c r="AB89" s="232"/>
      <c r="AC89" s="232"/>
      <c r="AD89" s="234"/>
      <c r="AE89" s="235"/>
      <c r="AF89" s="162"/>
      <c r="AG89" s="253"/>
      <c r="AH89" s="253"/>
      <c r="AI89" s="252"/>
      <c r="AJ89" s="252"/>
      <c r="AK89" s="252"/>
      <c r="AL89" s="252"/>
      <c r="AM89" s="252"/>
      <c r="AN89" s="253"/>
      <c r="AO89" s="253"/>
    </row>
    <row r="90" spans="2:41" s="64" customFormat="1" ht="30" customHeight="1">
      <c r="B90" s="227">
        <v>86</v>
      </c>
      <c r="C90" s="228" t="str">
        <f>IF('CALCULATOR SHEET'!D101&lt;&gt;"",'CALCULATOR SHEET'!$T$5,"")</f>
        <v/>
      </c>
      <c r="D90" s="229" t="str">
        <f>IF('CALCULATOR SHEET'!D101&lt;&gt;"",'CALCULATOR SHEET'!$T$9,"")</f>
        <v/>
      </c>
      <c r="E90" s="230" t="str">
        <f t="shared" si="1"/>
        <v/>
      </c>
      <c r="F90" s="231" t="str">
        <f>IF(C90&lt;&gt;"",'CALCULATOR SHEET'!$D$9,"")</f>
        <v/>
      </c>
      <c r="G90" s="231" t="str">
        <f>IF('CALCULATOR SHEET'!D101&lt;&gt;"",'CALCULATOR SHEET'!D101,"")</f>
        <v/>
      </c>
      <c r="H90" s="231" t="str">
        <f>IF(Q90="CCL",BOMS!AG90,"")</f>
        <v/>
      </c>
      <c r="I90" s="230">
        <v>1</v>
      </c>
      <c r="J90" s="231" t="str">
        <f>IF(C90&lt;&gt;"",'CALCULATOR SHEET'!K101,"")</f>
        <v/>
      </c>
      <c r="K90" s="231" t="str">
        <f>IF(J90=GENERAL!$H$6,GENERAL!$H$6,IF(J90=GENERAL!$H$7,GENERAL!$H$7,IF('PM-ORDER'!J90=GENERAL!$H$8,GENERAL!$H$8,"")))</f>
        <v/>
      </c>
      <c r="L90" s="231" t="str">
        <f>IF(C90&lt;&gt;"",'CALCULATOR SHEET'!G101,"")</f>
        <v/>
      </c>
      <c r="M90" s="231" t="str">
        <f>IF(C90&lt;&gt;"",'CALCULATOR SHEET'!O101,"")</f>
        <v/>
      </c>
      <c r="N90" s="231" t="str">
        <f>IF(C90&lt;&gt;"",'CALCULATOR SHEET'!H101,"")</f>
        <v/>
      </c>
      <c r="O90" s="233" t="str">
        <f>IF(D90&lt;&gt;"",'CALCULATOR SHEET'!I101,"")</f>
        <v/>
      </c>
      <c r="P90" s="233" t="str">
        <f>IF(E90&lt;&gt;"",'CALCULATOR SHEET'!J101,"")</f>
        <v/>
      </c>
      <c r="Q90" s="230" t="str">
        <f>IF('CALCULATOR SHEET'!K101=GENERAL!$H$9,GENERAL!$H$9,IF(OR('CALCULATOR SHEET'!K101=GENERAL!$H$6,'CALCULATOR SHEET'!K101=GENERAL!$H$7,'CALCULATOR SHEET'!K101=GENERAL!$H$8),"CCL",""))</f>
        <v/>
      </c>
      <c r="R90" s="230" t="str">
        <f>IF(C90&lt;&gt;"",'CALCULATOR SHEET'!M101,"")</f>
        <v/>
      </c>
      <c r="S90" s="230" t="str">
        <f>IF(D90&lt;&gt;"",'CALCULATOR SHEET'!N101,"")</f>
        <v/>
      </c>
      <c r="T90" s="232"/>
      <c r="U90" s="246"/>
      <c r="V90" s="246"/>
      <c r="W90" s="230" t="str">
        <f>IF(C90&lt;&gt;"",'CALCULATOR SHEET'!R101,"")</f>
        <v/>
      </c>
      <c r="X90" s="230"/>
      <c r="Y90" s="230">
        <v>1</v>
      </c>
      <c r="Z90" s="232"/>
      <c r="AA90" s="232" t="str">
        <f>IF(C90&lt;&gt;"",'CALCULATOR SHEET'!$H$9,"")</f>
        <v/>
      </c>
      <c r="AB90" s="232"/>
      <c r="AC90" s="232"/>
      <c r="AD90" s="234"/>
      <c r="AE90" s="235"/>
      <c r="AF90" s="162"/>
      <c r="AG90" s="253"/>
      <c r="AH90" s="253"/>
      <c r="AI90" s="252"/>
      <c r="AJ90" s="252"/>
      <c r="AK90" s="252"/>
      <c r="AL90" s="252"/>
      <c r="AM90" s="252"/>
      <c r="AN90" s="253"/>
      <c r="AO90" s="253"/>
    </row>
    <row r="91" spans="2:41" s="64" customFormat="1" ht="30" customHeight="1">
      <c r="B91" s="227">
        <v>87</v>
      </c>
      <c r="C91" s="228" t="str">
        <f>IF('CALCULATOR SHEET'!D102&lt;&gt;"",'CALCULATOR SHEET'!$T$5,"")</f>
        <v/>
      </c>
      <c r="D91" s="229" t="str">
        <f>IF('CALCULATOR SHEET'!D102&lt;&gt;"",'CALCULATOR SHEET'!$T$9,"")</f>
        <v/>
      </c>
      <c r="E91" s="230" t="str">
        <f t="shared" si="1"/>
        <v/>
      </c>
      <c r="F91" s="231" t="str">
        <f>IF(C91&lt;&gt;"",'CALCULATOR SHEET'!$D$9,"")</f>
        <v/>
      </c>
      <c r="G91" s="231" t="str">
        <f>IF('CALCULATOR SHEET'!D102&lt;&gt;"",'CALCULATOR SHEET'!D102,"")</f>
        <v/>
      </c>
      <c r="H91" s="231" t="str">
        <f>IF(Q91="CCL",BOMS!AG91,"")</f>
        <v/>
      </c>
      <c r="I91" s="230">
        <v>1</v>
      </c>
      <c r="J91" s="231" t="str">
        <f>IF(C91&lt;&gt;"",'CALCULATOR SHEET'!K102,"")</f>
        <v/>
      </c>
      <c r="K91" s="231" t="str">
        <f>IF(J91=GENERAL!$H$6,GENERAL!$H$6,IF(J91=GENERAL!$H$7,GENERAL!$H$7,IF('PM-ORDER'!J91=GENERAL!$H$8,GENERAL!$H$8,"")))</f>
        <v/>
      </c>
      <c r="L91" s="231" t="str">
        <f>IF(C91&lt;&gt;"",'CALCULATOR SHEET'!G102,"")</f>
        <v/>
      </c>
      <c r="M91" s="231" t="str">
        <f>IF(C91&lt;&gt;"",'CALCULATOR SHEET'!O102,"")</f>
        <v/>
      </c>
      <c r="N91" s="231" t="str">
        <f>IF(C91&lt;&gt;"",'CALCULATOR SHEET'!H102,"")</f>
        <v/>
      </c>
      <c r="O91" s="233" t="str">
        <f>IF(D91&lt;&gt;"",'CALCULATOR SHEET'!I102,"")</f>
        <v/>
      </c>
      <c r="P91" s="233" t="str">
        <f>IF(E91&lt;&gt;"",'CALCULATOR SHEET'!J102,"")</f>
        <v/>
      </c>
      <c r="Q91" s="230" t="str">
        <f>IF('CALCULATOR SHEET'!K102=GENERAL!$H$9,GENERAL!$H$9,IF(OR('CALCULATOR SHEET'!K102=GENERAL!$H$6,'CALCULATOR SHEET'!K102=GENERAL!$H$7,'CALCULATOR SHEET'!K102=GENERAL!$H$8),"CCL",""))</f>
        <v/>
      </c>
      <c r="R91" s="230" t="str">
        <f>IF(C91&lt;&gt;"",'CALCULATOR SHEET'!M102,"")</f>
        <v/>
      </c>
      <c r="S91" s="230" t="str">
        <f>IF(D91&lt;&gt;"",'CALCULATOR SHEET'!N102,"")</f>
        <v/>
      </c>
      <c r="T91" s="232"/>
      <c r="U91" s="246"/>
      <c r="V91" s="246"/>
      <c r="W91" s="230" t="str">
        <f>IF(C91&lt;&gt;"",'CALCULATOR SHEET'!R102,"")</f>
        <v/>
      </c>
      <c r="X91" s="230"/>
      <c r="Y91" s="230">
        <v>1</v>
      </c>
      <c r="Z91" s="232"/>
      <c r="AA91" s="232" t="str">
        <f>IF(C91&lt;&gt;"",'CALCULATOR SHEET'!$H$9,"")</f>
        <v/>
      </c>
      <c r="AB91" s="232"/>
      <c r="AC91" s="232"/>
      <c r="AD91" s="234"/>
      <c r="AE91" s="235"/>
      <c r="AF91" s="162"/>
      <c r="AG91" s="253"/>
      <c r="AH91" s="253"/>
      <c r="AI91" s="252"/>
      <c r="AJ91" s="252"/>
      <c r="AK91" s="252"/>
      <c r="AL91" s="252"/>
      <c r="AM91" s="252"/>
      <c r="AN91" s="253"/>
      <c r="AO91" s="253"/>
    </row>
    <row r="92" spans="2:41" s="64" customFormat="1" ht="30" customHeight="1">
      <c r="B92" s="227">
        <v>88</v>
      </c>
      <c r="C92" s="228" t="str">
        <f>IF('CALCULATOR SHEET'!D103&lt;&gt;"",'CALCULATOR SHEET'!$T$5,"")</f>
        <v/>
      </c>
      <c r="D92" s="229" t="str">
        <f>IF('CALCULATOR SHEET'!D103&lt;&gt;"",'CALCULATOR SHEET'!$T$9,"")</f>
        <v/>
      </c>
      <c r="E92" s="230" t="str">
        <f t="shared" si="1"/>
        <v/>
      </c>
      <c r="F92" s="231" t="str">
        <f>IF(C92&lt;&gt;"",'CALCULATOR SHEET'!$D$9,"")</f>
        <v/>
      </c>
      <c r="G92" s="231" t="str">
        <f>IF('CALCULATOR SHEET'!D103&lt;&gt;"",'CALCULATOR SHEET'!D103,"")</f>
        <v/>
      </c>
      <c r="H92" s="231" t="str">
        <f>IF(Q92="CCL",BOMS!AG92,"")</f>
        <v/>
      </c>
      <c r="I92" s="230">
        <v>1</v>
      </c>
      <c r="J92" s="231" t="str">
        <f>IF(C92&lt;&gt;"",'CALCULATOR SHEET'!K103,"")</f>
        <v/>
      </c>
      <c r="K92" s="231" t="str">
        <f>IF(J92=GENERAL!$H$6,GENERAL!$H$6,IF(J92=GENERAL!$H$7,GENERAL!$H$7,IF('PM-ORDER'!J92=GENERAL!$H$8,GENERAL!$H$8,"")))</f>
        <v/>
      </c>
      <c r="L92" s="231" t="str">
        <f>IF(C92&lt;&gt;"",'CALCULATOR SHEET'!G103,"")</f>
        <v/>
      </c>
      <c r="M92" s="231" t="str">
        <f>IF(C92&lt;&gt;"",'CALCULATOR SHEET'!O103,"")</f>
        <v/>
      </c>
      <c r="N92" s="231" t="str">
        <f>IF(C92&lt;&gt;"",'CALCULATOR SHEET'!H103,"")</f>
        <v/>
      </c>
      <c r="O92" s="233" t="str">
        <f>IF(D92&lt;&gt;"",'CALCULATOR SHEET'!I103,"")</f>
        <v/>
      </c>
      <c r="P92" s="233" t="str">
        <f>IF(E92&lt;&gt;"",'CALCULATOR SHEET'!J103,"")</f>
        <v/>
      </c>
      <c r="Q92" s="230" t="str">
        <f>IF('CALCULATOR SHEET'!K103=GENERAL!$H$9,GENERAL!$H$9,IF(OR('CALCULATOR SHEET'!K103=GENERAL!$H$6,'CALCULATOR SHEET'!K103=GENERAL!$H$7,'CALCULATOR SHEET'!K103=GENERAL!$H$8),"CCL",""))</f>
        <v/>
      </c>
      <c r="R92" s="230" t="str">
        <f>IF(C92&lt;&gt;"",'CALCULATOR SHEET'!M103,"")</f>
        <v/>
      </c>
      <c r="S92" s="230" t="str">
        <f>IF(D92&lt;&gt;"",'CALCULATOR SHEET'!N103,"")</f>
        <v/>
      </c>
      <c r="T92" s="232"/>
      <c r="U92" s="246"/>
      <c r="V92" s="246"/>
      <c r="W92" s="230" t="str">
        <f>IF(C92&lt;&gt;"",'CALCULATOR SHEET'!R103,"")</f>
        <v/>
      </c>
      <c r="X92" s="230"/>
      <c r="Y92" s="230">
        <v>1</v>
      </c>
      <c r="Z92" s="232"/>
      <c r="AA92" s="232" t="str">
        <f>IF(C92&lt;&gt;"",'CALCULATOR SHEET'!$H$9,"")</f>
        <v/>
      </c>
      <c r="AB92" s="232"/>
      <c r="AC92" s="232"/>
      <c r="AD92" s="234"/>
      <c r="AE92" s="235"/>
      <c r="AF92" s="162"/>
      <c r="AG92" s="253"/>
      <c r="AH92" s="253"/>
      <c r="AI92" s="252"/>
      <c r="AJ92" s="252"/>
      <c r="AK92" s="252"/>
      <c r="AL92" s="252"/>
      <c r="AM92" s="252"/>
      <c r="AN92" s="253"/>
      <c r="AO92" s="253"/>
    </row>
    <row r="93" spans="2:41" s="64" customFormat="1" ht="30" customHeight="1">
      <c r="B93" s="227">
        <v>89</v>
      </c>
      <c r="C93" s="228" t="str">
        <f>IF('CALCULATOR SHEET'!D104&lt;&gt;"",'CALCULATOR SHEET'!$T$5,"")</f>
        <v/>
      </c>
      <c r="D93" s="229" t="str">
        <f>IF('CALCULATOR SHEET'!D104&lt;&gt;"",'CALCULATOR SHEET'!$T$9,"")</f>
        <v/>
      </c>
      <c r="E93" s="230" t="str">
        <f t="shared" si="1"/>
        <v/>
      </c>
      <c r="F93" s="231" t="str">
        <f>IF(C93&lt;&gt;"",'CALCULATOR SHEET'!$D$9,"")</f>
        <v/>
      </c>
      <c r="G93" s="231" t="str">
        <f>IF('CALCULATOR SHEET'!D104&lt;&gt;"",'CALCULATOR SHEET'!D104,"")</f>
        <v/>
      </c>
      <c r="H93" s="231" t="str">
        <f>IF(Q93="CCL",BOMS!AG93,"")</f>
        <v/>
      </c>
      <c r="I93" s="230">
        <v>1</v>
      </c>
      <c r="J93" s="231" t="str">
        <f>IF(C93&lt;&gt;"",'CALCULATOR SHEET'!K104,"")</f>
        <v/>
      </c>
      <c r="K93" s="231" t="str">
        <f>IF(J93=GENERAL!$H$6,GENERAL!$H$6,IF(J93=GENERAL!$H$7,GENERAL!$H$7,IF('PM-ORDER'!J93=GENERAL!$H$8,GENERAL!$H$8,"")))</f>
        <v/>
      </c>
      <c r="L93" s="231" t="str">
        <f>IF(C93&lt;&gt;"",'CALCULATOR SHEET'!G104,"")</f>
        <v/>
      </c>
      <c r="M93" s="231" t="str">
        <f>IF(C93&lt;&gt;"",'CALCULATOR SHEET'!O104,"")</f>
        <v/>
      </c>
      <c r="N93" s="231" t="str">
        <f>IF(C93&lt;&gt;"",'CALCULATOR SHEET'!H104,"")</f>
        <v/>
      </c>
      <c r="O93" s="233" t="str">
        <f>IF(D93&lt;&gt;"",'CALCULATOR SHEET'!I104,"")</f>
        <v/>
      </c>
      <c r="P93" s="233" t="str">
        <f>IF(E93&lt;&gt;"",'CALCULATOR SHEET'!J104,"")</f>
        <v/>
      </c>
      <c r="Q93" s="230" t="str">
        <f>IF('CALCULATOR SHEET'!K104=GENERAL!$H$9,GENERAL!$H$9,IF(OR('CALCULATOR SHEET'!K104=GENERAL!$H$6,'CALCULATOR SHEET'!K104=GENERAL!$H$7,'CALCULATOR SHEET'!K104=GENERAL!$H$8),"CCL",""))</f>
        <v/>
      </c>
      <c r="R93" s="230" t="str">
        <f>IF(C93&lt;&gt;"",'CALCULATOR SHEET'!M104,"")</f>
        <v/>
      </c>
      <c r="S93" s="230" t="str">
        <f>IF(D93&lt;&gt;"",'CALCULATOR SHEET'!N104,"")</f>
        <v/>
      </c>
      <c r="T93" s="232"/>
      <c r="U93" s="246"/>
      <c r="V93" s="246"/>
      <c r="W93" s="230" t="str">
        <f>IF(C93&lt;&gt;"",'CALCULATOR SHEET'!R104,"")</f>
        <v/>
      </c>
      <c r="X93" s="230"/>
      <c r="Y93" s="230">
        <v>1</v>
      </c>
      <c r="Z93" s="232"/>
      <c r="AA93" s="232" t="str">
        <f>IF(C93&lt;&gt;"",'CALCULATOR SHEET'!$H$9,"")</f>
        <v/>
      </c>
      <c r="AB93" s="232"/>
      <c r="AC93" s="232"/>
      <c r="AD93" s="234"/>
      <c r="AE93" s="235"/>
      <c r="AF93" s="162"/>
      <c r="AG93" s="253"/>
      <c r="AH93" s="253"/>
      <c r="AI93" s="252"/>
      <c r="AJ93" s="252"/>
      <c r="AK93" s="252"/>
      <c r="AL93" s="252"/>
      <c r="AM93" s="252"/>
      <c r="AN93" s="253"/>
      <c r="AO93" s="253"/>
    </row>
    <row r="94" spans="2:41" s="64" customFormat="1" ht="30" customHeight="1">
      <c r="B94" s="227">
        <v>90</v>
      </c>
      <c r="C94" s="228" t="str">
        <f>IF('CALCULATOR SHEET'!D105&lt;&gt;"",'CALCULATOR SHEET'!$T$5,"")</f>
        <v/>
      </c>
      <c r="D94" s="229" t="str">
        <f>IF('CALCULATOR SHEET'!D105&lt;&gt;"",'CALCULATOR SHEET'!$T$9,"")</f>
        <v/>
      </c>
      <c r="E94" s="230" t="str">
        <f t="shared" si="1"/>
        <v/>
      </c>
      <c r="F94" s="231" t="str">
        <f>IF(C94&lt;&gt;"",'CALCULATOR SHEET'!$D$9,"")</f>
        <v/>
      </c>
      <c r="G94" s="231" t="str">
        <f>IF('CALCULATOR SHEET'!D105&lt;&gt;"",'CALCULATOR SHEET'!D105,"")</f>
        <v/>
      </c>
      <c r="H94" s="231" t="str">
        <f>IF(Q94="CCL",BOMS!AG94,"")</f>
        <v/>
      </c>
      <c r="I94" s="230">
        <v>1</v>
      </c>
      <c r="J94" s="231" t="str">
        <f>IF(C94&lt;&gt;"",'CALCULATOR SHEET'!K105,"")</f>
        <v/>
      </c>
      <c r="K94" s="231" t="str">
        <f>IF(J94=GENERAL!$H$6,GENERAL!$H$6,IF(J94=GENERAL!$H$7,GENERAL!$H$7,IF('PM-ORDER'!J94=GENERAL!$H$8,GENERAL!$H$8,"")))</f>
        <v/>
      </c>
      <c r="L94" s="231" t="str">
        <f>IF(C94&lt;&gt;"",'CALCULATOR SHEET'!G105,"")</f>
        <v/>
      </c>
      <c r="M94" s="231" t="str">
        <f>IF(C94&lt;&gt;"",'CALCULATOR SHEET'!O105,"")</f>
        <v/>
      </c>
      <c r="N94" s="231" t="str">
        <f>IF(C94&lt;&gt;"",'CALCULATOR SHEET'!H105,"")</f>
        <v/>
      </c>
      <c r="O94" s="233" t="str">
        <f>IF(D94&lt;&gt;"",'CALCULATOR SHEET'!I105,"")</f>
        <v/>
      </c>
      <c r="P94" s="233" t="str">
        <f>IF(E94&lt;&gt;"",'CALCULATOR SHEET'!J105,"")</f>
        <v/>
      </c>
      <c r="Q94" s="230" t="str">
        <f>IF('CALCULATOR SHEET'!K105=GENERAL!$H$9,GENERAL!$H$9,IF(OR('CALCULATOR SHEET'!K105=GENERAL!$H$6,'CALCULATOR SHEET'!K105=GENERAL!$H$7,'CALCULATOR SHEET'!K105=GENERAL!$H$8),"CCL",""))</f>
        <v/>
      </c>
      <c r="R94" s="230" t="str">
        <f>IF(C94&lt;&gt;"",'CALCULATOR SHEET'!M105,"")</f>
        <v/>
      </c>
      <c r="S94" s="230" t="str">
        <f>IF(D94&lt;&gt;"",'CALCULATOR SHEET'!N105,"")</f>
        <v/>
      </c>
      <c r="T94" s="232"/>
      <c r="U94" s="246"/>
      <c r="V94" s="246"/>
      <c r="W94" s="230" t="str">
        <f>IF(C94&lt;&gt;"",'CALCULATOR SHEET'!R105,"")</f>
        <v/>
      </c>
      <c r="X94" s="230"/>
      <c r="Y94" s="230">
        <v>1</v>
      </c>
      <c r="Z94" s="232"/>
      <c r="AA94" s="232" t="str">
        <f>IF(C94&lt;&gt;"",'CALCULATOR SHEET'!$H$9,"")</f>
        <v/>
      </c>
      <c r="AB94" s="232"/>
      <c r="AC94" s="232"/>
      <c r="AD94" s="234"/>
      <c r="AE94" s="235"/>
      <c r="AF94" s="162"/>
      <c r="AG94" s="253"/>
      <c r="AH94" s="253"/>
      <c r="AI94" s="252"/>
      <c r="AJ94" s="252"/>
      <c r="AK94" s="252"/>
      <c r="AL94" s="252"/>
      <c r="AM94" s="252"/>
      <c r="AN94" s="253"/>
      <c r="AO94" s="253"/>
    </row>
    <row r="95" spans="2:41" s="64" customFormat="1" ht="30" customHeight="1">
      <c r="B95" s="227">
        <v>91</v>
      </c>
      <c r="C95" s="228" t="str">
        <f>IF('CALCULATOR SHEET'!D106&lt;&gt;"",'CALCULATOR SHEET'!$T$5,"")</f>
        <v/>
      </c>
      <c r="D95" s="229" t="str">
        <f>IF('CALCULATOR SHEET'!D106&lt;&gt;"",'CALCULATOR SHEET'!$T$9,"")</f>
        <v/>
      </c>
      <c r="E95" s="230" t="str">
        <f t="shared" si="1"/>
        <v/>
      </c>
      <c r="F95" s="231" t="str">
        <f>IF(C95&lt;&gt;"",'CALCULATOR SHEET'!$D$9,"")</f>
        <v/>
      </c>
      <c r="G95" s="231" t="str">
        <f>IF('CALCULATOR SHEET'!D106&lt;&gt;"",'CALCULATOR SHEET'!D106,"")</f>
        <v/>
      </c>
      <c r="H95" s="231" t="str">
        <f>IF(Q95="CCL",BOMS!AG95,"")</f>
        <v/>
      </c>
      <c r="I95" s="230">
        <v>1</v>
      </c>
      <c r="J95" s="231" t="str">
        <f>IF(C95&lt;&gt;"",'CALCULATOR SHEET'!K106,"")</f>
        <v/>
      </c>
      <c r="K95" s="231" t="str">
        <f>IF(J95=GENERAL!$H$6,GENERAL!$H$6,IF(J95=GENERAL!$H$7,GENERAL!$H$7,IF('PM-ORDER'!J95=GENERAL!$H$8,GENERAL!$H$8,"")))</f>
        <v/>
      </c>
      <c r="L95" s="231" t="str">
        <f>IF(C95&lt;&gt;"",'CALCULATOR SHEET'!G106,"")</f>
        <v/>
      </c>
      <c r="M95" s="231" t="str">
        <f>IF(C95&lt;&gt;"",'CALCULATOR SHEET'!O106,"")</f>
        <v/>
      </c>
      <c r="N95" s="231" t="str">
        <f>IF(C95&lt;&gt;"",'CALCULATOR SHEET'!H106,"")</f>
        <v/>
      </c>
      <c r="O95" s="233" t="str">
        <f>IF(D95&lt;&gt;"",'CALCULATOR SHEET'!I106,"")</f>
        <v/>
      </c>
      <c r="P95" s="233" t="str">
        <f>IF(E95&lt;&gt;"",'CALCULATOR SHEET'!J106,"")</f>
        <v/>
      </c>
      <c r="Q95" s="230" t="str">
        <f>IF('CALCULATOR SHEET'!K106=GENERAL!$H$9,GENERAL!$H$9,IF(OR('CALCULATOR SHEET'!K106=GENERAL!$H$6,'CALCULATOR SHEET'!K106=GENERAL!$H$7,'CALCULATOR SHEET'!K106=GENERAL!$H$8),"CCL",""))</f>
        <v/>
      </c>
      <c r="R95" s="230" t="str">
        <f>IF(C95&lt;&gt;"",'CALCULATOR SHEET'!M106,"")</f>
        <v/>
      </c>
      <c r="S95" s="230" t="str">
        <f>IF(D95&lt;&gt;"",'CALCULATOR SHEET'!N106,"")</f>
        <v/>
      </c>
      <c r="T95" s="232"/>
      <c r="U95" s="246"/>
      <c r="V95" s="246"/>
      <c r="W95" s="230" t="str">
        <f>IF(C95&lt;&gt;"",'CALCULATOR SHEET'!R106,"")</f>
        <v/>
      </c>
      <c r="X95" s="230"/>
      <c r="Y95" s="230">
        <v>1</v>
      </c>
      <c r="Z95" s="232"/>
      <c r="AA95" s="232" t="str">
        <f>IF(C95&lt;&gt;"",'CALCULATOR SHEET'!$H$9,"")</f>
        <v/>
      </c>
      <c r="AB95" s="232"/>
      <c r="AC95" s="232"/>
      <c r="AD95" s="234"/>
      <c r="AE95" s="235"/>
      <c r="AF95" s="162"/>
      <c r="AG95" s="253"/>
      <c r="AH95" s="253"/>
      <c r="AI95" s="252"/>
      <c r="AJ95" s="252"/>
      <c r="AK95" s="252"/>
      <c r="AL95" s="252"/>
      <c r="AM95" s="252"/>
      <c r="AN95" s="253"/>
      <c r="AO95" s="253"/>
    </row>
    <row r="96" spans="2:41" s="64" customFormat="1" ht="30" customHeight="1">
      <c r="B96" s="227">
        <v>92</v>
      </c>
      <c r="C96" s="228" t="str">
        <f>IF('CALCULATOR SHEET'!D107&lt;&gt;"",'CALCULATOR SHEET'!$T$5,"")</f>
        <v/>
      </c>
      <c r="D96" s="229" t="str">
        <f>IF('CALCULATOR SHEET'!D107&lt;&gt;"",'CALCULATOR SHEET'!$T$9,"")</f>
        <v/>
      </c>
      <c r="E96" s="230" t="str">
        <f t="shared" si="1"/>
        <v/>
      </c>
      <c r="F96" s="231" t="str">
        <f>IF(C96&lt;&gt;"",'CALCULATOR SHEET'!$D$9,"")</f>
        <v/>
      </c>
      <c r="G96" s="231" t="str">
        <f>IF('CALCULATOR SHEET'!D107&lt;&gt;"",'CALCULATOR SHEET'!D107,"")</f>
        <v/>
      </c>
      <c r="H96" s="231" t="str">
        <f>IF(Q96="CCL",BOMS!AG96,"")</f>
        <v/>
      </c>
      <c r="I96" s="230">
        <v>1</v>
      </c>
      <c r="J96" s="231" t="str">
        <f>IF(C96&lt;&gt;"",'CALCULATOR SHEET'!K107,"")</f>
        <v/>
      </c>
      <c r="K96" s="231" t="str">
        <f>IF(J96=GENERAL!$H$6,GENERAL!$H$6,IF(J96=GENERAL!$H$7,GENERAL!$H$7,IF('PM-ORDER'!J96=GENERAL!$H$8,GENERAL!$H$8,"")))</f>
        <v/>
      </c>
      <c r="L96" s="231" t="str">
        <f>IF(C96&lt;&gt;"",'CALCULATOR SHEET'!G107,"")</f>
        <v/>
      </c>
      <c r="M96" s="231" t="str">
        <f>IF(C96&lt;&gt;"",'CALCULATOR SHEET'!O107,"")</f>
        <v/>
      </c>
      <c r="N96" s="231" t="str">
        <f>IF(C96&lt;&gt;"",'CALCULATOR SHEET'!H107,"")</f>
        <v/>
      </c>
      <c r="O96" s="233" t="str">
        <f>IF(D96&lt;&gt;"",'CALCULATOR SHEET'!I107,"")</f>
        <v/>
      </c>
      <c r="P96" s="233" t="str">
        <f>IF(E96&lt;&gt;"",'CALCULATOR SHEET'!J107,"")</f>
        <v/>
      </c>
      <c r="Q96" s="230" t="str">
        <f>IF('CALCULATOR SHEET'!K107=GENERAL!$H$9,GENERAL!$H$9,IF(OR('CALCULATOR SHEET'!K107=GENERAL!$H$6,'CALCULATOR SHEET'!K107=GENERAL!$H$7,'CALCULATOR SHEET'!K107=GENERAL!$H$8),"CCL",""))</f>
        <v/>
      </c>
      <c r="R96" s="230" t="str">
        <f>IF(C96&lt;&gt;"",'CALCULATOR SHEET'!M107,"")</f>
        <v/>
      </c>
      <c r="S96" s="230" t="str">
        <f>IF(D96&lt;&gt;"",'CALCULATOR SHEET'!N107,"")</f>
        <v/>
      </c>
      <c r="T96" s="232"/>
      <c r="U96" s="246"/>
      <c r="V96" s="246"/>
      <c r="W96" s="230" t="str">
        <f>IF(C96&lt;&gt;"",'CALCULATOR SHEET'!R107,"")</f>
        <v/>
      </c>
      <c r="X96" s="230"/>
      <c r="Y96" s="230">
        <v>1</v>
      </c>
      <c r="Z96" s="232"/>
      <c r="AA96" s="232" t="str">
        <f>IF(C96&lt;&gt;"",'CALCULATOR SHEET'!$H$9,"")</f>
        <v/>
      </c>
      <c r="AB96" s="232"/>
      <c r="AC96" s="232"/>
      <c r="AD96" s="234"/>
      <c r="AE96" s="235"/>
      <c r="AF96" s="162"/>
      <c r="AG96" s="253"/>
      <c r="AH96" s="253"/>
      <c r="AI96" s="252"/>
      <c r="AJ96" s="252"/>
      <c r="AK96" s="252"/>
      <c r="AL96" s="252"/>
      <c r="AM96" s="252"/>
      <c r="AN96" s="253"/>
      <c r="AO96" s="253"/>
    </row>
    <row r="97" spans="1:41" s="64" customFormat="1" ht="30" customHeight="1">
      <c r="B97" s="227">
        <v>93</v>
      </c>
      <c r="C97" s="228" t="str">
        <f>IF('CALCULATOR SHEET'!D108&lt;&gt;"",'CALCULATOR SHEET'!$T$5,"")</f>
        <v/>
      </c>
      <c r="D97" s="229" t="str">
        <f>IF('CALCULATOR SHEET'!D108&lt;&gt;"",'CALCULATOR SHEET'!$T$9,"")</f>
        <v/>
      </c>
      <c r="E97" s="230" t="str">
        <f t="shared" si="1"/>
        <v/>
      </c>
      <c r="F97" s="231" t="str">
        <f>IF(C97&lt;&gt;"",'CALCULATOR SHEET'!$D$9,"")</f>
        <v/>
      </c>
      <c r="G97" s="231" t="str">
        <f>IF('CALCULATOR SHEET'!D108&lt;&gt;"",'CALCULATOR SHEET'!D108,"")</f>
        <v/>
      </c>
      <c r="H97" s="231" t="str">
        <f>IF(Q97="CCL",BOMS!AG97,"")</f>
        <v/>
      </c>
      <c r="I97" s="230">
        <v>1</v>
      </c>
      <c r="J97" s="231" t="str">
        <f>IF(C97&lt;&gt;"",'CALCULATOR SHEET'!K108,"")</f>
        <v/>
      </c>
      <c r="K97" s="231" t="str">
        <f>IF(J97=GENERAL!$H$6,GENERAL!$H$6,IF(J97=GENERAL!$H$7,GENERAL!$H$7,IF('PM-ORDER'!J97=GENERAL!$H$8,GENERAL!$H$8,"")))</f>
        <v/>
      </c>
      <c r="L97" s="231" t="str">
        <f>IF(C97&lt;&gt;"",'CALCULATOR SHEET'!G108,"")</f>
        <v/>
      </c>
      <c r="M97" s="231" t="str">
        <f>IF(C97&lt;&gt;"",'CALCULATOR SHEET'!O108,"")</f>
        <v/>
      </c>
      <c r="N97" s="231" t="str">
        <f>IF(C97&lt;&gt;"",'CALCULATOR SHEET'!H108,"")</f>
        <v/>
      </c>
      <c r="O97" s="233" t="str">
        <f>IF(D97&lt;&gt;"",'CALCULATOR SHEET'!I108,"")</f>
        <v/>
      </c>
      <c r="P97" s="233" t="str">
        <f>IF(E97&lt;&gt;"",'CALCULATOR SHEET'!J108,"")</f>
        <v/>
      </c>
      <c r="Q97" s="230" t="str">
        <f>IF('CALCULATOR SHEET'!K108=GENERAL!$H$9,GENERAL!$H$9,IF(OR('CALCULATOR SHEET'!K108=GENERAL!$H$6,'CALCULATOR SHEET'!K108=GENERAL!$H$7,'CALCULATOR SHEET'!K108=GENERAL!$H$8),"CCL",""))</f>
        <v/>
      </c>
      <c r="R97" s="230" t="str">
        <f>IF(C97&lt;&gt;"",'CALCULATOR SHEET'!M108,"")</f>
        <v/>
      </c>
      <c r="S97" s="230" t="str">
        <f>IF(D97&lt;&gt;"",'CALCULATOR SHEET'!N108,"")</f>
        <v/>
      </c>
      <c r="T97" s="232"/>
      <c r="U97" s="246"/>
      <c r="V97" s="246"/>
      <c r="W97" s="230" t="str">
        <f>IF(C97&lt;&gt;"",'CALCULATOR SHEET'!R108,"")</f>
        <v/>
      </c>
      <c r="X97" s="230"/>
      <c r="Y97" s="230">
        <v>1</v>
      </c>
      <c r="Z97" s="232"/>
      <c r="AA97" s="232" t="str">
        <f>IF(C97&lt;&gt;"",'CALCULATOR SHEET'!$H$9,"")</f>
        <v/>
      </c>
      <c r="AB97" s="232"/>
      <c r="AC97" s="232"/>
      <c r="AD97" s="234"/>
      <c r="AE97" s="235"/>
      <c r="AF97" s="162"/>
      <c r="AG97" s="253"/>
      <c r="AH97" s="253"/>
      <c r="AI97" s="252"/>
      <c r="AJ97" s="252"/>
      <c r="AK97" s="252"/>
      <c r="AL97" s="252"/>
      <c r="AM97" s="252"/>
      <c r="AN97" s="253"/>
      <c r="AO97" s="253"/>
    </row>
    <row r="98" spans="1:41" s="64" customFormat="1" ht="30" customHeight="1">
      <c r="B98" s="227">
        <v>94</v>
      </c>
      <c r="C98" s="228" t="str">
        <f>IF('CALCULATOR SHEET'!D109&lt;&gt;"",'CALCULATOR SHEET'!$T$5,"")</f>
        <v/>
      </c>
      <c r="D98" s="229" t="str">
        <f>IF('CALCULATOR SHEET'!D109&lt;&gt;"",'CALCULATOR SHEET'!$T$9,"")</f>
        <v/>
      </c>
      <c r="E98" s="230" t="str">
        <f t="shared" si="1"/>
        <v/>
      </c>
      <c r="F98" s="231" t="str">
        <f>IF(C98&lt;&gt;"",'CALCULATOR SHEET'!$D$9,"")</f>
        <v/>
      </c>
      <c r="G98" s="231" t="str">
        <f>IF('CALCULATOR SHEET'!D109&lt;&gt;"",'CALCULATOR SHEET'!D109,"")</f>
        <v/>
      </c>
      <c r="H98" s="231" t="str">
        <f>IF(Q98="CCL",BOMS!AG98,"")</f>
        <v/>
      </c>
      <c r="I98" s="230">
        <v>1</v>
      </c>
      <c r="J98" s="231" t="str">
        <f>IF(C98&lt;&gt;"",'CALCULATOR SHEET'!K109,"")</f>
        <v/>
      </c>
      <c r="K98" s="231" t="str">
        <f>IF(J98=GENERAL!$H$6,GENERAL!$H$6,IF(J98=GENERAL!$H$7,GENERAL!$H$7,IF('PM-ORDER'!J98=GENERAL!$H$8,GENERAL!$H$8,"")))</f>
        <v/>
      </c>
      <c r="L98" s="231" t="str">
        <f>IF(C98&lt;&gt;"",'CALCULATOR SHEET'!G109,"")</f>
        <v/>
      </c>
      <c r="M98" s="231" t="str">
        <f>IF(C98&lt;&gt;"",'CALCULATOR SHEET'!O109,"")</f>
        <v/>
      </c>
      <c r="N98" s="231" t="str">
        <f>IF(C98&lt;&gt;"",'CALCULATOR SHEET'!H109,"")</f>
        <v/>
      </c>
      <c r="O98" s="233" t="str">
        <f>IF(D98&lt;&gt;"",'CALCULATOR SHEET'!I109,"")</f>
        <v/>
      </c>
      <c r="P98" s="233" t="str">
        <f>IF(E98&lt;&gt;"",'CALCULATOR SHEET'!J109,"")</f>
        <v/>
      </c>
      <c r="Q98" s="230" t="str">
        <f>IF('CALCULATOR SHEET'!K109=GENERAL!$H$9,GENERAL!$H$9,IF(OR('CALCULATOR SHEET'!K109=GENERAL!$H$6,'CALCULATOR SHEET'!K109=GENERAL!$H$7,'CALCULATOR SHEET'!K109=GENERAL!$H$8),"CCL",""))</f>
        <v/>
      </c>
      <c r="R98" s="230" t="str">
        <f>IF(C98&lt;&gt;"",'CALCULATOR SHEET'!M109,"")</f>
        <v/>
      </c>
      <c r="S98" s="230" t="str">
        <f>IF(D98&lt;&gt;"",'CALCULATOR SHEET'!N109,"")</f>
        <v/>
      </c>
      <c r="T98" s="232"/>
      <c r="U98" s="246"/>
      <c r="V98" s="246"/>
      <c r="W98" s="230" t="str">
        <f>IF(C98&lt;&gt;"",'CALCULATOR SHEET'!R109,"")</f>
        <v/>
      </c>
      <c r="X98" s="230"/>
      <c r="Y98" s="230">
        <v>1</v>
      </c>
      <c r="Z98" s="232"/>
      <c r="AA98" s="232" t="str">
        <f>IF(C98&lt;&gt;"",'CALCULATOR SHEET'!$H$9,"")</f>
        <v/>
      </c>
      <c r="AB98" s="232"/>
      <c r="AC98" s="232"/>
      <c r="AD98" s="234"/>
      <c r="AE98" s="235"/>
      <c r="AF98" s="162"/>
      <c r="AG98" s="253"/>
      <c r="AH98" s="253"/>
      <c r="AI98" s="252"/>
      <c r="AJ98" s="252"/>
      <c r="AK98" s="252"/>
      <c r="AL98" s="252"/>
      <c r="AM98" s="252"/>
      <c r="AN98" s="253"/>
      <c r="AO98" s="253"/>
    </row>
    <row r="99" spans="1:41" s="64" customFormat="1" ht="30" customHeight="1">
      <c r="B99" s="227">
        <v>95</v>
      </c>
      <c r="C99" s="228" t="str">
        <f>IF('CALCULATOR SHEET'!D110&lt;&gt;"",'CALCULATOR SHEET'!$T$5,"")</f>
        <v/>
      </c>
      <c r="D99" s="229" t="str">
        <f>IF('CALCULATOR SHEET'!D110&lt;&gt;"",'CALCULATOR SHEET'!$T$9,"")</f>
        <v/>
      </c>
      <c r="E99" s="230" t="str">
        <f t="shared" si="1"/>
        <v/>
      </c>
      <c r="F99" s="231" t="str">
        <f>IF(C99&lt;&gt;"",'CALCULATOR SHEET'!$D$9,"")</f>
        <v/>
      </c>
      <c r="G99" s="231" t="str">
        <f>IF('CALCULATOR SHEET'!D110&lt;&gt;"",'CALCULATOR SHEET'!D110,"")</f>
        <v/>
      </c>
      <c r="H99" s="231" t="str">
        <f>IF(Q99="CCL",BOMS!AG99,"")</f>
        <v/>
      </c>
      <c r="I99" s="230">
        <v>1</v>
      </c>
      <c r="J99" s="231" t="str">
        <f>IF(C99&lt;&gt;"",'CALCULATOR SHEET'!K110,"")</f>
        <v/>
      </c>
      <c r="K99" s="231" t="str">
        <f>IF(J99=GENERAL!$H$6,GENERAL!$H$6,IF(J99=GENERAL!$H$7,GENERAL!$H$7,IF('PM-ORDER'!J99=GENERAL!$H$8,GENERAL!$H$8,"")))</f>
        <v/>
      </c>
      <c r="L99" s="231" t="str">
        <f>IF(C99&lt;&gt;"",'CALCULATOR SHEET'!G110,"")</f>
        <v/>
      </c>
      <c r="M99" s="231" t="str">
        <f>IF(C99&lt;&gt;"",'CALCULATOR SHEET'!O110,"")</f>
        <v/>
      </c>
      <c r="N99" s="231" t="str">
        <f>IF(C99&lt;&gt;"",'CALCULATOR SHEET'!H110,"")</f>
        <v/>
      </c>
      <c r="O99" s="233" t="str">
        <f>IF(D99&lt;&gt;"",'CALCULATOR SHEET'!I110,"")</f>
        <v/>
      </c>
      <c r="P99" s="233" t="str">
        <f>IF(E99&lt;&gt;"",'CALCULATOR SHEET'!J110,"")</f>
        <v/>
      </c>
      <c r="Q99" s="230" t="str">
        <f>IF('CALCULATOR SHEET'!K110=GENERAL!$H$9,GENERAL!$H$9,IF(OR('CALCULATOR SHEET'!K110=GENERAL!$H$6,'CALCULATOR SHEET'!K110=GENERAL!$H$7,'CALCULATOR SHEET'!K110=GENERAL!$H$8),"CCL",""))</f>
        <v/>
      </c>
      <c r="R99" s="230" t="str">
        <f>IF(C99&lt;&gt;"",'CALCULATOR SHEET'!M110,"")</f>
        <v/>
      </c>
      <c r="S99" s="230" t="str">
        <f>IF(D99&lt;&gt;"",'CALCULATOR SHEET'!N110,"")</f>
        <v/>
      </c>
      <c r="T99" s="232"/>
      <c r="U99" s="246"/>
      <c r="V99" s="246"/>
      <c r="W99" s="230" t="str">
        <f>IF(C99&lt;&gt;"",'CALCULATOR SHEET'!R110,"")</f>
        <v/>
      </c>
      <c r="X99" s="230"/>
      <c r="Y99" s="230">
        <v>1</v>
      </c>
      <c r="Z99" s="232"/>
      <c r="AA99" s="232" t="str">
        <f>IF(C99&lt;&gt;"",'CALCULATOR SHEET'!$H$9,"")</f>
        <v/>
      </c>
      <c r="AB99" s="232"/>
      <c r="AC99" s="232"/>
      <c r="AD99" s="234"/>
      <c r="AE99" s="235"/>
      <c r="AF99" s="162"/>
      <c r="AG99" s="253"/>
      <c r="AH99" s="253"/>
      <c r="AI99" s="252"/>
      <c r="AJ99" s="252"/>
      <c r="AK99" s="252"/>
      <c r="AL99" s="252"/>
      <c r="AM99" s="252"/>
      <c r="AN99" s="253"/>
      <c r="AO99" s="253"/>
    </row>
    <row r="100" spans="1:41" s="64" customFormat="1" ht="30" customHeight="1">
      <c r="B100" s="227">
        <v>96</v>
      </c>
      <c r="C100" s="228" t="str">
        <f>IF('CALCULATOR SHEET'!D111&lt;&gt;"",'CALCULATOR SHEET'!$T$5,"")</f>
        <v/>
      </c>
      <c r="D100" s="229" t="str">
        <f>IF('CALCULATOR SHEET'!D111&lt;&gt;"",'CALCULATOR SHEET'!$T$9,"")</f>
        <v/>
      </c>
      <c r="E100" s="230" t="str">
        <f t="shared" si="1"/>
        <v/>
      </c>
      <c r="F100" s="231" t="str">
        <f>IF(C100&lt;&gt;"",'CALCULATOR SHEET'!$D$9,"")</f>
        <v/>
      </c>
      <c r="G100" s="231" t="str">
        <f>IF('CALCULATOR SHEET'!D111&lt;&gt;"",'CALCULATOR SHEET'!D111,"")</f>
        <v/>
      </c>
      <c r="H100" s="231" t="str">
        <f>IF(Q100="CCL",BOMS!AG100,"")</f>
        <v/>
      </c>
      <c r="I100" s="230">
        <v>1</v>
      </c>
      <c r="J100" s="231" t="str">
        <f>IF(C100&lt;&gt;"",'CALCULATOR SHEET'!K111,"")</f>
        <v/>
      </c>
      <c r="K100" s="231" t="str">
        <f>IF(J100=GENERAL!$H$6,GENERAL!$H$6,IF(J100=GENERAL!$H$7,GENERAL!$H$7,IF('PM-ORDER'!J100=GENERAL!$H$8,GENERAL!$H$8,"")))</f>
        <v/>
      </c>
      <c r="L100" s="231" t="str">
        <f>IF(C100&lt;&gt;"",'CALCULATOR SHEET'!G111,"")</f>
        <v/>
      </c>
      <c r="M100" s="231" t="str">
        <f>IF(C100&lt;&gt;"",'CALCULATOR SHEET'!O111,"")</f>
        <v/>
      </c>
      <c r="N100" s="231" t="str">
        <f>IF(C100&lt;&gt;"",'CALCULATOR SHEET'!H111,"")</f>
        <v/>
      </c>
      <c r="O100" s="233" t="str">
        <f>IF(D100&lt;&gt;"",'CALCULATOR SHEET'!I111,"")</f>
        <v/>
      </c>
      <c r="P100" s="233" t="str">
        <f>IF(E100&lt;&gt;"",'CALCULATOR SHEET'!J111,"")</f>
        <v/>
      </c>
      <c r="Q100" s="230" t="str">
        <f>IF('CALCULATOR SHEET'!K111=GENERAL!$H$9,GENERAL!$H$9,IF(OR('CALCULATOR SHEET'!K111=GENERAL!$H$6,'CALCULATOR SHEET'!K111=GENERAL!$H$7,'CALCULATOR SHEET'!K111=GENERAL!$H$8),"CCL",""))</f>
        <v/>
      </c>
      <c r="R100" s="230" t="str">
        <f>IF(C100&lt;&gt;"",'CALCULATOR SHEET'!M111,"")</f>
        <v/>
      </c>
      <c r="S100" s="230" t="str">
        <f>IF(D100&lt;&gt;"",'CALCULATOR SHEET'!N111,"")</f>
        <v/>
      </c>
      <c r="T100" s="232"/>
      <c r="U100" s="246"/>
      <c r="V100" s="246"/>
      <c r="W100" s="230" t="str">
        <f>IF(C100&lt;&gt;"",'CALCULATOR SHEET'!R111,"")</f>
        <v/>
      </c>
      <c r="X100" s="230"/>
      <c r="Y100" s="230">
        <v>1</v>
      </c>
      <c r="Z100" s="232"/>
      <c r="AA100" s="232" t="str">
        <f>IF(C100&lt;&gt;"",'CALCULATOR SHEET'!$H$9,"")</f>
        <v/>
      </c>
      <c r="AB100" s="232"/>
      <c r="AC100" s="232"/>
      <c r="AD100" s="234"/>
      <c r="AE100" s="235"/>
      <c r="AF100" s="162"/>
      <c r="AG100" s="253"/>
      <c r="AH100" s="253"/>
      <c r="AI100" s="252"/>
      <c r="AJ100" s="252"/>
      <c r="AK100" s="252"/>
      <c r="AL100" s="252"/>
      <c r="AM100" s="252"/>
      <c r="AN100" s="253"/>
      <c r="AO100" s="253"/>
    </row>
    <row r="101" spans="1:41" s="64" customFormat="1" ht="30" customHeight="1">
      <c r="B101" s="227">
        <v>97</v>
      </c>
      <c r="C101" s="228" t="str">
        <f>IF('CALCULATOR SHEET'!D112&lt;&gt;"",'CALCULATOR SHEET'!$T$5,"")</f>
        <v/>
      </c>
      <c r="D101" s="229" t="str">
        <f>IF('CALCULATOR SHEET'!D112&lt;&gt;"",'CALCULATOR SHEET'!$T$9,"")</f>
        <v/>
      </c>
      <c r="E101" s="230" t="str">
        <f t="shared" si="1"/>
        <v/>
      </c>
      <c r="F101" s="231" t="str">
        <f>IF(C101&lt;&gt;"",'CALCULATOR SHEET'!$D$9,"")</f>
        <v/>
      </c>
      <c r="G101" s="231" t="str">
        <f>IF('CALCULATOR SHEET'!D112&lt;&gt;"",'CALCULATOR SHEET'!D112,"")</f>
        <v/>
      </c>
      <c r="H101" s="231" t="str">
        <f>IF(Q101="CCL",BOMS!AG101,"")</f>
        <v/>
      </c>
      <c r="I101" s="230">
        <v>1</v>
      </c>
      <c r="J101" s="231" t="str">
        <f>IF(C101&lt;&gt;"",'CALCULATOR SHEET'!K112,"")</f>
        <v/>
      </c>
      <c r="K101" s="231" t="str">
        <f>IF(J101=GENERAL!$H$6,GENERAL!$H$6,IF(J101=GENERAL!$H$7,GENERAL!$H$7,IF('PM-ORDER'!J101=GENERAL!$H$8,GENERAL!$H$8,"")))</f>
        <v/>
      </c>
      <c r="L101" s="231" t="str">
        <f>IF(C101&lt;&gt;"",'CALCULATOR SHEET'!G112,"")</f>
        <v/>
      </c>
      <c r="M101" s="231" t="str">
        <f>IF(C101&lt;&gt;"",'CALCULATOR SHEET'!O112,"")</f>
        <v/>
      </c>
      <c r="N101" s="231" t="str">
        <f>IF(C101&lt;&gt;"",'CALCULATOR SHEET'!H112,"")</f>
        <v/>
      </c>
      <c r="O101" s="233" t="str">
        <f>IF(D101&lt;&gt;"",'CALCULATOR SHEET'!I112,"")</f>
        <v/>
      </c>
      <c r="P101" s="233" t="str">
        <f>IF(E101&lt;&gt;"",'CALCULATOR SHEET'!J112,"")</f>
        <v/>
      </c>
      <c r="Q101" s="230" t="str">
        <f>IF('CALCULATOR SHEET'!K112=GENERAL!$H$9,GENERAL!$H$9,IF(OR('CALCULATOR SHEET'!K112=GENERAL!$H$6,'CALCULATOR SHEET'!K112=GENERAL!$H$7,'CALCULATOR SHEET'!K112=GENERAL!$H$8),"CCL",""))</f>
        <v/>
      </c>
      <c r="R101" s="230" t="str">
        <f>IF(C101&lt;&gt;"",'CALCULATOR SHEET'!M112,"")</f>
        <v/>
      </c>
      <c r="S101" s="230" t="str">
        <f>IF(D101&lt;&gt;"",'CALCULATOR SHEET'!N112,"")</f>
        <v/>
      </c>
      <c r="T101" s="232"/>
      <c r="U101" s="246"/>
      <c r="V101" s="246"/>
      <c r="W101" s="230" t="str">
        <f>IF(C101&lt;&gt;"",'CALCULATOR SHEET'!R112,"")</f>
        <v/>
      </c>
      <c r="X101" s="230"/>
      <c r="Y101" s="230">
        <v>1</v>
      </c>
      <c r="Z101" s="232"/>
      <c r="AA101" s="232" t="str">
        <f>IF(C101&lt;&gt;"",'CALCULATOR SHEET'!$H$9,"")</f>
        <v/>
      </c>
      <c r="AB101" s="232"/>
      <c r="AC101" s="232"/>
      <c r="AD101" s="234"/>
      <c r="AE101" s="235"/>
      <c r="AF101" s="162"/>
      <c r="AG101" s="253"/>
      <c r="AH101" s="253"/>
      <c r="AI101" s="252"/>
      <c r="AJ101" s="252"/>
      <c r="AK101" s="252"/>
      <c r="AL101" s="252"/>
      <c r="AM101" s="252"/>
      <c r="AN101" s="253"/>
      <c r="AO101" s="253"/>
    </row>
    <row r="102" spans="1:41" s="64" customFormat="1" ht="30" customHeight="1">
      <c r="B102" s="227">
        <v>98</v>
      </c>
      <c r="C102" s="228" t="str">
        <f>IF('CALCULATOR SHEET'!D113&lt;&gt;"",'CALCULATOR SHEET'!$T$5,"")</f>
        <v/>
      </c>
      <c r="D102" s="229" t="str">
        <f>IF('CALCULATOR SHEET'!D113&lt;&gt;"",'CALCULATOR SHEET'!$T$9,"")</f>
        <v/>
      </c>
      <c r="E102" s="230" t="str">
        <f t="shared" si="1"/>
        <v/>
      </c>
      <c r="F102" s="231" t="str">
        <f>IF(C102&lt;&gt;"",'CALCULATOR SHEET'!$D$9,"")</f>
        <v/>
      </c>
      <c r="G102" s="231" t="str">
        <f>IF('CALCULATOR SHEET'!D113&lt;&gt;"",'CALCULATOR SHEET'!D113,"")</f>
        <v/>
      </c>
      <c r="H102" s="231" t="str">
        <f>IF(Q102="CCL",BOMS!AG102,"")</f>
        <v/>
      </c>
      <c r="I102" s="230">
        <v>1</v>
      </c>
      <c r="J102" s="231" t="str">
        <f>IF(C102&lt;&gt;"",'CALCULATOR SHEET'!K113,"")</f>
        <v/>
      </c>
      <c r="K102" s="231" t="str">
        <f>IF(J102=GENERAL!$H$6,GENERAL!$H$6,IF(J102=GENERAL!$H$7,GENERAL!$H$7,IF('PM-ORDER'!J102=GENERAL!$H$8,GENERAL!$H$8,"")))</f>
        <v/>
      </c>
      <c r="L102" s="231" t="str">
        <f>IF(C102&lt;&gt;"",'CALCULATOR SHEET'!G113,"")</f>
        <v/>
      </c>
      <c r="M102" s="231" t="str">
        <f>IF(C102&lt;&gt;"",'CALCULATOR SHEET'!O113,"")</f>
        <v/>
      </c>
      <c r="N102" s="231" t="str">
        <f>IF(C102&lt;&gt;"",'CALCULATOR SHEET'!H113,"")</f>
        <v/>
      </c>
      <c r="O102" s="233" t="str">
        <f>IF(D102&lt;&gt;"",'CALCULATOR SHEET'!I113,"")</f>
        <v/>
      </c>
      <c r="P102" s="233" t="str">
        <f>IF(E102&lt;&gt;"",'CALCULATOR SHEET'!J113,"")</f>
        <v/>
      </c>
      <c r="Q102" s="230" t="str">
        <f>IF('CALCULATOR SHEET'!K113=GENERAL!$H$9,GENERAL!$H$9,IF(OR('CALCULATOR SHEET'!K113=GENERAL!$H$6,'CALCULATOR SHEET'!K113=GENERAL!$H$7,'CALCULATOR SHEET'!K113=GENERAL!$H$8),"CCL",""))</f>
        <v/>
      </c>
      <c r="R102" s="230" t="str">
        <f>IF(C102&lt;&gt;"",'CALCULATOR SHEET'!M113,"")</f>
        <v/>
      </c>
      <c r="S102" s="230" t="str">
        <f>IF(D102&lt;&gt;"",'CALCULATOR SHEET'!N113,"")</f>
        <v/>
      </c>
      <c r="T102" s="232"/>
      <c r="U102" s="246"/>
      <c r="V102" s="246"/>
      <c r="W102" s="230" t="str">
        <f>IF(C102&lt;&gt;"",'CALCULATOR SHEET'!R113,"")</f>
        <v/>
      </c>
      <c r="X102" s="230"/>
      <c r="Y102" s="230">
        <v>1</v>
      </c>
      <c r="Z102" s="232"/>
      <c r="AA102" s="232" t="str">
        <f>IF(C102&lt;&gt;"",'CALCULATOR SHEET'!$H$9,"")</f>
        <v/>
      </c>
      <c r="AB102" s="232"/>
      <c r="AC102" s="232"/>
      <c r="AD102" s="234"/>
      <c r="AE102" s="235"/>
      <c r="AF102" s="162"/>
      <c r="AG102" s="253"/>
      <c r="AH102" s="253"/>
      <c r="AI102" s="252"/>
      <c r="AJ102" s="252"/>
      <c r="AK102" s="252"/>
      <c r="AL102" s="252"/>
      <c r="AM102" s="252"/>
      <c r="AN102" s="253"/>
      <c r="AO102" s="253"/>
    </row>
    <row r="103" spans="1:41" s="64" customFormat="1" ht="30" customHeight="1">
      <c r="B103" s="227">
        <v>99</v>
      </c>
      <c r="C103" s="228" t="str">
        <f>IF('CALCULATOR SHEET'!D114&lt;&gt;"",'CALCULATOR SHEET'!$T$5,"")</f>
        <v/>
      </c>
      <c r="D103" s="229" t="str">
        <f>IF('CALCULATOR SHEET'!D114&lt;&gt;"",'CALCULATOR SHEET'!$T$9,"")</f>
        <v/>
      </c>
      <c r="E103" s="230" t="str">
        <f t="shared" si="1"/>
        <v/>
      </c>
      <c r="F103" s="231" t="str">
        <f>IF(C103&lt;&gt;"",'CALCULATOR SHEET'!$D$9,"")</f>
        <v/>
      </c>
      <c r="G103" s="231" t="str">
        <f>IF('CALCULATOR SHEET'!D114&lt;&gt;"",'CALCULATOR SHEET'!D114,"")</f>
        <v/>
      </c>
      <c r="H103" s="231" t="str">
        <f>IF(Q103="CCL",BOMS!AG103,"")</f>
        <v/>
      </c>
      <c r="I103" s="230">
        <v>1</v>
      </c>
      <c r="J103" s="231" t="str">
        <f>IF(C103&lt;&gt;"",'CALCULATOR SHEET'!K114,"")</f>
        <v/>
      </c>
      <c r="K103" s="231" t="str">
        <f>IF(J103=GENERAL!$H$6,GENERAL!$H$6,IF(J103=GENERAL!$H$7,GENERAL!$H$7,IF('PM-ORDER'!J103=GENERAL!$H$8,GENERAL!$H$8,"")))</f>
        <v/>
      </c>
      <c r="L103" s="231" t="str">
        <f>IF(C103&lt;&gt;"",'CALCULATOR SHEET'!G114,"")</f>
        <v/>
      </c>
      <c r="M103" s="231" t="str">
        <f>IF(C103&lt;&gt;"",'CALCULATOR SHEET'!O114,"")</f>
        <v/>
      </c>
      <c r="N103" s="231" t="str">
        <f>IF(C103&lt;&gt;"",'CALCULATOR SHEET'!H114,"")</f>
        <v/>
      </c>
      <c r="O103" s="233" t="str">
        <f>IF(D103&lt;&gt;"",'CALCULATOR SHEET'!I114,"")</f>
        <v/>
      </c>
      <c r="P103" s="233" t="str">
        <f>IF(E103&lt;&gt;"",'CALCULATOR SHEET'!J114,"")</f>
        <v/>
      </c>
      <c r="Q103" s="230" t="str">
        <f>IF('CALCULATOR SHEET'!K114=GENERAL!$H$9,GENERAL!$H$9,IF(OR('CALCULATOR SHEET'!K114=GENERAL!$H$6,'CALCULATOR SHEET'!K114=GENERAL!$H$7,'CALCULATOR SHEET'!K114=GENERAL!$H$8),"CCL",""))</f>
        <v/>
      </c>
      <c r="R103" s="230" t="str">
        <f>IF(C103&lt;&gt;"",'CALCULATOR SHEET'!M114,"")</f>
        <v/>
      </c>
      <c r="S103" s="230" t="str">
        <f>IF(D103&lt;&gt;"",'CALCULATOR SHEET'!N114,"")</f>
        <v/>
      </c>
      <c r="T103" s="232"/>
      <c r="U103" s="246"/>
      <c r="V103" s="246"/>
      <c r="W103" s="230" t="str">
        <f>IF(C103&lt;&gt;"",'CALCULATOR SHEET'!R114,"")</f>
        <v/>
      </c>
      <c r="X103" s="230"/>
      <c r="Y103" s="230">
        <v>1</v>
      </c>
      <c r="Z103" s="232"/>
      <c r="AA103" s="232" t="str">
        <f>IF(C103&lt;&gt;"",'CALCULATOR SHEET'!$H$9,"")</f>
        <v/>
      </c>
      <c r="AB103" s="232"/>
      <c r="AC103" s="232"/>
      <c r="AD103" s="234"/>
      <c r="AE103" s="235"/>
      <c r="AF103" s="162"/>
      <c r="AG103" s="253"/>
      <c r="AH103" s="253"/>
      <c r="AI103" s="252"/>
      <c r="AJ103" s="252"/>
      <c r="AK103" s="252"/>
      <c r="AL103" s="252"/>
      <c r="AM103" s="252"/>
      <c r="AN103" s="253"/>
      <c r="AO103" s="253"/>
    </row>
    <row r="104" spans="1:41" s="64" customFormat="1" ht="30" customHeight="1">
      <c r="B104" s="227">
        <v>100</v>
      </c>
      <c r="C104" s="228" t="str">
        <f>IF('CALCULATOR SHEET'!D115&lt;&gt;"",'CALCULATOR SHEET'!$T$5,"")</f>
        <v/>
      </c>
      <c r="D104" s="229" t="str">
        <f>IF('CALCULATOR SHEET'!D115&lt;&gt;"",'CALCULATOR SHEET'!$T$9,"")</f>
        <v/>
      </c>
      <c r="E104" s="230" t="str">
        <f t="shared" si="1"/>
        <v/>
      </c>
      <c r="F104" s="231" t="str">
        <f>IF(C104&lt;&gt;"",'CALCULATOR SHEET'!$D$9,"")</f>
        <v/>
      </c>
      <c r="G104" s="231" t="str">
        <f>IF('CALCULATOR SHEET'!D115&lt;&gt;"",'CALCULATOR SHEET'!D115,"")</f>
        <v/>
      </c>
      <c r="H104" s="231" t="str">
        <f>IF(Q104="CCL",BOMS!AG104,"")</f>
        <v/>
      </c>
      <c r="I104" s="230">
        <v>1</v>
      </c>
      <c r="J104" s="231" t="str">
        <f>IF(C104&lt;&gt;"",'CALCULATOR SHEET'!K115,"")</f>
        <v/>
      </c>
      <c r="K104" s="231" t="str">
        <f>IF(J104=GENERAL!$H$6,GENERAL!$H$6,IF(J104=GENERAL!$H$7,GENERAL!$H$7,IF('PM-ORDER'!J104=GENERAL!$H$8,GENERAL!$H$8,"")))</f>
        <v/>
      </c>
      <c r="L104" s="231" t="str">
        <f>IF(C104&lt;&gt;"",'CALCULATOR SHEET'!G115,"")</f>
        <v/>
      </c>
      <c r="M104" s="231" t="str">
        <f>IF(C104&lt;&gt;"",'CALCULATOR SHEET'!O115,"")</f>
        <v/>
      </c>
      <c r="N104" s="231" t="str">
        <f>IF(C104&lt;&gt;"",'CALCULATOR SHEET'!H115,"")</f>
        <v/>
      </c>
      <c r="O104" s="233" t="str">
        <f>IF(D104&lt;&gt;"",'CALCULATOR SHEET'!I115,"")</f>
        <v/>
      </c>
      <c r="P104" s="233" t="str">
        <f>IF(E104&lt;&gt;"",'CALCULATOR SHEET'!J115,"")</f>
        <v/>
      </c>
      <c r="Q104" s="230" t="str">
        <f>IF('CALCULATOR SHEET'!K115=GENERAL!$H$9,GENERAL!$H$9,IF(OR('CALCULATOR SHEET'!K115=GENERAL!$H$6,'CALCULATOR SHEET'!K115=GENERAL!$H$7,'CALCULATOR SHEET'!K115=GENERAL!$H$8),"CCL",""))</f>
        <v/>
      </c>
      <c r="R104" s="230" t="str">
        <f>IF(C104&lt;&gt;"",'CALCULATOR SHEET'!M115,"")</f>
        <v/>
      </c>
      <c r="S104" s="230" t="str">
        <f>IF(D104&lt;&gt;"",'CALCULATOR SHEET'!N115,"")</f>
        <v/>
      </c>
      <c r="T104" s="232"/>
      <c r="U104" s="246"/>
      <c r="V104" s="246"/>
      <c r="W104" s="230" t="str">
        <f>IF(C104&lt;&gt;"",'CALCULATOR SHEET'!R115,"")</f>
        <v/>
      </c>
      <c r="X104" s="230"/>
      <c r="Y104" s="230">
        <v>1</v>
      </c>
      <c r="Z104" s="232"/>
      <c r="AA104" s="232" t="str">
        <f>IF(C104&lt;&gt;"",'CALCULATOR SHEET'!$H$9,"")</f>
        <v/>
      </c>
      <c r="AB104" s="232"/>
      <c r="AC104" s="232"/>
      <c r="AD104" s="234"/>
      <c r="AE104" s="235"/>
      <c r="AF104" s="162"/>
      <c r="AG104" s="253"/>
      <c r="AH104" s="253"/>
      <c r="AI104" s="252"/>
      <c r="AJ104" s="252"/>
      <c r="AK104" s="252"/>
      <c r="AL104" s="252"/>
      <c r="AM104" s="252"/>
      <c r="AN104" s="253"/>
      <c r="AO104" s="253"/>
    </row>
    <row r="105" spans="1:41" s="64" customFormat="1" ht="30" customHeight="1">
      <c r="B105" s="227">
        <v>101</v>
      </c>
      <c r="C105" s="228" t="str">
        <f>IF('CALCULATOR SHEET'!D116&lt;&gt;"",'CALCULATOR SHEET'!$T$5,"")</f>
        <v/>
      </c>
      <c r="D105" s="229" t="str">
        <f>IF('CALCULATOR SHEET'!D116&lt;&gt;"",'CALCULATOR SHEET'!$T$9,"")</f>
        <v/>
      </c>
      <c r="E105" s="230" t="str">
        <f t="shared" si="1"/>
        <v/>
      </c>
      <c r="F105" s="231" t="str">
        <f>IF(C105&lt;&gt;"",'CALCULATOR SHEET'!$D$9,"")</f>
        <v/>
      </c>
      <c r="G105" s="231" t="str">
        <f>IF('CALCULATOR SHEET'!D116&lt;&gt;"",'CALCULATOR SHEET'!D116,"")</f>
        <v/>
      </c>
      <c r="H105" s="231" t="str">
        <f>IF(Q105="CCL",BOMS!AG105,"")</f>
        <v/>
      </c>
      <c r="I105" s="230">
        <v>1</v>
      </c>
      <c r="J105" s="231" t="str">
        <f>IF(C105&lt;&gt;"",'CALCULATOR SHEET'!K116,"")</f>
        <v/>
      </c>
      <c r="K105" s="231" t="str">
        <f>IF(J105=GENERAL!$H$6,GENERAL!$H$6,IF(J105=GENERAL!$H$7,GENERAL!$H$7,IF('PM-ORDER'!J105=GENERAL!$H$8,GENERAL!$H$8,"")))</f>
        <v/>
      </c>
      <c r="L105" s="231" t="str">
        <f>IF(C105&lt;&gt;"",'CALCULATOR SHEET'!G116,"")</f>
        <v/>
      </c>
      <c r="M105" s="231" t="str">
        <f>IF(C105&lt;&gt;"",'CALCULATOR SHEET'!O116,"")</f>
        <v/>
      </c>
      <c r="N105" s="231" t="str">
        <f>IF(C105&lt;&gt;"",'CALCULATOR SHEET'!H116,"")</f>
        <v/>
      </c>
      <c r="O105" s="233" t="str">
        <f>IF(D105&lt;&gt;"",'CALCULATOR SHEET'!I116,"")</f>
        <v/>
      </c>
      <c r="P105" s="233" t="str">
        <f>IF(E105&lt;&gt;"",'CALCULATOR SHEET'!J116,"")</f>
        <v/>
      </c>
      <c r="Q105" s="230" t="str">
        <f>IF('CALCULATOR SHEET'!K116=GENERAL!$H$9,GENERAL!$H$9,IF(OR('CALCULATOR SHEET'!K116=GENERAL!$H$6,'CALCULATOR SHEET'!K116=GENERAL!$H$7,'CALCULATOR SHEET'!K116=GENERAL!$H$8),"CCL",""))</f>
        <v/>
      </c>
      <c r="R105" s="230" t="str">
        <f>IF(C105&lt;&gt;"",'CALCULATOR SHEET'!M116,"")</f>
        <v/>
      </c>
      <c r="S105" s="230" t="str">
        <f>IF(D105&lt;&gt;"",'CALCULATOR SHEET'!N116,"")</f>
        <v/>
      </c>
      <c r="T105" s="232"/>
      <c r="U105" s="246"/>
      <c r="V105" s="246"/>
      <c r="W105" s="230" t="str">
        <f>IF(C105&lt;&gt;"",'CALCULATOR SHEET'!R116,"")</f>
        <v/>
      </c>
      <c r="X105" s="230"/>
      <c r="Y105" s="230">
        <v>1</v>
      </c>
      <c r="Z105" s="232"/>
      <c r="AA105" s="232" t="str">
        <f>IF(C105&lt;&gt;"",'CALCULATOR SHEET'!$H$9,"")</f>
        <v/>
      </c>
      <c r="AB105" s="232"/>
      <c r="AC105" s="232"/>
      <c r="AD105" s="234"/>
      <c r="AE105" s="235"/>
      <c r="AF105" s="162"/>
      <c r="AG105" s="253"/>
      <c r="AH105" s="253"/>
      <c r="AI105" s="252"/>
      <c r="AJ105" s="252"/>
      <c r="AK105" s="252"/>
      <c r="AL105" s="252"/>
      <c r="AM105" s="252"/>
      <c r="AN105" s="253"/>
      <c r="AO105" s="253"/>
    </row>
    <row r="106" spans="1:41" s="64" customFormat="1" ht="30" customHeight="1">
      <c r="B106" s="227">
        <v>102</v>
      </c>
      <c r="C106" s="228" t="str">
        <f>IF('CALCULATOR SHEET'!D117&lt;&gt;"",'CALCULATOR SHEET'!$T$5,"")</f>
        <v/>
      </c>
      <c r="D106" s="229" t="str">
        <f>IF('CALCULATOR SHEET'!D117&lt;&gt;"",'CALCULATOR SHEET'!$T$9,"")</f>
        <v/>
      </c>
      <c r="E106" s="230" t="str">
        <f t="shared" si="1"/>
        <v/>
      </c>
      <c r="F106" s="231" t="str">
        <f>IF(C106&lt;&gt;"",'CALCULATOR SHEET'!$D$9,"")</f>
        <v/>
      </c>
      <c r="G106" s="231" t="str">
        <f>IF('CALCULATOR SHEET'!D117&lt;&gt;"",'CALCULATOR SHEET'!D117,"")</f>
        <v/>
      </c>
      <c r="H106" s="231" t="str">
        <f>IF(Q106="CCL",BOMS!AG106,"")</f>
        <v/>
      </c>
      <c r="I106" s="230">
        <v>1</v>
      </c>
      <c r="J106" s="231" t="str">
        <f>IF(C106&lt;&gt;"",'CALCULATOR SHEET'!K117,"")</f>
        <v/>
      </c>
      <c r="K106" s="231" t="str">
        <f>IF(J106=GENERAL!$H$6,GENERAL!$H$6,IF(J106=GENERAL!$H$7,GENERAL!$H$7,IF('PM-ORDER'!J106=GENERAL!$H$8,GENERAL!$H$8,"")))</f>
        <v/>
      </c>
      <c r="L106" s="231" t="str">
        <f>IF(C106&lt;&gt;"",'CALCULATOR SHEET'!G117,"")</f>
        <v/>
      </c>
      <c r="M106" s="231" t="str">
        <f>IF(C106&lt;&gt;"",'CALCULATOR SHEET'!O117,"")</f>
        <v/>
      </c>
      <c r="N106" s="231" t="str">
        <f>IF(C106&lt;&gt;"",'CALCULATOR SHEET'!H117,"")</f>
        <v/>
      </c>
      <c r="O106" s="233" t="str">
        <f>IF(D106&lt;&gt;"",'CALCULATOR SHEET'!I117,"")</f>
        <v/>
      </c>
      <c r="P106" s="233" t="str">
        <f>IF(E106&lt;&gt;"",'CALCULATOR SHEET'!J117,"")</f>
        <v/>
      </c>
      <c r="Q106" s="230" t="str">
        <f>IF('CALCULATOR SHEET'!K117=GENERAL!$H$9,GENERAL!$H$9,IF(OR('CALCULATOR SHEET'!K117=GENERAL!$H$6,'CALCULATOR SHEET'!K117=GENERAL!$H$7,'CALCULATOR SHEET'!K117=GENERAL!$H$8),"CCL",""))</f>
        <v/>
      </c>
      <c r="R106" s="230" t="str">
        <f>IF(C106&lt;&gt;"",'CALCULATOR SHEET'!M117,"")</f>
        <v/>
      </c>
      <c r="S106" s="230" t="str">
        <f>IF(D106&lt;&gt;"",'CALCULATOR SHEET'!N117,"")</f>
        <v/>
      </c>
      <c r="T106" s="232"/>
      <c r="U106" s="246"/>
      <c r="V106" s="246"/>
      <c r="W106" s="230" t="str">
        <f>IF(C106&lt;&gt;"",'CALCULATOR SHEET'!R117,"")</f>
        <v/>
      </c>
      <c r="X106" s="230"/>
      <c r="Y106" s="230">
        <v>1</v>
      </c>
      <c r="Z106" s="232"/>
      <c r="AA106" s="232" t="str">
        <f>IF(C106&lt;&gt;"",'CALCULATOR SHEET'!$H$9,"")</f>
        <v/>
      </c>
      <c r="AB106" s="232"/>
      <c r="AC106" s="232"/>
      <c r="AD106" s="234"/>
      <c r="AE106" s="235"/>
      <c r="AF106" s="162"/>
      <c r="AG106" s="253"/>
      <c r="AH106" s="253"/>
      <c r="AI106" s="252"/>
      <c r="AJ106" s="252"/>
      <c r="AK106" s="252"/>
      <c r="AL106" s="252"/>
      <c r="AM106" s="252"/>
      <c r="AN106" s="253"/>
      <c r="AO106" s="253"/>
    </row>
    <row r="107" spans="1:41" s="64" customFormat="1" ht="30" customHeight="1">
      <c r="B107" s="227">
        <v>103</v>
      </c>
      <c r="C107" s="228" t="str">
        <f>IF('CALCULATOR SHEET'!D118&lt;&gt;"",'CALCULATOR SHEET'!$T$5,"")</f>
        <v/>
      </c>
      <c r="D107" s="229" t="str">
        <f>IF('CALCULATOR SHEET'!D118&lt;&gt;"",'CALCULATOR SHEET'!$T$9,"")</f>
        <v/>
      </c>
      <c r="E107" s="230" t="str">
        <f t="shared" si="1"/>
        <v/>
      </c>
      <c r="F107" s="231" t="str">
        <f>IF(C107&lt;&gt;"",'CALCULATOR SHEET'!$D$9,"")</f>
        <v/>
      </c>
      <c r="G107" s="231" t="str">
        <f>IF('CALCULATOR SHEET'!D118&lt;&gt;"",'CALCULATOR SHEET'!D118,"")</f>
        <v/>
      </c>
      <c r="H107" s="231" t="str">
        <f>IF(Q107="CCL",BOMS!AG107,"")</f>
        <v/>
      </c>
      <c r="I107" s="230">
        <v>1</v>
      </c>
      <c r="J107" s="231" t="str">
        <f>IF(C107&lt;&gt;"",'CALCULATOR SHEET'!K118,"")</f>
        <v/>
      </c>
      <c r="K107" s="231" t="str">
        <f>IF(J107=GENERAL!$H$6,GENERAL!$H$6,IF(J107=GENERAL!$H$7,GENERAL!$H$7,IF('PM-ORDER'!J107=GENERAL!$H$8,GENERAL!$H$8,"")))</f>
        <v/>
      </c>
      <c r="L107" s="231" t="str">
        <f>IF(C107&lt;&gt;"",'CALCULATOR SHEET'!G118,"")</f>
        <v/>
      </c>
      <c r="M107" s="231" t="str">
        <f>IF(C107&lt;&gt;"",'CALCULATOR SHEET'!O118,"")</f>
        <v/>
      </c>
      <c r="N107" s="231" t="str">
        <f>IF(C107&lt;&gt;"",'CALCULATOR SHEET'!H118,"")</f>
        <v/>
      </c>
      <c r="O107" s="233" t="str">
        <f>IF(D107&lt;&gt;"",'CALCULATOR SHEET'!I118,"")</f>
        <v/>
      </c>
      <c r="P107" s="233" t="str">
        <f>IF(E107&lt;&gt;"",'CALCULATOR SHEET'!J118,"")</f>
        <v/>
      </c>
      <c r="Q107" s="230" t="str">
        <f>IF('CALCULATOR SHEET'!K118=GENERAL!$H$9,GENERAL!$H$9,IF(OR('CALCULATOR SHEET'!K118=GENERAL!$H$6,'CALCULATOR SHEET'!K118=GENERAL!$H$7,'CALCULATOR SHEET'!K118=GENERAL!$H$8),"CCL",""))</f>
        <v/>
      </c>
      <c r="R107" s="230" t="str">
        <f>IF(C107&lt;&gt;"",'CALCULATOR SHEET'!M118,"")</f>
        <v/>
      </c>
      <c r="S107" s="230" t="str">
        <f>IF(D107&lt;&gt;"",'CALCULATOR SHEET'!N118,"")</f>
        <v/>
      </c>
      <c r="T107" s="232"/>
      <c r="U107" s="246"/>
      <c r="V107" s="246"/>
      <c r="W107" s="230" t="str">
        <f>IF(C107&lt;&gt;"",'CALCULATOR SHEET'!R118,"")</f>
        <v/>
      </c>
      <c r="X107" s="230"/>
      <c r="Y107" s="230">
        <v>1</v>
      </c>
      <c r="Z107" s="232"/>
      <c r="AA107" s="232" t="str">
        <f>IF(C107&lt;&gt;"",'CALCULATOR SHEET'!$H$9,"")</f>
        <v/>
      </c>
      <c r="AB107" s="232"/>
      <c r="AC107" s="232"/>
      <c r="AD107" s="234"/>
      <c r="AE107" s="235"/>
      <c r="AF107" s="162"/>
      <c r="AG107" s="253"/>
      <c r="AH107" s="253"/>
      <c r="AI107" s="252"/>
      <c r="AJ107" s="252"/>
      <c r="AK107" s="252"/>
      <c r="AL107" s="252"/>
      <c r="AM107" s="252"/>
      <c r="AN107" s="253"/>
      <c r="AO107" s="253"/>
    </row>
    <row r="108" spans="1:41" s="64" customFormat="1" ht="30" customHeight="1">
      <c r="B108" s="227">
        <v>104</v>
      </c>
      <c r="C108" s="228" t="str">
        <f>IF('CALCULATOR SHEET'!D119&lt;&gt;"",'CALCULATOR SHEET'!$T$5,"")</f>
        <v/>
      </c>
      <c r="D108" s="229" t="str">
        <f>IF('CALCULATOR SHEET'!D119&lt;&gt;"",'CALCULATOR SHEET'!$T$9,"")</f>
        <v/>
      </c>
      <c r="E108" s="230" t="str">
        <f t="shared" si="1"/>
        <v/>
      </c>
      <c r="F108" s="231" t="str">
        <f>IF(C108&lt;&gt;"",'CALCULATOR SHEET'!$D$9,"")</f>
        <v/>
      </c>
      <c r="G108" s="231" t="str">
        <f>IF('CALCULATOR SHEET'!D119&lt;&gt;"",'CALCULATOR SHEET'!D119,"")</f>
        <v/>
      </c>
      <c r="H108" s="231" t="str">
        <f>IF(Q108="CCL",BOMS!AG108,"")</f>
        <v/>
      </c>
      <c r="I108" s="230">
        <v>1</v>
      </c>
      <c r="J108" s="231" t="str">
        <f>IF(C108&lt;&gt;"",'CALCULATOR SHEET'!K119,"")</f>
        <v/>
      </c>
      <c r="K108" s="231" t="str">
        <f>IF(J108=GENERAL!$H$6,GENERAL!$H$6,IF(J108=GENERAL!$H$7,GENERAL!$H$7,IF('PM-ORDER'!J108=GENERAL!$H$8,GENERAL!$H$8,"")))</f>
        <v/>
      </c>
      <c r="L108" s="231" t="str">
        <f>IF(C108&lt;&gt;"",'CALCULATOR SHEET'!G119,"")</f>
        <v/>
      </c>
      <c r="M108" s="231" t="str">
        <f>IF(C108&lt;&gt;"",'CALCULATOR SHEET'!O119,"")</f>
        <v/>
      </c>
      <c r="N108" s="231" t="str">
        <f>IF(C108&lt;&gt;"",'CALCULATOR SHEET'!H119,"")</f>
        <v/>
      </c>
      <c r="O108" s="233" t="str">
        <f>IF(D108&lt;&gt;"",'CALCULATOR SHEET'!I119,"")</f>
        <v/>
      </c>
      <c r="P108" s="233" t="str">
        <f>IF(E108&lt;&gt;"",'CALCULATOR SHEET'!J119,"")</f>
        <v/>
      </c>
      <c r="Q108" s="230" t="str">
        <f>IF('CALCULATOR SHEET'!K119=GENERAL!$H$9,GENERAL!$H$9,IF(OR('CALCULATOR SHEET'!K119=GENERAL!$H$6,'CALCULATOR SHEET'!K119=GENERAL!$H$7,'CALCULATOR SHEET'!K119=GENERAL!$H$8),"CCL",""))</f>
        <v/>
      </c>
      <c r="R108" s="230" t="str">
        <f>IF(C108&lt;&gt;"",'CALCULATOR SHEET'!M119,"")</f>
        <v/>
      </c>
      <c r="S108" s="230" t="str">
        <f>IF(D108&lt;&gt;"",'CALCULATOR SHEET'!N119,"")</f>
        <v/>
      </c>
      <c r="T108" s="232"/>
      <c r="U108" s="246"/>
      <c r="V108" s="246"/>
      <c r="W108" s="230" t="str">
        <f>IF(C108&lt;&gt;"",'CALCULATOR SHEET'!R119,"")</f>
        <v/>
      </c>
      <c r="X108" s="230"/>
      <c r="Y108" s="230">
        <v>1</v>
      </c>
      <c r="Z108" s="232"/>
      <c r="AA108" s="232" t="str">
        <f>IF(C108&lt;&gt;"",'CALCULATOR SHEET'!$H$9,"")</f>
        <v/>
      </c>
      <c r="AB108" s="232"/>
      <c r="AC108" s="232"/>
      <c r="AD108" s="234"/>
      <c r="AE108" s="235"/>
      <c r="AF108" s="162"/>
      <c r="AG108" s="253"/>
      <c r="AH108" s="253"/>
      <c r="AI108" s="252"/>
      <c r="AJ108" s="252"/>
      <c r="AK108" s="252"/>
      <c r="AL108" s="252"/>
      <c r="AM108" s="252"/>
      <c r="AN108" s="253"/>
      <c r="AO108" s="253"/>
    </row>
    <row r="109" spans="1:41" s="64" customFormat="1" ht="30" customHeight="1">
      <c r="B109" s="227">
        <v>105</v>
      </c>
      <c r="C109" s="228" t="str">
        <f>IF('CALCULATOR SHEET'!D120&lt;&gt;"",'CALCULATOR SHEET'!$T$5,"")</f>
        <v/>
      </c>
      <c r="D109" s="229" t="str">
        <f>IF('CALCULATOR SHEET'!D120&lt;&gt;"",'CALCULATOR SHEET'!$T$9,"")</f>
        <v/>
      </c>
      <c r="E109" s="230" t="str">
        <f t="shared" si="1"/>
        <v/>
      </c>
      <c r="F109" s="231" t="str">
        <f>IF(C109&lt;&gt;"",'CALCULATOR SHEET'!$D$9,"")</f>
        <v/>
      </c>
      <c r="G109" s="231" t="str">
        <f>IF('CALCULATOR SHEET'!D120&lt;&gt;"",'CALCULATOR SHEET'!D120,"")</f>
        <v/>
      </c>
      <c r="H109" s="231" t="str">
        <f>IF(Q109="CCL",BOMS!AG109,"")</f>
        <v/>
      </c>
      <c r="I109" s="230">
        <v>1</v>
      </c>
      <c r="J109" s="231" t="str">
        <f>IF(C109&lt;&gt;"",'CALCULATOR SHEET'!K120,"")</f>
        <v/>
      </c>
      <c r="K109" s="231" t="str">
        <f>IF(J109=GENERAL!$H$6,GENERAL!$H$6,IF(J109=GENERAL!$H$7,GENERAL!$H$7,IF('PM-ORDER'!J109=GENERAL!$H$8,GENERAL!$H$8,"")))</f>
        <v/>
      </c>
      <c r="L109" s="231" t="str">
        <f>IF(C109&lt;&gt;"",'CALCULATOR SHEET'!G120,"")</f>
        <v/>
      </c>
      <c r="M109" s="231" t="str">
        <f>IF(C109&lt;&gt;"",'CALCULATOR SHEET'!O120,"")</f>
        <v/>
      </c>
      <c r="N109" s="231" t="str">
        <f>IF(C109&lt;&gt;"",'CALCULATOR SHEET'!H120,"")</f>
        <v/>
      </c>
      <c r="O109" s="233" t="str">
        <f>IF(D109&lt;&gt;"",'CALCULATOR SHEET'!I120,"")</f>
        <v/>
      </c>
      <c r="P109" s="233" t="str">
        <f>IF(E109&lt;&gt;"",'CALCULATOR SHEET'!J120,"")</f>
        <v/>
      </c>
      <c r="Q109" s="230" t="str">
        <f>IF('CALCULATOR SHEET'!K120=GENERAL!$H$9,GENERAL!$H$9,IF(OR('CALCULATOR SHEET'!K120=GENERAL!$H$6,'CALCULATOR SHEET'!K120=GENERAL!$H$7,'CALCULATOR SHEET'!K120=GENERAL!$H$8),"CCL",""))</f>
        <v/>
      </c>
      <c r="R109" s="230" t="str">
        <f>IF(C109&lt;&gt;"",'CALCULATOR SHEET'!M120,"")</f>
        <v/>
      </c>
      <c r="S109" s="230" t="str">
        <f>IF(D109&lt;&gt;"",'CALCULATOR SHEET'!N120,"")</f>
        <v/>
      </c>
      <c r="T109" s="232"/>
      <c r="U109" s="246"/>
      <c r="V109" s="246"/>
      <c r="W109" s="230" t="str">
        <f>IF(C109&lt;&gt;"",'CALCULATOR SHEET'!R120,"")</f>
        <v/>
      </c>
      <c r="X109" s="230"/>
      <c r="Y109" s="230">
        <v>1</v>
      </c>
      <c r="Z109" s="232"/>
      <c r="AA109" s="232" t="str">
        <f>IF(C109&lt;&gt;"",'CALCULATOR SHEET'!$H$9,"")</f>
        <v/>
      </c>
      <c r="AB109" s="232"/>
      <c r="AC109" s="232"/>
      <c r="AD109" s="234"/>
      <c r="AE109" s="235"/>
      <c r="AF109" s="162"/>
      <c r="AG109" s="253"/>
      <c r="AH109" s="253"/>
      <c r="AI109" s="252"/>
      <c r="AJ109" s="252"/>
      <c r="AK109" s="252"/>
      <c r="AL109" s="252"/>
      <c r="AM109" s="252"/>
      <c r="AN109" s="253"/>
      <c r="AO109" s="253"/>
    </row>
    <row r="110" spans="1:41">
      <c r="A110" s="1" t="s">
        <v>273</v>
      </c>
      <c r="B110" s="1" t="s">
        <v>273</v>
      </c>
      <c r="C110" s="1" t="s">
        <v>273</v>
      </c>
      <c r="D110" s="1" t="s">
        <v>273</v>
      </c>
      <c r="E110" s="1" t="s">
        <v>273</v>
      </c>
      <c r="F110" s="1" t="s">
        <v>273</v>
      </c>
      <c r="G110" s="1" t="s">
        <v>273</v>
      </c>
      <c r="H110" s="1" t="s">
        <v>273</v>
      </c>
      <c r="I110" s="1" t="s">
        <v>273</v>
      </c>
      <c r="J110" s="1" t="s">
        <v>273</v>
      </c>
      <c r="K110" s="1" t="s">
        <v>273</v>
      </c>
      <c r="L110" s="1" t="s">
        <v>273</v>
      </c>
      <c r="M110" s="1" t="s">
        <v>273</v>
      </c>
      <c r="N110" s="1" t="s">
        <v>273</v>
      </c>
      <c r="O110" s="1" t="s">
        <v>273</v>
      </c>
      <c r="P110" s="1" t="s">
        <v>273</v>
      </c>
      <c r="Q110" s="1" t="s">
        <v>273</v>
      </c>
      <c r="R110" s="1" t="s">
        <v>273</v>
      </c>
      <c r="S110" s="1" t="s">
        <v>273</v>
      </c>
      <c r="T110" s="1" t="s">
        <v>273</v>
      </c>
      <c r="U110" s="1" t="s">
        <v>273</v>
      </c>
      <c r="V110" s="1" t="s">
        <v>273</v>
      </c>
      <c r="W110" s="1" t="s">
        <v>273</v>
      </c>
      <c r="X110" s="1" t="s">
        <v>273</v>
      </c>
      <c r="Y110" s="1" t="s">
        <v>273</v>
      </c>
      <c r="Z110" s="1" t="s">
        <v>273</v>
      </c>
      <c r="AA110" s="1" t="s">
        <v>273</v>
      </c>
      <c r="AB110" s="1" t="s">
        <v>273</v>
      </c>
      <c r="AC110" s="1" t="s">
        <v>273</v>
      </c>
      <c r="AD110" s="1" t="s">
        <v>273</v>
      </c>
      <c r="AE110" s="1" t="s">
        <v>273</v>
      </c>
      <c r="AF110" s="1" t="s">
        <v>273</v>
      </c>
      <c r="AG110" s="1" t="s">
        <v>273</v>
      </c>
      <c r="AH110" s="1"/>
      <c r="AI110" s="1" t="s">
        <v>273</v>
      </c>
      <c r="AJ110" s="1" t="s">
        <v>273</v>
      </c>
      <c r="AK110" s="1" t="s">
        <v>273</v>
      </c>
      <c r="AL110" s="1" t="s">
        <v>273</v>
      </c>
      <c r="AM110" s="1" t="s">
        <v>273</v>
      </c>
      <c r="AN110" s="1" t="s">
        <v>273</v>
      </c>
      <c r="AO110" s="1" t="s">
        <v>273</v>
      </c>
    </row>
  </sheetData>
  <mergeCells count="2">
    <mergeCell ref="U1:V3"/>
    <mergeCell ref="AG1:AN3"/>
  </mergeCells>
  <conditionalFormatting sqref="D4:F109">
    <cfRule type="containsText" dxfId="0" priority="1" operator="containsText" text="printed">
      <formula>NOT(ISERROR(SEARCH("printed",D4)))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C2:J35"/>
  <sheetViews>
    <sheetView topLeftCell="A4" workbookViewId="0">
      <selection activeCell="F43" sqref="F43"/>
    </sheetView>
  </sheetViews>
  <sheetFormatPr baseColWidth="10" defaultColWidth="9.140625" defaultRowHeight="15"/>
  <cols>
    <col min="1" max="3" width="9.140625" style="1"/>
    <col min="4" max="4" width="27.7109375" style="1" customWidth="1"/>
    <col min="5" max="6" width="9.140625" style="1"/>
    <col min="7" max="7" width="27.7109375" style="1" customWidth="1"/>
    <col min="8" max="9" width="9.140625" style="1"/>
    <col min="10" max="10" width="27.7109375" style="1" customWidth="1"/>
    <col min="11" max="16384" width="9.140625" style="1"/>
  </cols>
  <sheetData>
    <row r="2" spans="3:10">
      <c r="C2" s="380" t="s">
        <v>104</v>
      </c>
      <c r="D2" s="380"/>
      <c r="F2" s="380" t="s">
        <v>89</v>
      </c>
      <c r="G2" s="380"/>
      <c r="I2" s="380" t="s">
        <v>93</v>
      </c>
      <c r="J2" s="380"/>
    </row>
    <row r="3" spans="3:10">
      <c r="C3" s="380"/>
      <c r="D3" s="380"/>
      <c r="F3" s="380"/>
      <c r="G3" s="380"/>
      <c r="I3" s="380"/>
      <c r="J3" s="380"/>
    </row>
    <row r="4" spans="3:10">
      <c r="C4" s="380"/>
      <c r="D4" s="380"/>
      <c r="F4" s="380"/>
      <c r="G4" s="380"/>
      <c r="I4" s="380"/>
      <c r="J4" s="380"/>
    </row>
    <row r="6" spans="3:10">
      <c r="C6" s="111" t="s">
        <v>14</v>
      </c>
      <c r="D6" s="39"/>
      <c r="F6" s="111" t="s">
        <v>14</v>
      </c>
      <c r="G6" s="39"/>
      <c r="I6" s="111" t="s">
        <v>14</v>
      </c>
      <c r="J6" s="39"/>
    </row>
    <row r="7" spans="3:10">
      <c r="D7" s="14" t="s">
        <v>74</v>
      </c>
      <c r="G7" s="14" t="s">
        <v>107</v>
      </c>
      <c r="J7" s="14" t="s">
        <v>105</v>
      </c>
    </row>
    <row r="8" spans="3:10">
      <c r="G8" s="14" t="s">
        <v>108</v>
      </c>
    </row>
    <row r="9" spans="3:10">
      <c r="C9" s="111" t="s">
        <v>8</v>
      </c>
      <c r="D9" s="39"/>
      <c r="G9" s="14" t="s">
        <v>109</v>
      </c>
      <c r="I9" s="111" t="s">
        <v>8</v>
      </c>
      <c r="J9" s="39"/>
    </row>
    <row r="10" spans="3:10">
      <c r="D10" s="14" t="s">
        <v>75</v>
      </c>
      <c r="G10" s="14" t="s">
        <v>110</v>
      </c>
      <c r="J10" s="14" t="s">
        <v>106</v>
      </c>
    </row>
    <row r="11" spans="3:10">
      <c r="G11" s="14" t="s">
        <v>111</v>
      </c>
    </row>
    <row r="12" spans="3:10">
      <c r="C12" s="111" t="s">
        <v>9</v>
      </c>
      <c r="D12" s="39"/>
      <c r="I12" s="111" t="s">
        <v>9</v>
      </c>
      <c r="J12" s="39"/>
    </row>
    <row r="13" spans="3:10">
      <c r="D13" s="14" t="s">
        <v>78</v>
      </c>
      <c r="J13" s="14" t="s">
        <v>112</v>
      </c>
    </row>
    <row r="14" spans="3:10">
      <c r="D14" s="14" t="s">
        <v>76</v>
      </c>
    </row>
    <row r="15" spans="3:10">
      <c r="D15" s="14" t="s">
        <v>77</v>
      </c>
    </row>
    <row r="16" spans="3:10">
      <c r="D16" s="14" t="s">
        <v>120</v>
      </c>
    </row>
    <row r="18" spans="3:4">
      <c r="C18" s="111" t="s">
        <v>10</v>
      </c>
      <c r="D18" s="39"/>
    </row>
    <row r="19" spans="3:4">
      <c r="D19" s="14" t="s">
        <v>291</v>
      </c>
    </row>
    <row r="21" spans="3:4">
      <c r="C21" s="111" t="s">
        <v>11</v>
      </c>
      <c r="D21" s="39"/>
    </row>
    <row r="22" spans="3:4">
      <c r="D22" s="14" t="s">
        <v>292</v>
      </c>
    </row>
    <row r="24" spans="3:4">
      <c r="C24" s="111" t="s">
        <v>12</v>
      </c>
      <c r="D24" s="39"/>
    </row>
    <row r="25" spans="3:4">
      <c r="D25" s="14" t="s">
        <v>293</v>
      </c>
    </row>
    <row r="26" spans="3:4">
      <c r="D26" s="14"/>
    </row>
    <row r="28" spans="3:4">
      <c r="C28" s="111" t="s">
        <v>13</v>
      </c>
      <c r="D28" s="39"/>
    </row>
    <row r="29" spans="3:4">
      <c r="D29" s="14" t="s">
        <v>294</v>
      </c>
    </row>
    <row r="31" spans="3:4">
      <c r="C31" s="111" t="s">
        <v>295</v>
      </c>
      <c r="D31" s="39"/>
    </row>
    <row r="32" spans="3:4">
      <c r="D32" s="14" t="s">
        <v>297</v>
      </c>
    </row>
    <row r="34" spans="3:4">
      <c r="C34" s="111" t="s">
        <v>296</v>
      </c>
      <c r="D34" s="39"/>
    </row>
    <row r="35" spans="3:4">
      <c r="D35" s="14" t="s">
        <v>118</v>
      </c>
    </row>
  </sheetData>
  <mergeCells count="3">
    <mergeCell ref="C2:D4"/>
    <mergeCell ref="F2:G4"/>
    <mergeCell ref="I2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4E022-DDB9-4C1C-9491-5C1C823AF8C3}">
  <sheetPr>
    <tabColor rgb="FFFFFF00"/>
  </sheetPr>
  <dimension ref="A2:Q38"/>
  <sheetViews>
    <sheetView workbookViewId="0">
      <selection activeCell="D17" sqref="D17"/>
    </sheetView>
  </sheetViews>
  <sheetFormatPr baseColWidth="10" defaultColWidth="9.140625" defaultRowHeight="15"/>
  <cols>
    <col min="1" max="1" width="26.7109375" style="1" customWidth="1"/>
    <col min="2" max="2" width="20.7109375" style="7" customWidth="1"/>
    <col min="3" max="3" width="24.28515625" style="7" customWidth="1"/>
    <col min="4" max="4" width="24" style="7" customWidth="1"/>
    <col min="5" max="10" width="20.7109375" style="7" customWidth="1"/>
    <col min="11" max="16384" width="9.140625" style="1"/>
  </cols>
  <sheetData>
    <row r="2" spans="1:17">
      <c r="B2" s="7">
        <v>96</v>
      </c>
      <c r="C2" s="7">
        <v>98</v>
      </c>
      <c r="D2" s="7">
        <v>118</v>
      </c>
      <c r="E2" s="7">
        <v>74</v>
      </c>
      <c r="F2" s="7">
        <v>118</v>
      </c>
      <c r="G2" s="7" t="s">
        <v>435</v>
      </c>
      <c r="H2" s="7">
        <v>118</v>
      </c>
    </row>
    <row r="3" spans="1:17">
      <c r="B3" s="327">
        <v>7</v>
      </c>
      <c r="C3" s="327">
        <v>7.96</v>
      </c>
      <c r="D3" s="327">
        <v>9.42</v>
      </c>
      <c r="E3" s="327">
        <v>8.91</v>
      </c>
      <c r="F3" s="327">
        <v>12.82</v>
      </c>
      <c r="G3" s="327">
        <v>14</v>
      </c>
      <c r="H3" s="327">
        <v>19</v>
      </c>
      <c r="I3" s="327">
        <v>31.5</v>
      </c>
      <c r="J3" s="327">
        <v>35</v>
      </c>
    </row>
    <row r="4" spans="1:17" s="314" customFormat="1" ht="39.950000000000003" customHeight="1">
      <c r="A4" s="315" t="s">
        <v>371</v>
      </c>
      <c r="B4" s="315" t="s">
        <v>14</v>
      </c>
      <c r="C4" s="315" t="s">
        <v>8</v>
      </c>
      <c r="D4" s="315" t="s">
        <v>9</v>
      </c>
      <c r="E4" s="315" t="s">
        <v>10</v>
      </c>
      <c r="F4" s="315" t="s">
        <v>11</v>
      </c>
      <c r="G4" s="315" t="s">
        <v>12</v>
      </c>
      <c r="H4" s="315" t="s">
        <v>13</v>
      </c>
      <c r="I4" s="315" t="s">
        <v>295</v>
      </c>
      <c r="J4" s="315" t="s">
        <v>296</v>
      </c>
      <c r="M4" s="1"/>
      <c r="N4" s="1"/>
      <c r="O4" s="1"/>
      <c r="P4" s="1"/>
      <c r="Q4" s="1"/>
    </row>
    <row r="5" spans="1:17">
      <c r="B5" s="7" t="s">
        <v>350</v>
      </c>
      <c r="C5" s="7" t="s">
        <v>347</v>
      </c>
      <c r="D5" s="7" t="s">
        <v>352</v>
      </c>
      <c r="E5" s="7" t="s">
        <v>348</v>
      </c>
      <c r="F5" s="7" t="s">
        <v>351</v>
      </c>
      <c r="G5" s="7" t="s">
        <v>346</v>
      </c>
      <c r="H5" s="7" t="s">
        <v>349</v>
      </c>
      <c r="I5" s="7" t="s">
        <v>345</v>
      </c>
    </row>
    <row r="6" spans="1:17">
      <c r="B6" s="7" t="s">
        <v>342</v>
      </c>
      <c r="C6" s="7" t="s">
        <v>340</v>
      </c>
      <c r="D6" s="7" t="s">
        <v>344</v>
      </c>
      <c r="F6" s="7" t="s">
        <v>343</v>
      </c>
      <c r="G6" s="7" t="s">
        <v>339</v>
      </c>
      <c r="H6" s="7" t="s">
        <v>341</v>
      </c>
      <c r="I6" s="7" t="s">
        <v>338</v>
      </c>
    </row>
    <row r="7" spans="1:17">
      <c r="B7" s="7" t="s">
        <v>335</v>
      </c>
      <c r="D7" s="7" t="s">
        <v>337</v>
      </c>
      <c r="F7" s="7" t="s">
        <v>336</v>
      </c>
      <c r="G7" s="7" t="s">
        <v>333</v>
      </c>
      <c r="H7" s="7" t="s">
        <v>334</v>
      </c>
    </row>
    <row r="8" spans="1:17">
      <c r="B8" s="7" t="s">
        <v>331</v>
      </c>
      <c r="D8" s="7" t="s">
        <v>332</v>
      </c>
      <c r="F8" s="7" t="s">
        <v>330</v>
      </c>
      <c r="G8" s="7" t="s">
        <v>329</v>
      </c>
      <c r="H8" s="7" t="s">
        <v>328</v>
      </c>
    </row>
    <row r="9" spans="1:17">
      <c r="B9" s="7" t="s">
        <v>370</v>
      </c>
      <c r="D9" s="7" t="s">
        <v>375</v>
      </c>
      <c r="G9" s="7" t="s">
        <v>327</v>
      </c>
      <c r="H9" s="7" t="s">
        <v>326</v>
      </c>
    </row>
    <row r="10" spans="1:17">
      <c r="G10" s="7" t="s">
        <v>353</v>
      </c>
      <c r="H10" s="7" t="s">
        <v>325</v>
      </c>
    </row>
    <row r="14" spans="1:17">
      <c r="I14" s="226" t="s">
        <v>427</v>
      </c>
    </row>
    <row r="15" spans="1:17">
      <c r="B15" s="327">
        <v>3</v>
      </c>
      <c r="C15" s="327">
        <v>6.33</v>
      </c>
      <c r="D15" s="327">
        <v>8.18</v>
      </c>
      <c r="E15" s="327">
        <v>10.57</v>
      </c>
      <c r="F15" s="327">
        <v>11.01</v>
      </c>
      <c r="G15" s="327">
        <v>15.72</v>
      </c>
      <c r="H15" s="327">
        <v>16.940000000000001</v>
      </c>
      <c r="I15" s="336">
        <v>20.89</v>
      </c>
    </row>
    <row r="16" spans="1:17" ht="39.950000000000003" customHeight="1">
      <c r="A16" s="315" t="s">
        <v>372</v>
      </c>
      <c r="B16" s="315" t="s">
        <v>14</v>
      </c>
      <c r="C16" s="315" t="s">
        <v>8</v>
      </c>
      <c r="D16" s="315" t="s">
        <v>9</v>
      </c>
      <c r="E16" s="315" t="s">
        <v>10</v>
      </c>
      <c r="F16" s="315" t="s">
        <v>11</v>
      </c>
      <c r="G16" s="315" t="s">
        <v>12</v>
      </c>
      <c r="H16" s="315" t="s">
        <v>13</v>
      </c>
      <c r="I16" s="315" t="s">
        <v>295</v>
      </c>
      <c r="J16" s="315"/>
      <c r="P16" s="353"/>
    </row>
    <row r="17" spans="1:16">
      <c r="B17" s="7" t="s">
        <v>105</v>
      </c>
      <c r="C17" s="7" t="s">
        <v>354</v>
      </c>
      <c r="D17" s="7" t="s">
        <v>355</v>
      </c>
      <c r="E17" s="7" t="s">
        <v>357</v>
      </c>
      <c r="F17" s="7" t="s">
        <v>112</v>
      </c>
      <c r="G17" s="7" t="s">
        <v>359</v>
      </c>
      <c r="H17" s="7" t="s">
        <v>367</v>
      </c>
      <c r="I17" s="7" t="s">
        <v>426</v>
      </c>
      <c r="P17" s="12"/>
    </row>
    <row r="18" spans="1:16">
      <c r="C18" s="7" t="s">
        <v>374</v>
      </c>
      <c r="D18" s="7" t="s">
        <v>356</v>
      </c>
      <c r="E18" s="7" t="s">
        <v>358</v>
      </c>
      <c r="F18" s="7" t="s">
        <v>425</v>
      </c>
      <c r="G18" s="7" t="s">
        <v>363</v>
      </c>
      <c r="H18" s="7" t="s">
        <v>364</v>
      </c>
      <c r="P18" s="12"/>
    </row>
    <row r="19" spans="1:16">
      <c r="C19" s="7" t="s">
        <v>421</v>
      </c>
      <c r="E19" s="7" t="s">
        <v>368</v>
      </c>
      <c r="G19" s="7" t="s">
        <v>365</v>
      </c>
      <c r="H19" s="7" t="s">
        <v>366</v>
      </c>
      <c r="P19" s="12"/>
    </row>
    <row r="20" spans="1:16">
      <c r="E20" s="7" t="s">
        <v>422</v>
      </c>
      <c r="G20" s="7" t="s">
        <v>369</v>
      </c>
      <c r="P20" s="12"/>
    </row>
    <row r="21" spans="1:16">
      <c r="G21" s="7" t="s">
        <v>373</v>
      </c>
      <c r="P21" s="12"/>
    </row>
    <row r="22" spans="1:16">
      <c r="G22" s="7" t="s">
        <v>423</v>
      </c>
      <c r="P22" s="12"/>
    </row>
    <row r="23" spans="1:16">
      <c r="G23" s="7" t="s">
        <v>424</v>
      </c>
      <c r="P23" s="12"/>
    </row>
    <row r="24" spans="1:16">
      <c r="P24" s="12"/>
    </row>
    <row r="25" spans="1:16">
      <c r="P25" s="12"/>
    </row>
    <row r="28" spans="1:16">
      <c r="D28" s="327"/>
    </row>
    <row r="29" spans="1:16">
      <c r="B29" s="327">
        <v>12.5</v>
      </c>
      <c r="C29" s="327">
        <v>14</v>
      </c>
      <c r="D29" s="327">
        <v>26</v>
      </c>
    </row>
    <row r="30" spans="1:16" ht="39.950000000000003" customHeight="1">
      <c r="A30" s="315" t="s">
        <v>379</v>
      </c>
      <c r="B30" s="315" t="s">
        <v>14</v>
      </c>
      <c r="C30" s="315" t="s">
        <v>8</v>
      </c>
      <c r="D30" s="315" t="s">
        <v>9</v>
      </c>
      <c r="E30" s="315"/>
      <c r="F30" s="315"/>
      <c r="G30" s="315"/>
      <c r="H30" s="315"/>
      <c r="I30" s="315"/>
      <c r="J30" s="315"/>
    </row>
    <row r="31" spans="1:16">
      <c r="B31" s="7" t="s">
        <v>378</v>
      </c>
      <c r="C31" s="7" t="s">
        <v>380</v>
      </c>
      <c r="D31" s="7" t="s">
        <v>225</v>
      </c>
    </row>
    <row r="38" spans="2:2">
      <c r="B38" s="7" t="s">
        <v>434</v>
      </c>
    </row>
  </sheetData>
  <sheetProtection algorithmName="SHA-512" hashValue="rV2SNMnRela1ExaRFfPcmLdLo1RboZJzr21ziQmztXk8DVdpfY9G0J0FPlr6w2c56DKZoM04ypxFvb1tryzR3A==" saltValue="ameLll6IA2sfkXLvLwOtFQ==" spinCount="100000"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B0F0"/>
    <pageSetUpPr fitToPage="1"/>
  </sheetPr>
  <dimension ref="A1:BU91"/>
  <sheetViews>
    <sheetView topLeftCell="A16" zoomScale="70" zoomScaleNormal="70" zoomScaleSheetLayoutView="85" workbookViewId="0">
      <selection activeCell="N37" sqref="N37"/>
    </sheetView>
  </sheetViews>
  <sheetFormatPr baseColWidth="10" defaultColWidth="8.85546875" defaultRowHeight="15"/>
  <cols>
    <col min="1" max="1" width="6.42578125" style="1" customWidth="1"/>
    <col min="2" max="2" width="9.140625" style="1"/>
    <col min="4" max="9" width="10.7109375" customWidth="1"/>
    <col min="10" max="10" width="11.5703125" customWidth="1"/>
    <col min="11" max="11" width="10.7109375" customWidth="1"/>
    <col min="12" max="16" width="11.42578125" bestFit="1" customWidth="1"/>
    <col min="17" max="26" width="10.7109375" customWidth="1"/>
    <col min="28" max="28" width="10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4" max="34" width="10.5703125" bestFit="1" customWidth="1"/>
    <col min="36" max="40" width="15.7109375" customWidth="1"/>
    <col min="41" max="41" width="6.140625" customWidth="1"/>
    <col min="42" max="45" width="15.7109375" customWidth="1"/>
    <col min="46" max="46" width="18.85546875" bestFit="1" customWidth="1"/>
    <col min="47" max="48" width="15.7109375" customWidth="1"/>
    <col min="50" max="50" width="10.28515625" bestFit="1" customWidth="1"/>
    <col min="70" max="70" width="10.28515625" bestFit="1" customWidth="1"/>
  </cols>
  <sheetData>
    <row r="1" spans="1:73" s="1" customFormat="1" ht="18" customHeight="1">
      <c r="A1" s="11"/>
      <c r="W1" s="24" t="s">
        <v>4</v>
      </c>
      <c r="X1" s="381">
        <v>44656</v>
      </c>
      <c r="Y1" s="381"/>
      <c r="AF1" s="8"/>
      <c r="AG1" s="8"/>
    </row>
    <row r="2" spans="1:73" s="1" customFormat="1" ht="18" customHeight="1">
      <c r="E2" s="20"/>
      <c r="L2" s="92" t="s">
        <v>400</v>
      </c>
      <c r="M2" s="94"/>
      <c r="N2" s="94"/>
      <c r="O2" s="94"/>
      <c r="P2" s="94"/>
      <c r="Q2" s="92"/>
      <c r="R2" s="92"/>
      <c r="S2" s="92"/>
      <c r="T2" s="92"/>
      <c r="W2" s="25" t="s">
        <v>382</v>
      </c>
      <c r="AF2" s="8"/>
      <c r="AG2" s="8"/>
    </row>
    <row r="3" spans="1:73" s="1" customFormat="1" ht="18" customHeight="1" thickBot="1">
      <c r="E3" s="15"/>
      <c r="L3" s="3"/>
      <c r="M3" s="96"/>
      <c r="N3" s="317" t="s">
        <v>381</v>
      </c>
      <c r="O3" s="96"/>
      <c r="P3" s="96"/>
      <c r="Q3" s="317" t="s">
        <v>370</v>
      </c>
      <c r="R3" s="93"/>
      <c r="S3" s="93"/>
      <c r="T3" s="93"/>
      <c r="AF3" s="8"/>
      <c r="AG3" s="8"/>
    </row>
    <row r="4" spans="1:7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/>
      <c r="AE4" s="3"/>
      <c r="AW4" s="1"/>
      <c r="AX4" s="1"/>
      <c r="AY4" s="1"/>
      <c r="AZ4" s="1"/>
      <c r="BA4" s="1"/>
      <c r="BB4" s="382" t="s">
        <v>60</v>
      </c>
      <c r="BC4" s="382"/>
      <c r="BD4" s="382"/>
      <c r="BE4" s="382"/>
      <c r="BF4" s="382"/>
      <c r="BG4" s="382"/>
      <c r="BH4" s="382"/>
      <c r="BI4" s="382"/>
      <c r="BJ4" s="382"/>
      <c r="BK4" s="382"/>
      <c r="BL4" s="382"/>
      <c r="BM4" s="382"/>
      <c r="BN4" s="382"/>
      <c r="BO4" s="382"/>
      <c r="BP4" s="382"/>
      <c r="BQ4" s="382"/>
      <c r="BR4" s="1"/>
      <c r="BS4" s="1"/>
      <c r="BT4" s="1"/>
      <c r="BU4" s="1"/>
    </row>
    <row r="5" spans="1:7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3" t="s">
        <v>402</v>
      </c>
      <c r="AE5" s="3"/>
      <c r="AI5" s="55"/>
      <c r="AJ5" s="55"/>
      <c r="AK5" s="55"/>
      <c r="AL5" s="55"/>
      <c r="AM5" s="55"/>
      <c r="AN5" s="55"/>
      <c r="AO5" s="55"/>
      <c r="AP5" s="55"/>
      <c r="AQ5" s="56" t="s">
        <v>50</v>
      </c>
      <c r="AR5" s="55"/>
      <c r="AS5" s="56" t="s">
        <v>61</v>
      </c>
      <c r="AT5" s="56"/>
      <c r="AU5" s="55"/>
      <c r="AV5" s="55"/>
      <c r="AW5" s="64"/>
      <c r="AX5" s="65"/>
      <c r="AY5" s="65"/>
      <c r="AZ5" s="65"/>
      <c r="BA5" s="65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1"/>
    </row>
    <row r="6" spans="1:7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B6" s="25" t="s">
        <v>3</v>
      </c>
      <c r="AC6" s="3" t="s">
        <v>73</v>
      </c>
      <c r="AD6" s="3"/>
      <c r="AE6" s="3"/>
      <c r="AF6" s="3"/>
      <c r="AG6" s="3"/>
      <c r="AI6" s="56" t="s">
        <v>58</v>
      </c>
      <c r="AJ6" s="56" t="s">
        <v>26</v>
      </c>
      <c r="AK6" s="56" t="s">
        <v>27</v>
      </c>
      <c r="AL6" s="56" t="s">
        <v>28</v>
      </c>
      <c r="AM6" s="56" t="s">
        <v>29</v>
      </c>
      <c r="AN6" s="56" t="s">
        <v>49</v>
      </c>
      <c r="AO6" s="55"/>
      <c r="AP6" s="56" t="s">
        <v>44</v>
      </c>
      <c r="AQ6" s="56" t="s">
        <v>44</v>
      </c>
      <c r="AR6" s="56" t="s">
        <v>57</v>
      </c>
      <c r="AS6" s="56" t="s">
        <v>59</v>
      </c>
      <c r="AT6" s="56" t="s">
        <v>52</v>
      </c>
      <c r="AU6" s="108" t="s">
        <v>71</v>
      </c>
      <c r="AV6" s="55"/>
      <c r="AW6" s="86">
        <v>24</v>
      </c>
      <c r="AX6" s="83">
        <v>471</v>
      </c>
      <c r="AY6" s="83">
        <v>471</v>
      </c>
      <c r="AZ6" s="83">
        <v>471</v>
      </c>
      <c r="BA6" s="83">
        <v>471</v>
      </c>
      <c r="BB6" s="83">
        <v>471</v>
      </c>
      <c r="BC6" s="83">
        <v>471</v>
      </c>
      <c r="BD6" s="83">
        <v>471</v>
      </c>
      <c r="BE6" s="83">
        <v>471</v>
      </c>
      <c r="BF6" s="83">
        <v>471</v>
      </c>
      <c r="BG6" s="83">
        <v>471</v>
      </c>
      <c r="BH6" s="83">
        <v>471</v>
      </c>
      <c r="BI6" s="84">
        <v>550</v>
      </c>
      <c r="BJ6" s="84">
        <v>550</v>
      </c>
      <c r="BK6" s="84">
        <v>550</v>
      </c>
      <c r="BL6" s="84">
        <v>550</v>
      </c>
      <c r="BM6" s="84">
        <v>550</v>
      </c>
      <c r="BN6" s="85">
        <v>550</v>
      </c>
      <c r="BO6" s="85">
        <v>550</v>
      </c>
      <c r="BP6" s="85">
        <v>550</v>
      </c>
      <c r="BQ6" s="85">
        <v>550</v>
      </c>
      <c r="BR6" s="63">
        <v>601</v>
      </c>
      <c r="BS6" s="63">
        <v>601</v>
      </c>
      <c r="BT6" s="63">
        <v>601</v>
      </c>
      <c r="BU6" s="60">
        <v>24</v>
      </c>
    </row>
    <row r="7" spans="1:73" ht="29.1" customHeight="1">
      <c r="B7" s="35">
        <v>1</v>
      </c>
      <c r="C7" s="26">
        <v>24</v>
      </c>
      <c r="D7" s="87">
        <v>62</v>
      </c>
      <c r="E7" s="87">
        <v>66</v>
      </c>
      <c r="F7" s="87">
        <v>71</v>
      </c>
      <c r="G7" s="87">
        <v>76</v>
      </c>
      <c r="H7" s="87">
        <v>81</v>
      </c>
      <c r="I7" s="87">
        <v>86</v>
      </c>
      <c r="J7" s="87">
        <v>90</v>
      </c>
      <c r="K7" s="87">
        <v>95</v>
      </c>
      <c r="L7" s="87">
        <v>100</v>
      </c>
      <c r="M7" s="88">
        <v>121</v>
      </c>
      <c r="N7" s="88">
        <v>127</v>
      </c>
      <c r="O7" s="88">
        <v>132</v>
      </c>
      <c r="P7" s="88">
        <v>149</v>
      </c>
      <c r="Q7" s="359">
        <v>209</v>
      </c>
      <c r="R7" s="359">
        <v>216</v>
      </c>
      <c r="S7" s="359">
        <v>224</v>
      </c>
      <c r="T7" s="359">
        <v>231</v>
      </c>
      <c r="U7" s="360">
        <v>341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B7" s="22">
        <v>20</v>
      </c>
      <c r="AC7" s="22">
        <v>5</v>
      </c>
      <c r="AD7" s="3"/>
      <c r="AE7" s="3"/>
      <c r="AF7" s="3"/>
      <c r="AG7" s="338"/>
      <c r="AI7" s="36">
        <v>1</v>
      </c>
      <c r="AJ7" s="36">
        <f>'CALCULATOR SHEET'!I13</f>
        <v>91</v>
      </c>
      <c r="AK7" s="36">
        <f>'CALCULATOR SHEET'!J13</f>
        <v>117.5</v>
      </c>
      <c r="AL7" s="36">
        <f>IF(AJ7=0,"",MATCH(CEILING(AJ7,6),$D$4:$Z$4,0))</f>
        <v>13</v>
      </c>
      <c r="AM7" s="36">
        <f>IF(AK7=0,"",MATCH(CEILING(AK7,6),$C$7:$C$28,0))</f>
        <v>17</v>
      </c>
      <c r="AN7" s="57">
        <f>IF(AL7="","",INDEX($D$7:$Z$28,AM7,AL7))</f>
        <v>265</v>
      </c>
      <c r="AO7" s="58"/>
      <c r="AP7" s="57">
        <f>IF(AJ7&gt;0,HLOOKUP(CEILING(AJ7,6),$D$30:$Z$31,2,0),"")</f>
        <v>86</v>
      </c>
      <c r="AQ7" s="57">
        <f>IF(AJ7&gt;0,HLOOKUP(CEILING(AJ7,6),$D$33:$Z$34,2,0),"")</f>
        <v>106</v>
      </c>
      <c r="AR7" s="59">
        <f>IF(AJ7&gt;0,HLOOKUP(CEILING(AJ7,6),$D$36:$Z$37,2,0))</f>
        <v>59</v>
      </c>
      <c r="AS7" s="57">
        <f>IF(AL7="","",INDEX($AX$6:$BT$27,AM7,AL7))</f>
        <v>550</v>
      </c>
      <c r="AT7" s="37">
        <f>IF(AK7&gt;0,VLOOKUP(CEILING(AK7,6),$AA$7:$AB$28,2,0),"")</f>
        <v>100</v>
      </c>
      <c r="AU7" s="109">
        <f>IF(AK7&gt;0,VLOOKUP(CEILING(AK7,6),$AA$7:$AC$28,3,0),"")</f>
        <v>13</v>
      </c>
      <c r="AV7" s="55"/>
      <c r="AW7" s="86">
        <v>30</v>
      </c>
      <c r="AX7" s="83">
        <v>471</v>
      </c>
      <c r="AY7" s="83">
        <v>471</v>
      </c>
      <c r="AZ7" s="83">
        <v>471</v>
      </c>
      <c r="BA7" s="83">
        <v>471</v>
      </c>
      <c r="BB7" s="83">
        <v>471</v>
      </c>
      <c r="BC7" s="83">
        <v>471</v>
      </c>
      <c r="BD7" s="83">
        <v>471</v>
      </c>
      <c r="BE7" s="83">
        <v>471</v>
      </c>
      <c r="BF7" s="83">
        <v>471</v>
      </c>
      <c r="BG7" s="83">
        <v>471</v>
      </c>
      <c r="BH7" s="83">
        <v>471</v>
      </c>
      <c r="BI7" s="84">
        <v>550</v>
      </c>
      <c r="BJ7" s="84">
        <v>550</v>
      </c>
      <c r="BK7" s="84">
        <v>550</v>
      </c>
      <c r="BL7" s="84">
        <v>550</v>
      </c>
      <c r="BM7" s="84">
        <v>550</v>
      </c>
      <c r="BN7" s="85">
        <v>550</v>
      </c>
      <c r="BO7" s="85">
        <v>550</v>
      </c>
      <c r="BP7" s="85">
        <v>550</v>
      </c>
      <c r="BQ7" s="85">
        <v>550</v>
      </c>
      <c r="BR7" s="63">
        <v>601</v>
      </c>
      <c r="BS7" s="63">
        <v>601</v>
      </c>
      <c r="BT7" s="63">
        <v>601</v>
      </c>
      <c r="BU7" s="61">
        <v>30</v>
      </c>
    </row>
    <row r="8" spans="1:73" ht="29.1" customHeight="1">
      <c r="B8" s="35">
        <v>2</v>
      </c>
      <c r="C8" s="27">
        <v>30</v>
      </c>
      <c r="D8" s="87">
        <v>64</v>
      </c>
      <c r="E8" s="87">
        <v>69</v>
      </c>
      <c r="F8" s="87">
        <v>74</v>
      </c>
      <c r="G8" s="87">
        <v>80</v>
      </c>
      <c r="H8" s="87">
        <v>85</v>
      </c>
      <c r="I8" s="87">
        <v>90</v>
      </c>
      <c r="J8" s="87">
        <v>95</v>
      </c>
      <c r="K8" s="87">
        <v>101</v>
      </c>
      <c r="L8" s="87">
        <v>106</v>
      </c>
      <c r="M8" s="88">
        <v>127</v>
      </c>
      <c r="N8" s="88">
        <v>133</v>
      </c>
      <c r="O8" s="88">
        <v>139</v>
      </c>
      <c r="P8" s="88">
        <v>156</v>
      </c>
      <c r="Q8" s="359">
        <v>216</v>
      </c>
      <c r="R8" s="359">
        <v>224</v>
      </c>
      <c r="S8" s="359">
        <v>232</v>
      </c>
      <c r="T8" s="359">
        <v>240</v>
      </c>
      <c r="U8" s="360">
        <v>350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B8" s="22">
        <v>25</v>
      </c>
      <c r="AC8" s="22">
        <v>6</v>
      </c>
      <c r="AD8" s="3"/>
      <c r="AE8" s="3"/>
      <c r="AF8" s="3"/>
      <c r="AG8" s="3"/>
      <c r="AI8" s="36">
        <f>AI7+1</f>
        <v>2</v>
      </c>
      <c r="AJ8" s="36">
        <f>'CALCULATOR SHEET'!I14</f>
        <v>47</v>
      </c>
      <c r="AK8" s="36">
        <f>'CALCULATOR SHEET'!J14</f>
        <v>117.5</v>
      </c>
      <c r="AL8" s="36">
        <f t="shared" ref="AL8:AL71" si="0">IF(AJ8=0,"",MATCH(CEILING(AJ8,6),$D$4:$Z$4,0))</f>
        <v>5</v>
      </c>
      <c r="AM8" s="36">
        <f t="shared" ref="AM8:AM71" si="1">IF(AK8=0,"",MATCH(CEILING(AK8,6),$C$7:$C$28,0))</f>
        <v>17</v>
      </c>
      <c r="AN8" s="57">
        <f t="shared" ref="AN8:AN71" si="2">IF(AL8="","",INDEX($D$7:$Z$28,AM8,AL8))</f>
        <v>158</v>
      </c>
      <c r="AO8" s="58"/>
      <c r="AP8" s="57">
        <f t="shared" ref="AP8:AP71" si="3">IF(AJ8&gt;0,HLOOKUP(CEILING(AJ8,6),$D$30:$Z$31,2,0),"")</f>
        <v>62</v>
      </c>
      <c r="AQ8" s="57">
        <f t="shared" ref="AQ8:AQ71" si="4">IF(AJ8&gt;0,HLOOKUP(CEILING(AJ8,6),$D$33:$Z$34,2,0),"")</f>
        <v>56</v>
      </c>
      <c r="AR8" s="59">
        <f t="shared" ref="AR8:AR71" si="5">IF(AJ8&gt;0,HLOOKUP(CEILING(AJ8,6),$D$36:$Z$37,2,0))</f>
        <v>30</v>
      </c>
      <c r="AS8" s="57">
        <f t="shared" ref="AS8:AS71" si="6">IF(AL8="","",INDEX($AX$6:$BT$27,AM8,AL8))</f>
        <v>550</v>
      </c>
      <c r="AT8" s="37">
        <f t="shared" ref="AT8:AT71" si="7">IF(AK8&gt;0,VLOOKUP(CEILING(AK8,6),$AA$7:$AB$28,2,0),"")</f>
        <v>100</v>
      </c>
      <c r="AU8" s="109">
        <f t="shared" ref="AU8:AU71" si="8">IF(AK8&gt;0,VLOOKUP(CEILING(AK8,6),$AA$7:$AC$28,3,0),"")</f>
        <v>13</v>
      </c>
      <c r="AV8" s="55"/>
      <c r="AW8" s="86">
        <v>36</v>
      </c>
      <c r="AX8" s="83">
        <v>471</v>
      </c>
      <c r="AY8" s="83">
        <v>471</v>
      </c>
      <c r="AZ8" s="83">
        <v>471</v>
      </c>
      <c r="BA8" s="83">
        <v>471</v>
      </c>
      <c r="BB8" s="83">
        <v>471</v>
      </c>
      <c r="BC8" s="83">
        <v>471</v>
      </c>
      <c r="BD8" s="83">
        <v>471</v>
      </c>
      <c r="BE8" s="83">
        <v>471</v>
      </c>
      <c r="BF8" s="83">
        <v>471</v>
      </c>
      <c r="BG8" s="83">
        <v>471</v>
      </c>
      <c r="BH8" s="83">
        <v>471</v>
      </c>
      <c r="BI8" s="84">
        <v>550</v>
      </c>
      <c r="BJ8" s="84">
        <v>550</v>
      </c>
      <c r="BK8" s="84">
        <v>550</v>
      </c>
      <c r="BL8" s="84">
        <v>550</v>
      </c>
      <c r="BM8" s="84">
        <v>550</v>
      </c>
      <c r="BN8" s="85">
        <v>550</v>
      </c>
      <c r="BO8" s="85">
        <v>550</v>
      </c>
      <c r="BP8" s="85">
        <v>550</v>
      </c>
      <c r="BQ8" s="85">
        <v>550</v>
      </c>
      <c r="BR8" s="63">
        <v>601</v>
      </c>
      <c r="BS8" s="63">
        <v>601</v>
      </c>
      <c r="BT8" s="63">
        <v>601</v>
      </c>
      <c r="BU8" s="61">
        <v>36</v>
      </c>
    </row>
    <row r="9" spans="1:73" ht="29.1" customHeight="1">
      <c r="B9" s="35">
        <v>3</v>
      </c>
      <c r="C9" s="27">
        <v>36</v>
      </c>
      <c r="D9" s="87">
        <v>66</v>
      </c>
      <c r="E9" s="87">
        <v>72</v>
      </c>
      <c r="F9" s="87">
        <v>78</v>
      </c>
      <c r="G9" s="87">
        <v>83</v>
      </c>
      <c r="H9" s="87">
        <v>89</v>
      </c>
      <c r="I9" s="87">
        <v>94</v>
      </c>
      <c r="J9" s="87">
        <v>100</v>
      </c>
      <c r="K9" s="87">
        <v>106</v>
      </c>
      <c r="L9" s="87">
        <v>111</v>
      </c>
      <c r="M9" s="88">
        <v>133</v>
      </c>
      <c r="N9" s="88">
        <v>139</v>
      </c>
      <c r="O9" s="88">
        <v>146</v>
      </c>
      <c r="P9" s="88">
        <v>164</v>
      </c>
      <c r="Q9" s="359">
        <v>224</v>
      </c>
      <c r="R9" s="359">
        <v>232</v>
      </c>
      <c r="S9" s="359">
        <v>240</v>
      </c>
      <c r="T9" s="359">
        <v>249</v>
      </c>
      <c r="U9" s="360">
        <v>360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B9" s="22">
        <v>30</v>
      </c>
      <c r="AC9" s="22">
        <v>6</v>
      </c>
      <c r="AD9" s="3"/>
      <c r="AE9" s="3"/>
      <c r="AF9" s="3"/>
      <c r="AG9" s="3"/>
      <c r="AI9" s="36">
        <f t="shared" ref="AI9:AI72" si="9">AI8+1</f>
        <v>3</v>
      </c>
      <c r="AJ9" s="36">
        <f>'CALCULATOR SHEET'!I15</f>
        <v>0</v>
      </c>
      <c r="AK9" s="36">
        <f>'CALCULATOR SHEET'!J15</f>
        <v>0</v>
      </c>
      <c r="AL9" s="36" t="str">
        <f t="shared" si="0"/>
        <v/>
      </c>
      <c r="AM9" s="36" t="str">
        <f t="shared" si="1"/>
        <v/>
      </c>
      <c r="AN9" s="57" t="str">
        <f t="shared" si="2"/>
        <v/>
      </c>
      <c r="AO9" s="58"/>
      <c r="AP9" s="57" t="str">
        <f t="shared" si="3"/>
        <v/>
      </c>
      <c r="AQ9" s="57" t="str">
        <f t="shared" si="4"/>
        <v/>
      </c>
      <c r="AR9" s="59" t="b">
        <f t="shared" si="5"/>
        <v>0</v>
      </c>
      <c r="AS9" s="57" t="str">
        <f t="shared" si="6"/>
        <v/>
      </c>
      <c r="AT9" s="37" t="str">
        <f t="shared" si="7"/>
        <v/>
      </c>
      <c r="AU9" s="109" t="str">
        <f t="shared" si="8"/>
        <v/>
      </c>
      <c r="AV9" s="55"/>
      <c r="AW9" s="86">
        <v>42</v>
      </c>
      <c r="AX9" s="83">
        <v>471</v>
      </c>
      <c r="AY9" s="83">
        <v>471</v>
      </c>
      <c r="AZ9" s="83">
        <v>471</v>
      </c>
      <c r="BA9" s="83">
        <v>471</v>
      </c>
      <c r="BB9" s="83">
        <v>471</v>
      </c>
      <c r="BC9" s="83">
        <v>471</v>
      </c>
      <c r="BD9" s="83">
        <v>471</v>
      </c>
      <c r="BE9" s="83">
        <v>471</v>
      </c>
      <c r="BF9" s="83">
        <v>471</v>
      </c>
      <c r="BG9" s="83">
        <v>471</v>
      </c>
      <c r="BH9" s="83">
        <v>471</v>
      </c>
      <c r="BI9" s="84">
        <v>550</v>
      </c>
      <c r="BJ9" s="84">
        <v>550</v>
      </c>
      <c r="BK9" s="84">
        <v>550</v>
      </c>
      <c r="BL9" s="84">
        <v>550</v>
      </c>
      <c r="BM9" s="84">
        <v>550</v>
      </c>
      <c r="BN9" s="85">
        <v>550</v>
      </c>
      <c r="BO9" s="85">
        <v>550</v>
      </c>
      <c r="BP9" s="85">
        <v>550</v>
      </c>
      <c r="BQ9" s="85">
        <v>550</v>
      </c>
      <c r="BR9" s="63">
        <v>601</v>
      </c>
      <c r="BS9" s="63">
        <v>601</v>
      </c>
      <c r="BT9" s="63">
        <v>601</v>
      </c>
      <c r="BU9" s="61">
        <v>42</v>
      </c>
    </row>
    <row r="10" spans="1:73" ht="29.1" customHeight="1">
      <c r="B10" s="35">
        <v>4</v>
      </c>
      <c r="C10" s="27">
        <v>42</v>
      </c>
      <c r="D10" s="87">
        <v>69</v>
      </c>
      <c r="E10" s="87">
        <v>75</v>
      </c>
      <c r="F10" s="87">
        <v>81</v>
      </c>
      <c r="G10" s="87">
        <v>87</v>
      </c>
      <c r="H10" s="87">
        <v>93</v>
      </c>
      <c r="I10" s="87">
        <v>99</v>
      </c>
      <c r="J10" s="87">
        <v>105</v>
      </c>
      <c r="K10" s="87">
        <v>111</v>
      </c>
      <c r="L10" s="87">
        <v>117</v>
      </c>
      <c r="M10" s="88">
        <v>139</v>
      </c>
      <c r="N10" s="88">
        <v>146</v>
      </c>
      <c r="O10" s="88">
        <v>153</v>
      </c>
      <c r="P10" s="88">
        <v>171</v>
      </c>
      <c r="Q10" s="359">
        <v>232</v>
      </c>
      <c r="R10" s="359">
        <v>240</v>
      </c>
      <c r="S10" s="359">
        <v>249</v>
      </c>
      <c r="T10" s="359">
        <v>257</v>
      </c>
      <c r="U10" s="360">
        <v>369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B10" s="22">
        <v>35</v>
      </c>
      <c r="AC10" s="22">
        <v>7</v>
      </c>
      <c r="AD10" s="3"/>
      <c r="AE10" s="3"/>
      <c r="AF10" s="3"/>
      <c r="AG10" s="3"/>
      <c r="AI10" s="36">
        <f t="shared" si="9"/>
        <v>4</v>
      </c>
      <c r="AJ10" s="36">
        <f>'CALCULATOR SHEET'!I16</f>
        <v>0</v>
      </c>
      <c r="AK10" s="36">
        <f>'CALCULATOR SHEET'!J16</f>
        <v>0</v>
      </c>
      <c r="AL10" s="36" t="str">
        <f t="shared" si="0"/>
        <v/>
      </c>
      <c r="AM10" s="36" t="str">
        <f t="shared" si="1"/>
        <v/>
      </c>
      <c r="AN10" s="57" t="str">
        <f t="shared" si="2"/>
        <v/>
      </c>
      <c r="AO10" s="58"/>
      <c r="AP10" s="57" t="str">
        <f t="shared" si="3"/>
        <v/>
      </c>
      <c r="AQ10" s="57" t="str">
        <f t="shared" si="4"/>
        <v/>
      </c>
      <c r="AR10" s="59" t="b">
        <f t="shared" si="5"/>
        <v>0</v>
      </c>
      <c r="AS10" s="57" t="str">
        <f t="shared" si="6"/>
        <v/>
      </c>
      <c r="AT10" s="37" t="str">
        <f t="shared" si="7"/>
        <v/>
      </c>
      <c r="AU10" s="109" t="str">
        <f t="shared" si="8"/>
        <v/>
      </c>
      <c r="AV10" s="55"/>
      <c r="AW10" s="86">
        <v>48</v>
      </c>
      <c r="AX10" s="83">
        <v>471</v>
      </c>
      <c r="AY10" s="83">
        <v>471</v>
      </c>
      <c r="AZ10" s="83">
        <v>471</v>
      </c>
      <c r="BA10" s="83">
        <v>471</v>
      </c>
      <c r="BB10" s="83">
        <v>471</v>
      </c>
      <c r="BC10" s="83">
        <v>471</v>
      </c>
      <c r="BD10" s="83">
        <v>471</v>
      </c>
      <c r="BE10" s="83">
        <v>471</v>
      </c>
      <c r="BF10" s="83">
        <v>471</v>
      </c>
      <c r="BG10" s="83">
        <v>471</v>
      </c>
      <c r="BH10" s="83">
        <v>471</v>
      </c>
      <c r="BI10" s="84">
        <v>550</v>
      </c>
      <c r="BJ10" s="84">
        <v>550</v>
      </c>
      <c r="BK10" s="84">
        <v>550</v>
      </c>
      <c r="BL10" s="84">
        <v>550</v>
      </c>
      <c r="BM10" s="84">
        <v>550</v>
      </c>
      <c r="BN10" s="85">
        <v>550</v>
      </c>
      <c r="BO10" s="85">
        <v>550</v>
      </c>
      <c r="BP10" s="85">
        <v>550</v>
      </c>
      <c r="BQ10" s="85">
        <v>550</v>
      </c>
      <c r="BR10" s="63">
        <v>601</v>
      </c>
      <c r="BS10" s="63">
        <v>601</v>
      </c>
      <c r="BT10" s="63">
        <v>601</v>
      </c>
      <c r="BU10" s="61">
        <v>48</v>
      </c>
    </row>
    <row r="11" spans="1:73" ht="29.1" customHeight="1">
      <c r="B11" s="35">
        <v>5</v>
      </c>
      <c r="C11" s="27">
        <v>48</v>
      </c>
      <c r="D11" s="87">
        <v>71</v>
      </c>
      <c r="E11" s="87">
        <v>78</v>
      </c>
      <c r="F11" s="87">
        <v>84</v>
      </c>
      <c r="G11" s="87">
        <v>90</v>
      </c>
      <c r="H11" s="87">
        <v>97</v>
      </c>
      <c r="I11" s="87">
        <v>103</v>
      </c>
      <c r="J11" s="87">
        <v>110</v>
      </c>
      <c r="K11" s="87">
        <v>116</v>
      </c>
      <c r="L11" s="87">
        <v>123</v>
      </c>
      <c r="M11" s="88">
        <v>145</v>
      </c>
      <c r="N11" s="88">
        <v>152</v>
      </c>
      <c r="O11" s="88">
        <v>159</v>
      </c>
      <c r="P11" s="88">
        <v>178</v>
      </c>
      <c r="Q11" s="359">
        <v>239</v>
      </c>
      <c r="R11" s="359">
        <v>248</v>
      </c>
      <c r="S11" s="359">
        <v>257</v>
      </c>
      <c r="T11" s="359">
        <v>266</v>
      </c>
      <c r="U11" s="360">
        <v>378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B11" s="22">
        <v>40</v>
      </c>
      <c r="AC11" s="22">
        <v>7</v>
      </c>
      <c r="AD11" s="3"/>
      <c r="AE11" s="3"/>
      <c r="AF11" s="3"/>
      <c r="AG11" s="3"/>
      <c r="AI11" s="36">
        <f t="shared" si="9"/>
        <v>5</v>
      </c>
      <c r="AJ11" s="36">
        <f>'CALCULATOR SHEET'!I17</f>
        <v>0</v>
      </c>
      <c r="AK11" s="36">
        <f>'CALCULATOR SHEET'!J17</f>
        <v>0</v>
      </c>
      <c r="AL11" s="36" t="str">
        <f t="shared" si="0"/>
        <v/>
      </c>
      <c r="AM11" s="36" t="str">
        <f t="shared" si="1"/>
        <v/>
      </c>
      <c r="AN11" s="57" t="str">
        <f t="shared" si="2"/>
        <v/>
      </c>
      <c r="AO11" s="58"/>
      <c r="AP11" s="57" t="str">
        <f t="shared" si="3"/>
        <v/>
      </c>
      <c r="AQ11" s="57" t="str">
        <f t="shared" si="4"/>
        <v/>
      </c>
      <c r="AR11" s="59" t="b">
        <f t="shared" si="5"/>
        <v>0</v>
      </c>
      <c r="AS11" s="57" t="str">
        <f t="shared" si="6"/>
        <v/>
      </c>
      <c r="AT11" s="37" t="str">
        <f t="shared" si="7"/>
        <v/>
      </c>
      <c r="AU11" s="109" t="str">
        <f t="shared" si="8"/>
        <v/>
      </c>
      <c r="AV11" s="55"/>
      <c r="AW11" s="86">
        <v>54</v>
      </c>
      <c r="AX11" s="83">
        <v>471</v>
      </c>
      <c r="AY11" s="83">
        <v>471</v>
      </c>
      <c r="AZ11" s="83">
        <v>471</v>
      </c>
      <c r="BA11" s="83">
        <v>471</v>
      </c>
      <c r="BB11" s="83">
        <v>471</v>
      </c>
      <c r="BC11" s="83">
        <v>471</v>
      </c>
      <c r="BD11" s="83">
        <v>471</v>
      </c>
      <c r="BE11" s="83">
        <v>471</v>
      </c>
      <c r="BF11" s="83">
        <v>471</v>
      </c>
      <c r="BG11" s="83">
        <v>471</v>
      </c>
      <c r="BH11" s="83">
        <v>471</v>
      </c>
      <c r="BI11" s="84">
        <v>550</v>
      </c>
      <c r="BJ11" s="84">
        <v>550</v>
      </c>
      <c r="BK11" s="84">
        <v>550</v>
      </c>
      <c r="BL11" s="84">
        <v>550</v>
      </c>
      <c r="BM11" s="84">
        <v>550</v>
      </c>
      <c r="BN11" s="85">
        <v>550</v>
      </c>
      <c r="BO11" s="85">
        <v>550</v>
      </c>
      <c r="BP11" s="85">
        <v>550</v>
      </c>
      <c r="BQ11" s="85">
        <v>550</v>
      </c>
      <c r="BR11" s="63">
        <v>601</v>
      </c>
      <c r="BS11" s="63">
        <v>601</v>
      </c>
      <c r="BT11" s="63">
        <v>601</v>
      </c>
      <c r="BU11" s="61">
        <v>54</v>
      </c>
    </row>
    <row r="12" spans="1:73" ht="29.1" customHeight="1">
      <c r="B12" s="35">
        <v>6</v>
      </c>
      <c r="C12" s="27">
        <v>54</v>
      </c>
      <c r="D12" s="87">
        <v>74</v>
      </c>
      <c r="E12" s="87">
        <v>80</v>
      </c>
      <c r="F12" s="87">
        <v>87</v>
      </c>
      <c r="G12" s="87">
        <v>94</v>
      </c>
      <c r="H12" s="87">
        <v>101</v>
      </c>
      <c r="I12" s="87">
        <v>108</v>
      </c>
      <c r="J12" s="87">
        <v>115</v>
      </c>
      <c r="K12" s="87">
        <v>121</v>
      </c>
      <c r="L12" s="87">
        <v>128</v>
      </c>
      <c r="M12" s="88">
        <v>151</v>
      </c>
      <c r="N12" s="88">
        <v>159</v>
      </c>
      <c r="O12" s="88">
        <v>166</v>
      </c>
      <c r="P12" s="88">
        <v>185</v>
      </c>
      <c r="Q12" s="359">
        <v>247</v>
      </c>
      <c r="R12" s="359">
        <v>256</v>
      </c>
      <c r="S12" s="359">
        <v>266</v>
      </c>
      <c r="T12" s="359">
        <v>275</v>
      </c>
      <c r="U12" s="360">
        <v>387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B12" s="22">
        <v>45</v>
      </c>
      <c r="AC12" s="22">
        <v>7</v>
      </c>
      <c r="AD12" s="3"/>
      <c r="AE12" s="3"/>
      <c r="AF12" s="3"/>
      <c r="AG12" s="3"/>
      <c r="AI12" s="36">
        <f t="shared" si="9"/>
        <v>6</v>
      </c>
      <c r="AJ12" s="36">
        <f>'CALCULATOR SHEET'!I18</f>
        <v>0</v>
      </c>
      <c r="AK12" s="36">
        <f>'CALCULATOR SHEET'!J18</f>
        <v>0</v>
      </c>
      <c r="AL12" s="36" t="str">
        <f t="shared" si="0"/>
        <v/>
      </c>
      <c r="AM12" s="36" t="str">
        <f t="shared" si="1"/>
        <v/>
      </c>
      <c r="AN12" s="57" t="str">
        <f t="shared" si="2"/>
        <v/>
      </c>
      <c r="AO12" s="58"/>
      <c r="AP12" s="57" t="str">
        <f t="shared" si="3"/>
        <v/>
      </c>
      <c r="AQ12" s="57" t="str">
        <f t="shared" si="4"/>
        <v/>
      </c>
      <c r="AR12" s="59" t="b">
        <f t="shared" si="5"/>
        <v>0</v>
      </c>
      <c r="AS12" s="57" t="str">
        <f t="shared" si="6"/>
        <v/>
      </c>
      <c r="AT12" s="37" t="str">
        <f t="shared" si="7"/>
        <v/>
      </c>
      <c r="AU12" s="109" t="str">
        <f t="shared" si="8"/>
        <v/>
      </c>
      <c r="AV12" s="55"/>
      <c r="AW12" s="86">
        <v>60</v>
      </c>
      <c r="AX12" s="83">
        <v>471</v>
      </c>
      <c r="AY12" s="83">
        <v>471</v>
      </c>
      <c r="AZ12" s="83">
        <v>471</v>
      </c>
      <c r="BA12" s="83">
        <v>471</v>
      </c>
      <c r="BB12" s="83">
        <v>471</v>
      </c>
      <c r="BC12" s="83">
        <v>471</v>
      </c>
      <c r="BD12" s="83">
        <v>471</v>
      </c>
      <c r="BE12" s="83">
        <v>471</v>
      </c>
      <c r="BF12" s="83">
        <v>471</v>
      </c>
      <c r="BG12" s="83">
        <v>471</v>
      </c>
      <c r="BH12" s="83">
        <v>471</v>
      </c>
      <c r="BI12" s="84">
        <v>550</v>
      </c>
      <c r="BJ12" s="84">
        <v>550</v>
      </c>
      <c r="BK12" s="84">
        <v>550</v>
      </c>
      <c r="BL12" s="84">
        <v>550</v>
      </c>
      <c r="BM12" s="84">
        <v>550</v>
      </c>
      <c r="BN12" s="85">
        <v>550</v>
      </c>
      <c r="BO12" s="85">
        <v>550</v>
      </c>
      <c r="BP12" s="85">
        <v>550</v>
      </c>
      <c r="BQ12" s="85">
        <v>550</v>
      </c>
      <c r="BR12" s="63">
        <v>601</v>
      </c>
      <c r="BS12" s="63">
        <v>601</v>
      </c>
      <c r="BT12" s="63">
        <v>601</v>
      </c>
      <c r="BU12" s="61">
        <v>60</v>
      </c>
    </row>
    <row r="13" spans="1:73" ht="29.1" customHeight="1">
      <c r="B13" s="35">
        <v>7</v>
      </c>
      <c r="C13" s="27">
        <v>60</v>
      </c>
      <c r="D13" s="87">
        <v>76</v>
      </c>
      <c r="E13" s="87">
        <v>83</v>
      </c>
      <c r="F13" s="87">
        <v>90</v>
      </c>
      <c r="G13" s="87">
        <v>98</v>
      </c>
      <c r="H13" s="87">
        <v>105</v>
      </c>
      <c r="I13" s="87">
        <v>112</v>
      </c>
      <c r="J13" s="87">
        <v>119</v>
      </c>
      <c r="K13" s="87">
        <v>127</v>
      </c>
      <c r="L13" s="87">
        <v>134</v>
      </c>
      <c r="M13" s="88">
        <v>157</v>
      </c>
      <c r="N13" s="88">
        <v>165</v>
      </c>
      <c r="O13" s="88">
        <v>173</v>
      </c>
      <c r="P13" s="88">
        <v>193</v>
      </c>
      <c r="Q13" s="359">
        <v>255</v>
      </c>
      <c r="R13" s="359">
        <v>264</v>
      </c>
      <c r="S13" s="359">
        <v>274</v>
      </c>
      <c r="T13" s="359">
        <v>284</v>
      </c>
      <c r="U13" s="360">
        <v>397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B13" s="22">
        <v>50</v>
      </c>
      <c r="AC13" s="22">
        <v>8</v>
      </c>
      <c r="AD13" s="3"/>
      <c r="AE13" s="3"/>
      <c r="AF13" s="3"/>
      <c r="AG13" s="3"/>
      <c r="AI13" s="36">
        <f t="shared" si="9"/>
        <v>7</v>
      </c>
      <c r="AJ13" s="36">
        <f>'CALCULATOR SHEET'!I19</f>
        <v>0</v>
      </c>
      <c r="AK13" s="36">
        <f>'CALCULATOR SHEET'!J19</f>
        <v>0</v>
      </c>
      <c r="AL13" s="36" t="str">
        <f t="shared" si="0"/>
        <v/>
      </c>
      <c r="AM13" s="36" t="str">
        <f t="shared" si="1"/>
        <v/>
      </c>
      <c r="AN13" s="57" t="str">
        <f t="shared" si="2"/>
        <v/>
      </c>
      <c r="AO13" s="58"/>
      <c r="AP13" s="57" t="str">
        <f t="shared" si="3"/>
        <v/>
      </c>
      <c r="AQ13" s="57" t="str">
        <f t="shared" si="4"/>
        <v/>
      </c>
      <c r="AR13" s="59" t="b">
        <f t="shared" si="5"/>
        <v>0</v>
      </c>
      <c r="AS13" s="57" t="str">
        <f t="shared" si="6"/>
        <v/>
      </c>
      <c r="AT13" s="37" t="str">
        <f t="shared" si="7"/>
        <v/>
      </c>
      <c r="AU13" s="109" t="str">
        <f t="shared" si="8"/>
        <v/>
      </c>
      <c r="AV13" s="55"/>
      <c r="AW13" s="86">
        <v>66</v>
      </c>
      <c r="AX13" s="83">
        <v>471</v>
      </c>
      <c r="AY13" s="83">
        <v>471</v>
      </c>
      <c r="AZ13" s="83">
        <v>471</v>
      </c>
      <c r="BA13" s="83">
        <v>471</v>
      </c>
      <c r="BB13" s="83">
        <v>471</v>
      </c>
      <c r="BC13" s="83">
        <v>471</v>
      </c>
      <c r="BD13" s="83">
        <v>471</v>
      </c>
      <c r="BE13" s="83">
        <v>471</v>
      </c>
      <c r="BF13" s="83">
        <v>471</v>
      </c>
      <c r="BG13" s="83">
        <v>471</v>
      </c>
      <c r="BH13" s="83">
        <v>471</v>
      </c>
      <c r="BI13" s="84">
        <v>550</v>
      </c>
      <c r="BJ13" s="84">
        <v>550</v>
      </c>
      <c r="BK13" s="84">
        <v>550</v>
      </c>
      <c r="BL13" s="84">
        <v>550</v>
      </c>
      <c r="BM13" s="84">
        <v>550</v>
      </c>
      <c r="BN13" s="85">
        <v>550</v>
      </c>
      <c r="BO13" s="85">
        <v>550</v>
      </c>
      <c r="BP13" s="85">
        <v>550</v>
      </c>
      <c r="BQ13" s="85">
        <v>550</v>
      </c>
      <c r="BR13" s="63">
        <v>601</v>
      </c>
      <c r="BS13" s="63">
        <v>601</v>
      </c>
      <c r="BT13" s="63">
        <v>601</v>
      </c>
      <c r="BU13" s="61">
        <v>66</v>
      </c>
    </row>
    <row r="14" spans="1:73" ht="29.1" customHeight="1">
      <c r="B14" s="35">
        <v>8</v>
      </c>
      <c r="C14" s="27">
        <v>66</v>
      </c>
      <c r="D14" s="87">
        <v>79</v>
      </c>
      <c r="E14" s="87">
        <v>86</v>
      </c>
      <c r="F14" s="87">
        <v>94</v>
      </c>
      <c r="G14" s="87">
        <v>101</v>
      </c>
      <c r="H14" s="87">
        <v>109</v>
      </c>
      <c r="I14" s="87">
        <v>117</v>
      </c>
      <c r="J14" s="87">
        <v>124</v>
      </c>
      <c r="K14" s="87">
        <v>132</v>
      </c>
      <c r="L14" s="87">
        <v>139</v>
      </c>
      <c r="M14" s="88">
        <v>163</v>
      </c>
      <c r="N14" s="88">
        <v>172</v>
      </c>
      <c r="O14" s="88">
        <v>180</v>
      </c>
      <c r="P14" s="88">
        <v>200</v>
      </c>
      <c r="Q14" s="359">
        <v>262</v>
      </c>
      <c r="R14" s="359">
        <v>273</v>
      </c>
      <c r="S14" s="359">
        <v>283</v>
      </c>
      <c r="T14" s="359">
        <v>293</v>
      </c>
      <c r="U14" s="360">
        <v>406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B14" s="22">
        <v>55</v>
      </c>
      <c r="AC14" s="22">
        <v>8</v>
      </c>
      <c r="AD14" s="3"/>
      <c r="AE14" s="3"/>
      <c r="AF14" s="3"/>
      <c r="AG14" s="3"/>
      <c r="AI14" s="36">
        <f t="shared" si="9"/>
        <v>8</v>
      </c>
      <c r="AJ14" s="36">
        <f>'CALCULATOR SHEET'!I20</f>
        <v>0</v>
      </c>
      <c r="AK14" s="36">
        <f>'CALCULATOR SHEET'!J20</f>
        <v>0</v>
      </c>
      <c r="AL14" s="36" t="str">
        <f t="shared" si="0"/>
        <v/>
      </c>
      <c r="AM14" s="36" t="str">
        <f t="shared" si="1"/>
        <v/>
      </c>
      <c r="AN14" s="57" t="str">
        <f t="shared" si="2"/>
        <v/>
      </c>
      <c r="AO14" s="58"/>
      <c r="AP14" s="57" t="str">
        <f t="shared" si="3"/>
        <v/>
      </c>
      <c r="AQ14" s="57" t="str">
        <f t="shared" si="4"/>
        <v/>
      </c>
      <c r="AR14" s="59" t="b">
        <f t="shared" si="5"/>
        <v>0</v>
      </c>
      <c r="AS14" s="57" t="str">
        <f t="shared" si="6"/>
        <v/>
      </c>
      <c r="AT14" s="37" t="str">
        <f t="shared" si="7"/>
        <v/>
      </c>
      <c r="AU14" s="109" t="str">
        <f t="shared" si="8"/>
        <v/>
      </c>
      <c r="AV14" s="55"/>
      <c r="AW14" s="86">
        <v>72</v>
      </c>
      <c r="AX14" s="83">
        <v>471</v>
      </c>
      <c r="AY14" s="83">
        <v>471</v>
      </c>
      <c r="AZ14" s="83">
        <v>471</v>
      </c>
      <c r="BA14" s="83">
        <v>471</v>
      </c>
      <c r="BB14" s="83">
        <v>471</v>
      </c>
      <c r="BC14" s="83">
        <v>471</v>
      </c>
      <c r="BD14" s="83">
        <v>471</v>
      </c>
      <c r="BE14" s="83">
        <v>471</v>
      </c>
      <c r="BF14" s="83">
        <v>471</v>
      </c>
      <c r="BG14" s="83">
        <v>471</v>
      </c>
      <c r="BH14" s="83">
        <v>471</v>
      </c>
      <c r="BI14" s="84">
        <v>550</v>
      </c>
      <c r="BJ14" s="84">
        <v>550</v>
      </c>
      <c r="BK14" s="84">
        <v>550</v>
      </c>
      <c r="BL14" s="84">
        <v>550</v>
      </c>
      <c r="BM14" s="84">
        <v>550</v>
      </c>
      <c r="BN14" s="85">
        <v>550</v>
      </c>
      <c r="BO14" s="85">
        <v>550</v>
      </c>
      <c r="BP14" s="85">
        <v>550</v>
      </c>
      <c r="BQ14" s="85">
        <v>550</v>
      </c>
      <c r="BR14" s="63">
        <v>601</v>
      </c>
      <c r="BS14" s="63">
        <v>601</v>
      </c>
      <c r="BT14" s="63">
        <v>601</v>
      </c>
      <c r="BU14" s="61">
        <v>72</v>
      </c>
    </row>
    <row r="15" spans="1:73" ht="29.1" customHeight="1">
      <c r="B15" s="35">
        <v>9</v>
      </c>
      <c r="C15" s="27">
        <v>72</v>
      </c>
      <c r="D15" s="87">
        <v>81</v>
      </c>
      <c r="E15" s="87">
        <v>89</v>
      </c>
      <c r="F15" s="87">
        <v>97</v>
      </c>
      <c r="G15" s="87">
        <v>105</v>
      </c>
      <c r="H15" s="87">
        <v>113</v>
      </c>
      <c r="I15" s="87">
        <v>121</v>
      </c>
      <c r="J15" s="87">
        <v>129</v>
      </c>
      <c r="K15" s="87">
        <v>137</v>
      </c>
      <c r="L15" s="87">
        <v>145</v>
      </c>
      <c r="M15" s="88">
        <v>169</v>
      </c>
      <c r="N15" s="88">
        <v>178</v>
      </c>
      <c r="O15" s="88">
        <v>187</v>
      </c>
      <c r="P15" s="88">
        <v>207</v>
      </c>
      <c r="Q15" s="359">
        <v>270</v>
      </c>
      <c r="R15" s="359">
        <v>281</v>
      </c>
      <c r="S15" s="359">
        <v>291</v>
      </c>
      <c r="T15" s="359">
        <v>302</v>
      </c>
      <c r="U15" s="360">
        <v>415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B15" s="22">
        <v>60</v>
      </c>
      <c r="AC15" s="22">
        <v>9</v>
      </c>
      <c r="AD15" s="3"/>
      <c r="AE15" s="3"/>
      <c r="AF15" s="3"/>
      <c r="AG15" s="3"/>
      <c r="AI15" s="36">
        <f t="shared" si="9"/>
        <v>9</v>
      </c>
      <c r="AJ15" s="36">
        <f>'CALCULATOR SHEET'!I21</f>
        <v>0</v>
      </c>
      <c r="AK15" s="36">
        <f>'CALCULATOR SHEET'!J21</f>
        <v>0</v>
      </c>
      <c r="AL15" s="36" t="str">
        <f t="shared" si="0"/>
        <v/>
      </c>
      <c r="AM15" s="36" t="str">
        <f t="shared" si="1"/>
        <v/>
      </c>
      <c r="AN15" s="57" t="str">
        <f t="shared" si="2"/>
        <v/>
      </c>
      <c r="AO15" s="58"/>
      <c r="AP15" s="57" t="str">
        <f t="shared" si="3"/>
        <v/>
      </c>
      <c r="AQ15" s="57" t="str">
        <f t="shared" si="4"/>
        <v/>
      </c>
      <c r="AR15" s="59" t="b">
        <f t="shared" si="5"/>
        <v>0</v>
      </c>
      <c r="AS15" s="57" t="str">
        <f t="shared" si="6"/>
        <v/>
      </c>
      <c r="AT15" s="37" t="str">
        <f t="shared" si="7"/>
        <v/>
      </c>
      <c r="AU15" s="109" t="str">
        <f t="shared" si="8"/>
        <v/>
      </c>
      <c r="AV15" s="55"/>
      <c r="AW15" s="86">
        <v>78</v>
      </c>
      <c r="AX15" s="83">
        <v>471</v>
      </c>
      <c r="AY15" s="83">
        <v>471</v>
      </c>
      <c r="AZ15" s="83">
        <v>471</v>
      </c>
      <c r="BA15" s="83">
        <v>471</v>
      </c>
      <c r="BB15" s="83">
        <v>471</v>
      </c>
      <c r="BC15" s="83">
        <v>471</v>
      </c>
      <c r="BD15" s="83">
        <v>471</v>
      </c>
      <c r="BE15" s="83">
        <v>471</v>
      </c>
      <c r="BF15" s="83">
        <v>471</v>
      </c>
      <c r="BG15" s="83">
        <v>471</v>
      </c>
      <c r="BH15" s="83">
        <v>471</v>
      </c>
      <c r="BI15" s="84">
        <v>550</v>
      </c>
      <c r="BJ15" s="84">
        <v>550</v>
      </c>
      <c r="BK15" s="84">
        <v>550</v>
      </c>
      <c r="BL15" s="84">
        <v>550</v>
      </c>
      <c r="BM15" s="84">
        <v>550</v>
      </c>
      <c r="BN15" s="85">
        <v>550</v>
      </c>
      <c r="BO15" s="85">
        <v>550</v>
      </c>
      <c r="BP15" s="85">
        <v>550</v>
      </c>
      <c r="BQ15" s="85">
        <v>550</v>
      </c>
      <c r="BR15" s="63">
        <v>601</v>
      </c>
      <c r="BS15" s="63">
        <v>601</v>
      </c>
      <c r="BT15" s="63">
        <v>601</v>
      </c>
      <c r="BU15" s="61">
        <v>78</v>
      </c>
    </row>
    <row r="16" spans="1:73" ht="29.1" customHeight="1">
      <c r="B16" s="35">
        <v>10</v>
      </c>
      <c r="C16" s="27">
        <v>78</v>
      </c>
      <c r="D16" s="87">
        <v>83</v>
      </c>
      <c r="E16" s="87">
        <v>92</v>
      </c>
      <c r="F16" s="87">
        <v>100</v>
      </c>
      <c r="G16" s="87">
        <v>109</v>
      </c>
      <c r="H16" s="87">
        <v>117</v>
      </c>
      <c r="I16" s="87">
        <v>125</v>
      </c>
      <c r="J16" s="87">
        <v>134</v>
      </c>
      <c r="K16" s="87">
        <v>142</v>
      </c>
      <c r="L16" s="87">
        <v>151</v>
      </c>
      <c r="M16" s="88">
        <v>175</v>
      </c>
      <c r="N16" s="88">
        <v>185</v>
      </c>
      <c r="O16" s="88">
        <v>194</v>
      </c>
      <c r="P16" s="88">
        <v>214</v>
      </c>
      <c r="Q16" s="359">
        <v>278</v>
      </c>
      <c r="R16" s="359">
        <v>289</v>
      </c>
      <c r="S16" s="359">
        <v>300</v>
      </c>
      <c r="T16" s="359">
        <v>311</v>
      </c>
      <c r="U16" s="360">
        <v>424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B16" s="22">
        <v>65</v>
      </c>
      <c r="AC16" s="22">
        <v>9</v>
      </c>
      <c r="AD16" s="3"/>
      <c r="AE16" s="3"/>
      <c r="AF16" s="3"/>
      <c r="AG16" s="3"/>
      <c r="AI16" s="36">
        <f t="shared" si="9"/>
        <v>10</v>
      </c>
      <c r="AJ16" s="36">
        <f>'CALCULATOR SHEET'!I22</f>
        <v>0</v>
      </c>
      <c r="AK16" s="36">
        <f>'CALCULATOR SHEET'!J22</f>
        <v>0</v>
      </c>
      <c r="AL16" s="36" t="str">
        <f t="shared" si="0"/>
        <v/>
      </c>
      <c r="AM16" s="36" t="str">
        <f t="shared" si="1"/>
        <v/>
      </c>
      <c r="AN16" s="57" t="str">
        <f t="shared" si="2"/>
        <v/>
      </c>
      <c r="AO16" s="58"/>
      <c r="AP16" s="57" t="str">
        <f t="shared" si="3"/>
        <v/>
      </c>
      <c r="AQ16" s="57" t="str">
        <f t="shared" si="4"/>
        <v/>
      </c>
      <c r="AR16" s="59" t="b">
        <f t="shared" si="5"/>
        <v>0</v>
      </c>
      <c r="AS16" s="57" t="str">
        <f t="shared" si="6"/>
        <v/>
      </c>
      <c r="AT16" s="37" t="str">
        <f t="shared" si="7"/>
        <v/>
      </c>
      <c r="AU16" s="109" t="str">
        <f t="shared" si="8"/>
        <v/>
      </c>
      <c r="AV16" s="55"/>
      <c r="AW16" s="86">
        <v>84</v>
      </c>
      <c r="AX16" s="83">
        <v>471</v>
      </c>
      <c r="AY16" s="83">
        <v>471</v>
      </c>
      <c r="AZ16" s="83">
        <v>471</v>
      </c>
      <c r="BA16" s="83">
        <v>471</v>
      </c>
      <c r="BB16" s="83">
        <v>471</v>
      </c>
      <c r="BC16" s="83">
        <v>471</v>
      </c>
      <c r="BD16" s="83">
        <v>471</v>
      </c>
      <c r="BE16" s="83">
        <v>471</v>
      </c>
      <c r="BF16" s="83">
        <v>471</v>
      </c>
      <c r="BG16" s="83">
        <v>471</v>
      </c>
      <c r="BH16" s="83">
        <v>471</v>
      </c>
      <c r="BI16" s="84">
        <v>550</v>
      </c>
      <c r="BJ16" s="84">
        <v>550</v>
      </c>
      <c r="BK16" s="84">
        <v>550</v>
      </c>
      <c r="BL16" s="84">
        <v>550</v>
      </c>
      <c r="BM16" s="84">
        <v>550</v>
      </c>
      <c r="BN16" s="85">
        <v>550</v>
      </c>
      <c r="BO16" s="85">
        <v>550</v>
      </c>
      <c r="BP16" s="85">
        <v>550</v>
      </c>
      <c r="BQ16" s="85">
        <v>550</v>
      </c>
      <c r="BR16" s="63">
        <v>601</v>
      </c>
      <c r="BS16" s="63">
        <v>601</v>
      </c>
      <c r="BT16" s="63">
        <v>601</v>
      </c>
      <c r="BU16" s="61">
        <v>84</v>
      </c>
    </row>
    <row r="17" spans="2:73" ht="29.1" customHeight="1">
      <c r="B17" s="35">
        <v>11</v>
      </c>
      <c r="C17" s="27">
        <v>84</v>
      </c>
      <c r="D17" s="87">
        <v>86</v>
      </c>
      <c r="E17" s="87">
        <v>95</v>
      </c>
      <c r="F17" s="87">
        <v>103</v>
      </c>
      <c r="G17" s="87">
        <v>112</v>
      </c>
      <c r="H17" s="87">
        <v>121</v>
      </c>
      <c r="I17" s="87">
        <v>130</v>
      </c>
      <c r="J17" s="87">
        <v>139</v>
      </c>
      <c r="K17" s="87">
        <v>148</v>
      </c>
      <c r="L17" s="87">
        <v>156</v>
      </c>
      <c r="M17" s="88">
        <v>182</v>
      </c>
      <c r="N17" s="88">
        <v>191</v>
      </c>
      <c r="O17" s="88">
        <v>201</v>
      </c>
      <c r="P17" s="88">
        <v>222</v>
      </c>
      <c r="Q17" s="359">
        <v>285</v>
      </c>
      <c r="R17" s="359">
        <v>297</v>
      </c>
      <c r="S17" s="359">
        <v>308</v>
      </c>
      <c r="T17" s="359">
        <v>319</v>
      </c>
      <c r="U17" s="360">
        <v>434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B17" s="22">
        <v>70</v>
      </c>
      <c r="AC17" s="22">
        <v>10</v>
      </c>
      <c r="AD17" s="3"/>
      <c r="AE17" s="3"/>
      <c r="AF17" s="3"/>
      <c r="AG17" s="3"/>
      <c r="AI17" s="36">
        <f t="shared" si="9"/>
        <v>11</v>
      </c>
      <c r="AJ17" s="36">
        <f>'CALCULATOR SHEET'!I23</f>
        <v>0</v>
      </c>
      <c r="AK17" s="36">
        <f>'CALCULATOR SHEET'!J23</f>
        <v>0</v>
      </c>
      <c r="AL17" s="36" t="str">
        <f t="shared" si="0"/>
        <v/>
      </c>
      <c r="AM17" s="36" t="str">
        <f t="shared" si="1"/>
        <v/>
      </c>
      <c r="AN17" s="57" t="str">
        <f t="shared" si="2"/>
        <v/>
      </c>
      <c r="AO17" s="58"/>
      <c r="AP17" s="57" t="str">
        <f t="shared" si="3"/>
        <v/>
      </c>
      <c r="AQ17" s="57" t="str">
        <f t="shared" si="4"/>
        <v/>
      </c>
      <c r="AR17" s="59" t="b">
        <f t="shared" si="5"/>
        <v>0</v>
      </c>
      <c r="AS17" s="57" t="str">
        <f t="shared" si="6"/>
        <v/>
      </c>
      <c r="AT17" s="37" t="str">
        <f t="shared" si="7"/>
        <v/>
      </c>
      <c r="AU17" s="109" t="str">
        <f t="shared" si="8"/>
        <v/>
      </c>
      <c r="AV17" s="55"/>
      <c r="AW17" s="86">
        <v>90</v>
      </c>
      <c r="AX17" s="83">
        <v>471</v>
      </c>
      <c r="AY17" s="83">
        <v>471</v>
      </c>
      <c r="AZ17" s="83">
        <v>471</v>
      </c>
      <c r="BA17" s="83">
        <v>471</v>
      </c>
      <c r="BB17" s="83">
        <v>471</v>
      </c>
      <c r="BC17" s="83">
        <v>471</v>
      </c>
      <c r="BD17" s="83">
        <v>471</v>
      </c>
      <c r="BE17" s="83">
        <v>471</v>
      </c>
      <c r="BF17" s="83">
        <v>471</v>
      </c>
      <c r="BG17" s="83">
        <v>471</v>
      </c>
      <c r="BH17" s="83">
        <v>471</v>
      </c>
      <c r="BI17" s="84">
        <v>550</v>
      </c>
      <c r="BJ17" s="84">
        <v>550</v>
      </c>
      <c r="BK17" s="84">
        <v>550</v>
      </c>
      <c r="BL17" s="84">
        <v>550</v>
      </c>
      <c r="BM17" s="84">
        <v>550</v>
      </c>
      <c r="BN17" s="85">
        <v>550</v>
      </c>
      <c r="BO17" s="85">
        <v>550</v>
      </c>
      <c r="BP17" s="85">
        <v>550</v>
      </c>
      <c r="BQ17" s="85">
        <v>550</v>
      </c>
      <c r="BR17" s="63">
        <v>601</v>
      </c>
      <c r="BS17" s="63">
        <v>601</v>
      </c>
      <c r="BT17" s="63">
        <v>601</v>
      </c>
      <c r="BU17" s="61">
        <v>90</v>
      </c>
    </row>
    <row r="18" spans="2:73" ht="29.1" customHeight="1">
      <c r="B18" s="35">
        <v>12</v>
      </c>
      <c r="C18" s="27">
        <v>90</v>
      </c>
      <c r="D18" s="87">
        <v>88</v>
      </c>
      <c r="E18" s="87">
        <v>97</v>
      </c>
      <c r="F18" s="87">
        <v>107</v>
      </c>
      <c r="G18" s="87">
        <v>116</v>
      </c>
      <c r="H18" s="87">
        <v>125</v>
      </c>
      <c r="I18" s="87">
        <v>134</v>
      </c>
      <c r="J18" s="87">
        <v>144</v>
      </c>
      <c r="K18" s="87">
        <v>153</v>
      </c>
      <c r="L18" s="87">
        <v>162</v>
      </c>
      <c r="M18" s="88">
        <v>188</v>
      </c>
      <c r="N18" s="88">
        <v>197</v>
      </c>
      <c r="O18" s="88">
        <v>207</v>
      </c>
      <c r="P18" s="88">
        <v>229</v>
      </c>
      <c r="Q18" s="359">
        <v>293</v>
      </c>
      <c r="R18" s="359">
        <v>305</v>
      </c>
      <c r="S18" s="359">
        <v>317</v>
      </c>
      <c r="T18" s="359">
        <v>328</v>
      </c>
      <c r="U18" s="360">
        <v>443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B18" s="22">
        <v>75</v>
      </c>
      <c r="AC18" s="22">
        <v>10</v>
      </c>
      <c r="AD18" s="3"/>
      <c r="AE18" s="3"/>
      <c r="AF18" s="3"/>
      <c r="AG18" s="3"/>
      <c r="AI18" s="36">
        <f t="shared" si="9"/>
        <v>12</v>
      </c>
      <c r="AJ18" s="36">
        <f>'CALCULATOR SHEET'!I24</f>
        <v>0</v>
      </c>
      <c r="AK18" s="36">
        <f>'CALCULATOR SHEET'!J24</f>
        <v>0</v>
      </c>
      <c r="AL18" s="36" t="str">
        <f t="shared" si="0"/>
        <v/>
      </c>
      <c r="AM18" s="36" t="str">
        <f t="shared" si="1"/>
        <v/>
      </c>
      <c r="AN18" s="57" t="str">
        <f t="shared" si="2"/>
        <v/>
      </c>
      <c r="AO18" s="58"/>
      <c r="AP18" s="57" t="str">
        <f t="shared" si="3"/>
        <v/>
      </c>
      <c r="AQ18" s="57" t="str">
        <f t="shared" si="4"/>
        <v/>
      </c>
      <c r="AR18" s="59" t="b">
        <f t="shared" si="5"/>
        <v>0</v>
      </c>
      <c r="AS18" s="57" t="str">
        <f t="shared" si="6"/>
        <v/>
      </c>
      <c r="AT18" s="37" t="str">
        <f t="shared" si="7"/>
        <v/>
      </c>
      <c r="AU18" s="109" t="str">
        <f t="shared" si="8"/>
        <v/>
      </c>
      <c r="AV18" s="55"/>
      <c r="AW18" s="86">
        <v>96</v>
      </c>
      <c r="AX18" s="84">
        <v>550</v>
      </c>
      <c r="AY18" s="84">
        <v>550</v>
      </c>
      <c r="AZ18" s="84">
        <v>550</v>
      </c>
      <c r="BA18" s="84">
        <v>550</v>
      </c>
      <c r="BB18" s="84">
        <v>550</v>
      </c>
      <c r="BC18" s="84">
        <v>550</v>
      </c>
      <c r="BD18" s="84">
        <v>550</v>
      </c>
      <c r="BE18" s="84">
        <v>550</v>
      </c>
      <c r="BF18" s="84">
        <v>550</v>
      </c>
      <c r="BG18" s="84">
        <v>550</v>
      </c>
      <c r="BH18" s="84">
        <v>550</v>
      </c>
      <c r="BI18" s="84">
        <v>550</v>
      </c>
      <c r="BJ18" s="84">
        <v>550</v>
      </c>
      <c r="BK18" s="84">
        <v>550</v>
      </c>
      <c r="BL18" s="84">
        <v>550</v>
      </c>
      <c r="BM18" s="84">
        <v>550</v>
      </c>
      <c r="BN18" s="85">
        <v>550</v>
      </c>
      <c r="BO18" s="85">
        <v>550</v>
      </c>
      <c r="BP18" s="85">
        <v>550</v>
      </c>
      <c r="BQ18" s="85">
        <v>550</v>
      </c>
      <c r="BR18" s="63">
        <v>601</v>
      </c>
      <c r="BS18" s="63">
        <v>601</v>
      </c>
      <c r="BT18" s="63">
        <v>601</v>
      </c>
      <c r="BU18" s="61">
        <v>96</v>
      </c>
    </row>
    <row r="19" spans="2:73" ht="29.1" customHeight="1">
      <c r="B19" s="35">
        <v>13</v>
      </c>
      <c r="C19" s="27">
        <v>96</v>
      </c>
      <c r="D19" s="88">
        <v>101</v>
      </c>
      <c r="E19" s="88">
        <v>111</v>
      </c>
      <c r="F19" s="88">
        <v>121</v>
      </c>
      <c r="G19" s="88">
        <v>132</v>
      </c>
      <c r="H19" s="88">
        <v>142</v>
      </c>
      <c r="I19" s="88">
        <v>152</v>
      </c>
      <c r="J19" s="88">
        <v>163</v>
      </c>
      <c r="K19" s="88">
        <v>173</v>
      </c>
      <c r="L19" s="88">
        <v>183</v>
      </c>
      <c r="M19" s="88">
        <v>194</v>
      </c>
      <c r="N19" s="88">
        <v>204</v>
      </c>
      <c r="O19" s="88">
        <v>214</v>
      </c>
      <c r="P19" s="88">
        <v>236</v>
      </c>
      <c r="Q19" s="359">
        <v>301</v>
      </c>
      <c r="R19" s="359">
        <v>313</v>
      </c>
      <c r="S19" s="359">
        <v>325</v>
      </c>
      <c r="T19" s="359">
        <v>337</v>
      </c>
      <c r="U19" s="360">
        <v>452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B19" s="22">
        <v>80</v>
      </c>
      <c r="AC19" s="22">
        <v>10</v>
      </c>
      <c r="AD19" s="3"/>
      <c r="AE19" s="3"/>
      <c r="AF19" s="3"/>
      <c r="AG19" s="3"/>
      <c r="AI19" s="36">
        <f t="shared" si="9"/>
        <v>13</v>
      </c>
      <c r="AJ19" s="36">
        <f>'CALCULATOR SHEET'!I25</f>
        <v>0</v>
      </c>
      <c r="AK19" s="36">
        <f>'CALCULATOR SHEET'!J25</f>
        <v>0</v>
      </c>
      <c r="AL19" s="36" t="str">
        <f t="shared" si="0"/>
        <v/>
      </c>
      <c r="AM19" s="36" t="str">
        <f t="shared" si="1"/>
        <v/>
      </c>
      <c r="AN19" s="57" t="str">
        <f t="shared" si="2"/>
        <v/>
      </c>
      <c r="AO19" s="58"/>
      <c r="AP19" s="57" t="str">
        <f t="shared" si="3"/>
        <v/>
      </c>
      <c r="AQ19" s="57" t="str">
        <f t="shared" si="4"/>
        <v/>
      </c>
      <c r="AR19" s="59" t="b">
        <f t="shared" si="5"/>
        <v>0</v>
      </c>
      <c r="AS19" s="57" t="str">
        <f t="shared" si="6"/>
        <v/>
      </c>
      <c r="AT19" s="37" t="str">
        <f t="shared" si="7"/>
        <v/>
      </c>
      <c r="AU19" s="109" t="str">
        <f t="shared" si="8"/>
        <v/>
      </c>
      <c r="AV19" s="55"/>
      <c r="AW19" s="86">
        <v>102</v>
      </c>
      <c r="AX19" s="84">
        <v>550</v>
      </c>
      <c r="AY19" s="84">
        <v>550</v>
      </c>
      <c r="AZ19" s="84">
        <v>550</v>
      </c>
      <c r="BA19" s="84">
        <v>550</v>
      </c>
      <c r="BB19" s="84">
        <v>550</v>
      </c>
      <c r="BC19" s="84">
        <v>550</v>
      </c>
      <c r="BD19" s="84">
        <v>550</v>
      </c>
      <c r="BE19" s="84">
        <v>550</v>
      </c>
      <c r="BF19" s="84">
        <v>550</v>
      </c>
      <c r="BG19" s="84">
        <v>550</v>
      </c>
      <c r="BH19" s="84">
        <v>550</v>
      </c>
      <c r="BI19" s="84">
        <v>550</v>
      </c>
      <c r="BJ19" s="84">
        <v>550</v>
      </c>
      <c r="BK19" s="84">
        <v>550</v>
      </c>
      <c r="BL19" s="84">
        <v>550</v>
      </c>
      <c r="BM19" s="84">
        <v>550</v>
      </c>
      <c r="BN19" s="85">
        <v>550</v>
      </c>
      <c r="BO19" s="85">
        <v>550</v>
      </c>
      <c r="BP19" s="85">
        <v>550</v>
      </c>
      <c r="BQ19" s="85">
        <v>550</v>
      </c>
      <c r="BR19" s="63">
        <v>601</v>
      </c>
      <c r="BS19" s="63">
        <v>601</v>
      </c>
      <c r="BT19" s="63">
        <v>601</v>
      </c>
      <c r="BU19" s="61">
        <v>102</v>
      </c>
    </row>
    <row r="20" spans="2:73" ht="29.1" customHeight="1">
      <c r="B20" s="35">
        <v>14</v>
      </c>
      <c r="C20" s="27">
        <v>102</v>
      </c>
      <c r="D20" s="88">
        <v>103</v>
      </c>
      <c r="E20" s="88">
        <v>113</v>
      </c>
      <c r="F20" s="88">
        <v>125</v>
      </c>
      <c r="G20" s="88">
        <v>135</v>
      </c>
      <c r="H20" s="88">
        <v>146</v>
      </c>
      <c r="I20" s="88">
        <v>157</v>
      </c>
      <c r="J20" s="88">
        <v>167</v>
      </c>
      <c r="K20" s="88">
        <v>178</v>
      </c>
      <c r="L20" s="88">
        <v>189</v>
      </c>
      <c r="M20" s="88">
        <v>200</v>
      </c>
      <c r="N20" s="88">
        <v>210</v>
      </c>
      <c r="O20" s="88">
        <v>221</v>
      </c>
      <c r="P20" s="88">
        <v>243</v>
      </c>
      <c r="Q20" s="359">
        <v>308</v>
      </c>
      <c r="R20" s="359">
        <v>321</v>
      </c>
      <c r="S20" s="359">
        <v>333</v>
      </c>
      <c r="T20" s="359">
        <v>346</v>
      </c>
      <c r="U20" s="360">
        <v>461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B20" s="22">
        <v>85</v>
      </c>
      <c r="AC20" s="22">
        <v>12</v>
      </c>
      <c r="AD20" s="3"/>
      <c r="AE20" s="3"/>
      <c r="AF20" s="3"/>
      <c r="AG20" s="3"/>
      <c r="AI20" s="36">
        <f t="shared" si="9"/>
        <v>14</v>
      </c>
      <c r="AJ20" s="36">
        <f>'CALCULATOR SHEET'!I26</f>
        <v>0</v>
      </c>
      <c r="AK20" s="36">
        <f>'CALCULATOR SHEET'!J26</f>
        <v>0</v>
      </c>
      <c r="AL20" s="36" t="str">
        <f t="shared" si="0"/>
        <v/>
      </c>
      <c r="AM20" s="36" t="str">
        <f t="shared" si="1"/>
        <v/>
      </c>
      <c r="AN20" s="57" t="str">
        <f t="shared" si="2"/>
        <v/>
      </c>
      <c r="AO20" s="58"/>
      <c r="AP20" s="57" t="str">
        <f t="shared" si="3"/>
        <v/>
      </c>
      <c r="AQ20" s="57" t="str">
        <f t="shared" si="4"/>
        <v/>
      </c>
      <c r="AR20" s="59" t="b">
        <f t="shared" si="5"/>
        <v>0</v>
      </c>
      <c r="AS20" s="57" t="str">
        <f t="shared" si="6"/>
        <v/>
      </c>
      <c r="AT20" s="37" t="str">
        <f t="shared" si="7"/>
        <v/>
      </c>
      <c r="AU20" s="109" t="str">
        <f t="shared" si="8"/>
        <v/>
      </c>
      <c r="AV20" s="55"/>
      <c r="AW20" s="86">
        <v>108</v>
      </c>
      <c r="AX20" s="84">
        <v>550</v>
      </c>
      <c r="AY20" s="84">
        <v>550</v>
      </c>
      <c r="AZ20" s="84">
        <v>550</v>
      </c>
      <c r="BA20" s="84">
        <v>550</v>
      </c>
      <c r="BB20" s="84">
        <v>550</v>
      </c>
      <c r="BC20" s="84">
        <v>550</v>
      </c>
      <c r="BD20" s="84">
        <v>550</v>
      </c>
      <c r="BE20" s="84">
        <v>550</v>
      </c>
      <c r="BF20" s="84">
        <v>550</v>
      </c>
      <c r="BG20" s="84">
        <v>550</v>
      </c>
      <c r="BH20" s="84">
        <v>550</v>
      </c>
      <c r="BI20" s="84">
        <v>550</v>
      </c>
      <c r="BJ20" s="84">
        <v>550</v>
      </c>
      <c r="BK20" s="84">
        <v>550</v>
      </c>
      <c r="BL20" s="84">
        <v>550</v>
      </c>
      <c r="BM20" s="84">
        <v>550</v>
      </c>
      <c r="BN20" s="85">
        <v>550</v>
      </c>
      <c r="BO20" s="85">
        <v>550</v>
      </c>
      <c r="BP20" s="85">
        <v>550</v>
      </c>
      <c r="BQ20" s="85">
        <v>550</v>
      </c>
      <c r="BR20" s="63">
        <v>601</v>
      </c>
      <c r="BS20" s="63">
        <v>601</v>
      </c>
      <c r="BT20" s="63">
        <v>601</v>
      </c>
      <c r="BU20" s="61">
        <v>108</v>
      </c>
    </row>
    <row r="21" spans="2:73" ht="29.1" customHeight="1">
      <c r="B21" s="35">
        <v>15</v>
      </c>
      <c r="C21" s="27">
        <v>108</v>
      </c>
      <c r="D21" s="88">
        <v>106</v>
      </c>
      <c r="E21" s="88">
        <v>115</v>
      </c>
      <c r="F21" s="88">
        <v>128</v>
      </c>
      <c r="G21" s="88">
        <v>139</v>
      </c>
      <c r="H21" s="88">
        <v>150</v>
      </c>
      <c r="I21" s="88">
        <v>161</v>
      </c>
      <c r="J21" s="88">
        <v>172</v>
      </c>
      <c r="K21" s="88">
        <v>183</v>
      </c>
      <c r="L21" s="88">
        <v>195</v>
      </c>
      <c r="M21" s="88">
        <v>206</v>
      </c>
      <c r="N21" s="88">
        <v>217</v>
      </c>
      <c r="O21" s="88">
        <v>228</v>
      </c>
      <c r="P21" s="88">
        <v>251</v>
      </c>
      <c r="Q21" s="359">
        <v>316</v>
      </c>
      <c r="R21" s="359">
        <v>329</v>
      </c>
      <c r="S21" s="359">
        <v>342</v>
      </c>
      <c r="T21" s="359">
        <v>355</v>
      </c>
      <c r="U21" s="360">
        <v>471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B21" s="22">
        <v>90</v>
      </c>
      <c r="AC21" s="22">
        <v>12</v>
      </c>
      <c r="AD21" s="3"/>
      <c r="AE21" s="3"/>
      <c r="AF21" s="3"/>
      <c r="AG21" s="3"/>
      <c r="AI21" s="36">
        <f t="shared" si="9"/>
        <v>15</v>
      </c>
      <c r="AJ21" s="36">
        <f>'CALCULATOR SHEET'!I27</f>
        <v>0</v>
      </c>
      <c r="AK21" s="36">
        <f>'CALCULATOR SHEET'!J27</f>
        <v>0</v>
      </c>
      <c r="AL21" s="36" t="str">
        <f t="shared" si="0"/>
        <v/>
      </c>
      <c r="AM21" s="36" t="str">
        <f t="shared" si="1"/>
        <v/>
      </c>
      <c r="AN21" s="57" t="str">
        <f t="shared" si="2"/>
        <v/>
      </c>
      <c r="AO21" s="58"/>
      <c r="AP21" s="57" t="str">
        <f t="shared" si="3"/>
        <v/>
      </c>
      <c r="AQ21" s="57" t="str">
        <f t="shared" si="4"/>
        <v/>
      </c>
      <c r="AR21" s="59" t="b">
        <f t="shared" si="5"/>
        <v>0</v>
      </c>
      <c r="AS21" s="57" t="str">
        <f t="shared" si="6"/>
        <v/>
      </c>
      <c r="AT21" s="37" t="str">
        <f t="shared" si="7"/>
        <v/>
      </c>
      <c r="AU21" s="109" t="str">
        <f t="shared" si="8"/>
        <v/>
      </c>
      <c r="AV21" s="55"/>
      <c r="AW21" s="86">
        <v>114</v>
      </c>
      <c r="AX21" s="85">
        <v>550</v>
      </c>
      <c r="AY21" s="85">
        <v>550</v>
      </c>
      <c r="AZ21" s="85">
        <v>550</v>
      </c>
      <c r="BA21" s="85">
        <v>550</v>
      </c>
      <c r="BB21" s="85">
        <v>550</v>
      </c>
      <c r="BC21" s="85">
        <v>550</v>
      </c>
      <c r="BD21" s="85">
        <v>550</v>
      </c>
      <c r="BE21" s="85">
        <v>550</v>
      </c>
      <c r="BF21" s="85">
        <v>550</v>
      </c>
      <c r="BG21" s="85">
        <v>550</v>
      </c>
      <c r="BH21" s="85">
        <v>550</v>
      </c>
      <c r="BI21" s="85">
        <v>550</v>
      </c>
      <c r="BJ21" s="85">
        <v>550</v>
      </c>
      <c r="BK21" s="85">
        <v>550</v>
      </c>
      <c r="BL21" s="85">
        <v>550</v>
      </c>
      <c r="BM21" s="85">
        <v>550</v>
      </c>
      <c r="BN21" s="85">
        <v>550</v>
      </c>
      <c r="BO21" s="85">
        <v>550</v>
      </c>
      <c r="BP21" s="85">
        <v>550</v>
      </c>
      <c r="BQ21" s="85">
        <v>550</v>
      </c>
      <c r="BR21" s="63">
        <v>601</v>
      </c>
      <c r="BS21" s="63">
        <v>601</v>
      </c>
      <c r="BT21" s="63">
        <v>601</v>
      </c>
      <c r="BU21" s="61">
        <v>114</v>
      </c>
    </row>
    <row r="22" spans="2:73" ht="29.1" customHeight="1">
      <c r="B22" s="35">
        <v>16</v>
      </c>
      <c r="C22" s="27">
        <v>114</v>
      </c>
      <c r="D22" s="88">
        <v>108</v>
      </c>
      <c r="E22" s="88">
        <v>117</v>
      </c>
      <c r="F22" s="88">
        <v>131</v>
      </c>
      <c r="G22" s="88">
        <v>143</v>
      </c>
      <c r="H22" s="88">
        <v>154</v>
      </c>
      <c r="I22" s="88">
        <v>166</v>
      </c>
      <c r="J22" s="88">
        <v>177</v>
      </c>
      <c r="K22" s="88">
        <v>189</v>
      </c>
      <c r="L22" s="88">
        <v>200</v>
      </c>
      <c r="M22" s="88">
        <v>212</v>
      </c>
      <c r="N22" s="88">
        <v>223</v>
      </c>
      <c r="O22" s="88">
        <v>235</v>
      </c>
      <c r="P22" s="88">
        <v>258</v>
      </c>
      <c r="Q22" s="359">
        <v>323</v>
      </c>
      <c r="R22" s="359">
        <v>337</v>
      </c>
      <c r="S22" s="359">
        <v>350</v>
      </c>
      <c r="T22" s="359">
        <v>364</v>
      </c>
      <c r="U22" s="360">
        <v>480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B22" s="22">
        <v>95</v>
      </c>
      <c r="AC22" s="22">
        <v>13</v>
      </c>
      <c r="AD22" s="3"/>
      <c r="AE22" s="3"/>
      <c r="AF22" s="3"/>
      <c r="AG22" s="3"/>
      <c r="AI22" s="36">
        <f t="shared" si="9"/>
        <v>16</v>
      </c>
      <c r="AJ22" s="36">
        <f>'CALCULATOR SHEET'!I28</f>
        <v>0</v>
      </c>
      <c r="AK22" s="36">
        <f>'CALCULATOR SHEET'!J28</f>
        <v>0</v>
      </c>
      <c r="AL22" s="36" t="str">
        <f t="shared" si="0"/>
        <v/>
      </c>
      <c r="AM22" s="36" t="str">
        <f t="shared" si="1"/>
        <v/>
      </c>
      <c r="AN22" s="57" t="str">
        <f t="shared" si="2"/>
        <v/>
      </c>
      <c r="AO22" s="58"/>
      <c r="AP22" s="57" t="str">
        <f t="shared" si="3"/>
        <v/>
      </c>
      <c r="AQ22" s="57" t="str">
        <f t="shared" si="4"/>
        <v/>
      </c>
      <c r="AR22" s="59" t="b">
        <f t="shared" si="5"/>
        <v>0</v>
      </c>
      <c r="AS22" s="57" t="str">
        <f t="shared" si="6"/>
        <v/>
      </c>
      <c r="AT22" s="37" t="str">
        <f t="shared" si="7"/>
        <v/>
      </c>
      <c r="AU22" s="109" t="str">
        <f t="shared" si="8"/>
        <v/>
      </c>
      <c r="AV22" s="55"/>
      <c r="AW22" s="86">
        <v>120</v>
      </c>
      <c r="AX22" s="85">
        <v>550</v>
      </c>
      <c r="AY22" s="85">
        <v>550</v>
      </c>
      <c r="AZ22" s="85">
        <v>550</v>
      </c>
      <c r="BA22" s="85">
        <v>550</v>
      </c>
      <c r="BB22" s="85">
        <v>550</v>
      </c>
      <c r="BC22" s="85">
        <v>550</v>
      </c>
      <c r="BD22" s="85">
        <v>550</v>
      </c>
      <c r="BE22" s="85">
        <v>550</v>
      </c>
      <c r="BF22" s="85">
        <v>550</v>
      </c>
      <c r="BG22" s="85">
        <v>550</v>
      </c>
      <c r="BH22" s="85">
        <v>550</v>
      </c>
      <c r="BI22" s="85">
        <v>550</v>
      </c>
      <c r="BJ22" s="85">
        <v>550</v>
      </c>
      <c r="BK22" s="85">
        <v>550</v>
      </c>
      <c r="BL22" s="85">
        <v>550</v>
      </c>
      <c r="BM22" s="85">
        <v>550</v>
      </c>
      <c r="BN22" s="85">
        <v>550</v>
      </c>
      <c r="BO22" s="85">
        <v>550</v>
      </c>
      <c r="BP22" s="85">
        <v>550</v>
      </c>
      <c r="BQ22" s="85">
        <v>550</v>
      </c>
      <c r="BR22" s="63">
        <v>601</v>
      </c>
      <c r="BS22" s="63">
        <v>601</v>
      </c>
      <c r="BT22" s="63">
        <v>601</v>
      </c>
      <c r="BU22" s="61">
        <v>120</v>
      </c>
    </row>
    <row r="23" spans="2:73" ht="29.1" customHeight="1">
      <c r="B23" s="35">
        <v>17</v>
      </c>
      <c r="C23" s="27">
        <v>120</v>
      </c>
      <c r="D23" s="88">
        <v>110</v>
      </c>
      <c r="E23" s="88">
        <v>119</v>
      </c>
      <c r="F23" s="88">
        <v>134</v>
      </c>
      <c r="G23" s="88">
        <v>146</v>
      </c>
      <c r="H23" s="88">
        <v>158</v>
      </c>
      <c r="I23" s="88">
        <v>170</v>
      </c>
      <c r="J23" s="88">
        <v>182</v>
      </c>
      <c r="K23" s="88">
        <v>194</v>
      </c>
      <c r="L23" s="88">
        <v>206</v>
      </c>
      <c r="M23" s="88">
        <v>218</v>
      </c>
      <c r="N23" s="88">
        <v>230</v>
      </c>
      <c r="O23" s="88">
        <v>242</v>
      </c>
      <c r="P23" s="88">
        <v>265</v>
      </c>
      <c r="Q23" s="359">
        <v>331</v>
      </c>
      <c r="R23" s="359">
        <v>345</v>
      </c>
      <c r="S23" s="359">
        <v>359</v>
      </c>
      <c r="T23" s="359">
        <v>373</v>
      </c>
      <c r="U23" s="360">
        <v>489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B23" s="22">
        <v>100</v>
      </c>
      <c r="AC23" s="22">
        <v>13</v>
      </c>
      <c r="AD23" s="3"/>
      <c r="AE23" s="3"/>
      <c r="AF23" s="3"/>
      <c r="AG23" s="3"/>
      <c r="AI23" s="36">
        <f t="shared" si="9"/>
        <v>17</v>
      </c>
      <c r="AJ23" s="36">
        <f>'CALCULATOR SHEET'!I29</f>
        <v>0</v>
      </c>
      <c r="AK23" s="36">
        <f>'CALCULATOR SHEET'!J29</f>
        <v>0</v>
      </c>
      <c r="AL23" s="36" t="str">
        <f t="shared" si="0"/>
        <v/>
      </c>
      <c r="AM23" s="36" t="str">
        <f t="shared" si="1"/>
        <v/>
      </c>
      <c r="AN23" s="57" t="str">
        <f t="shared" si="2"/>
        <v/>
      </c>
      <c r="AO23" s="58"/>
      <c r="AP23" s="57" t="str">
        <f t="shared" si="3"/>
        <v/>
      </c>
      <c r="AQ23" s="57" t="str">
        <f t="shared" si="4"/>
        <v/>
      </c>
      <c r="AR23" s="59" t="b">
        <f t="shared" si="5"/>
        <v>0</v>
      </c>
      <c r="AS23" s="57" t="str">
        <f t="shared" si="6"/>
        <v/>
      </c>
      <c r="AT23" s="37" t="str">
        <f t="shared" si="7"/>
        <v/>
      </c>
      <c r="AU23" s="109" t="str">
        <f t="shared" si="8"/>
        <v/>
      </c>
      <c r="AV23" s="55"/>
      <c r="AW23" s="86">
        <v>126</v>
      </c>
      <c r="AX23" s="85">
        <v>550</v>
      </c>
      <c r="AY23" s="85">
        <v>550</v>
      </c>
      <c r="AZ23" s="85">
        <v>550</v>
      </c>
      <c r="BA23" s="85">
        <v>550</v>
      </c>
      <c r="BB23" s="85">
        <v>550</v>
      </c>
      <c r="BC23" s="85">
        <v>550</v>
      </c>
      <c r="BD23" s="85">
        <v>550</v>
      </c>
      <c r="BE23" s="85">
        <v>550</v>
      </c>
      <c r="BF23" s="85">
        <v>550</v>
      </c>
      <c r="BG23" s="85">
        <v>550</v>
      </c>
      <c r="BH23" s="85">
        <v>550</v>
      </c>
      <c r="BI23" s="85">
        <v>550</v>
      </c>
      <c r="BJ23" s="85">
        <v>550</v>
      </c>
      <c r="BK23" s="85">
        <v>550</v>
      </c>
      <c r="BL23" s="85">
        <v>550</v>
      </c>
      <c r="BM23" s="85">
        <v>550</v>
      </c>
      <c r="BN23" s="85">
        <v>550</v>
      </c>
      <c r="BO23" s="85">
        <v>550</v>
      </c>
      <c r="BP23" s="85">
        <v>550</v>
      </c>
      <c r="BQ23" s="85">
        <v>550</v>
      </c>
      <c r="BR23" s="63">
        <v>601</v>
      </c>
      <c r="BS23" s="63">
        <v>601</v>
      </c>
      <c r="BT23" s="63">
        <v>601</v>
      </c>
      <c r="BU23" s="61">
        <v>126</v>
      </c>
    </row>
    <row r="24" spans="2:73" ht="29.1" customHeight="1">
      <c r="B24" s="35">
        <v>18</v>
      </c>
      <c r="C24" s="27">
        <v>126</v>
      </c>
      <c r="D24" s="88">
        <v>113</v>
      </c>
      <c r="E24" s="88">
        <v>121</v>
      </c>
      <c r="F24" s="88">
        <v>137</v>
      </c>
      <c r="G24" s="88">
        <v>150</v>
      </c>
      <c r="H24" s="88">
        <v>162</v>
      </c>
      <c r="I24" s="88">
        <v>175</v>
      </c>
      <c r="J24" s="88">
        <v>187</v>
      </c>
      <c r="K24" s="88">
        <v>199</v>
      </c>
      <c r="L24" s="88">
        <v>211</v>
      </c>
      <c r="M24" s="88">
        <v>224</v>
      </c>
      <c r="N24" s="88">
        <v>236</v>
      </c>
      <c r="O24" s="88">
        <v>248</v>
      </c>
      <c r="P24" s="88">
        <v>272</v>
      </c>
      <c r="Q24" s="359">
        <v>339</v>
      </c>
      <c r="R24" s="359">
        <v>353</v>
      </c>
      <c r="S24" s="359">
        <v>367</v>
      </c>
      <c r="T24" s="359">
        <v>381</v>
      </c>
      <c r="U24" s="360">
        <v>498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B24" s="22">
        <v>105</v>
      </c>
      <c r="AC24" s="22">
        <v>14</v>
      </c>
      <c r="AD24" s="3"/>
      <c r="AE24" s="3"/>
      <c r="AF24" s="3"/>
      <c r="AG24" s="3"/>
      <c r="AI24" s="36">
        <f t="shared" si="9"/>
        <v>18</v>
      </c>
      <c r="AJ24" s="36">
        <f>'CALCULATOR SHEET'!I30</f>
        <v>0</v>
      </c>
      <c r="AK24" s="36">
        <f>'CALCULATOR SHEET'!J30</f>
        <v>0</v>
      </c>
      <c r="AL24" s="36" t="str">
        <f t="shared" si="0"/>
        <v/>
      </c>
      <c r="AM24" s="36" t="str">
        <f t="shared" si="1"/>
        <v/>
      </c>
      <c r="AN24" s="57" t="str">
        <f t="shared" si="2"/>
        <v/>
      </c>
      <c r="AO24" s="58"/>
      <c r="AP24" s="57" t="str">
        <f t="shared" si="3"/>
        <v/>
      </c>
      <c r="AQ24" s="57" t="str">
        <f t="shared" si="4"/>
        <v/>
      </c>
      <c r="AR24" s="59" t="b">
        <f t="shared" si="5"/>
        <v>0</v>
      </c>
      <c r="AS24" s="57" t="str">
        <f t="shared" si="6"/>
        <v/>
      </c>
      <c r="AT24" s="37" t="str">
        <f t="shared" si="7"/>
        <v/>
      </c>
      <c r="AU24" s="109" t="str">
        <f t="shared" si="8"/>
        <v/>
      </c>
      <c r="AV24" s="55"/>
      <c r="AW24" s="86">
        <v>132</v>
      </c>
      <c r="AX24" s="63">
        <v>601</v>
      </c>
      <c r="AY24" s="63">
        <v>601</v>
      </c>
      <c r="AZ24" s="63">
        <v>601</v>
      </c>
      <c r="BA24" s="63">
        <v>601</v>
      </c>
      <c r="BB24" s="63">
        <v>601</v>
      </c>
      <c r="BC24" s="63">
        <v>601</v>
      </c>
      <c r="BD24" s="63">
        <v>601</v>
      </c>
      <c r="BE24" s="63">
        <v>601</v>
      </c>
      <c r="BF24" s="63">
        <v>601</v>
      </c>
      <c r="BG24" s="63">
        <v>601</v>
      </c>
      <c r="BH24" s="63">
        <v>601</v>
      </c>
      <c r="BI24" s="63">
        <v>601</v>
      </c>
      <c r="BJ24" s="63">
        <v>601</v>
      </c>
      <c r="BK24" s="63">
        <v>601</v>
      </c>
      <c r="BL24" s="63">
        <v>601</v>
      </c>
      <c r="BM24" s="63">
        <v>601</v>
      </c>
      <c r="BN24" s="63">
        <v>601</v>
      </c>
      <c r="BO24" s="63">
        <v>601</v>
      </c>
      <c r="BP24" s="63">
        <v>601</v>
      </c>
      <c r="BQ24" s="63">
        <v>601</v>
      </c>
      <c r="BR24" s="63">
        <v>601</v>
      </c>
      <c r="BS24" s="63">
        <v>601</v>
      </c>
      <c r="BT24" s="63">
        <v>601</v>
      </c>
      <c r="BU24" s="61">
        <v>132</v>
      </c>
    </row>
    <row r="25" spans="2:73" ht="29.1" customHeight="1">
      <c r="B25" s="35">
        <v>19</v>
      </c>
      <c r="C25" s="27">
        <v>132</v>
      </c>
      <c r="D25" s="89">
        <v>156</v>
      </c>
      <c r="E25" s="89">
        <v>171</v>
      </c>
      <c r="F25" s="89">
        <v>185</v>
      </c>
      <c r="G25" s="89">
        <v>200</v>
      </c>
      <c r="H25" s="89">
        <v>215</v>
      </c>
      <c r="I25" s="89">
        <v>229</v>
      </c>
      <c r="J25" s="89">
        <v>244</v>
      </c>
      <c r="K25" s="89">
        <v>259</v>
      </c>
      <c r="L25" s="89">
        <v>273</v>
      </c>
      <c r="M25" s="89">
        <v>288</v>
      </c>
      <c r="N25" s="89">
        <v>302</v>
      </c>
      <c r="O25" s="89">
        <v>317</v>
      </c>
      <c r="P25" s="89">
        <v>332</v>
      </c>
      <c r="Q25" s="359">
        <v>346</v>
      </c>
      <c r="R25" s="359">
        <v>361</v>
      </c>
      <c r="S25" s="359">
        <v>376</v>
      </c>
      <c r="T25" s="359">
        <v>390</v>
      </c>
      <c r="U25" s="360">
        <v>508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B25" s="22">
        <v>110</v>
      </c>
      <c r="AC25" s="22">
        <v>14</v>
      </c>
      <c r="AD25" s="3"/>
      <c r="AE25" s="3"/>
      <c r="AF25" s="3"/>
      <c r="AG25" s="3"/>
      <c r="AI25" s="36">
        <f t="shared" si="9"/>
        <v>19</v>
      </c>
      <c r="AJ25" s="36">
        <f>'CALCULATOR SHEET'!I31</f>
        <v>0</v>
      </c>
      <c r="AK25" s="36">
        <f>'CALCULATOR SHEET'!J31</f>
        <v>0</v>
      </c>
      <c r="AL25" s="36" t="str">
        <f t="shared" si="0"/>
        <v/>
      </c>
      <c r="AM25" s="36" t="str">
        <f t="shared" si="1"/>
        <v/>
      </c>
      <c r="AN25" s="57" t="str">
        <f t="shared" si="2"/>
        <v/>
      </c>
      <c r="AO25" s="58"/>
      <c r="AP25" s="57" t="str">
        <f t="shared" si="3"/>
        <v/>
      </c>
      <c r="AQ25" s="57" t="str">
        <f t="shared" si="4"/>
        <v/>
      </c>
      <c r="AR25" s="59" t="b">
        <f t="shared" si="5"/>
        <v>0</v>
      </c>
      <c r="AS25" s="57" t="str">
        <f t="shared" si="6"/>
        <v/>
      </c>
      <c r="AT25" s="37" t="str">
        <f t="shared" si="7"/>
        <v/>
      </c>
      <c r="AU25" s="109" t="str">
        <f t="shared" si="8"/>
        <v/>
      </c>
      <c r="AV25" s="55"/>
      <c r="AW25" s="86">
        <v>138</v>
      </c>
      <c r="AX25" s="63">
        <v>601</v>
      </c>
      <c r="AY25" s="63">
        <v>601</v>
      </c>
      <c r="AZ25" s="63">
        <v>601</v>
      </c>
      <c r="BA25" s="63">
        <v>601</v>
      </c>
      <c r="BB25" s="63">
        <v>601</v>
      </c>
      <c r="BC25" s="63">
        <v>601</v>
      </c>
      <c r="BD25" s="63">
        <v>601</v>
      </c>
      <c r="BE25" s="63">
        <v>601</v>
      </c>
      <c r="BF25" s="63">
        <v>601</v>
      </c>
      <c r="BG25" s="63">
        <v>601</v>
      </c>
      <c r="BH25" s="63">
        <v>601</v>
      </c>
      <c r="BI25" s="63">
        <v>601</v>
      </c>
      <c r="BJ25" s="63">
        <v>601</v>
      </c>
      <c r="BK25" s="63">
        <v>601</v>
      </c>
      <c r="BL25" s="63">
        <v>601</v>
      </c>
      <c r="BM25" s="63">
        <v>601</v>
      </c>
      <c r="BN25" s="63">
        <v>601</v>
      </c>
      <c r="BO25" s="63">
        <v>601</v>
      </c>
      <c r="BP25" s="63">
        <v>601</v>
      </c>
      <c r="BQ25" s="63">
        <v>601</v>
      </c>
      <c r="BR25" s="63">
        <v>601</v>
      </c>
      <c r="BS25" s="63">
        <v>601</v>
      </c>
      <c r="BT25" s="63">
        <v>601</v>
      </c>
      <c r="BU25" s="61">
        <v>138</v>
      </c>
    </row>
    <row r="26" spans="2:73" ht="29.1" customHeight="1">
      <c r="B26" s="35">
        <v>20</v>
      </c>
      <c r="C26" s="27">
        <v>138</v>
      </c>
      <c r="D26" s="89">
        <v>158</v>
      </c>
      <c r="E26" s="89">
        <v>174</v>
      </c>
      <c r="F26" s="89">
        <v>189</v>
      </c>
      <c r="G26" s="89">
        <v>204</v>
      </c>
      <c r="H26" s="89">
        <v>219</v>
      </c>
      <c r="I26" s="89">
        <v>234</v>
      </c>
      <c r="J26" s="89">
        <v>249</v>
      </c>
      <c r="K26" s="89">
        <v>264</v>
      </c>
      <c r="L26" s="89">
        <v>279</v>
      </c>
      <c r="M26" s="89">
        <v>294</v>
      </c>
      <c r="N26" s="89">
        <v>309</v>
      </c>
      <c r="O26" s="89">
        <v>324</v>
      </c>
      <c r="P26" s="89">
        <v>339</v>
      </c>
      <c r="Q26" s="359">
        <v>354</v>
      </c>
      <c r="R26" s="359">
        <v>369</v>
      </c>
      <c r="S26" s="359">
        <v>384</v>
      </c>
      <c r="T26" s="359">
        <v>399</v>
      </c>
      <c r="U26" s="360">
        <v>517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B26" s="22">
        <v>115</v>
      </c>
      <c r="AC26" s="22">
        <v>15</v>
      </c>
      <c r="AD26" s="3"/>
      <c r="AE26" s="3"/>
      <c r="AF26" s="3"/>
      <c r="AG26" s="3"/>
      <c r="AI26" s="36">
        <f t="shared" si="9"/>
        <v>20</v>
      </c>
      <c r="AJ26" s="36">
        <f>'CALCULATOR SHEET'!I32</f>
        <v>0</v>
      </c>
      <c r="AK26" s="36">
        <f>'CALCULATOR SHEET'!J32</f>
        <v>0</v>
      </c>
      <c r="AL26" s="36" t="str">
        <f t="shared" si="0"/>
        <v/>
      </c>
      <c r="AM26" s="36" t="str">
        <f t="shared" si="1"/>
        <v/>
      </c>
      <c r="AN26" s="57" t="str">
        <f t="shared" si="2"/>
        <v/>
      </c>
      <c r="AO26" s="58"/>
      <c r="AP26" s="57" t="str">
        <f t="shared" si="3"/>
        <v/>
      </c>
      <c r="AQ26" s="57" t="str">
        <f t="shared" si="4"/>
        <v/>
      </c>
      <c r="AR26" s="59" t="b">
        <f t="shared" si="5"/>
        <v>0</v>
      </c>
      <c r="AS26" s="57" t="str">
        <f t="shared" si="6"/>
        <v/>
      </c>
      <c r="AT26" s="37" t="str">
        <f t="shared" si="7"/>
        <v/>
      </c>
      <c r="AU26" s="109" t="str">
        <f t="shared" si="8"/>
        <v/>
      </c>
      <c r="AV26" s="55"/>
      <c r="AW26" s="86">
        <v>144</v>
      </c>
      <c r="AX26" s="63">
        <v>601</v>
      </c>
      <c r="AY26" s="63">
        <v>601</v>
      </c>
      <c r="AZ26" s="63">
        <v>601</v>
      </c>
      <c r="BA26" s="63">
        <v>601</v>
      </c>
      <c r="BB26" s="63">
        <v>601</v>
      </c>
      <c r="BC26" s="63">
        <v>601</v>
      </c>
      <c r="BD26" s="63">
        <v>601</v>
      </c>
      <c r="BE26" s="63">
        <v>601</v>
      </c>
      <c r="BF26" s="63">
        <v>601</v>
      </c>
      <c r="BG26" s="63">
        <v>601</v>
      </c>
      <c r="BH26" s="63">
        <v>601</v>
      </c>
      <c r="BI26" s="63">
        <v>601</v>
      </c>
      <c r="BJ26" s="63">
        <v>601</v>
      </c>
      <c r="BK26" s="63">
        <v>601</v>
      </c>
      <c r="BL26" s="63">
        <v>601</v>
      </c>
      <c r="BM26" s="63">
        <v>601</v>
      </c>
      <c r="BN26" s="63">
        <v>601</v>
      </c>
      <c r="BO26" s="63">
        <v>601</v>
      </c>
      <c r="BP26" s="63">
        <v>601</v>
      </c>
      <c r="BQ26" s="63">
        <v>601</v>
      </c>
      <c r="BR26" s="63">
        <v>601</v>
      </c>
      <c r="BS26" s="63">
        <v>601</v>
      </c>
      <c r="BT26" s="63">
        <v>601</v>
      </c>
      <c r="BU26" s="61">
        <v>144</v>
      </c>
    </row>
    <row r="27" spans="2:73" ht="29.1" customHeight="1" thickBot="1">
      <c r="B27" s="35">
        <v>21</v>
      </c>
      <c r="C27" s="27">
        <v>144</v>
      </c>
      <c r="D27" s="323" t="s">
        <v>67</v>
      </c>
      <c r="E27" s="323" t="s">
        <v>67</v>
      </c>
      <c r="F27" s="323" t="s">
        <v>67</v>
      </c>
      <c r="G27" s="323" t="s">
        <v>67</v>
      </c>
      <c r="H27" s="323" t="s">
        <v>67</v>
      </c>
      <c r="I27" s="323" t="s">
        <v>67</v>
      </c>
      <c r="J27" s="323" t="s">
        <v>67</v>
      </c>
      <c r="K27" s="323" t="s">
        <v>67</v>
      </c>
      <c r="L27" s="323" t="s">
        <v>67</v>
      </c>
      <c r="M27" s="323" t="s">
        <v>67</v>
      </c>
      <c r="N27" s="323" t="s">
        <v>67</v>
      </c>
      <c r="O27" s="323" t="s">
        <v>67</v>
      </c>
      <c r="P27" s="323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B27" s="22">
        <v>120</v>
      </c>
      <c r="AC27" s="22">
        <v>19</v>
      </c>
      <c r="AD27" s="3"/>
      <c r="AE27" s="3"/>
      <c r="AF27" s="3"/>
      <c r="AG27" s="3"/>
      <c r="AI27" s="36">
        <f t="shared" si="9"/>
        <v>21</v>
      </c>
      <c r="AJ27" s="36">
        <f>'CALCULATOR SHEET'!I33</f>
        <v>0</v>
      </c>
      <c r="AK27" s="36">
        <f>'CALCULATOR SHEET'!J33</f>
        <v>0</v>
      </c>
      <c r="AL27" s="36" t="str">
        <f t="shared" si="0"/>
        <v/>
      </c>
      <c r="AM27" s="36" t="str">
        <f t="shared" si="1"/>
        <v/>
      </c>
      <c r="AN27" s="57" t="str">
        <f t="shared" si="2"/>
        <v/>
      </c>
      <c r="AO27" s="58"/>
      <c r="AP27" s="57" t="str">
        <f t="shared" si="3"/>
        <v/>
      </c>
      <c r="AQ27" s="57" t="str">
        <f t="shared" si="4"/>
        <v/>
      </c>
      <c r="AR27" s="59" t="b">
        <f t="shared" si="5"/>
        <v>0</v>
      </c>
      <c r="AS27" s="57" t="str">
        <f t="shared" si="6"/>
        <v/>
      </c>
      <c r="AT27" s="37" t="str">
        <f t="shared" si="7"/>
        <v/>
      </c>
      <c r="AU27" s="109" t="str">
        <f t="shared" si="8"/>
        <v/>
      </c>
      <c r="AV27" s="55"/>
      <c r="AW27" s="86">
        <v>150</v>
      </c>
      <c r="AX27" s="63">
        <v>601</v>
      </c>
      <c r="AY27" s="63">
        <v>601</v>
      </c>
      <c r="AZ27" s="63">
        <v>601</v>
      </c>
      <c r="BA27" s="63">
        <v>601</v>
      </c>
      <c r="BB27" s="63">
        <v>601</v>
      </c>
      <c r="BC27" s="63">
        <v>601</v>
      </c>
      <c r="BD27" s="63">
        <v>601</v>
      </c>
      <c r="BE27" s="63">
        <v>601</v>
      </c>
      <c r="BF27" s="63">
        <v>601</v>
      </c>
      <c r="BG27" s="63">
        <v>601</v>
      </c>
      <c r="BH27" s="63">
        <v>601</v>
      </c>
      <c r="BI27" s="63">
        <v>601</v>
      </c>
      <c r="BJ27" s="63">
        <v>601</v>
      </c>
      <c r="BK27" s="63">
        <v>601</v>
      </c>
      <c r="BL27" s="63">
        <v>601</v>
      </c>
      <c r="BM27" s="63">
        <v>601</v>
      </c>
      <c r="BN27" s="63">
        <v>601</v>
      </c>
      <c r="BO27" s="63">
        <v>601</v>
      </c>
      <c r="BP27" s="63">
        <v>601</v>
      </c>
      <c r="BQ27" s="63">
        <v>601</v>
      </c>
      <c r="BR27" s="63">
        <v>601</v>
      </c>
      <c r="BS27" s="63">
        <v>601</v>
      </c>
      <c r="BT27" s="63">
        <v>601</v>
      </c>
      <c r="BU27" s="62">
        <v>150</v>
      </c>
    </row>
    <row r="28" spans="2:73" ht="29.1" customHeight="1" thickBot="1">
      <c r="B28" s="35">
        <v>22</v>
      </c>
      <c r="C28" s="28">
        <v>150</v>
      </c>
      <c r="D28" s="323" t="s">
        <v>67</v>
      </c>
      <c r="E28" s="323" t="s">
        <v>67</v>
      </c>
      <c r="F28" s="323" t="s">
        <v>67</v>
      </c>
      <c r="G28" s="323" t="s">
        <v>67</v>
      </c>
      <c r="H28" s="323" t="s">
        <v>67</v>
      </c>
      <c r="I28" s="323" t="s">
        <v>67</v>
      </c>
      <c r="J28" s="323" t="s">
        <v>67</v>
      </c>
      <c r="K28" s="323" t="s">
        <v>67</v>
      </c>
      <c r="L28" s="323" t="s">
        <v>67</v>
      </c>
      <c r="M28" s="323" t="s">
        <v>67</v>
      </c>
      <c r="N28" s="323" t="s">
        <v>67</v>
      </c>
      <c r="O28" s="323" t="s">
        <v>67</v>
      </c>
      <c r="P28" s="323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B28" s="22">
        <v>125</v>
      </c>
      <c r="AC28" s="22">
        <v>19</v>
      </c>
      <c r="AD28" s="3"/>
      <c r="AE28" s="3"/>
      <c r="AF28" s="3"/>
      <c r="AG28" s="3"/>
      <c r="AI28" s="36">
        <f t="shared" si="9"/>
        <v>22</v>
      </c>
      <c r="AJ28" s="36">
        <f>'CALCULATOR SHEET'!I34</f>
        <v>0</v>
      </c>
      <c r="AK28" s="36">
        <f>'CALCULATOR SHEET'!J34</f>
        <v>0</v>
      </c>
      <c r="AL28" s="36" t="str">
        <f t="shared" si="0"/>
        <v/>
      </c>
      <c r="AM28" s="36" t="str">
        <f t="shared" si="1"/>
        <v/>
      </c>
      <c r="AN28" s="57" t="str">
        <f t="shared" si="2"/>
        <v/>
      </c>
      <c r="AO28" s="58"/>
      <c r="AP28" s="57" t="str">
        <f t="shared" si="3"/>
        <v/>
      </c>
      <c r="AQ28" s="57" t="str">
        <f t="shared" si="4"/>
        <v/>
      </c>
      <c r="AR28" s="59" t="b">
        <f t="shared" si="5"/>
        <v>0</v>
      </c>
      <c r="AS28" s="57" t="str">
        <f t="shared" si="6"/>
        <v/>
      </c>
      <c r="AT28" s="37" t="str">
        <f t="shared" si="7"/>
        <v/>
      </c>
      <c r="AU28" s="109" t="str">
        <f t="shared" si="8"/>
        <v/>
      </c>
      <c r="AV28" s="55"/>
      <c r="AW28" s="55"/>
      <c r="AX28" s="55"/>
      <c r="AY28" s="55"/>
      <c r="AZ28" s="55"/>
      <c r="BA28" s="55"/>
    </row>
    <row r="29" spans="2:73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3"/>
      <c r="AD29" s="3"/>
      <c r="AE29" s="3"/>
      <c r="AF29" s="3"/>
      <c r="AG29" s="3"/>
      <c r="AI29" s="36">
        <f t="shared" si="9"/>
        <v>23</v>
      </c>
      <c r="AJ29" s="36">
        <f>'CALCULATOR SHEET'!I35</f>
        <v>0</v>
      </c>
      <c r="AK29" s="36">
        <f>'CALCULATOR SHEET'!J35</f>
        <v>0</v>
      </c>
      <c r="AL29" s="36" t="str">
        <f t="shared" si="0"/>
        <v/>
      </c>
      <c r="AM29" s="36" t="str">
        <f t="shared" si="1"/>
        <v/>
      </c>
      <c r="AN29" s="57" t="str">
        <f t="shared" si="2"/>
        <v/>
      </c>
      <c r="AO29" s="58"/>
      <c r="AP29" s="57" t="str">
        <f t="shared" si="3"/>
        <v/>
      </c>
      <c r="AQ29" s="57" t="str">
        <f t="shared" si="4"/>
        <v/>
      </c>
      <c r="AR29" s="59" t="b">
        <f t="shared" si="5"/>
        <v>0</v>
      </c>
      <c r="AS29" s="57" t="str">
        <f t="shared" si="6"/>
        <v/>
      </c>
      <c r="AT29" s="37" t="str">
        <f t="shared" si="7"/>
        <v/>
      </c>
      <c r="AU29" s="109" t="str">
        <f t="shared" si="8"/>
        <v/>
      </c>
      <c r="AV29" s="55"/>
      <c r="AW29" s="55"/>
      <c r="AX29" s="55"/>
      <c r="AY29" s="55"/>
      <c r="AZ29" s="55"/>
      <c r="BA29" s="55"/>
    </row>
    <row r="30" spans="2:73" ht="24.95" customHeight="1" thickBot="1">
      <c r="C30" s="6" t="s">
        <v>26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1"/>
      <c r="AE30" s="3"/>
      <c r="AI30" s="36">
        <f t="shared" si="9"/>
        <v>24</v>
      </c>
      <c r="AJ30" s="36">
        <f>'CALCULATOR SHEET'!I36</f>
        <v>0</v>
      </c>
      <c r="AK30" s="36">
        <f>'CALCULATOR SHEET'!J36</f>
        <v>0</v>
      </c>
      <c r="AL30" s="36" t="str">
        <f t="shared" si="0"/>
        <v/>
      </c>
      <c r="AM30" s="36" t="str">
        <f t="shared" si="1"/>
        <v/>
      </c>
      <c r="AN30" s="57" t="str">
        <f t="shared" si="2"/>
        <v/>
      </c>
      <c r="AO30" s="58"/>
      <c r="AP30" s="57" t="str">
        <f t="shared" si="3"/>
        <v/>
      </c>
      <c r="AQ30" s="57" t="str">
        <f t="shared" si="4"/>
        <v/>
      </c>
      <c r="AR30" s="59" t="b">
        <f t="shared" si="5"/>
        <v>0</v>
      </c>
      <c r="AS30" s="57" t="str">
        <f t="shared" si="6"/>
        <v/>
      </c>
      <c r="AT30" s="37" t="str">
        <f t="shared" si="7"/>
        <v/>
      </c>
      <c r="AU30" s="109" t="str">
        <f t="shared" si="8"/>
        <v/>
      </c>
      <c r="AV30" s="55"/>
      <c r="AW30" s="55"/>
      <c r="AX30" s="55"/>
      <c r="AY30" s="55"/>
      <c r="AZ30" s="55"/>
      <c r="BA30" s="55"/>
    </row>
    <row r="31" spans="2:73" ht="29.1" customHeight="1">
      <c r="C31" s="1"/>
      <c r="D31" s="22">
        <v>51</v>
      </c>
      <c r="E31" s="22">
        <v>54</v>
      </c>
      <c r="F31" s="22">
        <v>57</v>
      </c>
      <c r="G31" s="22">
        <v>59</v>
      </c>
      <c r="H31" s="22">
        <v>62</v>
      </c>
      <c r="I31" s="22">
        <v>65</v>
      </c>
      <c r="J31" s="22">
        <v>68</v>
      </c>
      <c r="K31" s="22">
        <v>71</v>
      </c>
      <c r="L31" s="22">
        <v>74</v>
      </c>
      <c r="M31" s="22">
        <v>77</v>
      </c>
      <c r="N31" s="22">
        <v>80</v>
      </c>
      <c r="O31" s="22">
        <v>83</v>
      </c>
      <c r="P31" s="22">
        <v>86</v>
      </c>
      <c r="Q31" s="22">
        <v>89</v>
      </c>
      <c r="R31" s="22">
        <v>92</v>
      </c>
      <c r="S31" s="22">
        <v>95</v>
      </c>
      <c r="T31" s="22">
        <v>98</v>
      </c>
      <c r="U31" s="22">
        <v>101</v>
      </c>
      <c r="V31" s="22"/>
      <c r="W31" s="22"/>
      <c r="X31" s="22"/>
      <c r="Y31" s="22"/>
      <c r="Z31" s="22"/>
      <c r="AA31" s="1"/>
      <c r="AE31" s="3"/>
      <c r="AH31" s="82"/>
      <c r="AI31" s="36">
        <f t="shared" si="9"/>
        <v>25</v>
      </c>
      <c r="AJ31" s="36">
        <f>'CALCULATOR SHEET'!I37</f>
        <v>0</v>
      </c>
      <c r="AK31" s="36">
        <f>'CALCULATOR SHEET'!J37</f>
        <v>0</v>
      </c>
      <c r="AL31" s="36" t="str">
        <f t="shared" si="0"/>
        <v/>
      </c>
      <c r="AM31" s="36" t="str">
        <f t="shared" si="1"/>
        <v/>
      </c>
      <c r="AN31" s="57" t="str">
        <f t="shared" si="2"/>
        <v/>
      </c>
      <c r="AO31" s="58"/>
      <c r="AP31" s="57" t="str">
        <f t="shared" si="3"/>
        <v/>
      </c>
      <c r="AQ31" s="57" t="str">
        <f t="shared" si="4"/>
        <v/>
      </c>
      <c r="AR31" s="59" t="b">
        <f t="shared" si="5"/>
        <v>0</v>
      </c>
      <c r="AS31" s="57" t="str">
        <f t="shared" si="6"/>
        <v/>
      </c>
      <c r="AT31" s="37" t="str">
        <f t="shared" si="7"/>
        <v/>
      </c>
      <c r="AU31" s="109" t="str">
        <f t="shared" si="8"/>
        <v/>
      </c>
      <c r="AV31" s="55"/>
      <c r="AW31" s="55"/>
      <c r="AX31" s="55"/>
      <c r="AY31" s="55"/>
      <c r="AZ31" s="55"/>
      <c r="BA31" s="55"/>
    </row>
    <row r="32" spans="2:7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 s="82"/>
      <c r="AI32" s="36">
        <f t="shared" si="9"/>
        <v>26</v>
      </c>
      <c r="AJ32" s="36">
        <f>'CALCULATOR SHEET'!I38</f>
        <v>0</v>
      </c>
      <c r="AK32" s="36">
        <f>'CALCULATOR SHEET'!J38</f>
        <v>0</v>
      </c>
      <c r="AL32" s="36" t="str">
        <f t="shared" si="0"/>
        <v/>
      </c>
      <c r="AM32" s="36" t="str">
        <f t="shared" si="1"/>
        <v/>
      </c>
      <c r="AN32" s="57" t="str">
        <f t="shared" si="2"/>
        <v/>
      </c>
      <c r="AO32" s="58"/>
      <c r="AP32" s="57" t="str">
        <f t="shared" si="3"/>
        <v/>
      </c>
      <c r="AQ32" s="57" t="str">
        <f t="shared" si="4"/>
        <v/>
      </c>
      <c r="AR32" s="59" t="b">
        <f t="shared" si="5"/>
        <v>0</v>
      </c>
      <c r="AS32" s="57" t="str">
        <f t="shared" si="6"/>
        <v/>
      </c>
      <c r="AT32" s="37" t="str">
        <f t="shared" si="7"/>
        <v/>
      </c>
      <c r="AU32" s="109" t="str">
        <f t="shared" si="8"/>
        <v/>
      </c>
      <c r="AV32" s="55"/>
      <c r="AW32" s="55"/>
      <c r="AX32" s="55"/>
      <c r="AY32" s="55"/>
      <c r="AZ32" s="55"/>
      <c r="BA32" s="55"/>
    </row>
    <row r="33" spans="3:53" ht="29.1" customHeight="1" thickBot="1">
      <c r="C33" s="6" t="s">
        <v>26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H33" s="82"/>
      <c r="AI33" s="36">
        <f t="shared" si="9"/>
        <v>27</v>
      </c>
      <c r="AJ33" s="36">
        <f>'CALCULATOR SHEET'!I39</f>
        <v>0</v>
      </c>
      <c r="AK33" s="36">
        <f>'CALCULATOR SHEET'!J39</f>
        <v>0</v>
      </c>
      <c r="AL33" s="36" t="str">
        <f t="shared" si="0"/>
        <v/>
      </c>
      <c r="AM33" s="36" t="str">
        <f t="shared" si="1"/>
        <v/>
      </c>
      <c r="AN33" s="57" t="str">
        <f t="shared" si="2"/>
        <v/>
      </c>
      <c r="AO33" s="58"/>
      <c r="AP33" s="57" t="str">
        <f t="shared" si="3"/>
        <v/>
      </c>
      <c r="AQ33" s="57" t="str">
        <f t="shared" si="4"/>
        <v/>
      </c>
      <c r="AR33" s="59" t="b">
        <f t="shared" si="5"/>
        <v>0</v>
      </c>
      <c r="AS33" s="57" t="str">
        <f t="shared" si="6"/>
        <v/>
      </c>
      <c r="AT33" s="37" t="str">
        <f t="shared" si="7"/>
        <v/>
      </c>
      <c r="AU33" s="109" t="str">
        <f t="shared" si="8"/>
        <v/>
      </c>
      <c r="AV33" s="55"/>
      <c r="AW33" s="55"/>
      <c r="AX33" s="55"/>
      <c r="AY33" s="55"/>
      <c r="AZ33" s="55"/>
      <c r="BA33" s="55"/>
    </row>
    <row r="34" spans="3:53" ht="29.1" customHeight="1">
      <c r="C34" s="16"/>
      <c r="D34" s="22">
        <v>34</v>
      </c>
      <c r="E34" s="22">
        <v>40</v>
      </c>
      <c r="F34" s="22">
        <v>45</v>
      </c>
      <c r="G34" s="22">
        <v>50</v>
      </c>
      <c r="H34" s="22">
        <v>56</v>
      </c>
      <c r="I34" s="22">
        <v>65</v>
      </c>
      <c r="J34" s="22">
        <v>70</v>
      </c>
      <c r="K34" s="22">
        <v>76</v>
      </c>
      <c r="L34" s="22">
        <v>81</v>
      </c>
      <c r="M34" s="22">
        <v>90</v>
      </c>
      <c r="N34" s="22">
        <v>96</v>
      </c>
      <c r="O34" s="22">
        <v>101</v>
      </c>
      <c r="P34" s="22">
        <v>106</v>
      </c>
      <c r="Q34" s="22">
        <v>115</v>
      </c>
      <c r="R34" s="22">
        <v>121</v>
      </c>
      <c r="S34" s="22">
        <v>126</v>
      </c>
      <c r="T34" s="22">
        <v>132</v>
      </c>
      <c r="U34" s="22">
        <v>141</v>
      </c>
      <c r="V34" s="22"/>
      <c r="W34" s="22"/>
      <c r="X34" s="22"/>
      <c r="Y34" s="22"/>
      <c r="Z34" s="22"/>
      <c r="AA34" s="1"/>
      <c r="AH34" s="82"/>
      <c r="AI34" s="36">
        <f t="shared" si="9"/>
        <v>28</v>
      </c>
      <c r="AJ34" s="36">
        <f>'CALCULATOR SHEET'!I40</f>
        <v>0</v>
      </c>
      <c r="AK34" s="36">
        <f>'CALCULATOR SHEET'!J40</f>
        <v>0</v>
      </c>
      <c r="AL34" s="36" t="str">
        <f t="shared" si="0"/>
        <v/>
      </c>
      <c r="AM34" s="36" t="str">
        <f t="shared" si="1"/>
        <v/>
      </c>
      <c r="AN34" s="57" t="str">
        <f t="shared" si="2"/>
        <v/>
      </c>
      <c r="AO34" s="58"/>
      <c r="AP34" s="57" t="str">
        <f t="shared" si="3"/>
        <v/>
      </c>
      <c r="AQ34" s="57" t="str">
        <f t="shared" si="4"/>
        <v/>
      </c>
      <c r="AR34" s="59" t="b">
        <f t="shared" si="5"/>
        <v>0</v>
      </c>
      <c r="AS34" s="57" t="str">
        <f t="shared" si="6"/>
        <v/>
      </c>
      <c r="AT34" s="37" t="str">
        <f t="shared" si="7"/>
        <v/>
      </c>
      <c r="AU34" s="109" t="str">
        <f t="shared" si="8"/>
        <v/>
      </c>
      <c r="AV34" s="55"/>
      <c r="AW34" s="55"/>
      <c r="AX34" s="55"/>
      <c r="AY34" s="55"/>
      <c r="AZ34" s="55"/>
      <c r="BA34" s="55"/>
    </row>
    <row r="35" spans="3:53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H35" s="82"/>
      <c r="AI35" s="36">
        <f t="shared" si="9"/>
        <v>29</v>
      </c>
      <c r="AJ35" s="36">
        <f>'CALCULATOR SHEET'!I41</f>
        <v>0</v>
      </c>
      <c r="AK35" s="36">
        <f>'CALCULATOR SHEET'!J41</f>
        <v>0</v>
      </c>
      <c r="AL35" s="36" t="str">
        <f t="shared" si="0"/>
        <v/>
      </c>
      <c r="AM35" s="36" t="str">
        <f t="shared" si="1"/>
        <v/>
      </c>
      <c r="AN35" s="57" t="str">
        <f t="shared" si="2"/>
        <v/>
      </c>
      <c r="AO35" s="58"/>
      <c r="AP35" s="57" t="str">
        <f t="shared" si="3"/>
        <v/>
      </c>
      <c r="AQ35" s="57" t="str">
        <f t="shared" si="4"/>
        <v/>
      </c>
      <c r="AR35" s="59" t="b">
        <f t="shared" si="5"/>
        <v>0</v>
      </c>
      <c r="AS35" s="57" t="str">
        <f t="shared" si="6"/>
        <v/>
      </c>
      <c r="AT35" s="37" t="str">
        <f t="shared" si="7"/>
        <v/>
      </c>
      <c r="AU35" s="109" t="str">
        <f t="shared" si="8"/>
        <v/>
      </c>
      <c r="AV35" s="55"/>
      <c r="AW35" s="55"/>
      <c r="AX35" s="55"/>
      <c r="AY35" s="55"/>
      <c r="AZ35" s="55"/>
      <c r="BA35" s="55"/>
    </row>
    <row r="36" spans="3:53" ht="29.1" customHeight="1" thickBot="1">
      <c r="C36" s="6" t="s">
        <v>26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H36" s="82"/>
      <c r="AI36" s="36">
        <f t="shared" si="9"/>
        <v>30</v>
      </c>
      <c r="AJ36" s="36">
        <f>'CALCULATOR SHEET'!I42</f>
        <v>0</v>
      </c>
      <c r="AK36" s="36">
        <f>'CALCULATOR SHEET'!J42</f>
        <v>0</v>
      </c>
      <c r="AL36" s="36" t="str">
        <f t="shared" si="0"/>
        <v/>
      </c>
      <c r="AM36" s="36" t="str">
        <f t="shared" si="1"/>
        <v/>
      </c>
      <c r="AN36" s="57" t="str">
        <f t="shared" si="2"/>
        <v/>
      </c>
      <c r="AO36" s="58"/>
      <c r="AP36" s="57" t="str">
        <f t="shared" si="3"/>
        <v/>
      </c>
      <c r="AQ36" s="57" t="str">
        <f t="shared" si="4"/>
        <v/>
      </c>
      <c r="AR36" s="59" t="b">
        <f t="shared" si="5"/>
        <v>0</v>
      </c>
      <c r="AS36" s="57" t="str">
        <f t="shared" si="6"/>
        <v/>
      </c>
      <c r="AT36" s="37" t="str">
        <f t="shared" si="7"/>
        <v/>
      </c>
      <c r="AU36" s="109" t="str">
        <f t="shared" si="8"/>
        <v/>
      </c>
      <c r="AV36" s="55"/>
      <c r="AW36" s="55"/>
      <c r="AX36" s="55"/>
      <c r="AY36" s="55"/>
      <c r="AZ36" s="55"/>
      <c r="BA36" s="55"/>
    </row>
    <row r="37" spans="3:53" ht="29.1" customHeight="1">
      <c r="C37" s="1"/>
      <c r="D37" s="22">
        <v>15</v>
      </c>
      <c r="E37" s="22">
        <v>19</v>
      </c>
      <c r="F37" s="22">
        <v>22</v>
      </c>
      <c r="G37" s="22">
        <v>26</v>
      </c>
      <c r="H37" s="22">
        <v>30</v>
      </c>
      <c r="I37" s="22">
        <v>33</v>
      </c>
      <c r="J37" s="22">
        <v>37</v>
      </c>
      <c r="K37" s="22">
        <v>41</v>
      </c>
      <c r="L37" s="22">
        <v>44</v>
      </c>
      <c r="M37" s="22">
        <v>48</v>
      </c>
      <c r="N37" s="22">
        <v>51</v>
      </c>
      <c r="O37" s="22">
        <v>55</v>
      </c>
      <c r="P37" s="22">
        <v>59</v>
      </c>
      <c r="Q37" s="22">
        <v>62</v>
      </c>
      <c r="R37" s="22">
        <v>66</v>
      </c>
      <c r="S37" s="22">
        <v>70</v>
      </c>
      <c r="T37" s="22">
        <v>73</v>
      </c>
      <c r="U37" s="22">
        <v>77</v>
      </c>
      <c r="V37" s="22"/>
      <c r="W37" s="22"/>
      <c r="X37" s="22"/>
      <c r="Y37" s="22"/>
      <c r="Z37" s="22"/>
      <c r="AA37" s="1"/>
      <c r="AI37" s="36">
        <f t="shared" si="9"/>
        <v>31</v>
      </c>
      <c r="AJ37" s="36">
        <f>'CALCULATOR SHEET'!I43</f>
        <v>0</v>
      </c>
      <c r="AK37" s="36">
        <f>'CALCULATOR SHEET'!J43</f>
        <v>0</v>
      </c>
      <c r="AL37" s="36" t="str">
        <f t="shared" si="0"/>
        <v/>
      </c>
      <c r="AM37" s="36" t="str">
        <f t="shared" si="1"/>
        <v/>
      </c>
      <c r="AN37" s="57" t="str">
        <f t="shared" si="2"/>
        <v/>
      </c>
      <c r="AO37" s="58"/>
      <c r="AP37" s="57" t="str">
        <f t="shared" si="3"/>
        <v/>
      </c>
      <c r="AQ37" s="57" t="str">
        <f t="shared" si="4"/>
        <v/>
      </c>
      <c r="AR37" s="59" t="b">
        <f t="shared" si="5"/>
        <v>0</v>
      </c>
      <c r="AS37" s="57" t="str">
        <f t="shared" si="6"/>
        <v/>
      </c>
      <c r="AT37" s="37" t="str">
        <f t="shared" si="7"/>
        <v/>
      </c>
      <c r="AU37" s="109" t="str">
        <f t="shared" si="8"/>
        <v/>
      </c>
      <c r="AV37" s="55"/>
      <c r="AW37" s="55"/>
      <c r="AX37" s="55"/>
      <c r="AY37" s="55"/>
      <c r="AZ37" s="55"/>
      <c r="BA37" s="55"/>
    </row>
    <row r="38" spans="3:5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I38" s="36">
        <f t="shared" si="9"/>
        <v>32</v>
      </c>
      <c r="AJ38" s="36">
        <f>'CALCULATOR SHEET'!I44</f>
        <v>0</v>
      </c>
      <c r="AK38" s="36">
        <f>'CALCULATOR SHEET'!J44</f>
        <v>0</v>
      </c>
      <c r="AL38" s="36" t="str">
        <f t="shared" si="0"/>
        <v/>
      </c>
      <c r="AM38" s="36" t="str">
        <f t="shared" si="1"/>
        <v/>
      </c>
      <c r="AN38" s="57" t="str">
        <f t="shared" si="2"/>
        <v/>
      </c>
      <c r="AO38" s="58"/>
      <c r="AP38" s="57" t="str">
        <f t="shared" si="3"/>
        <v/>
      </c>
      <c r="AQ38" s="57" t="str">
        <f t="shared" si="4"/>
        <v/>
      </c>
      <c r="AR38" s="59" t="b">
        <f t="shared" si="5"/>
        <v>0</v>
      </c>
      <c r="AS38" s="57" t="str">
        <f t="shared" si="6"/>
        <v/>
      </c>
      <c r="AT38" s="37" t="str">
        <f t="shared" si="7"/>
        <v/>
      </c>
      <c r="AU38" s="109" t="str">
        <f t="shared" si="8"/>
        <v/>
      </c>
      <c r="AV38" s="55"/>
      <c r="AW38" s="55"/>
      <c r="AX38" s="55"/>
      <c r="AY38" s="55"/>
      <c r="AZ38" s="55"/>
      <c r="BA38" s="55"/>
    </row>
    <row r="39" spans="3:5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I39" s="36">
        <f t="shared" si="9"/>
        <v>33</v>
      </c>
      <c r="AJ39" s="36">
        <f>'CALCULATOR SHEET'!I45</f>
        <v>0</v>
      </c>
      <c r="AK39" s="36">
        <f>'CALCULATOR SHEET'!J45</f>
        <v>0</v>
      </c>
      <c r="AL39" s="36" t="str">
        <f t="shared" si="0"/>
        <v/>
      </c>
      <c r="AM39" s="36" t="str">
        <f t="shared" si="1"/>
        <v/>
      </c>
      <c r="AN39" s="57" t="str">
        <f t="shared" si="2"/>
        <v/>
      </c>
      <c r="AO39" s="58"/>
      <c r="AP39" s="57" t="str">
        <f t="shared" si="3"/>
        <v/>
      </c>
      <c r="AQ39" s="57" t="str">
        <f t="shared" si="4"/>
        <v/>
      </c>
      <c r="AR39" s="59" t="b">
        <f t="shared" si="5"/>
        <v>0</v>
      </c>
      <c r="AS39" s="57" t="str">
        <f t="shared" si="6"/>
        <v/>
      </c>
      <c r="AT39" s="37" t="str">
        <f t="shared" si="7"/>
        <v/>
      </c>
      <c r="AU39" s="109" t="str">
        <f t="shared" si="8"/>
        <v/>
      </c>
      <c r="AV39" s="55"/>
      <c r="AW39" s="55"/>
      <c r="AX39" s="55"/>
      <c r="AY39" s="55"/>
      <c r="AZ39" s="55"/>
      <c r="BA39" s="55"/>
    </row>
    <row r="40" spans="3:53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I40" s="36">
        <f t="shared" si="9"/>
        <v>34</v>
      </c>
      <c r="AJ40" s="36">
        <f>'CALCULATOR SHEET'!I46</f>
        <v>0</v>
      </c>
      <c r="AK40" s="36">
        <f>'CALCULATOR SHEET'!J46</f>
        <v>0</v>
      </c>
      <c r="AL40" s="36" t="str">
        <f t="shared" si="0"/>
        <v/>
      </c>
      <c r="AM40" s="36" t="str">
        <f t="shared" si="1"/>
        <v/>
      </c>
      <c r="AN40" s="57" t="str">
        <f t="shared" si="2"/>
        <v/>
      </c>
      <c r="AO40" s="58"/>
      <c r="AP40" s="57" t="str">
        <f t="shared" si="3"/>
        <v/>
      </c>
      <c r="AQ40" s="57" t="str">
        <f t="shared" si="4"/>
        <v/>
      </c>
      <c r="AR40" s="59" t="b">
        <f t="shared" si="5"/>
        <v>0</v>
      </c>
      <c r="AS40" s="57" t="str">
        <f t="shared" si="6"/>
        <v/>
      </c>
      <c r="AT40" s="37" t="str">
        <f t="shared" si="7"/>
        <v/>
      </c>
      <c r="AU40" s="109" t="str">
        <f t="shared" si="8"/>
        <v/>
      </c>
      <c r="AV40" s="55"/>
      <c r="AW40" s="55"/>
      <c r="AX40" s="55"/>
      <c r="AY40" s="55"/>
      <c r="AZ40" s="55"/>
      <c r="BA40" s="55"/>
    </row>
    <row r="41" spans="3:53">
      <c r="C41" s="1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I41" s="36">
        <f t="shared" si="9"/>
        <v>35</v>
      </c>
      <c r="AJ41" s="36">
        <f>'CALCULATOR SHEET'!I47</f>
        <v>0</v>
      </c>
      <c r="AK41" s="36">
        <f>'CALCULATOR SHEET'!J47</f>
        <v>0</v>
      </c>
      <c r="AL41" s="36" t="str">
        <f t="shared" si="0"/>
        <v/>
      </c>
      <c r="AM41" s="36" t="str">
        <f t="shared" si="1"/>
        <v/>
      </c>
      <c r="AN41" s="57" t="str">
        <f t="shared" si="2"/>
        <v/>
      </c>
      <c r="AO41" s="58"/>
      <c r="AP41" s="57" t="str">
        <f t="shared" si="3"/>
        <v/>
      </c>
      <c r="AQ41" s="57" t="str">
        <f t="shared" si="4"/>
        <v/>
      </c>
      <c r="AR41" s="59" t="b">
        <f t="shared" si="5"/>
        <v>0</v>
      </c>
      <c r="AS41" s="57" t="str">
        <f t="shared" si="6"/>
        <v/>
      </c>
      <c r="AT41" s="37" t="str">
        <f t="shared" si="7"/>
        <v/>
      </c>
      <c r="AU41" s="109" t="str">
        <f t="shared" si="8"/>
        <v/>
      </c>
      <c r="AV41" s="55"/>
      <c r="AW41" s="55"/>
      <c r="AX41" s="55"/>
      <c r="AY41" s="55"/>
      <c r="AZ41" s="55"/>
      <c r="BA41" s="55"/>
    </row>
    <row r="42" spans="3:53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I42" s="36">
        <f t="shared" si="9"/>
        <v>36</v>
      </c>
      <c r="AJ42" s="36">
        <f>'CALCULATOR SHEET'!I48</f>
        <v>0</v>
      </c>
      <c r="AK42" s="36">
        <f>'CALCULATOR SHEET'!J48</f>
        <v>0</v>
      </c>
      <c r="AL42" s="36" t="str">
        <f t="shared" si="0"/>
        <v/>
      </c>
      <c r="AM42" s="36" t="str">
        <f t="shared" si="1"/>
        <v/>
      </c>
      <c r="AN42" s="57" t="str">
        <f t="shared" si="2"/>
        <v/>
      </c>
      <c r="AO42" s="58"/>
      <c r="AP42" s="57" t="str">
        <f t="shared" si="3"/>
        <v/>
      </c>
      <c r="AQ42" s="57" t="str">
        <f t="shared" si="4"/>
        <v/>
      </c>
      <c r="AR42" s="59" t="b">
        <f t="shared" si="5"/>
        <v>0</v>
      </c>
      <c r="AS42" s="57" t="str">
        <f t="shared" si="6"/>
        <v/>
      </c>
      <c r="AT42" s="37" t="str">
        <f t="shared" si="7"/>
        <v/>
      </c>
      <c r="AU42" s="109" t="str">
        <f t="shared" si="8"/>
        <v/>
      </c>
      <c r="AV42" s="55"/>
      <c r="AW42" s="55"/>
      <c r="AX42" s="55"/>
      <c r="AY42" s="55"/>
      <c r="AZ42" s="55"/>
      <c r="BA42" s="55"/>
    </row>
    <row r="43" spans="3:53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I43" s="36">
        <f t="shared" si="9"/>
        <v>37</v>
      </c>
      <c r="AJ43" s="36">
        <f>'CALCULATOR SHEET'!I49</f>
        <v>0</v>
      </c>
      <c r="AK43" s="36">
        <f>'CALCULATOR SHEET'!J49</f>
        <v>0</v>
      </c>
      <c r="AL43" s="36" t="str">
        <f t="shared" si="0"/>
        <v/>
      </c>
      <c r="AM43" s="36" t="str">
        <f t="shared" si="1"/>
        <v/>
      </c>
      <c r="AN43" s="57" t="str">
        <f t="shared" si="2"/>
        <v/>
      </c>
      <c r="AO43" s="58"/>
      <c r="AP43" s="57" t="str">
        <f t="shared" si="3"/>
        <v/>
      </c>
      <c r="AQ43" s="57" t="str">
        <f t="shared" si="4"/>
        <v/>
      </c>
      <c r="AR43" s="59" t="b">
        <f t="shared" si="5"/>
        <v>0</v>
      </c>
      <c r="AS43" s="57" t="str">
        <f t="shared" si="6"/>
        <v/>
      </c>
      <c r="AT43" s="37" t="str">
        <f t="shared" si="7"/>
        <v/>
      </c>
      <c r="AU43" s="109" t="str">
        <f t="shared" si="8"/>
        <v/>
      </c>
      <c r="AV43" s="55"/>
      <c r="AW43" s="55"/>
      <c r="AX43" s="55"/>
      <c r="AY43" s="55"/>
      <c r="AZ43" s="55"/>
      <c r="BA43" s="55"/>
    </row>
    <row r="44" spans="3:53">
      <c r="C44" s="1"/>
      <c r="D44" s="122"/>
      <c r="E44" s="1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"/>
      <c r="W44" s="1"/>
      <c r="X44" s="1"/>
      <c r="Y44" s="1"/>
      <c r="Z44" s="1"/>
      <c r="AA44" s="1"/>
      <c r="AI44" s="36">
        <f t="shared" si="9"/>
        <v>38</v>
      </c>
      <c r="AJ44" s="36">
        <f>'CALCULATOR SHEET'!I50</f>
        <v>0</v>
      </c>
      <c r="AK44" s="36">
        <f>'CALCULATOR SHEET'!J50</f>
        <v>0</v>
      </c>
      <c r="AL44" s="36" t="str">
        <f t="shared" si="0"/>
        <v/>
      </c>
      <c r="AM44" s="36" t="str">
        <f t="shared" si="1"/>
        <v/>
      </c>
      <c r="AN44" s="57" t="str">
        <f t="shared" si="2"/>
        <v/>
      </c>
      <c r="AO44" s="58"/>
      <c r="AP44" s="57" t="str">
        <f t="shared" si="3"/>
        <v/>
      </c>
      <c r="AQ44" s="57" t="str">
        <f t="shared" si="4"/>
        <v/>
      </c>
      <c r="AR44" s="59" t="b">
        <f t="shared" si="5"/>
        <v>0</v>
      </c>
      <c r="AS44" s="57" t="str">
        <f t="shared" si="6"/>
        <v/>
      </c>
      <c r="AT44" s="37" t="str">
        <f t="shared" si="7"/>
        <v/>
      </c>
      <c r="AU44" s="109" t="str">
        <f t="shared" si="8"/>
        <v/>
      </c>
      <c r="AV44" s="55"/>
      <c r="AW44" s="55"/>
      <c r="AX44" s="55"/>
      <c r="AY44" s="55"/>
      <c r="AZ44" s="55"/>
      <c r="BA44" s="55"/>
    </row>
    <row r="45" spans="3:53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22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I45" s="36">
        <f t="shared" si="9"/>
        <v>39</v>
      </c>
      <c r="AJ45" s="36">
        <f>'CALCULATOR SHEET'!I51</f>
        <v>0</v>
      </c>
      <c r="AK45" s="36">
        <f>'CALCULATOR SHEET'!J51</f>
        <v>0</v>
      </c>
      <c r="AL45" s="36" t="str">
        <f t="shared" si="0"/>
        <v/>
      </c>
      <c r="AM45" s="36" t="str">
        <f t="shared" si="1"/>
        <v/>
      </c>
      <c r="AN45" s="57" t="str">
        <f t="shared" si="2"/>
        <v/>
      </c>
      <c r="AO45" s="58"/>
      <c r="AP45" s="57" t="str">
        <f t="shared" si="3"/>
        <v/>
      </c>
      <c r="AQ45" s="57" t="str">
        <f t="shared" si="4"/>
        <v/>
      </c>
      <c r="AR45" s="59" t="b">
        <f t="shared" si="5"/>
        <v>0</v>
      </c>
      <c r="AS45" s="57" t="str">
        <f t="shared" si="6"/>
        <v/>
      </c>
      <c r="AT45" s="37" t="str">
        <f t="shared" si="7"/>
        <v/>
      </c>
      <c r="AU45" s="109" t="str">
        <f t="shared" si="8"/>
        <v/>
      </c>
      <c r="AV45" s="55"/>
      <c r="AW45" s="55"/>
      <c r="AX45" s="55"/>
      <c r="AY45" s="55"/>
      <c r="AZ45" s="55"/>
      <c r="BA45" s="55"/>
    </row>
    <row r="46" spans="3:53">
      <c r="C46" s="1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"/>
      <c r="W46" s="1"/>
      <c r="X46" s="1"/>
      <c r="Y46" s="1"/>
      <c r="Z46" s="1"/>
      <c r="AA46" s="1"/>
      <c r="AI46" s="36">
        <f t="shared" si="9"/>
        <v>40</v>
      </c>
      <c r="AJ46" s="36">
        <f>'CALCULATOR SHEET'!I52</f>
        <v>0</v>
      </c>
      <c r="AK46" s="36">
        <f>'CALCULATOR SHEET'!J52</f>
        <v>0</v>
      </c>
      <c r="AL46" s="36" t="str">
        <f t="shared" si="0"/>
        <v/>
      </c>
      <c r="AM46" s="36" t="str">
        <f t="shared" si="1"/>
        <v/>
      </c>
      <c r="AN46" s="57" t="str">
        <f t="shared" si="2"/>
        <v/>
      </c>
      <c r="AO46" s="58"/>
      <c r="AP46" s="57" t="str">
        <f t="shared" si="3"/>
        <v/>
      </c>
      <c r="AQ46" s="57" t="str">
        <f t="shared" si="4"/>
        <v/>
      </c>
      <c r="AR46" s="59" t="b">
        <f t="shared" si="5"/>
        <v>0</v>
      </c>
      <c r="AS46" s="57" t="str">
        <f t="shared" si="6"/>
        <v/>
      </c>
      <c r="AT46" s="37" t="str">
        <f t="shared" si="7"/>
        <v/>
      </c>
      <c r="AU46" s="109" t="str">
        <f t="shared" si="8"/>
        <v/>
      </c>
      <c r="AV46" s="55"/>
      <c r="AW46" s="55"/>
      <c r="AX46" s="55"/>
      <c r="AY46" s="55"/>
      <c r="AZ46" s="55"/>
      <c r="BA46" s="55"/>
    </row>
    <row r="47" spans="3:53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I47" s="36">
        <f t="shared" si="9"/>
        <v>41</v>
      </c>
      <c r="AJ47" s="36">
        <f>'CALCULATOR SHEET'!I53</f>
        <v>0</v>
      </c>
      <c r="AK47" s="36">
        <f>'CALCULATOR SHEET'!J53</f>
        <v>0</v>
      </c>
      <c r="AL47" s="36" t="str">
        <f t="shared" si="0"/>
        <v/>
      </c>
      <c r="AM47" s="36" t="str">
        <f t="shared" si="1"/>
        <v/>
      </c>
      <c r="AN47" s="57" t="str">
        <f t="shared" si="2"/>
        <v/>
      </c>
      <c r="AO47" s="58"/>
      <c r="AP47" s="57" t="str">
        <f t="shared" si="3"/>
        <v/>
      </c>
      <c r="AQ47" s="57" t="str">
        <f t="shared" si="4"/>
        <v/>
      </c>
      <c r="AR47" s="59" t="b">
        <f t="shared" si="5"/>
        <v>0</v>
      </c>
      <c r="AS47" s="57" t="str">
        <f t="shared" si="6"/>
        <v/>
      </c>
      <c r="AT47" s="37" t="str">
        <f t="shared" si="7"/>
        <v/>
      </c>
      <c r="AU47" s="109" t="str">
        <f t="shared" si="8"/>
        <v/>
      </c>
      <c r="AV47" s="55"/>
      <c r="AW47" s="55"/>
      <c r="AX47" s="55"/>
      <c r="AY47" s="55"/>
      <c r="AZ47" s="55"/>
      <c r="BA47" s="55"/>
    </row>
    <row r="48" spans="3:53">
      <c r="C48" s="1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"/>
      <c r="W48" s="1"/>
      <c r="X48" s="1"/>
      <c r="Y48" s="1"/>
      <c r="Z48" s="1"/>
      <c r="AA48" s="1"/>
      <c r="AI48" s="36">
        <f t="shared" si="9"/>
        <v>42</v>
      </c>
      <c r="AJ48" s="36">
        <f>'CALCULATOR SHEET'!I54</f>
        <v>0</v>
      </c>
      <c r="AK48" s="36">
        <f>'CALCULATOR SHEET'!J54</f>
        <v>0</v>
      </c>
      <c r="AL48" s="36" t="str">
        <f t="shared" si="0"/>
        <v/>
      </c>
      <c r="AM48" s="36" t="str">
        <f t="shared" si="1"/>
        <v/>
      </c>
      <c r="AN48" s="57" t="str">
        <f t="shared" si="2"/>
        <v/>
      </c>
      <c r="AO48" s="58"/>
      <c r="AP48" s="57" t="str">
        <f t="shared" si="3"/>
        <v/>
      </c>
      <c r="AQ48" s="57" t="str">
        <f t="shared" si="4"/>
        <v/>
      </c>
      <c r="AR48" s="59" t="b">
        <f t="shared" si="5"/>
        <v>0</v>
      </c>
      <c r="AS48" s="57" t="str">
        <f t="shared" si="6"/>
        <v/>
      </c>
      <c r="AT48" s="37" t="str">
        <f t="shared" si="7"/>
        <v/>
      </c>
      <c r="AU48" s="109" t="str">
        <f t="shared" si="8"/>
        <v/>
      </c>
      <c r="AV48" s="55"/>
      <c r="AW48" s="55"/>
      <c r="AX48" s="55"/>
      <c r="AY48" s="55"/>
      <c r="AZ48" s="55"/>
      <c r="BA48" s="55"/>
    </row>
    <row r="49" spans="3:53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I49" s="36">
        <f t="shared" si="9"/>
        <v>43</v>
      </c>
      <c r="AJ49" s="36">
        <f>'CALCULATOR SHEET'!I55</f>
        <v>0</v>
      </c>
      <c r="AK49" s="36">
        <f>'CALCULATOR SHEET'!J55</f>
        <v>0</v>
      </c>
      <c r="AL49" s="36" t="str">
        <f t="shared" si="0"/>
        <v/>
      </c>
      <c r="AM49" s="36" t="str">
        <f t="shared" si="1"/>
        <v/>
      </c>
      <c r="AN49" s="57" t="str">
        <f t="shared" si="2"/>
        <v/>
      </c>
      <c r="AO49" s="58"/>
      <c r="AP49" s="57" t="str">
        <f t="shared" si="3"/>
        <v/>
      </c>
      <c r="AQ49" s="57" t="str">
        <f t="shared" si="4"/>
        <v/>
      </c>
      <c r="AR49" s="59" t="b">
        <f t="shared" si="5"/>
        <v>0</v>
      </c>
      <c r="AS49" s="57" t="str">
        <f t="shared" si="6"/>
        <v/>
      </c>
      <c r="AT49" s="37" t="str">
        <f t="shared" si="7"/>
        <v/>
      </c>
      <c r="AU49" s="109" t="str">
        <f t="shared" si="8"/>
        <v/>
      </c>
      <c r="AV49" s="55"/>
      <c r="AW49" s="55"/>
      <c r="AX49" s="55"/>
      <c r="AY49" s="55"/>
      <c r="AZ49" s="55"/>
      <c r="BA49" s="55"/>
    </row>
    <row r="50" spans="3:53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I50" s="36">
        <f t="shared" si="9"/>
        <v>44</v>
      </c>
      <c r="AJ50" s="36">
        <f>'CALCULATOR SHEET'!I56</f>
        <v>0</v>
      </c>
      <c r="AK50" s="36">
        <f>'CALCULATOR SHEET'!J56</f>
        <v>0</v>
      </c>
      <c r="AL50" s="36" t="str">
        <f t="shared" si="0"/>
        <v/>
      </c>
      <c r="AM50" s="36" t="str">
        <f t="shared" si="1"/>
        <v/>
      </c>
      <c r="AN50" s="57" t="str">
        <f t="shared" si="2"/>
        <v/>
      </c>
      <c r="AO50" s="58"/>
      <c r="AP50" s="57" t="str">
        <f t="shared" si="3"/>
        <v/>
      </c>
      <c r="AQ50" s="57" t="str">
        <f t="shared" si="4"/>
        <v/>
      </c>
      <c r="AR50" s="59" t="b">
        <f t="shared" si="5"/>
        <v>0</v>
      </c>
      <c r="AS50" s="57" t="str">
        <f t="shared" si="6"/>
        <v/>
      </c>
      <c r="AT50" s="37" t="str">
        <f t="shared" si="7"/>
        <v/>
      </c>
      <c r="AU50" s="109" t="str">
        <f t="shared" si="8"/>
        <v/>
      </c>
      <c r="AV50" s="55"/>
      <c r="AW50" s="55"/>
      <c r="AX50" s="55"/>
      <c r="AY50" s="55"/>
      <c r="AZ50" s="55"/>
      <c r="BA50" s="55"/>
    </row>
    <row r="51" spans="3:53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I51" s="36">
        <f t="shared" si="9"/>
        <v>45</v>
      </c>
      <c r="AJ51" s="36">
        <f>'CALCULATOR SHEET'!I57</f>
        <v>0</v>
      </c>
      <c r="AK51" s="36">
        <f>'CALCULATOR SHEET'!J57</f>
        <v>0</v>
      </c>
      <c r="AL51" s="36" t="str">
        <f t="shared" si="0"/>
        <v/>
      </c>
      <c r="AM51" s="36" t="str">
        <f t="shared" si="1"/>
        <v/>
      </c>
      <c r="AN51" s="57" t="str">
        <f t="shared" si="2"/>
        <v/>
      </c>
      <c r="AO51" s="58"/>
      <c r="AP51" s="57" t="str">
        <f t="shared" si="3"/>
        <v/>
      </c>
      <c r="AQ51" s="57" t="str">
        <f t="shared" si="4"/>
        <v/>
      </c>
      <c r="AR51" s="59" t="b">
        <f t="shared" si="5"/>
        <v>0</v>
      </c>
      <c r="AS51" s="57" t="str">
        <f t="shared" si="6"/>
        <v/>
      </c>
      <c r="AT51" s="37" t="str">
        <f t="shared" si="7"/>
        <v/>
      </c>
      <c r="AU51" s="109" t="str">
        <f t="shared" si="8"/>
        <v/>
      </c>
      <c r="AV51" s="55"/>
      <c r="AW51" s="55"/>
      <c r="AX51" s="55"/>
      <c r="AY51" s="55"/>
      <c r="AZ51" s="55"/>
      <c r="BA51" s="55"/>
    </row>
    <row r="52" spans="3:5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I52" s="36">
        <f t="shared" si="9"/>
        <v>46</v>
      </c>
      <c r="AJ52" s="36">
        <f>'CALCULATOR SHEET'!I58</f>
        <v>0</v>
      </c>
      <c r="AK52" s="36">
        <f>'CALCULATOR SHEET'!J58</f>
        <v>0</v>
      </c>
      <c r="AL52" s="36" t="str">
        <f t="shared" si="0"/>
        <v/>
      </c>
      <c r="AM52" s="36" t="str">
        <f t="shared" si="1"/>
        <v/>
      </c>
      <c r="AN52" s="57" t="str">
        <f t="shared" si="2"/>
        <v/>
      </c>
      <c r="AO52" s="58"/>
      <c r="AP52" s="57" t="str">
        <f t="shared" si="3"/>
        <v/>
      </c>
      <c r="AQ52" s="57" t="str">
        <f t="shared" si="4"/>
        <v/>
      </c>
      <c r="AR52" s="59" t="b">
        <f t="shared" si="5"/>
        <v>0</v>
      </c>
      <c r="AS52" s="57" t="str">
        <f t="shared" si="6"/>
        <v/>
      </c>
      <c r="AT52" s="37" t="str">
        <f t="shared" si="7"/>
        <v/>
      </c>
      <c r="AU52" s="109" t="str">
        <f t="shared" si="8"/>
        <v/>
      </c>
      <c r="AV52" s="55"/>
      <c r="AW52" s="55"/>
      <c r="AX52" s="55"/>
      <c r="AY52" s="55"/>
      <c r="AZ52" s="55"/>
      <c r="BA52" s="55"/>
    </row>
    <row r="53" spans="3:53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I53" s="36">
        <f t="shared" si="9"/>
        <v>47</v>
      </c>
      <c r="AJ53" s="36">
        <f>'CALCULATOR SHEET'!I59</f>
        <v>0</v>
      </c>
      <c r="AK53" s="36">
        <f>'CALCULATOR SHEET'!J59</f>
        <v>0</v>
      </c>
      <c r="AL53" s="36" t="str">
        <f t="shared" si="0"/>
        <v/>
      </c>
      <c r="AM53" s="36" t="str">
        <f t="shared" si="1"/>
        <v/>
      </c>
      <c r="AN53" s="57" t="str">
        <f t="shared" si="2"/>
        <v/>
      </c>
      <c r="AO53" s="58"/>
      <c r="AP53" s="57" t="str">
        <f t="shared" si="3"/>
        <v/>
      </c>
      <c r="AQ53" s="57" t="str">
        <f t="shared" si="4"/>
        <v/>
      </c>
      <c r="AR53" s="59" t="b">
        <f t="shared" si="5"/>
        <v>0</v>
      </c>
      <c r="AS53" s="57" t="str">
        <f t="shared" si="6"/>
        <v/>
      </c>
      <c r="AT53" s="37" t="str">
        <f t="shared" si="7"/>
        <v/>
      </c>
      <c r="AU53" s="109" t="str">
        <f t="shared" si="8"/>
        <v/>
      </c>
      <c r="AV53" s="55"/>
      <c r="AW53" s="55"/>
      <c r="AX53" s="55"/>
      <c r="AY53" s="55"/>
      <c r="AZ53" s="55"/>
      <c r="BA53" s="55"/>
    </row>
    <row r="54" spans="3:53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I54" s="36">
        <f t="shared" si="9"/>
        <v>48</v>
      </c>
      <c r="AJ54" s="36">
        <f>'CALCULATOR SHEET'!I60</f>
        <v>0</v>
      </c>
      <c r="AK54" s="36">
        <f>'CALCULATOR SHEET'!J60</f>
        <v>0</v>
      </c>
      <c r="AL54" s="36" t="str">
        <f t="shared" si="0"/>
        <v/>
      </c>
      <c r="AM54" s="36" t="str">
        <f t="shared" si="1"/>
        <v/>
      </c>
      <c r="AN54" s="57" t="str">
        <f t="shared" si="2"/>
        <v/>
      </c>
      <c r="AO54" s="58"/>
      <c r="AP54" s="57" t="str">
        <f t="shared" si="3"/>
        <v/>
      </c>
      <c r="AQ54" s="57" t="str">
        <f t="shared" si="4"/>
        <v/>
      </c>
      <c r="AR54" s="59" t="b">
        <f t="shared" si="5"/>
        <v>0</v>
      </c>
      <c r="AS54" s="57" t="str">
        <f t="shared" si="6"/>
        <v/>
      </c>
      <c r="AT54" s="37" t="str">
        <f t="shared" si="7"/>
        <v/>
      </c>
      <c r="AU54" s="109" t="str">
        <f t="shared" si="8"/>
        <v/>
      </c>
      <c r="AV54" s="55"/>
      <c r="AW54" s="55"/>
      <c r="AX54" s="55"/>
      <c r="AY54" s="55"/>
      <c r="AZ54" s="55"/>
      <c r="BA54" s="55"/>
    </row>
    <row r="55" spans="3:53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I55" s="36">
        <f t="shared" si="9"/>
        <v>49</v>
      </c>
      <c r="AJ55" s="36">
        <f>'CALCULATOR SHEET'!I61</f>
        <v>0</v>
      </c>
      <c r="AK55" s="36">
        <f>'CALCULATOR SHEET'!J61</f>
        <v>0</v>
      </c>
      <c r="AL55" s="36" t="str">
        <f t="shared" si="0"/>
        <v/>
      </c>
      <c r="AM55" s="36" t="str">
        <f t="shared" si="1"/>
        <v/>
      </c>
      <c r="AN55" s="57" t="str">
        <f t="shared" si="2"/>
        <v/>
      </c>
      <c r="AO55" s="58"/>
      <c r="AP55" s="57" t="str">
        <f t="shared" si="3"/>
        <v/>
      </c>
      <c r="AQ55" s="57" t="str">
        <f t="shared" si="4"/>
        <v/>
      </c>
      <c r="AR55" s="59" t="b">
        <f t="shared" si="5"/>
        <v>0</v>
      </c>
      <c r="AS55" s="57" t="str">
        <f t="shared" si="6"/>
        <v/>
      </c>
      <c r="AT55" s="37" t="str">
        <f t="shared" si="7"/>
        <v/>
      </c>
      <c r="AU55" s="109" t="str">
        <f t="shared" si="8"/>
        <v/>
      </c>
      <c r="AV55" s="55"/>
      <c r="AW55" s="55"/>
      <c r="AX55" s="55"/>
      <c r="AY55" s="55"/>
      <c r="AZ55" s="55"/>
      <c r="BA55" s="55"/>
    </row>
    <row r="56" spans="3:5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I56" s="36">
        <f t="shared" si="9"/>
        <v>50</v>
      </c>
      <c r="AJ56" s="36">
        <f>'CALCULATOR SHEET'!I62</f>
        <v>0</v>
      </c>
      <c r="AK56" s="36">
        <f>'CALCULATOR SHEET'!J62</f>
        <v>0</v>
      </c>
      <c r="AL56" s="36" t="str">
        <f t="shared" si="0"/>
        <v/>
      </c>
      <c r="AM56" s="36" t="str">
        <f t="shared" si="1"/>
        <v/>
      </c>
      <c r="AN56" s="57" t="str">
        <f t="shared" si="2"/>
        <v/>
      </c>
      <c r="AO56" s="58"/>
      <c r="AP56" s="57" t="str">
        <f t="shared" si="3"/>
        <v/>
      </c>
      <c r="AQ56" s="57" t="str">
        <f t="shared" si="4"/>
        <v/>
      </c>
      <c r="AR56" s="59" t="b">
        <f t="shared" si="5"/>
        <v>0</v>
      </c>
      <c r="AS56" s="57" t="str">
        <f t="shared" si="6"/>
        <v/>
      </c>
      <c r="AT56" s="37" t="str">
        <f t="shared" si="7"/>
        <v/>
      </c>
      <c r="AU56" s="109" t="str">
        <f t="shared" si="8"/>
        <v/>
      </c>
      <c r="AV56" s="55"/>
      <c r="AW56" s="55"/>
      <c r="AX56" s="55"/>
      <c r="AY56" s="55"/>
      <c r="AZ56" s="55"/>
      <c r="BA56" s="55"/>
    </row>
    <row r="57" spans="3:53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I57" s="36">
        <f t="shared" si="9"/>
        <v>51</v>
      </c>
      <c r="AJ57" s="36">
        <f>'CALCULATOR SHEET'!I66</f>
        <v>0</v>
      </c>
      <c r="AK57" s="36">
        <f>'CALCULATOR SHEET'!J66</f>
        <v>0</v>
      </c>
      <c r="AL57" s="36" t="str">
        <f t="shared" si="0"/>
        <v/>
      </c>
      <c r="AM57" s="36" t="str">
        <f t="shared" si="1"/>
        <v/>
      </c>
      <c r="AN57" s="57" t="str">
        <f t="shared" si="2"/>
        <v/>
      </c>
      <c r="AO57" s="58"/>
      <c r="AP57" s="57" t="str">
        <f t="shared" si="3"/>
        <v/>
      </c>
      <c r="AQ57" s="57" t="str">
        <f t="shared" si="4"/>
        <v/>
      </c>
      <c r="AR57" s="59" t="b">
        <f t="shared" si="5"/>
        <v>0</v>
      </c>
      <c r="AS57" s="57" t="str">
        <f t="shared" si="6"/>
        <v/>
      </c>
      <c r="AT57" s="37" t="str">
        <f t="shared" si="7"/>
        <v/>
      </c>
      <c r="AU57" s="109" t="str">
        <f t="shared" si="8"/>
        <v/>
      </c>
      <c r="AV57" s="55"/>
      <c r="AW57" s="55"/>
      <c r="AX57" s="55"/>
      <c r="AY57" s="55"/>
      <c r="AZ57" s="55"/>
      <c r="BA57" s="55"/>
    </row>
    <row r="58" spans="3:53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I58" s="36">
        <f t="shared" si="9"/>
        <v>52</v>
      </c>
      <c r="AJ58" s="36">
        <f>'CALCULATOR SHEET'!I67</f>
        <v>0</v>
      </c>
      <c r="AK58" s="36">
        <f>'CALCULATOR SHEET'!J67</f>
        <v>0</v>
      </c>
      <c r="AL58" s="36" t="str">
        <f t="shared" si="0"/>
        <v/>
      </c>
      <c r="AM58" s="36" t="str">
        <f t="shared" si="1"/>
        <v/>
      </c>
      <c r="AN58" s="57" t="str">
        <f t="shared" si="2"/>
        <v/>
      </c>
      <c r="AO58" s="58"/>
      <c r="AP58" s="57" t="str">
        <f t="shared" si="3"/>
        <v/>
      </c>
      <c r="AQ58" s="57" t="str">
        <f t="shared" si="4"/>
        <v/>
      </c>
      <c r="AR58" s="59" t="b">
        <f t="shared" si="5"/>
        <v>0</v>
      </c>
      <c r="AS58" s="57" t="str">
        <f t="shared" si="6"/>
        <v/>
      </c>
      <c r="AT58" s="37" t="str">
        <f t="shared" si="7"/>
        <v/>
      </c>
      <c r="AU58" s="109" t="str">
        <f t="shared" si="8"/>
        <v/>
      </c>
      <c r="AV58" s="55"/>
      <c r="AW58" s="55"/>
      <c r="AX58" s="55"/>
      <c r="AY58" s="55"/>
      <c r="AZ58" s="55"/>
      <c r="BA58" s="55"/>
    </row>
    <row r="59" spans="3:53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I59" s="36">
        <f t="shared" si="9"/>
        <v>53</v>
      </c>
      <c r="AJ59" s="36">
        <f>'CALCULATOR SHEET'!I68</f>
        <v>0</v>
      </c>
      <c r="AK59" s="36">
        <f>'CALCULATOR SHEET'!J68</f>
        <v>0</v>
      </c>
      <c r="AL59" s="36" t="str">
        <f t="shared" si="0"/>
        <v/>
      </c>
      <c r="AM59" s="36" t="str">
        <f t="shared" si="1"/>
        <v/>
      </c>
      <c r="AN59" s="57" t="str">
        <f t="shared" si="2"/>
        <v/>
      </c>
      <c r="AO59" s="58"/>
      <c r="AP59" s="57" t="str">
        <f t="shared" si="3"/>
        <v/>
      </c>
      <c r="AQ59" s="57" t="str">
        <f t="shared" si="4"/>
        <v/>
      </c>
      <c r="AR59" s="59" t="b">
        <f t="shared" si="5"/>
        <v>0</v>
      </c>
      <c r="AS59" s="57" t="str">
        <f t="shared" si="6"/>
        <v/>
      </c>
      <c r="AT59" s="37" t="str">
        <f t="shared" si="7"/>
        <v/>
      </c>
      <c r="AU59" s="109" t="str">
        <f t="shared" si="8"/>
        <v/>
      </c>
      <c r="AV59" s="55"/>
      <c r="AW59" s="55"/>
      <c r="AX59" s="55"/>
      <c r="AY59" s="55"/>
      <c r="AZ59" s="55"/>
      <c r="BA59" s="55"/>
    </row>
    <row r="60" spans="3:53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I60" s="36">
        <f t="shared" si="9"/>
        <v>54</v>
      </c>
      <c r="AJ60" s="36">
        <f>'CALCULATOR SHEET'!I69</f>
        <v>0</v>
      </c>
      <c r="AK60" s="36">
        <f>'CALCULATOR SHEET'!J69</f>
        <v>0</v>
      </c>
      <c r="AL60" s="36" t="str">
        <f t="shared" si="0"/>
        <v/>
      </c>
      <c r="AM60" s="36" t="str">
        <f t="shared" si="1"/>
        <v/>
      </c>
      <c r="AN60" s="57" t="str">
        <f t="shared" si="2"/>
        <v/>
      </c>
      <c r="AO60" s="58"/>
      <c r="AP60" s="57" t="str">
        <f t="shared" si="3"/>
        <v/>
      </c>
      <c r="AQ60" s="57" t="str">
        <f t="shared" si="4"/>
        <v/>
      </c>
      <c r="AR60" s="59" t="b">
        <f t="shared" si="5"/>
        <v>0</v>
      </c>
      <c r="AS60" s="57" t="str">
        <f t="shared" si="6"/>
        <v/>
      </c>
      <c r="AT60" s="37" t="str">
        <f t="shared" si="7"/>
        <v/>
      </c>
      <c r="AU60" s="109" t="str">
        <f t="shared" si="8"/>
        <v/>
      </c>
      <c r="AV60" s="55"/>
      <c r="AW60" s="55"/>
      <c r="AX60" s="55"/>
      <c r="AY60" s="55"/>
      <c r="AZ60" s="55"/>
      <c r="BA60" s="55"/>
    </row>
    <row r="61" spans="3:53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I61" s="36">
        <f t="shared" si="9"/>
        <v>55</v>
      </c>
      <c r="AJ61" s="36">
        <f>'CALCULATOR SHEET'!I70</f>
        <v>0</v>
      </c>
      <c r="AK61" s="36">
        <f>'CALCULATOR SHEET'!J70</f>
        <v>0</v>
      </c>
      <c r="AL61" s="36" t="str">
        <f t="shared" si="0"/>
        <v/>
      </c>
      <c r="AM61" s="36" t="str">
        <f t="shared" si="1"/>
        <v/>
      </c>
      <c r="AN61" s="57" t="str">
        <f t="shared" si="2"/>
        <v/>
      </c>
      <c r="AO61" s="58"/>
      <c r="AP61" s="57" t="str">
        <f t="shared" si="3"/>
        <v/>
      </c>
      <c r="AQ61" s="57" t="str">
        <f t="shared" si="4"/>
        <v/>
      </c>
      <c r="AR61" s="59" t="b">
        <f t="shared" si="5"/>
        <v>0</v>
      </c>
      <c r="AS61" s="57" t="str">
        <f t="shared" si="6"/>
        <v/>
      </c>
      <c r="AT61" s="37" t="str">
        <f t="shared" si="7"/>
        <v/>
      </c>
      <c r="AU61" s="109" t="str">
        <f t="shared" si="8"/>
        <v/>
      </c>
      <c r="AV61" s="55"/>
      <c r="AW61" s="55"/>
      <c r="AX61" s="55"/>
      <c r="AY61" s="55"/>
      <c r="AZ61" s="55"/>
      <c r="BA61" s="55"/>
    </row>
    <row r="62" spans="3:53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I62" s="36">
        <f t="shared" si="9"/>
        <v>56</v>
      </c>
      <c r="AJ62" s="36">
        <f>'CALCULATOR SHEET'!I71</f>
        <v>0</v>
      </c>
      <c r="AK62" s="36">
        <f>'CALCULATOR SHEET'!J71</f>
        <v>0</v>
      </c>
      <c r="AL62" s="36" t="str">
        <f t="shared" si="0"/>
        <v/>
      </c>
      <c r="AM62" s="36" t="str">
        <f t="shared" si="1"/>
        <v/>
      </c>
      <c r="AN62" s="57" t="str">
        <f t="shared" si="2"/>
        <v/>
      </c>
      <c r="AO62" s="58"/>
      <c r="AP62" s="57" t="str">
        <f t="shared" si="3"/>
        <v/>
      </c>
      <c r="AQ62" s="57" t="str">
        <f t="shared" si="4"/>
        <v/>
      </c>
      <c r="AR62" s="59" t="b">
        <f t="shared" si="5"/>
        <v>0</v>
      </c>
      <c r="AS62" s="57" t="str">
        <f t="shared" si="6"/>
        <v/>
      </c>
      <c r="AT62" s="37" t="str">
        <f t="shared" si="7"/>
        <v/>
      </c>
      <c r="AU62" s="109" t="str">
        <f t="shared" si="8"/>
        <v/>
      </c>
      <c r="AV62" s="55"/>
      <c r="AW62" s="55"/>
      <c r="AX62" s="55"/>
      <c r="AY62" s="55"/>
      <c r="AZ62" s="55"/>
      <c r="BA62" s="55"/>
    </row>
    <row r="63" spans="3:53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I63" s="36">
        <f t="shared" si="9"/>
        <v>57</v>
      </c>
      <c r="AJ63" s="36">
        <f>'CALCULATOR SHEET'!I72</f>
        <v>0</v>
      </c>
      <c r="AK63" s="36">
        <f>'CALCULATOR SHEET'!J72</f>
        <v>0</v>
      </c>
      <c r="AL63" s="36" t="str">
        <f t="shared" si="0"/>
        <v/>
      </c>
      <c r="AM63" s="36" t="str">
        <f t="shared" si="1"/>
        <v/>
      </c>
      <c r="AN63" s="57" t="str">
        <f t="shared" si="2"/>
        <v/>
      </c>
      <c r="AO63" s="58"/>
      <c r="AP63" s="57" t="str">
        <f t="shared" si="3"/>
        <v/>
      </c>
      <c r="AQ63" s="57" t="str">
        <f t="shared" si="4"/>
        <v/>
      </c>
      <c r="AR63" s="59" t="b">
        <f t="shared" si="5"/>
        <v>0</v>
      </c>
      <c r="AS63" s="57" t="str">
        <f t="shared" si="6"/>
        <v/>
      </c>
      <c r="AT63" s="37" t="str">
        <f t="shared" si="7"/>
        <v/>
      </c>
      <c r="AU63" s="109" t="str">
        <f t="shared" si="8"/>
        <v/>
      </c>
      <c r="AV63" s="55"/>
      <c r="AW63" s="55"/>
      <c r="AX63" s="55"/>
      <c r="AY63" s="55"/>
      <c r="AZ63" s="55"/>
      <c r="BA63" s="55"/>
    </row>
    <row r="64" spans="3:53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I64" s="36">
        <f t="shared" si="9"/>
        <v>58</v>
      </c>
      <c r="AJ64" s="36">
        <f>'CALCULATOR SHEET'!I73</f>
        <v>0</v>
      </c>
      <c r="AK64" s="36">
        <f>'CALCULATOR SHEET'!J73</f>
        <v>0</v>
      </c>
      <c r="AL64" s="36" t="str">
        <f t="shared" si="0"/>
        <v/>
      </c>
      <c r="AM64" s="36" t="str">
        <f t="shared" si="1"/>
        <v/>
      </c>
      <c r="AN64" s="57" t="str">
        <f t="shared" si="2"/>
        <v/>
      </c>
      <c r="AO64" s="58"/>
      <c r="AP64" s="57" t="str">
        <f t="shared" si="3"/>
        <v/>
      </c>
      <c r="AQ64" s="57" t="str">
        <f t="shared" si="4"/>
        <v/>
      </c>
      <c r="AR64" s="59" t="b">
        <f t="shared" si="5"/>
        <v>0</v>
      </c>
      <c r="AS64" s="57" t="str">
        <f t="shared" si="6"/>
        <v/>
      </c>
      <c r="AT64" s="37" t="str">
        <f t="shared" si="7"/>
        <v/>
      </c>
      <c r="AU64" s="109" t="str">
        <f t="shared" si="8"/>
        <v/>
      </c>
      <c r="AV64" s="55"/>
      <c r="AW64" s="55"/>
      <c r="AX64" s="55"/>
      <c r="AY64" s="55"/>
      <c r="AZ64" s="55"/>
      <c r="BA64" s="55"/>
    </row>
    <row r="65" spans="3:53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I65" s="36">
        <f t="shared" si="9"/>
        <v>59</v>
      </c>
      <c r="AJ65" s="36">
        <f>'CALCULATOR SHEET'!I74</f>
        <v>0</v>
      </c>
      <c r="AK65" s="36">
        <f>'CALCULATOR SHEET'!J74</f>
        <v>0</v>
      </c>
      <c r="AL65" s="36" t="str">
        <f t="shared" si="0"/>
        <v/>
      </c>
      <c r="AM65" s="36" t="str">
        <f t="shared" si="1"/>
        <v/>
      </c>
      <c r="AN65" s="57" t="str">
        <f t="shared" si="2"/>
        <v/>
      </c>
      <c r="AO65" s="58"/>
      <c r="AP65" s="57" t="str">
        <f t="shared" si="3"/>
        <v/>
      </c>
      <c r="AQ65" s="57" t="str">
        <f t="shared" si="4"/>
        <v/>
      </c>
      <c r="AR65" s="59" t="b">
        <f t="shared" si="5"/>
        <v>0</v>
      </c>
      <c r="AS65" s="57" t="str">
        <f t="shared" si="6"/>
        <v/>
      </c>
      <c r="AT65" s="37" t="str">
        <f t="shared" si="7"/>
        <v/>
      </c>
      <c r="AU65" s="109" t="str">
        <f t="shared" si="8"/>
        <v/>
      </c>
      <c r="AV65" s="55"/>
      <c r="AW65" s="55"/>
      <c r="AX65" s="55"/>
      <c r="AY65" s="55"/>
      <c r="AZ65" s="55"/>
      <c r="BA65" s="55"/>
    </row>
    <row r="66" spans="3:53">
      <c r="AI66" s="36">
        <f t="shared" si="9"/>
        <v>60</v>
      </c>
      <c r="AJ66" s="36">
        <f>'CALCULATOR SHEET'!I75</f>
        <v>0</v>
      </c>
      <c r="AK66" s="36">
        <f>'CALCULATOR SHEET'!J75</f>
        <v>0</v>
      </c>
      <c r="AL66" s="36" t="str">
        <f t="shared" si="0"/>
        <v/>
      </c>
      <c r="AM66" s="36" t="str">
        <f t="shared" si="1"/>
        <v/>
      </c>
      <c r="AN66" s="57" t="str">
        <f t="shared" si="2"/>
        <v/>
      </c>
      <c r="AO66" s="58"/>
      <c r="AP66" s="57" t="str">
        <f t="shared" si="3"/>
        <v/>
      </c>
      <c r="AQ66" s="57" t="str">
        <f t="shared" si="4"/>
        <v/>
      </c>
      <c r="AR66" s="59" t="b">
        <f t="shared" si="5"/>
        <v>0</v>
      </c>
      <c r="AS66" s="57" t="str">
        <f t="shared" si="6"/>
        <v/>
      </c>
      <c r="AT66" s="37" t="str">
        <f t="shared" si="7"/>
        <v/>
      </c>
      <c r="AU66" s="109" t="str">
        <f t="shared" si="8"/>
        <v/>
      </c>
    </row>
    <row r="67" spans="3:53">
      <c r="AI67" s="36">
        <f t="shared" si="9"/>
        <v>61</v>
      </c>
      <c r="AJ67" s="36">
        <f>'CALCULATOR SHEET'!I76</f>
        <v>0</v>
      </c>
      <c r="AK67" s="36">
        <f>'CALCULATOR SHEET'!J76</f>
        <v>0</v>
      </c>
      <c r="AL67" s="36" t="str">
        <f t="shared" si="0"/>
        <v/>
      </c>
      <c r="AM67" s="36" t="str">
        <f t="shared" si="1"/>
        <v/>
      </c>
      <c r="AN67" s="57" t="str">
        <f t="shared" si="2"/>
        <v/>
      </c>
      <c r="AO67" s="58"/>
      <c r="AP67" s="57" t="str">
        <f t="shared" si="3"/>
        <v/>
      </c>
      <c r="AQ67" s="57" t="str">
        <f t="shared" si="4"/>
        <v/>
      </c>
      <c r="AR67" s="59" t="b">
        <f t="shared" si="5"/>
        <v>0</v>
      </c>
      <c r="AS67" s="57" t="str">
        <f t="shared" si="6"/>
        <v/>
      </c>
      <c r="AT67" s="37" t="str">
        <f t="shared" si="7"/>
        <v/>
      </c>
      <c r="AU67" s="109" t="str">
        <f t="shared" si="8"/>
        <v/>
      </c>
    </row>
    <row r="68" spans="3:53">
      <c r="AI68" s="36">
        <f t="shared" si="9"/>
        <v>62</v>
      </c>
      <c r="AJ68" s="36">
        <f>'CALCULATOR SHEET'!I77</f>
        <v>0</v>
      </c>
      <c r="AK68" s="36">
        <f>'CALCULATOR SHEET'!J77</f>
        <v>0</v>
      </c>
      <c r="AL68" s="36" t="str">
        <f t="shared" si="0"/>
        <v/>
      </c>
      <c r="AM68" s="36" t="str">
        <f t="shared" si="1"/>
        <v/>
      </c>
      <c r="AN68" s="57" t="str">
        <f t="shared" si="2"/>
        <v/>
      </c>
      <c r="AO68" s="58"/>
      <c r="AP68" s="57" t="str">
        <f t="shared" si="3"/>
        <v/>
      </c>
      <c r="AQ68" s="57" t="str">
        <f t="shared" si="4"/>
        <v/>
      </c>
      <c r="AR68" s="59" t="b">
        <f t="shared" si="5"/>
        <v>0</v>
      </c>
      <c r="AS68" s="57" t="str">
        <f t="shared" si="6"/>
        <v/>
      </c>
      <c r="AT68" s="37" t="str">
        <f t="shared" si="7"/>
        <v/>
      </c>
      <c r="AU68" s="109" t="str">
        <f t="shared" si="8"/>
        <v/>
      </c>
    </row>
    <row r="69" spans="3:53">
      <c r="AI69" s="36">
        <f t="shared" si="9"/>
        <v>63</v>
      </c>
      <c r="AJ69" s="36">
        <f>'CALCULATOR SHEET'!I78</f>
        <v>0</v>
      </c>
      <c r="AK69" s="36">
        <f>'CALCULATOR SHEET'!J78</f>
        <v>0</v>
      </c>
      <c r="AL69" s="36" t="str">
        <f t="shared" si="0"/>
        <v/>
      </c>
      <c r="AM69" s="36" t="str">
        <f t="shared" si="1"/>
        <v/>
      </c>
      <c r="AN69" s="57" t="str">
        <f t="shared" si="2"/>
        <v/>
      </c>
      <c r="AO69" s="58"/>
      <c r="AP69" s="57" t="str">
        <f t="shared" si="3"/>
        <v/>
      </c>
      <c r="AQ69" s="57" t="str">
        <f t="shared" si="4"/>
        <v/>
      </c>
      <c r="AR69" s="59" t="b">
        <f t="shared" si="5"/>
        <v>0</v>
      </c>
      <c r="AS69" s="57" t="str">
        <f t="shared" si="6"/>
        <v/>
      </c>
      <c r="AT69" s="37" t="str">
        <f t="shared" si="7"/>
        <v/>
      </c>
      <c r="AU69" s="109" t="str">
        <f t="shared" si="8"/>
        <v/>
      </c>
    </row>
    <row r="70" spans="3:53">
      <c r="AI70" s="36">
        <f t="shared" si="9"/>
        <v>64</v>
      </c>
      <c r="AJ70" s="36">
        <f>'CALCULATOR SHEET'!I79</f>
        <v>0</v>
      </c>
      <c r="AK70" s="36">
        <f>'CALCULATOR SHEET'!J79</f>
        <v>0</v>
      </c>
      <c r="AL70" s="36" t="str">
        <f t="shared" si="0"/>
        <v/>
      </c>
      <c r="AM70" s="36" t="str">
        <f t="shared" si="1"/>
        <v/>
      </c>
      <c r="AN70" s="57" t="str">
        <f t="shared" si="2"/>
        <v/>
      </c>
      <c r="AO70" s="58"/>
      <c r="AP70" s="57" t="str">
        <f t="shared" si="3"/>
        <v/>
      </c>
      <c r="AQ70" s="57" t="str">
        <f t="shared" si="4"/>
        <v/>
      </c>
      <c r="AR70" s="59" t="b">
        <f t="shared" si="5"/>
        <v>0</v>
      </c>
      <c r="AS70" s="57" t="str">
        <f t="shared" si="6"/>
        <v/>
      </c>
      <c r="AT70" s="37" t="str">
        <f t="shared" si="7"/>
        <v/>
      </c>
      <c r="AU70" s="109" t="str">
        <f t="shared" si="8"/>
        <v/>
      </c>
    </row>
    <row r="71" spans="3:53">
      <c r="AI71" s="36">
        <f t="shared" si="9"/>
        <v>65</v>
      </c>
      <c r="AJ71" s="36">
        <f>'CALCULATOR SHEET'!I80</f>
        <v>0</v>
      </c>
      <c r="AK71" s="36">
        <f>'CALCULATOR SHEET'!J80</f>
        <v>0</v>
      </c>
      <c r="AL71" s="36" t="str">
        <f t="shared" si="0"/>
        <v/>
      </c>
      <c r="AM71" s="36" t="str">
        <f t="shared" si="1"/>
        <v/>
      </c>
      <c r="AN71" s="57" t="str">
        <f t="shared" si="2"/>
        <v/>
      </c>
      <c r="AO71" s="58"/>
      <c r="AP71" s="57" t="str">
        <f t="shared" si="3"/>
        <v/>
      </c>
      <c r="AQ71" s="57" t="str">
        <f t="shared" si="4"/>
        <v/>
      </c>
      <c r="AR71" s="59" t="b">
        <f t="shared" si="5"/>
        <v>0</v>
      </c>
      <c r="AS71" s="57" t="str">
        <f t="shared" si="6"/>
        <v/>
      </c>
      <c r="AT71" s="37" t="str">
        <f t="shared" si="7"/>
        <v/>
      </c>
      <c r="AU71" s="109" t="str">
        <f t="shared" si="8"/>
        <v/>
      </c>
    </row>
    <row r="72" spans="3:53">
      <c r="AI72" s="36">
        <f t="shared" si="9"/>
        <v>66</v>
      </c>
      <c r="AJ72" s="36">
        <f>'CALCULATOR SHEET'!I81</f>
        <v>0</v>
      </c>
      <c r="AK72" s="36">
        <f>'CALCULATOR SHEET'!J81</f>
        <v>0</v>
      </c>
      <c r="AL72" s="36" t="str">
        <f t="shared" ref="AL72:AL91" si="10">IF(AJ72=0,"",MATCH(CEILING(AJ72,6),$D$4:$Z$4,0))</f>
        <v/>
      </c>
      <c r="AM72" s="36" t="str">
        <f t="shared" ref="AM72:AM91" si="11">IF(AK72=0,"",MATCH(CEILING(AK72,6),$C$7:$C$28,0))</f>
        <v/>
      </c>
      <c r="AN72" s="57" t="str">
        <f t="shared" ref="AN72:AN91" si="12">IF(AL72="","",INDEX($D$7:$Z$28,AM72,AL72))</f>
        <v/>
      </c>
      <c r="AO72" s="58"/>
      <c r="AP72" s="57" t="str">
        <f t="shared" ref="AP72:AP91" si="13">IF(AJ72&gt;0,HLOOKUP(CEILING(AJ72,6),$D$30:$Z$31,2,0),"")</f>
        <v/>
      </c>
      <c r="AQ72" s="57" t="str">
        <f t="shared" ref="AQ72:AQ91" si="14">IF(AJ72&gt;0,HLOOKUP(CEILING(AJ72,6),$D$33:$Z$34,2,0),"")</f>
        <v/>
      </c>
      <c r="AR72" s="59" t="b">
        <f t="shared" ref="AR72:AR91" si="15">IF(AJ72&gt;0,HLOOKUP(CEILING(AJ72,6),$D$36:$Z$37,2,0))</f>
        <v>0</v>
      </c>
      <c r="AS72" s="57" t="str">
        <f t="shared" ref="AS72:AS91" si="16">IF(AL72="","",INDEX($AX$6:$BT$27,AM72,AL72))</f>
        <v/>
      </c>
      <c r="AT72" s="37" t="str">
        <f t="shared" ref="AT72:AT91" si="17">IF(AK72&gt;0,VLOOKUP(CEILING(AK72,6),$AA$7:$AB$28,2,0),"")</f>
        <v/>
      </c>
      <c r="AU72" s="109" t="str">
        <f t="shared" ref="AU72:AU91" si="18">IF(AK72&gt;0,VLOOKUP(CEILING(AK72,6),$AA$7:$AC$28,3,0),"")</f>
        <v/>
      </c>
    </row>
    <row r="73" spans="3:53">
      <c r="AI73" s="36">
        <f t="shared" ref="AI73:AI91" si="19">AI72+1</f>
        <v>67</v>
      </c>
      <c r="AJ73" s="36">
        <f>'CALCULATOR SHEET'!I82</f>
        <v>0</v>
      </c>
      <c r="AK73" s="36">
        <f>'CALCULATOR SHEET'!J82</f>
        <v>0</v>
      </c>
      <c r="AL73" s="36" t="str">
        <f t="shared" si="10"/>
        <v/>
      </c>
      <c r="AM73" s="36" t="str">
        <f t="shared" si="11"/>
        <v/>
      </c>
      <c r="AN73" s="57" t="str">
        <f t="shared" si="12"/>
        <v/>
      </c>
      <c r="AO73" s="58"/>
      <c r="AP73" s="57" t="str">
        <f t="shared" si="13"/>
        <v/>
      </c>
      <c r="AQ73" s="57" t="str">
        <f t="shared" si="14"/>
        <v/>
      </c>
      <c r="AR73" s="59" t="b">
        <f t="shared" si="15"/>
        <v>0</v>
      </c>
      <c r="AS73" s="57" t="str">
        <f t="shared" si="16"/>
        <v/>
      </c>
      <c r="AT73" s="37" t="str">
        <f t="shared" si="17"/>
        <v/>
      </c>
      <c r="AU73" s="109" t="str">
        <f t="shared" si="18"/>
        <v/>
      </c>
    </row>
    <row r="74" spans="3:53">
      <c r="AI74" s="36">
        <f t="shared" si="19"/>
        <v>68</v>
      </c>
      <c r="AJ74" s="36">
        <f>'CALCULATOR SHEET'!I83</f>
        <v>0</v>
      </c>
      <c r="AK74" s="36">
        <f>'CALCULATOR SHEET'!J83</f>
        <v>0</v>
      </c>
      <c r="AL74" s="36" t="str">
        <f t="shared" si="10"/>
        <v/>
      </c>
      <c r="AM74" s="36" t="str">
        <f t="shared" si="11"/>
        <v/>
      </c>
      <c r="AN74" s="57" t="str">
        <f t="shared" si="12"/>
        <v/>
      </c>
      <c r="AO74" s="58"/>
      <c r="AP74" s="57" t="str">
        <f t="shared" si="13"/>
        <v/>
      </c>
      <c r="AQ74" s="57" t="str">
        <f t="shared" si="14"/>
        <v/>
      </c>
      <c r="AR74" s="59" t="b">
        <f t="shared" si="15"/>
        <v>0</v>
      </c>
      <c r="AS74" s="57" t="str">
        <f t="shared" si="16"/>
        <v/>
      </c>
      <c r="AT74" s="37" t="str">
        <f t="shared" si="17"/>
        <v/>
      </c>
      <c r="AU74" s="109" t="str">
        <f t="shared" si="18"/>
        <v/>
      </c>
    </row>
    <row r="75" spans="3:53">
      <c r="AI75" s="36">
        <f t="shared" si="19"/>
        <v>69</v>
      </c>
      <c r="AJ75" s="36">
        <f>'CALCULATOR SHEET'!I84</f>
        <v>0</v>
      </c>
      <c r="AK75" s="36">
        <f>'CALCULATOR SHEET'!J84</f>
        <v>0</v>
      </c>
      <c r="AL75" s="36" t="str">
        <f t="shared" si="10"/>
        <v/>
      </c>
      <c r="AM75" s="36" t="str">
        <f t="shared" si="11"/>
        <v/>
      </c>
      <c r="AN75" s="57" t="str">
        <f t="shared" si="12"/>
        <v/>
      </c>
      <c r="AO75" s="58"/>
      <c r="AP75" s="57" t="str">
        <f t="shared" si="13"/>
        <v/>
      </c>
      <c r="AQ75" s="57" t="str">
        <f t="shared" si="14"/>
        <v/>
      </c>
      <c r="AR75" s="59" t="b">
        <f t="shared" si="15"/>
        <v>0</v>
      </c>
      <c r="AS75" s="57" t="str">
        <f t="shared" si="16"/>
        <v/>
      </c>
      <c r="AT75" s="37" t="str">
        <f t="shared" si="17"/>
        <v/>
      </c>
      <c r="AU75" s="109" t="str">
        <f t="shared" si="18"/>
        <v/>
      </c>
    </row>
    <row r="76" spans="3:53">
      <c r="AI76" s="36">
        <f t="shared" si="19"/>
        <v>70</v>
      </c>
      <c r="AJ76" s="36">
        <f>'CALCULATOR SHEET'!I85</f>
        <v>0</v>
      </c>
      <c r="AK76" s="36">
        <f>'CALCULATOR SHEET'!J85</f>
        <v>0</v>
      </c>
      <c r="AL76" s="36" t="str">
        <f t="shared" si="10"/>
        <v/>
      </c>
      <c r="AM76" s="36" t="str">
        <f t="shared" si="11"/>
        <v/>
      </c>
      <c r="AN76" s="57" t="str">
        <f t="shared" si="12"/>
        <v/>
      </c>
      <c r="AO76" s="58"/>
      <c r="AP76" s="57" t="str">
        <f t="shared" si="13"/>
        <v/>
      </c>
      <c r="AQ76" s="57" t="str">
        <f t="shared" si="14"/>
        <v/>
      </c>
      <c r="AR76" s="59" t="b">
        <f t="shared" si="15"/>
        <v>0</v>
      </c>
      <c r="AS76" s="57" t="str">
        <f t="shared" si="16"/>
        <v/>
      </c>
      <c r="AT76" s="37" t="str">
        <f t="shared" si="17"/>
        <v/>
      </c>
      <c r="AU76" s="109" t="str">
        <f t="shared" si="18"/>
        <v/>
      </c>
    </row>
    <row r="77" spans="3:53">
      <c r="AI77" s="36">
        <f t="shared" si="19"/>
        <v>71</v>
      </c>
      <c r="AJ77" s="36">
        <f>'CALCULATOR SHEET'!I86</f>
        <v>0</v>
      </c>
      <c r="AK77" s="36">
        <f>'CALCULATOR SHEET'!J86</f>
        <v>0</v>
      </c>
      <c r="AL77" s="36" t="str">
        <f t="shared" si="10"/>
        <v/>
      </c>
      <c r="AM77" s="36" t="str">
        <f t="shared" si="11"/>
        <v/>
      </c>
      <c r="AN77" s="57" t="str">
        <f t="shared" si="12"/>
        <v/>
      </c>
      <c r="AO77" s="58"/>
      <c r="AP77" s="57" t="str">
        <f t="shared" si="13"/>
        <v/>
      </c>
      <c r="AQ77" s="57" t="str">
        <f t="shared" si="14"/>
        <v/>
      </c>
      <c r="AR77" s="59" t="b">
        <f t="shared" si="15"/>
        <v>0</v>
      </c>
      <c r="AS77" s="57" t="str">
        <f t="shared" si="16"/>
        <v/>
      </c>
      <c r="AT77" s="37" t="str">
        <f t="shared" si="17"/>
        <v/>
      </c>
      <c r="AU77" s="109" t="str">
        <f t="shared" si="18"/>
        <v/>
      </c>
    </row>
    <row r="78" spans="3:53">
      <c r="AI78" s="36">
        <f t="shared" si="19"/>
        <v>72</v>
      </c>
      <c r="AJ78" s="36">
        <f>'CALCULATOR SHEET'!I87</f>
        <v>0</v>
      </c>
      <c r="AK78" s="36">
        <f>'CALCULATOR SHEET'!J87</f>
        <v>0</v>
      </c>
      <c r="AL78" s="36" t="str">
        <f t="shared" si="10"/>
        <v/>
      </c>
      <c r="AM78" s="36" t="str">
        <f t="shared" si="11"/>
        <v/>
      </c>
      <c r="AN78" s="57" t="str">
        <f t="shared" si="12"/>
        <v/>
      </c>
      <c r="AO78" s="58"/>
      <c r="AP78" s="57" t="str">
        <f t="shared" si="13"/>
        <v/>
      </c>
      <c r="AQ78" s="57" t="str">
        <f t="shared" si="14"/>
        <v/>
      </c>
      <c r="AR78" s="59" t="b">
        <f t="shared" si="15"/>
        <v>0</v>
      </c>
      <c r="AS78" s="57" t="str">
        <f t="shared" si="16"/>
        <v/>
      </c>
      <c r="AT78" s="37" t="str">
        <f t="shared" si="17"/>
        <v/>
      </c>
      <c r="AU78" s="109" t="str">
        <f t="shared" si="18"/>
        <v/>
      </c>
    </row>
    <row r="79" spans="3:53">
      <c r="AI79" s="36">
        <f t="shared" si="19"/>
        <v>73</v>
      </c>
      <c r="AJ79" s="36">
        <f>'CALCULATOR SHEET'!I88</f>
        <v>0</v>
      </c>
      <c r="AK79" s="36">
        <f>'CALCULATOR SHEET'!J88</f>
        <v>0</v>
      </c>
      <c r="AL79" s="36" t="str">
        <f t="shared" si="10"/>
        <v/>
      </c>
      <c r="AM79" s="36" t="str">
        <f t="shared" si="11"/>
        <v/>
      </c>
      <c r="AN79" s="57" t="str">
        <f t="shared" si="12"/>
        <v/>
      </c>
      <c r="AO79" s="58"/>
      <c r="AP79" s="57" t="str">
        <f t="shared" si="13"/>
        <v/>
      </c>
      <c r="AQ79" s="57" t="str">
        <f t="shared" si="14"/>
        <v/>
      </c>
      <c r="AR79" s="59" t="b">
        <f t="shared" si="15"/>
        <v>0</v>
      </c>
      <c r="AS79" s="57" t="str">
        <f t="shared" si="16"/>
        <v/>
      </c>
      <c r="AT79" s="37" t="str">
        <f t="shared" si="17"/>
        <v/>
      </c>
      <c r="AU79" s="109" t="str">
        <f t="shared" si="18"/>
        <v/>
      </c>
    </row>
    <row r="80" spans="3:53">
      <c r="AI80" s="36">
        <f t="shared" si="19"/>
        <v>74</v>
      </c>
      <c r="AJ80" s="36">
        <f>'CALCULATOR SHEET'!I89</f>
        <v>0</v>
      </c>
      <c r="AK80" s="36">
        <f>'CALCULATOR SHEET'!J89</f>
        <v>0</v>
      </c>
      <c r="AL80" s="36" t="str">
        <f t="shared" si="10"/>
        <v/>
      </c>
      <c r="AM80" s="36" t="str">
        <f t="shared" si="11"/>
        <v/>
      </c>
      <c r="AN80" s="57" t="str">
        <f t="shared" si="12"/>
        <v/>
      </c>
      <c r="AO80" s="58"/>
      <c r="AP80" s="57" t="str">
        <f t="shared" si="13"/>
        <v/>
      </c>
      <c r="AQ80" s="57" t="str">
        <f t="shared" si="14"/>
        <v/>
      </c>
      <c r="AR80" s="59" t="b">
        <f t="shared" si="15"/>
        <v>0</v>
      </c>
      <c r="AS80" s="57" t="str">
        <f t="shared" si="16"/>
        <v/>
      </c>
      <c r="AT80" s="37" t="str">
        <f t="shared" si="17"/>
        <v/>
      </c>
      <c r="AU80" s="109" t="str">
        <f t="shared" si="18"/>
        <v/>
      </c>
    </row>
    <row r="81" spans="35:47">
      <c r="AI81" s="36">
        <f t="shared" si="19"/>
        <v>75</v>
      </c>
      <c r="AJ81" s="36">
        <f>'CALCULATOR SHEET'!I90</f>
        <v>0</v>
      </c>
      <c r="AK81" s="36">
        <f>'CALCULATOR SHEET'!J90</f>
        <v>0</v>
      </c>
      <c r="AL81" s="36" t="str">
        <f t="shared" si="10"/>
        <v/>
      </c>
      <c r="AM81" s="36" t="str">
        <f t="shared" si="11"/>
        <v/>
      </c>
      <c r="AN81" s="57" t="str">
        <f t="shared" si="12"/>
        <v/>
      </c>
      <c r="AO81" s="58"/>
      <c r="AP81" s="57" t="str">
        <f t="shared" si="13"/>
        <v/>
      </c>
      <c r="AQ81" s="57" t="str">
        <f t="shared" si="14"/>
        <v/>
      </c>
      <c r="AR81" s="59" t="b">
        <f t="shared" si="15"/>
        <v>0</v>
      </c>
      <c r="AS81" s="57" t="str">
        <f t="shared" si="16"/>
        <v/>
      </c>
      <c r="AT81" s="37" t="str">
        <f t="shared" si="17"/>
        <v/>
      </c>
      <c r="AU81" s="109" t="str">
        <f t="shared" si="18"/>
        <v/>
      </c>
    </row>
    <row r="82" spans="35:47">
      <c r="AI82" s="36">
        <f t="shared" si="19"/>
        <v>76</v>
      </c>
      <c r="AJ82" s="36">
        <f>'CALCULATOR SHEET'!I91</f>
        <v>0</v>
      </c>
      <c r="AK82" s="36">
        <f>'CALCULATOR SHEET'!J91</f>
        <v>0</v>
      </c>
      <c r="AL82" s="36" t="str">
        <f t="shared" si="10"/>
        <v/>
      </c>
      <c r="AM82" s="36" t="str">
        <f t="shared" si="11"/>
        <v/>
      </c>
      <c r="AN82" s="57" t="str">
        <f t="shared" si="12"/>
        <v/>
      </c>
      <c r="AO82" s="58"/>
      <c r="AP82" s="57" t="str">
        <f t="shared" si="13"/>
        <v/>
      </c>
      <c r="AQ82" s="57" t="str">
        <f t="shared" si="14"/>
        <v/>
      </c>
      <c r="AR82" s="59" t="b">
        <f t="shared" si="15"/>
        <v>0</v>
      </c>
      <c r="AS82" s="57" t="str">
        <f t="shared" si="16"/>
        <v/>
      </c>
      <c r="AT82" s="37" t="str">
        <f t="shared" si="17"/>
        <v/>
      </c>
      <c r="AU82" s="109" t="str">
        <f t="shared" si="18"/>
        <v/>
      </c>
    </row>
    <row r="83" spans="35:47">
      <c r="AI83" s="36">
        <f t="shared" si="19"/>
        <v>77</v>
      </c>
      <c r="AJ83" s="36">
        <f>'CALCULATOR SHEET'!I92</f>
        <v>0</v>
      </c>
      <c r="AK83" s="36">
        <f>'CALCULATOR SHEET'!J92</f>
        <v>0</v>
      </c>
      <c r="AL83" s="36" t="str">
        <f t="shared" si="10"/>
        <v/>
      </c>
      <c r="AM83" s="36" t="str">
        <f t="shared" si="11"/>
        <v/>
      </c>
      <c r="AN83" s="57" t="str">
        <f t="shared" si="12"/>
        <v/>
      </c>
      <c r="AO83" s="58"/>
      <c r="AP83" s="57" t="str">
        <f t="shared" si="13"/>
        <v/>
      </c>
      <c r="AQ83" s="57" t="str">
        <f t="shared" si="14"/>
        <v/>
      </c>
      <c r="AR83" s="59" t="b">
        <f t="shared" si="15"/>
        <v>0</v>
      </c>
      <c r="AS83" s="57" t="str">
        <f t="shared" si="16"/>
        <v/>
      </c>
      <c r="AT83" s="37" t="str">
        <f t="shared" si="17"/>
        <v/>
      </c>
      <c r="AU83" s="109" t="str">
        <f t="shared" si="18"/>
        <v/>
      </c>
    </row>
    <row r="84" spans="35:47">
      <c r="AI84" s="36">
        <f t="shared" si="19"/>
        <v>78</v>
      </c>
      <c r="AJ84" s="36">
        <f>'CALCULATOR SHEET'!I93</f>
        <v>0</v>
      </c>
      <c r="AK84" s="36">
        <f>'CALCULATOR SHEET'!J93</f>
        <v>0</v>
      </c>
      <c r="AL84" s="36" t="str">
        <f t="shared" si="10"/>
        <v/>
      </c>
      <c r="AM84" s="36" t="str">
        <f t="shared" si="11"/>
        <v/>
      </c>
      <c r="AN84" s="57" t="str">
        <f t="shared" si="12"/>
        <v/>
      </c>
      <c r="AO84" s="58"/>
      <c r="AP84" s="57" t="str">
        <f t="shared" si="13"/>
        <v/>
      </c>
      <c r="AQ84" s="57" t="str">
        <f t="shared" si="14"/>
        <v/>
      </c>
      <c r="AR84" s="59" t="b">
        <f t="shared" si="15"/>
        <v>0</v>
      </c>
      <c r="AS84" s="57" t="str">
        <f t="shared" si="16"/>
        <v/>
      </c>
      <c r="AT84" s="37" t="str">
        <f t="shared" si="17"/>
        <v/>
      </c>
      <c r="AU84" s="109" t="str">
        <f t="shared" si="18"/>
        <v/>
      </c>
    </row>
    <row r="85" spans="35:47">
      <c r="AI85" s="36">
        <f t="shared" si="19"/>
        <v>79</v>
      </c>
      <c r="AJ85" s="36">
        <f>'CALCULATOR SHEET'!I94</f>
        <v>0</v>
      </c>
      <c r="AK85" s="36">
        <f>'CALCULATOR SHEET'!J94</f>
        <v>0</v>
      </c>
      <c r="AL85" s="36" t="str">
        <f t="shared" si="10"/>
        <v/>
      </c>
      <c r="AM85" s="36" t="str">
        <f t="shared" si="11"/>
        <v/>
      </c>
      <c r="AN85" s="57" t="str">
        <f t="shared" si="12"/>
        <v/>
      </c>
      <c r="AO85" s="58"/>
      <c r="AP85" s="57" t="str">
        <f t="shared" si="13"/>
        <v/>
      </c>
      <c r="AQ85" s="57" t="str">
        <f t="shared" si="14"/>
        <v/>
      </c>
      <c r="AR85" s="59" t="b">
        <f t="shared" si="15"/>
        <v>0</v>
      </c>
      <c r="AS85" s="57" t="str">
        <f t="shared" si="16"/>
        <v/>
      </c>
      <c r="AT85" s="37" t="str">
        <f t="shared" si="17"/>
        <v/>
      </c>
      <c r="AU85" s="109" t="str">
        <f t="shared" si="18"/>
        <v/>
      </c>
    </row>
    <row r="86" spans="35:47">
      <c r="AI86" s="36">
        <f t="shared" si="19"/>
        <v>80</v>
      </c>
      <c r="AJ86" s="36">
        <f>'CALCULATOR SHEET'!I95</f>
        <v>0</v>
      </c>
      <c r="AK86" s="36">
        <f>'CALCULATOR SHEET'!J95</f>
        <v>0</v>
      </c>
      <c r="AL86" s="36" t="str">
        <f t="shared" si="10"/>
        <v/>
      </c>
      <c r="AM86" s="36" t="str">
        <f t="shared" si="11"/>
        <v/>
      </c>
      <c r="AN86" s="57" t="str">
        <f t="shared" si="12"/>
        <v/>
      </c>
      <c r="AO86" s="58"/>
      <c r="AP86" s="57" t="str">
        <f t="shared" si="13"/>
        <v/>
      </c>
      <c r="AQ86" s="57" t="str">
        <f t="shared" si="14"/>
        <v/>
      </c>
      <c r="AR86" s="59" t="b">
        <f t="shared" si="15"/>
        <v>0</v>
      </c>
      <c r="AS86" s="57" t="str">
        <f t="shared" si="16"/>
        <v/>
      </c>
      <c r="AT86" s="37" t="str">
        <f t="shared" si="17"/>
        <v/>
      </c>
      <c r="AU86" s="109" t="str">
        <f t="shared" si="18"/>
        <v/>
      </c>
    </row>
    <row r="87" spans="35:47">
      <c r="AI87" s="36">
        <f t="shared" si="19"/>
        <v>81</v>
      </c>
      <c r="AJ87" s="36">
        <f>'CALCULATOR SHEET'!I96</f>
        <v>0</v>
      </c>
      <c r="AK87" s="36">
        <f>'CALCULATOR SHEET'!J96</f>
        <v>0</v>
      </c>
      <c r="AL87" s="36" t="str">
        <f t="shared" si="10"/>
        <v/>
      </c>
      <c r="AM87" s="36" t="str">
        <f t="shared" si="11"/>
        <v/>
      </c>
      <c r="AN87" s="57" t="str">
        <f t="shared" si="12"/>
        <v/>
      </c>
      <c r="AO87" s="58"/>
      <c r="AP87" s="57" t="str">
        <f t="shared" si="13"/>
        <v/>
      </c>
      <c r="AQ87" s="57" t="str">
        <f t="shared" si="14"/>
        <v/>
      </c>
      <c r="AR87" s="59" t="b">
        <f t="shared" si="15"/>
        <v>0</v>
      </c>
      <c r="AS87" s="57" t="str">
        <f t="shared" si="16"/>
        <v/>
      </c>
      <c r="AT87" s="37" t="str">
        <f t="shared" si="17"/>
        <v/>
      </c>
      <c r="AU87" s="109" t="str">
        <f t="shared" si="18"/>
        <v/>
      </c>
    </row>
    <row r="88" spans="35:47">
      <c r="AI88" s="36">
        <f t="shared" si="19"/>
        <v>82</v>
      </c>
      <c r="AJ88" s="36">
        <f>'CALCULATOR SHEET'!I97</f>
        <v>0</v>
      </c>
      <c r="AK88" s="36">
        <f>'CALCULATOR SHEET'!J97</f>
        <v>0</v>
      </c>
      <c r="AL88" s="36" t="str">
        <f t="shared" si="10"/>
        <v/>
      </c>
      <c r="AM88" s="36" t="str">
        <f t="shared" si="11"/>
        <v/>
      </c>
      <c r="AN88" s="57" t="str">
        <f t="shared" si="12"/>
        <v/>
      </c>
      <c r="AO88" s="58"/>
      <c r="AP88" s="57" t="str">
        <f t="shared" si="13"/>
        <v/>
      </c>
      <c r="AQ88" s="57" t="str">
        <f t="shared" si="14"/>
        <v/>
      </c>
      <c r="AR88" s="59" t="b">
        <f t="shared" si="15"/>
        <v>0</v>
      </c>
      <c r="AS88" s="57" t="str">
        <f t="shared" si="16"/>
        <v/>
      </c>
      <c r="AT88" s="37" t="str">
        <f t="shared" si="17"/>
        <v/>
      </c>
      <c r="AU88" s="109" t="str">
        <f t="shared" si="18"/>
        <v/>
      </c>
    </row>
    <row r="89" spans="35:47">
      <c r="AI89" s="36">
        <f t="shared" si="19"/>
        <v>83</v>
      </c>
      <c r="AJ89" s="36">
        <f>'CALCULATOR SHEET'!I98</f>
        <v>0</v>
      </c>
      <c r="AK89" s="36">
        <f>'CALCULATOR SHEET'!J98</f>
        <v>0</v>
      </c>
      <c r="AL89" s="36" t="str">
        <f t="shared" si="10"/>
        <v/>
      </c>
      <c r="AM89" s="36" t="str">
        <f t="shared" si="11"/>
        <v/>
      </c>
      <c r="AN89" s="57" t="str">
        <f t="shared" si="12"/>
        <v/>
      </c>
      <c r="AO89" s="58"/>
      <c r="AP89" s="57" t="str">
        <f t="shared" si="13"/>
        <v/>
      </c>
      <c r="AQ89" s="57" t="str">
        <f t="shared" si="14"/>
        <v/>
      </c>
      <c r="AR89" s="59" t="b">
        <f t="shared" si="15"/>
        <v>0</v>
      </c>
      <c r="AS89" s="57" t="str">
        <f t="shared" si="16"/>
        <v/>
      </c>
      <c r="AT89" s="37" t="str">
        <f t="shared" si="17"/>
        <v/>
      </c>
      <c r="AU89" s="109" t="str">
        <f t="shared" si="18"/>
        <v/>
      </c>
    </row>
    <row r="90" spans="35:47">
      <c r="AI90" s="36">
        <f t="shared" si="19"/>
        <v>84</v>
      </c>
      <c r="AJ90" s="36">
        <f>'CALCULATOR SHEET'!I99</f>
        <v>0</v>
      </c>
      <c r="AK90" s="36">
        <f>'CALCULATOR SHEET'!J99</f>
        <v>0</v>
      </c>
      <c r="AL90" s="36" t="str">
        <f t="shared" si="10"/>
        <v/>
      </c>
      <c r="AM90" s="36" t="str">
        <f t="shared" si="11"/>
        <v/>
      </c>
      <c r="AN90" s="57" t="str">
        <f t="shared" si="12"/>
        <v/>
      </c>
      <c r="AO90" s="58"/>
      <c r="AP90" s="57" t="str">
        <f t="shared" si="13"/>
        <v/>
      </c>
      <c r="AQ90" s="57" t="str">
        <f t="shared" si="14"/>
        <v/>
      </c>
      <c r="AR90" s="59" t="b">
        <f t="shared" si="15"/>
        <v>0</v>
      </c>
      <c r="AS90" s="57" t="str">
        <f t="shared" si="16"/>
        <v/>
      </c>
      <c r="AT90" s="37" t="str">
        <f t="shared" si="17"/>
        <v/>
      </c>
      <c r="AU90" s="109" t="str">
        <f t="shared" si="18"/>
        <v/>
      </c>
    </row>
    <row r="91" spans="35:47">
      <c r="AI91" s="36">
        <f t="shared" si="19"/>
        <v>85</v>
      </c>
      <c r="AJ91" s="36">
        <f>'CALCULATOR SHEET'!I100</f>
        <v>0</v>
      </c>
      <c r="AK91" s="36">
        <f>'CALCULATOR SHEET'!J100</f>
        <v>0</v>
      </c>
      <c r="AL91" s="36" t="str">
        <f t="shared" si="10"/>
        <v/>
      </c>
      <c r="AM91" s="36" t="str">
        <f t="shared" si="11"/>
        <v/>
      </c>
      <c r="AN91" s="57" t="str">
        <f t="shared" si="12"/>
        <v/>
      </c>
      <c r="AO91" s="58"/>
      <c r="AP91" s="57" t="str">
        <f t="shared" si="13"/>
        <v/>
      </c>
      <c r="AQ91" s="57" t="str">
        <f t="shared" si="14"/>
        <v/>
      </c>
      <c r="AR91" s="59" t="b">
        <f t="shared" si="15"/>
        <v>0</v>
      </c>
      <c r="AS91" s="57" t="str">
        <f t="shared" si="16"/>
        <v/>
      </c>
      <c r="AT91" s="37" t="str">
        <f t="shared" si="17"/>
        <v/>
      </c>
      <c r="AU91" s="109" t="str">
        <f t="shared" si="18"/>
        <v/>
      </c>
    </row>
  </sheetData>
  <sheetProtection algorithmName="SHA-512" hashValue="Xc0N8FOxmlgEHlRZ5NXPA9QMixDcyA3UGzvUDjb+xsp3O5VsAh18Rj0bzugvr96Z5ORJ3AvCd3ZpEp8H/VK5BQ==" saltValue="gkAVh0yRvnXuWK7/Dds5nw==" spinCount="100000" sheet="1" objects="1" scenarios="1"/>
  <mergeCells count="2">
    <mergeCell ref="X1:Y1"/>
    <mergeCell ref="BB4:BQ4"/>
  </mergeCells>
  <pageMargins left="0.25" right="0.25" top="0.75" bottom="0.75" header="0.3" footer="0.3"/>
  <pageSetup scale="4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00B0F0"/>
    <pageSetUpPr fitToPage="1"/>
  </sheetPr>
  <dimension ref="A1:AN92"/>
  <sheetViews>
    <sheetView zoomScale="55" zoomScaleNormal="55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16" width="10.7109375" customWidth="1"/>
    <col min="17" max="17" width="12.28515625" customWidth="1"/>
    <col min="18" max="18" width="11.42578125" customWidth="1"/>
    <col min="19" max="19" width="12.28515625" customWidth="1"/>
    <col min="20" max="20" width="12.42578125" customWidth="1"/>
    <col min="21" max="21" width="12.7109375" customWidth="1"/>
    <col min="22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W1" s="24" t="s">
        <v>4</v>
      </c>
      <c r="X1" s="381">
        <v>44656</v>
      </c>
      <c r="Y1" s="381"/>
      <c r="AF1" s="8"/>
      <c r="AG1" s="8"/>
    </row>
    <row r="2" spans="1:40" s="1" customFormat="1" ht="18" customHeight="1">
      <c r="E2" s="20"/>
      <c r="M2" s="92" t="s">
        <v>429</v>
      </c>
      <c r="W2" s="25" t="s">
        <v>382</v>
      </c>
      <c r="AF2" s="8"/>
      <c r="AG2" s="8"/>
    </row>
    <row r="3" spans="1:40" s="1" customFormat="1" ht="18" customHeight="1" thickBot="1">
      <c r="E3" s="15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63</v>
      </c>
      <c r="E7" s="87">
        <v>68</v>
      </c>
      <c r="F7" s="87">
        <v>73</v>
      </c>
      <c r="G7" s="87">
        <v>79</v>
      </c>
      <c r="H7" s="87">
        <v>84</v>
      </c>
      <c r="I7" s="87">
        <v>89</v>
      </c>
      <c r="J7" s="87">
        <v>94</v>
      </c>
      <c r="K7" s="87">
        <v>100</v>
      </c>
      <c r="L7" s="87">
        <v>105</v>
      </c>
      <c r="M7" s="88">
        <v>126</v>
      </c>
      <c r="N7" s="88">
        <v>132</v>
      </c>
      <c r="O7" s="88">
        <v>138</v>
      </c>
      <c r="P7" s="88">
        <v>156</v>
      </c>
      <c r="Q7" s="358">
        <v>216</v>
      </c>
      <c r="R7" s="358">
        <v>224</v>
      </c>
      <c r="S7" s="358">
        <v>231</v>
      </c>
      <c r="T7" s="358">
        <v>239</v>
      </c>
      <c r="U7" s="361">
        <v>350</v>
      </c>
      <c r="V7" s="324" t="s">
        <v>6</v>
      </c>
      <c r="W7" s="324" t="s">
        <v>6</v>
      </c>
      <c r="X7" s="324" t="s">
        <v>6</v>
      </c>
      <c r="Y7" s="324" t="s">
        <v>6</v>
      </c>
      <c r="Z7" s="324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91</v>
      </c>
      <c r="AK7" s="53">
        <f>'CALCULATOR SHEET'!J13</f>
        <v>117.5</v>
      </c>
      <c r="AL7" s="53">
        <f>IF(AJ7=0,"",MATCH(CEILING(AJ7,6),$D$4:$Z$4,0))</f>
        <v>13</v>
      </c>
      <c r="AM7" s="53">
        <f>IF(AK7=0,"",MATCH(CEILING(AK7,6),$C$7:$C$28,0))</f>
        <v>17</v>
      </c>
      <c r="AN7" s="54">
        <f>IF(AL7="","",INDEX($D$7:$Z$28,AM7,AL7))</f>
        <v>288</v>
      </c>
    </row>
    <row r="8" spans="1:40" ht="29.1" customHeight="1">
      <c r="B8" s="35">
        <v>2</v>
      </c>
      <c r="C8" s="27">
        <v>30</v>
      </c>
      <c r="D8" s="87">
        <v>66</v>
      </c>
      <c r="E8" s="87">
        <v>71</v>
      </c>
      <c r="F8" s="87">
        <v>77</v>
      </c>
      <c r="G8" s="87">
        <v>83</v>
      </c>
      <c r="H8" s="87">
        <v>89</v>
      </c>
      <c r="I8" s="87">
        <v>94</v>
      </c>
      <c r="J8" s="87">
        <v>100</v>
      </c>
      <c r="K8" s="87">
        <v>106</v>
      </c>
      <c r="L8" s="87">
        <v>111</v>
      </c>
      <c r="M8" s="88">
        <v>133</v>
      </c>
      <c r="N8" s="88">
        <v>140</v>
      </c>
      <c r="O8" s="88">
        <v>146</v>
      </c>
      <c r="P8" s="88">
        <v>164</v>
      </c>
      <c r="Q8" s="358">
        <v>224</v>
      </c>
      <c r="R8" s="358">
        <v>233</v>
      </c>
      <c r="S8" s="358">
        <v>241</v>
      </c>
      <c r="T8" s="358">
        <v>249</v>
      </c>
      <c r="U8" s="361">
        <v>360</v>
      </c>
      <c r="V8" s="324" t="s">
        <v>6</v>
      </c>
      <c r="W8" s="324" t="s">
        <v>6</v>
      </c>
      <c r="X8" s="324" t="s">
        <v>6</v>
      </c>
      <c r="Y8" s="324" t="s">
        <v>6</v>
      </c>
      <c r="Z8" s="324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47</v>
      </c>
      <c r="AK8" s="53">
        <f>'CALCULATOR SHEET'!J14</f>
        <v>117.5</v>
      </c>
      <c r="AL8" s="53">
        <f t="shared" ref="AL8:AL71" si="0">IF(AJ8=0,"",MATCH(CEILING(AJ8,6),$D$4:$Z$4,0))</f>
        <v>5</v>
      </c>
      <c r="AM8" s="53">
        <f t="shared" ref="AM8:AM71" si="1">IF(AK8=0,"",MATCH(CEILING(AK8,6),$C$7:$C$28,0))</f>
        <v>17</v>
      </c>
      <c r="AN8" s="54">
        <f t="shared" ref="AN8:AN71" si="2">IF(AL8="","",INDEX($D$7:$Z$28,AM8,AL8))</f>
        <v>169</v>
      </c>
    </row>
    <row r="9" spans="1:40" ht="29.1" customHeight="1">
      <c r="B9" s="35">
        <v>3</v>
      </c>
      <c r="C9" s="27">
        <v>36</v>
      </c>
      <c r="D9" s="87">
        <v>68</v>
      </c>
      <c r="E9" s="87">
        <v>75</v>
      </c>
      <c r="F9" s="87">
        <v>81</v>
      </c>
      <c r="G9" s="87">
        <v>87</v>
      </c>
      <c r="H9" s="87">
        <v>93</v>
      </c>
      <c r="I9" s="87">
        <v>99</v>
      </c>
      <c r="J9" s="87">
        <v>105</v>
      </c>
      <c r="K9" s="87">
        <v>112</v>
      </c>
      <c r="L9" s="87">
        <v>118</v>
      </c>
      <c r="M9" s="88">
        <v>140</v>
      </c>
      <c r="N9" s="88">
        <v>147</v>
      </c>
      <c r="O9" s="88">
        <v>154</v>
      </c>
      <c r="P9" s="88">
        <v>172</v>
      </c>
      <c r="Q9" s="358">
        <v>233</v>
      </c>
      <c r="R9" s="358">
        <v>242</v>
      </c>
      <c r="S9" s="358">
        <v>251</v>
      </c>
      <c r="T9" s="358">
        <v>259</v>
      </c>
      <c r="U9" s="361">
        <v>371</v>
      </c>
      <c r="V9" s="324" t="s">
        <v>6</v>
      </c>
      <c r="W9" s="324" t="s">
        <v>6</v>
      </c>
      <c r="X9" s="324" t="s">
        <v>6</v>
      </c>
      <c r="Y9" s="324" t="s">
        <v>6</v>
      </c>
      <c r="Z9" s="324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1"/>
        <v/>
      </c>
      <c r="AN9" s="54" t="str">
        <f t="shared" si="2"/>
        <v/>
      </c>
    </row>
    <row r="10" spans="1:40" ht="29.1" customHeight="1">
      <c r="B10" s="35">
        <v>4</v>
      </c>
      <c r="C10" s="27">
        <v>42</v>
      </c>
      <c r="D10" s="87">
        <v>71</v>
      </c>
      <c r="E10" s="87">
        <v>78</v>
      </c>
      <c r="F10" s="87">
        <v>84</v>
      </c>
      <c r="G10" s="87">
        <v>91</v>
      </c>
      <c r="H10" s="87">
        <v>98</v>
      </c>
      <c r="I10" s="87">
        <v>104</v>
      </c>
      <c r="J10" s="87">
        <v>111</v>
      </c>
      <c r="K10" s="87">
        <v>117</v>
      </c>
      <c r="L10" s="87">
        <v>124</v>
      </c>
      <c r="M10" s="88">
        <v>147</v>
      </c>
      <c r="N10" s="88">
        <v>154</v>
      </c>
      <c r="O10" s="88">
        <v>162</v>
      </c>
      <c r="P10" s="88">
        <v>180</v>
      </c>
      <c r="Q10" s="358">
        <v>242</v>
      </c>
      <c r="R10" s="358">
        <v>251</v>
      </c>
      <c r="S10" s="358">
        <v>260</v>
      </c>
      <c r="T10" s="358">
        <v>269</v>
      </c>
      <c r="U10" s="361">
        <v>381</v>
      </c>
      <c r="V10" s="324" t="s">
        <v>6</v>
      </c>
      <c r="W10" s="324" t="s">
        <v>6</v>
      </c>
      <c r="X10" s="324" t="s">
        <v>6</v>
      </c>
      <c r="Y10" s="324" t="s">
        <v>6</v>
      </c>
      <c r="Z10" s="324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35">
        <v>5</v>
      </c>
      <c r="C11" s="27">
        <v>48</v>
      </c>
      <c r="D11" s="87">
        <v>74</v>
      </c>
      <c r="E11" s="87">
        <v>81</v>
      </c>
      <c r="F11" s="87">
        <v>88</v>
      </c>
      <c r="G11" s="87">
        <v>95</v>
      </c>
      <c r="H11" s="87">
        <v>102</v>
      </c>
      <c r="I11" s="87">
        <v>109</v>
      </c>
      <c r="J11" s="87">
        <v>116</v>
      </c>
      <c r="K11" s="87">
        <v>123</v>
      </c>
      <c r="L11" s="87">
        <v>130</v>
      </c>
      <c r="M11" s="88">
        <v>154</v>
      </c>
      <c r="N11" s="88">
        <v>162</v>
      </c>
      <c r="O11" s="88">
        <v>169</v>
      </c>
      <c r="P11" s="88">
        <v>189</v>
      </c>
      <c r="Q11" s="358">
        <v>251</v>
      </c>
      <c r="R11" s="358">
        <v>260</v>
      </c>
      <c r="S11" s="358">
        <v>270</v>
      </c>
      <c r="T11" s="358">
        <v>280</v>
      </c>
      <c r="U11" s="361">
        <v>392</v>
      </c>
      <c r="V11" s="324" t="s">
        <v>6</v>
      </c>
      <c r="W11" s="324" t="s">
        <v>6</v>
      </c>
      <c r="X11" s="324" t="s">
        <v>6</v>
      </c>
      <c r="Y11" s="324" t="s">
        <v>6</v>
      </c>
      <c r="Z11" s="324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35">
        <v>6</v>
      </c>
      <c r="C12" s="27">
        <v>54</v>
      </c>
      <c r="D12" s="87">
        <v>77</v>
      </c>
      <c r="E12" s="87">
        <v>84</v>
      </c>
      <c r="F12" s="87">
        <v>91</v>
      </c>
      <c r="G12" s="87">
        <v>99</v>
      </c>
      <c r="H12" s="87">
        <v>107</v>
      </c>
      <c r="I12" s="87">
        <v>114</v>
      </c>
      <c r="J12" s="87">
        <v>122</v>
      </c>
      <c r="K12" s="87">
        <v>129</v>
      </c>
      <c r="L12" s="87">
        <v>137</v>
      </c>
      <c r="M12" s="88">
        <v>161</v>
      </c>
      <c r="N12" s="88">
        <v>169</v>
      </c>
      <c r="O12" s="88">
        <v>177</v>
      </c>
      <c r="P12" s="88">
        <v>197</v>
      </c>
      <c r="Q12" s="358">
        <v>259</v>
      </c>
      <c r="R12" s="358">
        <v>269</v>
      </c>
      <c r="S12" s="358">
        <v>280</v>
      </c>
      <c r="T12" s="358">
        <v>290</v>
      </c>
      <c r="U12" s="361">
        <v>402</v>
      </c>
      <c r="V12" s="324" t="s">
        <v>6</v>
      </c>
      <c r="W12" s="324" t="s">
        <v>6</v>
      </c>
      <c r="X12" s="324" t="s">
        <v>6</v>
      </c>
      <c r="Y12" s="324" t="s">
        <v>6</v>
      </c>
      <c r="Z12" s="324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35">
        <v>7</v>
      </c>
      <c r="C13" s="27">
        <v>60</v>
      </c>
      <c r="D13" s="87">
        <v>79</v>
      </c>
      <c r="E13" s="87">
        <v>87</v>
      </c>
      <c r="F13" s="87">
        <v>95</v>
      </c>
      <c r="G13" s="87">
        <v>103</v>
      </c>
      <c r="H13" s="87">
        <v>111</v>
      </c>
      <c r="I13" s="87">
        <v>119</v>
      </c>
      <c r="J13" s="87">
        <v>127</v>
      </c>
      <c r="K13" s="87">
        <v>135</v>
      </c>
      <c r="L13" s="87">
        <v>143</v>
      </c>
      <c r="M13" s="88">
        <v>167</v>
      </c>
      <c r="N13" s="88">
        <v>176</v>
      </c>
      <c r="O13" s="88">
        <v>185</v>
      </c>
      <c r="P13" s="88">
        <v>205</v>
      </c>
      <c r="Q13" s="358">
        <v>268</v>
      </c>
      <c r="R13" s="358">
        <v>278</v>
      </c>
      <c r="S13" s="358">
        <v>289</v>
      </c>
      <c r="T13" s="358">
        <v>300</v>
      </c>
      <c r="U13" s="361">
        <v>413</v>
      </c>
      <c r="V13" s="324" t="s">
        <v>6</v>
      </c>
      <c r="W13" s="324" t="s">
        <v>6</v>
      </c>
      <c r="X13" s="324" t="s">
        <v>6</v>
      </c>
      <c r="Y13" s="324" t="s">
        <v>6</v>
      </c>
      <c r="Z13" s="324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35">
        <v>8</v>
      </c>
      <c r="C14" s="27">
        <v>66</v>
      </c>
      <c r="D14" s="87">
        <v>82</v>
      </c>
      <c r="E14" s="87">
        <v>90</v>
      </c>
      <c r="F14" s="87">
        <v>99</v>
      </c>
      <c r="G14" s="87">
        <v>107</v>
      </c>
      <c r="H14" s="87">
        <v>116</v>
      </c>
      <c r="I14" s="87">
        <v>124</v>
      </c>
      <c r="J14" s="87">
        <v>133</v>
      </c>
      <c r="K14" s="87">
        <v>141</v>
      </c>
      <c r="L14" s="87">
        <v>150</v>
      </c>
      <c r="M14" s="88">
        <v>174</v>
      </c>
      <c r="N14" s="88">
        <v>183</v>
      </c>
      <c r="O14" s="88">
        <v>193</v>
      </c>
      <c r="P14" s="88">
        <v>213</v>
      </c>
      <c r="Q14" s="358">
        <v>277</v>
      </c>
      <c r="R14" s="358">
        <v>288</v>
      </c>
      <c r="S14" s="358">
        <v>299</v>
      </c>
      <c r="T14" s="358">
        <v>310</v>
      </c>
      <c r="U14" s="361">
        <v>424</v>
      </c>
      <c r="V14" s="324" t="s">
        <v>6</v>
      </c>
      <c r="W14" s="324" t="s">
        <v>6</v>
      </c>
      <c r="X14" s="324" t="s">
        <v>6</v>
      </c>
      <c r="Y14" s="324" t="s">
        <v>6</v>
      </c>
      <c r="Z14" s="324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35">
        <v>9</v>
      </c>
      <c r="C15" s="27">
        <v>72</v>
      </c>
      <c r="D15" s="87">
        <v>85</v>
      </c>
      <c r="E15" s="87">
        <v>93</v>
      </c>
      <c r="F15" s="87">
        <v>102</v>
      </c>
      <c r="G15" s="87">
        <v>111</v>
      </c>
      <c r="H15" s="87">
        <v>120</v>
      </c>
      <c r="I15" s="87">
        <v>129</v>
      </c>
      <c r="J15" s="87">
        <v>138</v>
      </c>
      <c r="K15" s="87">
        <v>147</v>
      </c>
      <c r="L15" s="87">
        <v>156</v>
      </c>
      <c r="M15" s="88">
        <v>181</v>
      </c>
      <c r="N15" s="88">
        <v>191</v>
      </c>
      <c r="O15" s="88">
        <v>200</v>
      </c>
      <c r="P15" s="88">
        <v>222</v>
      </c>
      <c r="Q15" s="358">
        <v>285</v>
      </c>
      <c r="R15" s="358">
        <v>297</v>
      </c>
      <c r="S15" s="358">
        <v>308</v>
      </c>
      <c r="T15" s="358">
        <v>320</v>
      </c>
      <c r="U15" s="361">
        <v>434</v>
      </c>
      <c r="V15" s="324" t="s">
        <v>6</v>
      </c>
      <c r="W15" s="324" t="s">
        <v>6</v>
      </c>
      <c r="X15" s="324" t="s">
        <v>6</v>
      </c>
      <c r="Y15" s="324" t="s">
        <v>6</v>
      </c>
      <c r="Z15" s="324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35">
        <v>10</v>
      </c>
      <c r="C16" s="27">
        <v>78</v>
      </c>
      <c r="D16" s="87">
        <v>87</v>
      </c>
      <c r="E16" s="87">
        <v>97</v>
      </c>
      <c r="F16" s="87">
        <v>106</v>
      </c>
      <c r="G16" s="87">
        <v>115</v>
      </c>
      <c r="H16" s="87">
        <v>125</v>
      </c>
      <c r="I16" s="87">
        <v>134</v>
      </c>
      <c r="J16" s="87">
        <v>144</v>
      </c>
      <c r="K16" s="87">
        <v>153</v>
      </c>
      <c r="L16" s="87">
        <v>162</v>
      </c>
      <c r="M16" s="88">
        <v>188</v>
      </c>
      <c r="N16" s="88">
        <v>198</v>
      </c>
      <c r="O16" s="88">
        <v>208</v>
      </c>
      <c r="P16" s="88">
        <v>230</v>
      </c>
      <c r="Q16" s="358">
        <v>294</v>
      </c>
      <c r="R16" s="358">
        <v>306</v>
      </c>
      <c r="S16" s="358">
        <v>318</v>
      </c>
      <c r="T16" s="358">
        <v>330</v>
      </c>
      <c r="U16" s="361">
        <v>445</v>
      </c>
      <c r="V16" s="324" t="s">
        <v>6</v>
      </c>
      <c r="W16" s="324" t="s">
        <v>6</v>
      </c>
      <c r="X16" s="324" t="s">
        <v>6</v>
      </c>
      <c r="Y16" s="324" t="s">
        <v>6</v>
      </c>
      <c r="Z16" s="324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35">
        <v>11</v>
      </c>
      <c r="C17" s="27">
        <v>84</v>
      </c>
      <c r="D17" s="87">
        <v>90</v>
      </c>
      <c r="E17" s="87">
        <v>100</v>
      </c>
      <c r="F17" s="87">
        <v>109</v>
      </c>
      <c r="G17" s="87">
        <v>119</v>
      </c>
      <c r="H17" s="87">
        <v>129</v>
      </c>
      <c r="I17" s="87">
        <v>139</v>
      </c>
      <c r="J17" s="87">
        <v>149</v>
      </c>
      <c r="K17" s="87">
        <v>159</v>
      </c>
      <c r="L17" s="87">
        <v>169</v>
      </c>
      <c r="M17" s="88">
        <v>195</v>
      </c>
      <c r="N17" s="88">
        <v>205</v>
      </c>
      <c r="O17" s="88">
        <v>216</v>
      </c>
      <c r="P17" s="88">
        <v>238</v>
      </c>
      <c r="Q17" s="358">
        <v>303</v>
      </c>
      <c r="R17" s="358">
        <v>315</v>
      </c>
      <c r="S17" s="358">
        <v>328</v>
      </c>
      <c r="T17" s="358">
        <v>340</v>
      </c>
      <c r="U17" s="361">
        <v>455</v>
      </c>
      <c r="V17" s="324" t="s">
        <v>6</v>
      </c>
      <c r="W17" s="324" t="s">
        <v>6</v>
      </c>
      <c r="X17" s="324" t="s">
        <v>6</v>
      </c>
      <c r="Y17" s="324" t="s">
        <v>6</v>
      </c>
      <c r="Z17" s="324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35">
        <v>12</v>
      </c>
      <c r="C18" s="27">
        <v>90</v>
      </c>
      <c r="D18" s="87">
        <v>93</v>
      </c>
      <c r="E18" s="87">
        <v>103</v>
      </c>
      <c r="F18" s="87">
        <v>113</v>
      </c>
      <c r="G18" s="87">
        <v>124</v>
      </c>
      <c r="H18" s="87">
        <v>134</v>
      </c>
      <c r="I18" s="87">
        <v>144</v>
      </c>
      <c r="J18" s="87">
        <v>154</v>
      </c>
      <c r="K18" s="87">
        <v>165</v>
      </c>
      <c r="L18" s="87">
        <v>175</v>
      </c>
      <c r="M18" s="88">
        <v>202</v>
      </c>
      <c r="N18" s="88">
        <v>213</v>
      </c>
      <c r="O18" s="88">
        <v>224</v>
      </c>
      <c r="P18" s="88">
        <v>246</v>
      </c>
      <c r="Q18" s="358">
        <v>311</v>
      </c>
      <c r="R18" s="358">
        <v>324</v>
      </c>
      <c r="S18" s="358">
        <v>337</v>
      </c>
      <c r="T18" s="358">
        <v>350</v>
      </c>
      <c r="U18" s="361">
        <v>466</v>
      </c>
      <c r="V18" s="324" t="s">
        <v>6</v>
      </c>
      <c r="W18" s="324" t="s">
        <v>6</v>
      </c>
      <c r="X18" s="324" t="s">
        <v>6</v>
      </c>
      <c r="Y18" s="324" t="s">
        <v>6</v>
      </c>
      <c r="Z18" s="324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35">
        <v>13</v>
      </c>
      <c r="C19" s="27">
        <v>96</v>
      </c>
      <c r="D19" s="88">
        <v>105</v>
      </c>
      <c r="E19" s="88">
        <v>117</v>
      </c>
      <c r="F19" s="88">
        <v>128</v>
      </c>
      <c r="G19" s="88">
        <v>140</v>
      </c>
      <c r="H19" s="88">
        <v>151</v>
      </c>
      <c r="I19" s="88">
        <v>163</v>
      </c>
      <c r="J19" s="88">
        <v>174</v>
      </c>
      <c r="K19" s="88">
        <v>186</v>
      </c>
      <c r="L19" s="88">
        <v>197</v>
      </c>
      <c r="M19" s="88">
        <v>209</v>
      </c>
      <c r="N19" s="88">
        <v>220</v>
      </c>
      <c r="O19" s="88">
        <v>232</v>
      </c>
      <c r="P19" s="88">
        <v>255</v>
      </c>
      <c r="Q19" s="358">
        <v>320</v>
      </c>
      <c r="R19" s="358">
        <v>334</v>
      </c>
      <c r="S19" s="358">
        <v>347</v>
      </c>
      <c r="T19" s="358">
        <v>360</v>
      </c>
      <c r="U19" s="361">
        <v>476</v>
      </c>
      <c r="V19" s="324" t="s">
        <v>6</v>
      </c>
      <c r="W19" s="324" t="s">
        <v>6</v>
      </c>
      <c r="X19" s="324" t="s">
        <v>6</v>
      </c>
      <c r="Y19" s="324" t="s">
        <v>6</v>
      </c>
      <c r="Z19" s="324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35">
        <v>14</v>
      </c>
      <c r="C20" s="27">
        <v>102</v>
      </c>
      <c r="D20" s="88">
        <v>108</v>
      </c>
      <c r="E20" s="88">
        <v>119</v>
      </c>
      <c r="F20" s="88">
        <v>132</v>
      </c>
      <c r="G20" s="88">
        <v>144</v>
      </c>
      <c r="H20" s="88">
        <v>156</v>
      </c>
      <c r="I20" s="88">
        <v>168</v>
      </c>
      <c r="J20" s="88">
        <v>180</v>
      </c>
      <c r="K20" s="88">
        <v>192</v>
      </c>
      <c r="L20" s="88">
        <v>203</v>
      </c>
      <c r="M20" s="88">
        <v>215</v>
      </c>
      <c r="N20" s="88">
        <v>227</v>
      </c>
      <c r="O20" s="88">
        <v>239</v>
      </c>
      <c r="P20" s="88">
        <v>263</v>
      </c>
      <c r="Q20" s="358">
        <v>329</v>
      </c>
      <c r="R20" s="358">
        <v>343</v>
      </c>
      <c r="S20" s="358">
        <v>357</v>
      </c>
      <c r="T20" s="358">
        <v>370</v>
      </c>
      <c r="U20" s="361">
        <v>487</v>
      </c>
      <c r="V20" s="324" t="s">
        <v>6</v>
      </c>
      <c r="W20" s="324" t="s">
        <v>6</v>
      </c>
      <c r="X20" s="324" t="s">
        <v>6</v>
      </c>
      <c r="Y20" s="324" t="s">
        <v>6</v>
      </c>
      <c r="Z20" s="324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35">
        <v>15</v>
      </c>
      <c r="C21" s="27">
        <v>108</v>
      </c>
      <c r="D21" s="88">
        <v>111</v>
      </c>
      <c r="E21" s="88">
        <v>121</v>
      </c>
      <c r="F21" s="88">
        <v>136</v>
      </c>
      <c r="G21" s="88">
        <v>148</v>
      </c>
      <c r="H21" s="88">
        <v>160</v>
      </c>
      <c r="I21" s="88">
        <v>173</v>
      </c>
      <c r="J21" s="88">
        <v>185</v>
      </c>
      <c r="K21" s="88">
        <v>197</v>
      </c>
      <c r="L21" s="88">
        <v>210</v>
      </c>
      <c r="M21" s="88">
        <v>222</v>
      </c>
      <c r="N21" s="88">
        <v>235</v>
      </c>
      <c r="O21" s="88">
        <v>247</v>
      </c>
      <c r="P21" s="88">
        <v>271</v>
      </c>
      <c r="Q21" s="358">
        <v>338</v>
      </c>
      <c r="R21" s="358">
        <v>352</v>
      </c>
      <c r="S21" s="358">
        <v>366</v>
      </c>
      <c r="T21" s="358">
        <v>380</v>
      </c>
      <c r="U21" s="361">
        <v>498</v>
      </c>
      <c r="V21" s="324" t="s">
        <v>6</v>
      </c>
      <c r="W21" s="324" t="s">
        <v>6</v>
      </c>
      <c r="X21" s="324" t="s">
        <v>6</v>
      </c>
      <c r="Y21" s="324" t="s">
        <v>6</v>
      </c>
      <c r="Z21" s="324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35">
        <v>16</v>
      </c>
      <c r="C22" s="27">
        <v>114</v>
      </c>
      <c r="D22" s="88">
        <v>113</v>
      </c>
      <c r="E22" s="88">
        <v>124</v>
      </c>
      <c r="F22" s="88">
        <v>139</v>
      </c>
      <c r="G22" s="88">
        <v>152</v>
      </c>
      <c r="H22" s="88">
        <v>165</v>
      </c>
      <c r="I22" s="88">
        <v>178</v>
      </c>
      <c r="J22" s="88">
        <v>191</v>
      </c>
      <c r="K22" s="88">
        <v>203</v>
      </c>
      <c r="L22" s="88">
        <v>216</v>
      </c>
      <c r="M22" s="88">
        <v>229</v>
      </c>
      <c r="N22" s="88">
        <v>242</v>
      </c>
      <c r="O22" s="88">
        <v>255</v>
      </c>
      <c r="P22" s="88">
        <v>279</v>
      </c>
      <c r="Q22" s="358">
        <v>346</v>
      </c>
      <c r="R22" s="358">
        <v>361</v>
      </c>
      <c r="S22" s="358">
        <v>376</v>
      </c>
      <c r="T22" s="358">
        <v>391</v>
      </c>
      <c r="U22" s="361">
        <v>508</v>
      </c>
      <c r="V22" s="324" t="s">
        <v>6</v>
      </c>
      <c r="W22" s="324" t="s">
        <v>6</v>
      </c>
      <c r="X22" s="324" t="s">
        <v>6</v>
      </c>
      <c r="Y22" s="324" t="s">
        <v>6</v>
      </c>
      <c r="Z22" s="324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35">
        <v>17</v>
      </c>
      <c r="C23" s="27">
        <v>120</v>
      </c>
      <c r="D23" s="88">
        <v>116</v>
      </c>
      <c r="E23" s="88">
        <v>126</v>
      </c>
      <c r="F23" s="88">
        <v>143</v>
      </c>
      <c r="G23" s="88">
        <v>156</v>
      </c>
      <c r="H23" s="88">
        <v>169</v>
      </c>
      <c r="I23" s="88">
        <v>183</v>
      </c>
      <c r="J23" s="88">
        <v>196</v>
      </c>
      <c r="K23" s="88">
        <v>209</v>
      </c>
      <c r="L23" s="88">
        <v>223</v>
      </c>
      <c r="M23" s="88">
        <v>236</v>
      </c>
      <c r="N23" s="88">
        <v>249</v>
      </c>
      <c r="O23" s="88">
        <v>263</v>
      </c>
      <c r="P23" s="88">
        <v>288</v>
      </c>
      <c r="Q23" s="358">
        <v>355</v>
      </c>
      <c r="R23" s="358">
        <v>370</v>
      </c>
      <c r="S23" s="358">
        <v>385</v>
      </c>
      <c r="T23" s="358">
        <v>401</v>
      </c>
      <c r="U23" s="361">
        <v>519</v>
      </c>
      <c r="V23" s="324" t="s">
        <v>6</v>
      </c>
      <c r="W23" s="324" t="s">
        <v>6</v>
      </c>
      <c r="X23" s="324" t="s">
        <v>6</v>
      </c>
      <c r="Y23" s="324" t="s">
        <v>6</v>
      </c>
      <c r="Z23" s="324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35">
        <v>18</v>
      </c>
      <c r="C24" s="27">
        <v>126</v>
      </c>
      <c r="D24" s="88">
        <v>119</v>
      </c>
      <c r="E24" s="88">
        <v>128</v>
      </c>
      <c r="F24" s="88">
        <v>146</v>
      </c>
      <c r="G24" s="88">
        <v>160</v>
      </c>
      <c r="H24" s="88">
        <v>174</v>
      </c>
      <c r="I24" s="88">
        <v>188</v>
      </c>
      <c r="J24" s="88">
        <v>201</v>
      </c>
      <c r="K24" s="88">
        <v>215</v>
      </c>
      <c r="L24" s="88">
        <v>229</v>
      </c>
      <c r="M24" s="88">
        <v>243</v>
      </c>
      <c r="N24" s="88">
        <v>257</v>
      </c>
      <c r="O24" s="88">
        <v>270</v>
      </c>
      <c r="P24" s="88">
        <v>296</v>
      </c>
      <c r="Q24" s="358">
        <v>364</v>
      </c>
      <c r="R24" s="358">
        <v>379</v>
      </c>
      <c r="S24" s="358">
        <v>395</v>
      </c>
      <c r="T24" s="358">
        <v>411</v>
      </c>
      <c r="U24" s="361">
        <v>529</v>
      </c>
      <c r="V24" s="324" t="s">
        <v>6</v>
      </c>
      <c r="W24" s="324" t="s">
        <v>6</v>
      </c>
      <c r="X24" s="324" t="s">
        <v>6</v>
      </c>
      <c r="Y24" s="324" t="s">
        <v>6</v>
      </c>
      <c r="Z24" s="324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35">
        <v>19</v>
      </c>
      <c r="C25" s="27">
        <v>132</v>
      </c>
      <c r="D25" s="89">
        <v>162</v>
      </c>
      <c r="E25" s="89">
        <v>178</v>
      </c>
      <c r="F25" s="89">
        <v>195</v>
      </c>
      <c r="G25" s="89">
        <v>211</v>
      </c>
      <c r="H25" s="89">
        <v>227</v>
      </c>
      <c r="I25" s="89">
        <v>243</v>
      </c>
      <c r="J25" s="89">
        <v>259</v>
      </c>
      <c r="K25" s="89">
        <v>275</v>
      </c>
      <c r="L25" s="89">
        <v>292</v>
      </c>
      <c r="M25" s="89">
        <v>308</v>
      </c>
      <c r="N25" s="89">
        <v>324</v>
      </c>
      <c r="O25" s="89">
        <v>340</v>
      </c>
      <c r="P25" s="89">
        <v>356</v>
      </c>
      <c r="Q25" s="358">
        <v>372</v>
      </c>
      <c r="R25" s="358">
        <v>388</v>
      </c>
      <c r="S25" s="358">
        <v>405</v>
      </c>
      <c r="T25" s="358">
        <v>421</v>
      </c>
      <c r="U25" s="361">
        <v>540</v>
      </c>
      <c r="V25" s="324" t="s">
        <v>6</v>
      </c>
      <c r="W25" s="324" t="s">
        <v>6</v>
      </c>
      <c r="X25" s="324" t="s">
        <v>6</v>
      </c>
      <c r="Y25" s="324" t="s">
        <v>6</v>
      </c>
      <c r="Z25" s="324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35">
        <v>20</v>
      </c>
      <c r="C26" s="27">
        <v>138</v>
      </c>
      <c r="D26" s="89">
        <v>165</v>
      </c>
      <c r="E26" s="89">
        <v>182</v>
      </c>
      <c r="F26" s="89">
        <v>198</v>
      </c>
      <c r="G26" s="89">
        <v>215</v>
      </c>
      <c r="H26" s="89">
        <v>231</v>
      </c>
      <c r="I26" s="89">
        <v>248</v>
      </c>
      <c r="J26" s="89">
        <v>265</v>
      </c>
      <c r="K26" s="89">
        <v>281</v>
      </c>
      <c r="L26" s="89">
        <v>298</v>
      </c>
      <c r="M26" s="89">
        <v>315</v>
      </c>
      <c r="N26" s="89">
        <v>331</v>
      </c>
      <c r="O26" s="89">
        <v>348</v>
      </c>
      <c r="P26" s="89">
        <v>364</v>
      </c>
      <c r="Q26" s="358">
        <v>381</v>
      </c>
      <c r="R26" s="358">
        <v>398</v>
      </c>
      <c r="S26" s="358">
        <v>414</v>
      </c>
      <c r="T26" s="358">
        <v>431</v>
      </c>
      <c r="U26" s="361">
        <v>550</v>
      </c>
      <c r="V26" s="324" t="s">
        <v>6</v>
      </c>
      <c r="W26" s="324" t="s">
        <v>6</v>
      </c>
      <c r="X26" s="324" t="s">
        <v>6</v>
      </c>
      <c r="Y26" s="324" t="s">
        <v>6</v>
      </c>
      <c r="Z26" s="324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35">
        <v>21</v>
      </c>
      <c r="C27" s="27">
        <v>144</v>
      </c>
      <c r="D27" s="325" t="s">
        <v>67</v>
      </c>
      <c r="E27" s="325" t="s">
        <v>67</v>
      </c>
      <c r="F27" s="325" t="s">
        <v>67</v>
      </c>
      <c r="G27" s="325" t="s">
        <v>67</v>
      </c>
      <c r="H27" s="325" t="s">
        <v>67</v>
      </c>
      <c r="I27" s="325" t="s">
        <v>67</v>
      </c>
      <c r="J27" s="325" t="s">
        <v>67</v>
      </c>
      <c r="K27" s="325" t="s">
        <v>67</v>
      </c>
      <c r="L27" s="325" t="s">
        <v>67</v>
      </c>
      <c r="M27" s="325" t="s">
        <v>67</v>
      </c>
      <c r="N27" s="325" t="s">
        <v>67</v>
      </c>
      <c r="O27" s="325" t="s">
        <v>67</v>
      </c>
      <c r="P27" s="325" t="s">
        <v>67</v>
      </c>
      <c r="Q27" s="324" t="s">
        <v>6</v>
      </c>
      <c r="R27" s="324" t="s">
        <v>6</v>
      </c>
      <c r="S27" s="324" t="s">
        <v>6</v>
      </c>
      <c r="T27" s="324" t="s">
        <v>6</v>
      </c>
      <c r="U27" s="324" t="s">
        <v>6</v>
      </c>
      <c r="V27" s="324" t="s">
        <v>6</v>
      </c>
      <c r="W27" s="324" t="s">
        <v>6</v>
      </c>
      <c r="X27" s="324" t="s">
        <v>6</v>
      </c>
      <c r="Y27" s="324" t="s">
        <v>6</v>
      </c>
      <c r="Z27" s="324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35">
        <v>22</v>
      </c>
      <c r="C28" s="28">
        <v>150</v>
      </c>
      <c r="D28" s="325" t="s">
        <v>67</v>
      </c>
      <c r="E28" s="325" t="s">
        <v>67</v>
      </c>
      <c r="F28" s="325" t="s">
        <v>67</v>
      </c>
      <c r="G28" s="325" t="s">
        <v>67</v>
      </c>
      <c r="H28" s="325" t="s">
        <v>67</v>
      </c>
      <c r="I28" s="325" t="s">
        <v>67</v>
      </c>
      <c r="J28" s="325" t="s">
        <v>67</v>
      </c>
      <c r="K28" s="325" t="s">
        <v>67</v>
      </c>
      <c r="L28" s="325" t="s">
        <v>67</v>
      </c>
      <c r="M28" s="325" t="s">
        <v>67</v>
      </c>
      <c r="N28" s="325" t="s">
        <v>67</v>
      </c>
      <c r="O28" s="325" t="s">
        <v>67</v>
      </c>
      <c r="P28" s="325" t="s">
        <v>67</v>
      </c>
      <c r="Q28" s="324" t="s">
        <v>6</v>
      </c>
      <c r="R28" s="324" t="s">
        <v>6</v>
      </c>
      <c r="S28" s="324" t="s">
        <v>6</v>
      </c>
      <c r="T28" s="324">
        <v>0</v>
      </c>
      <c r="U28" s="324" t="s">
        <v>6</v>
      </c>
      <c r="V28" s="324" t="s">
        <v>6</v>
      </c>
      <c r="W28" s="324" t="s">
        <v>6</v>
      </c>
      <c r="X28" s="324" t="s">
        <v>6</v>
      </c>
      <c r="Y28" s="324" t="s">
        <v>6</v>
      </c>
      <c r="Z28" s="324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8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C30" s="18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C31" s="18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G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G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G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G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G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G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ZoZJJ/Q6QUtDpj1NMMJzPkVX6tj0baOU7U/zS3i3KEYPpkA88TEq8UmF1RXsvQTE20mNjtZmr9465oJ0vgQFzA==" saltValue="7iqSWbWzkUKqPH7267FO8A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AN92"/>
  <sheetViews>
    <sheetView topLeftCell="A10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1">
        <v>44656</v>
      </c>
      <c r="Y1" s="381"/>
      <c r="AF1" s="8"/>
      <c r="AG1" s="8"/>
    </row>
    <row r="2" spans="1:40" s="1" customFormat="1" ht="18" customHeight="1">
      <c r="E2" s="20"/>
      <c r="J2" s="92" t="s">
        <v>432</v>
      </c>
      <c r="L2" s="92"/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  <c r="AH2" s="1" t="s">
        <v>349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8"/>
      <c r="AH3" s="1" t="s">
        <v>341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  <c r="AH4" t="s">
        <v>334</v>
      </c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  <c r="AH5" t="s">
        <v>330</v>
      </c>
    </row>
    <row r="6" spans="1:40" ht="24.95" customHeight="1" thickBot="1">
      <c r="C6" s="2" t="s">
        <v>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0</v>
      </c>
      <c r="AC6" s="18" t="s">
        <v>3</v>
      </c>
      <c r="AD6" s="19"/>
      <c r="AF6" s="1"/>
      <c r="AG6" s="1"/>
      <c r="AH6" t="s">
        <v>328</v>
      </c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67</v>
      </c>
      <c r="E7" s="87">
        <v>73</v>
      </c>
      <c r="F7" s="87">
        <v>79</v>
      </c>
      <c r="G7" s="87">
        <v>85</v>
      </c>
      <c r="H7" s="87">
        <v>91</v>
      </c>
      <c r="I7" s="87">
        <v>97</v>
      </c>
      <c r="J7" s="87">
        <v>103</v>
      </c>
      <c r="K7" s="87">
        <v>110</v>
      </c>
      <c r="L7" s="87">
        <v>116</v>
      </c>
      <c r="M7" s="88">
        <v>138</v>
      </c>
      <c r="N7" s="88">
        <v>145</v>
      </c>
      <c r="O7" s="88">
        <v>152</v>
      </c>
      <c r="P7" s="88">
        <v>170</v>
      </c>
      <c r="Q7" s="89">
        <v>231</v>
      </c>
      <c r="R7" s="89">
        <v>240</v>
      </c>
      <c r="S7" s="89">
        <v>249</v>
      </c>
      <c r="T7" s="89">
        <v>257</v>
      </c>
      <c r="U7" s="90">
        <v>369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91</v>
      </c>
      <c r="AK7" s="53">
        <f>'CALCULATOR SHEET'!J13</f>
        <v>117.5</v>
      </c>
      <c r="AL7" s="53">
        <f t="shared" ref="AL7:AL70" si="0">IF(AJ7=0,"",MATCH(CEILING(AJ7,6),$D$4:$Z$4,0))</f>
        <v>13</v>
      </c>
      <c r="AM7" s="53">
        <f>IF(AK7=0,"",MATCH(CEILING(AK7,6),$C$7:$C$28,0))</f>
        <v>17</v>
      </c>
      <c r="AN7" s="54">
        <f t="shared" ref="AN7:AN70" si="1">IF(AL7="","",INDEX($D$7:$Z$28,AM7,AL7))</f>
        <v>338</v>
      </c>
    </row>
    <row r="8" spans="1:40" ht="29.1" customHeight="1">
      <c r="B8" s="35">
        <v>2</v>
      </c>
      <c r="C8" s="27">
        <v>30</v>
      </c>
      <c r="D8" s="87">
        <v>70</v>
      </c>
      <c r="E8" s="87">
        <v>77</v>
      </c>
      <c r="F8" s="87">
        <v>83</v>
      </c>
      <c r="G8" s="87">
        <v>90</v>
      </c>
      <c r="H8" s="87">
        <v>97</v>
      </c>
      <c r="I8" s="87">
        <v>104</v>
      </c>
      <c r="J8" s="87">
        <v>110</v>
      </c>
      <c r="K8" s="87">
        <v>117</v>
      </c>
      <c r="L8" s="87">
        <v>124</v>
      </c>
      <c r="M8" s="88">
        <v>147</v>
      </c>
      <c r="N8" s="88">
        <v>154</v>
      </c>
      <c r="O8" s="88">
        <v>162</v>
      </c>
      <c r="P8" s="88">
        <v>181</v>
      </c>
      <c r="Q8" s="89">
        <v>242</v>
      </c>
      <c r="R8" s="89">
        <v>251</v>
      </c>
      <c r="S8" s="89">
        <v>261</v>
      </c>
      <c r="T8" s="89">
        <v>270</v>
      </c>
      <c r="U8" s="90">
        <v>382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47</v>
      </c>
      <c r="AK8" s="53">
        <f>'CALCULATOR SHEET'!J14</f>
        <v>117.5</v>
      </c>
      <c r="AL8" s="53">
        <f t="shared" si="0"/>
        <v>5</v>
      </c>
      <c r="AM8" s="53">
        <f t="shared" ref="AM8:AM71" si="2">IF(AK8=0,"",MATCH(CEILING(AK8,6),$C$7:$C$28,0))</f>
        <v>17</v>
      </c>
      <c r="AN8" s="54">
        <f t="shared" si="1"/>
        <v>194</v>
      </c>
    </row>
    <row r="9" spans="1:40" ht="29.1" customHeight="1">
      <c r="B9" s="35">
        <v>3</v>
      </c>
      <c r="C9" s="27">
        <v>36</v>
      </c>
      <c r="D9" s="87">
        <v>73</v>
      </c>
      <c r="E9" s="87">
        <v>80</v>
      </c>
      <c r="F9" s="87">
        <v>88</v>
      </c>
      <c r="G9" s="87">
        <v>95</v>
      </c>
      <c r="H9" s="87">
        <v>102</v>
      </c>
      <c r="I9" s="87">
        <v>110</v>
      </c>
      <c r="J9" s="87">
        <v>117</v>
      </c>
      <c r="K9" s="87">
        <v>125</v>
      </c>
      <c r="L9" s="87">
        <v>132</v>
      </c>
      <c r="M9" s="88">
        <v>155</v>
      </c>
      <c r="N9" s="88">
        <v>163</v>
      </c>
      <c r="O9" s="88">
        <v>171</v>
      </c>
      <c r="P9" s="88">
        <v>191</v>
      </c>
      <c r="Q9" s="89">
        <v>253</v>
      </c>
      <c r="R9" s="89">
        <v>263</v>
      </c>
      <c r="S9" s="89">
        <v>273</v>
      </c>
      <c r="T9" s="89">
        <v>283</v>
      </c>
      <c r="U9" s="90">
        <v>396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2"/>
        <v/>
      </c>
      <c r="AN9" s="54" t="str">
        <f t="shared" si="1"/>
        <v/>
      </c>
    </row>
    <row r="10" spans="1:40" ht="29.1" customHeight="1">
      <c r="B10" s="35">
        <v>4</v>
      </c>
      <c r="C10" s="27">
        <v>42</v>
      </c>
      <c r="D10" s="87">
        <v>76</v>
      </c>
      <c r="E10" s="87">
        <v>84</v>
      </c>
      <c r="F10" s="87">
        <v>92</v>
      </c>
      <c r="G10" s="87">
        <v>100</v>
      </c>
      <c r="H10" s="87">
        <v>108</v>
      </c>
      <c r="I10" s="87">
        <v>116</v>
      </c>
      <c r="J10" s="87">
        <v>124</v>
      </c>
      <c r="K10" s="87">
        <v>132</v>
      </c>
      <c r="L10" s="87">
        <v>140</v>
      </c>
      <c r="M10" s="88">
        <v>164</v>
      </c>
      <c r="N10" s="88">
        <v>173</v>
      </c>
      <c r="O10" s="88">
        <v>181</v>
      </c>
      <c r="P10" s="88">
        <v>202</v>
      </c>
      <c r="Q10" s="89">
        <v>264</v>
      </c>
      <c r="R10" s="89">
        <v>275</v>
      </c>
      <c r="S10" s="89">
        <v>285</v>
      </c>
      <c r="T10" s="89">
        <v>296</v>
      </c>
      <c r="U10" s="90">
        <v>409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2"/>
        <v/>
      </c>
      <c r="AN10" s="54" t="str">
        <f t="shared" si="1"/>
        <v/>
      </c>
    </row>
    <row r="11" spans="1:40" ht="29.1" customHeight="1">
      <c r="B11" s="35">
        <v>5</v>
      </c>
      <c r="C11" s="27">
        <v>48</v>
      </c>
      <c r="D11" s="87">
        <v>80</v>
      </c>
      <c r="E11" s="87">
        <v>88</v>
      </c>
      <c r="F11" s="87">
        <v>97</v>
      </c>
      <c r="G11" s="87">
        <v>105</v>
      </c>
      <c r="H11" s="87">
        <v>114</v>
      </c>
      <c r="I11" s="87">
        <v>122</v>
      </c>
      <c r="J11" s="87">
        <v>131</v>
      </c>
      <c r="K11" s="87">
        <v>140</v>
      </c>
      <c r="L11" s="87">
        <v>148</v>
      </c>
      <c r="M11" s="88">
        <v>173</v>
      </c>
      <c r="N11" s="88">
        <v>182</v>
      </c>
      <c r="O11" s="88">
        <v>191</v>
      </c>
      <c r="P11" s="88">
        <v>212</v>
      </c>
      <c r="Q11" s="89">
        <v>275</v>
      </c>
      <c r="R11" s="89">
        <v>286</v>
      </c>
      <c r="S11" s="89">
        <v>298</v>
      </c>
      <c r="T11" s="89">
        <v>309</v>
      </c>
      <c r="U11" s="90">
        <v>422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2"/>
        <v/>
      </c>
      <c r="AN11" s="54" t="str">
        <f t="shared" si="1"/>
        <v/>
      </c>
    </row>
    <row r="12" spans="1:40" ht="29.1" customHeight="1">
      <c r="B12" s="35">
        <v>6</v>
      </c>
      <c r="C12" s="27">
        <v>54</v>
      </c>
      <c r="D12" s="87">
        <v>83</v>
      </c>
      <c r="E12" s="87">
        <v>92</v>
      </c>
      <c r="F12" s="87">
        <v>101</v>
      </c>
      <c r="G12" s="87">
        <v>110</v>
      </c>
      <c r="H12" s="87">
        <v>119</v>
      </c>
      <c r="I12" s="87">
        <v>129</v>
      </c>
      <c r="J12" s="87">
        <v>138</v>
      </c>
      <c r="K12" s="87">
        <v>147</v>
      </c>
      <c r="L12" s="87">
        <v>156</v>
      </c>
      <c r="M12" s="88">
        <v>181</v>
      </c>
      <c r="N12" s="88">
        <v>191</v>
      </c>
      <c r="O12" s="88">
        <v>201</v>
      </c>
      <c r="P12" s="88">
        <v>222</v>
      </c>
      <c r="Q12" s="89">
        <v>286</v>
      </c>
      <c r="R12" s="89">
        <v>298</v>
      </c>
      <c r="S12" s="89">
        <v>310</v>
      </c>
      <c r="T12" s="89">
        <v>322</v>
      </c>
      <c r="U12" s="90">
        <v>436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2"/>
        <v/>
      </c>
      <c r="AN12" s="54" t="str">
        <f t="shared" si="1"/>
        <v/>
      </c>
    </row>
    <row r="13" spans="1:40" ht="29.1" customHeight="1">
      <c r="B13" s="35">
        <v>7</v>
      </c>
      <c r="C13" s="27">
        <v>60</v>
      </c>
      <c r="D13" s="87">
        <v>86</v>
      </c>
      <c r="E13" s="87">
        <v>96</v>
      </c>
      <c r="F13" s="87">
        <v>106</v>
      </c>
      <c r="G13" s="87">
        <v>115</v>
      </c>
      <c r="H13" s="87">
        <v>125</v>
      </c>
      <c r="I13" s="87">
        <v>135</v>
      </c>
      <c r="J13" s="87">
        <v>145</v>
      </c>
      <c r="K13" s="87">
        <v>154</v>
      </c>
      <c r="L13" s="87">
        <v>164</v>
      </c>
      <c r="M13" s="88">
        <v>190</v>
      </c>
      <c r="N13" s="88">
        <v>200</v>
      </c>
      <c r="O13" s="88">
        <v>211</v>
      </c>
      <c r="P13" s="88">
        <v>233</v>
      </c>
      <c r="Q13" s="89">
        <v>298</v>
      </c>
      <c r="R13" s="89">
        <v>310</v>
      </c>
      <c r="S13" s="89">
        <v>322</v>
      </c>
      <c r="T13" s="89">
        <v>334</v>
      </c>
      <c r="U13" s="90">
        <v>449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2"/>
        <v/>
      </c>
      <c r="AN13" s="54" t="str">
        <f t="shared" si="1"/>
        <v/>
      </c>
    </row>
    <row r="14" spans="1:40" ht="29.1" customHeight="1">
      <c r="B14" s="35">
        <v>8</v>
      </c>
      <c r="C14" s="27">
        <v>66</v>
      </c>
      <c r="D14" s="87">
        <v>89</v>
      </c>
      <c r="E14" s="87">
        <v>100</v>
      </c>
      <c r="F14" s="87">
        <v>110</v>
      </c>
      <c r="G14" s="87">
        <v>120</v>
      </c>
      <c r="H14" s="87">
        <v>131</v>
      </c>
      <c r="I14" s="87">
        <v>141</v>
      </c>
      <c r="J14" s="87">
        <v>151</v>
      </c>
      <c r="K14" s="87">
        <v>162</v>
      </c>
      <c r="L14" s="87">
        <v>172</v>
      </c>
      <c r="M14" s="88">
        <v>199</v>
      </c>
      <c r="N14" s="88">
        <v>210</v>
      </c>
      <c r="O14" s="88">
        <v>221</v>
      </c>
      <c r="P14" s="88">
        <v>243</v>
      </c>
      <c r="Q14" s="89">
        <v>309</v>
      </c>
      <c r="R14" s="89">
        <v>321</v>
      </c>
      <c r="S14" s="89">
        <v>334</v>
      </c>
      <c r="T14" s="89">
        <v>347</v>
      </c>
      <c r="U14" s="90">
        <v>463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2"/>
        <v/>
      </c>
      <c r="AN14" s="54" t="str">
        <f t="shared" si="1"/>
        <v/>
      </c>
    </row>
    <row r="15" spans="1:40" ht="29.1" customHeight="1">
      <c r="B15" s="35">
        <v>9</v>
      </c>
      <c r="C15" s="27">
        <v>72</v>
      </c>
      <c r="D15" s="87">
        <v>93</v>
      </c>
      <c r="E15" s="87">
        <v>103</v>
      </c>
      <c r="F15" s="87">
        <v>114</v>
      </c>
      <c r="G15" s="87">
        <v>125</v>
      </c>
      <c r="H15" s="87">
        <v>136</v>
      </c>
      <c r="I15" s="87">
        <v>147</v>
      </c>
      <c r="J15" s="87">
        <v>158</v>
      </c>
      <c r="K15" s="87">
        <v>169</v>
      </c>
      <c r="L15" s="87">
        <v>180</v>
      </c>
      <c r="M15" s="88">
        <v>207</v>
      </c>
      <c r="N15" s="88">
        <v>219</v>
      </c>
      <c r="O15" s="88">
        <v>231</v>
      </c>
      <c r="P15" s="88">
        <v>254</v>
      </c>
      <c r="Q15" s="89">
        <v>320</v>
      </c>
      <c r="R15" s="89">
        <v>333</v>
      </c>
      <c r="S15" s="89">
        <v>347</v>
      </c>
      <c r="T15" s="89">
        <v>360</v>
      </c>
      <c r="U15" s="90">
        <v>476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96</v>
      </c>
      <c r="E16" s="87">
        <v>107</v>
      </c>
      <c r="F16" s="87">
        <v>119</v>
      </c>
      <c r="G16" s="87">
        <v>130</v>
      </c>
      <c r="H16" s="87">
        <v>142</v>
      </c>
      <c r="I16" s="87">
        <v>154</v>
      </c>
      <c r="J16" s="87">
        <v>165</v>
      </c>
      <c r="K16" s="87">
        <v>177</v>
      </c>
      <c r="L16" s="87">
        <v>188</v>
      </c>
      <c r="M16" s="88">
        <v>216</v>
      </c>
      <c r="N16" s="88">
        <v>228</v>
      </c>
      <c r="O16" s="88">
        <v>240</v>
      </c>
      <c r="P16" s="88">
        <v>264</v>
      </c>
      <c r="Q16" s="89">
        <v>331</v>
      </c>
      <c r="R16" s="89">
        <v>345</v>
      </c>
      <c r="S16" s="89">
        <v>359</v>
      </c>
      <c r="T16" s="89">
        <v>373</v>
      </c>
      <c r="U16" s="90">
        <v>490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99</v>
      </c>
      <c r="E17" s="87">
        <v>111</v>
      </c>
      <c r="F17" s="87">
        <v>123</v>
      </c>
      <c r="G17" s="87">
        <v>136</v>
      </c>
      <c r="H17" s="87">
        <v>148</v>
      </c>
      <c r="I17" s="87">
        <v>160</v>
      </c>
      <c r="J17" s="87">
        <v>172</v>
      </c>
      <c r="K17" s="87">
        <v>184</v>
      </c>
      <c r="L17" s="87">
        <v>196</v>
      </c>
      <c r="M17" s="88">
        <v>225</v>
      </c>
      <c r="N17" s="88">
        <v>237</v>
      </c>
      <c r="O17" s="88">
        <v>250</v>
      </c>
      <c r="P17" s="88">
        <v>275</v>
      </c>
      <c r="Q17" s="89">
        <v>342</v>
      </c>
      <c r="R17" s="89">
        <v>356</v>
      </c>
      <c r="S17" s="89">
        <v>371</v>
      </c>
      <c r="T17" s="89">
        <v>386</v>
      </c>
      <c r="U17" s="90">
        <v>503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102</v>
      </c>
      <c r="E18" s="87">
        <v>115</v>
      </c>
      <c r="F18" s="87">
        <v>128</v>
      </c>
      <c r="G18" s="87">
        <v>141</v>
      </c>
      <c r="H18" s="87">
        <v>153</v>
      </c>
      <c r="I18" s="87">
        <v>166</v>
      </c>
      <c r="J18" s="87">
        <v>179</v>
      </c>
      <c r="K18" s="87">
        <v>192</v>
      </c>
      <c r="L18" s="87">
        <v>204</v>
      </c>
      <c r="M18" s="88">
        <v>233</v>
      </c>
      <c r="N18" s="88">
        <v>247</v>
      </c>
      <c r="O18" s="88">
        <v>260</v>
      </c>
      <c r="P18" s="88">
        <v>285</v>
      </c>
      <c r="Q18" s="89">
        <v>353</v>
      </c>
      <c r="R18" s="89">
        <v>368</v>
      </c>
      <c r="S18" s="89">
        <v>384</v>
      </c>
      <c r="T18" s="89">
        <v>399</v>
      </c>
      <c r="U18" s="90">
        <v>517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116</v>
      </c>
      <c r="E19" s="88">
        <v>130</v>
      </c>
      <c r="F19" s="88">
        <v>144</v>
      </c>
      <c r="G19" s="88">
        <v>158</v>
      </c>
      <c r="H19" s="88">
        <v>172</v>
      </c>
      <c r="I19" s="88">
        <v>186</v>
      </c>
      <c r="J19" s="88">
        <v>200</v>
      </c>
      <c r="K19" s="88">
        <v>214</v>
      </c>
      <c r="L19" s="88">
        <v>228</v>
      </c>
      <c r="M19" s="88">
        <v>242</v>
      </c>
      <c r="N19" s="88">
        <v>256</v>
      </c>
      <c r="O19" s="88">
        <v>270</v>
      </c>
      <c r="P19" s="88">
        <v>296</v>
      </c>
      <c r="Q19" s="89">
        <v>364</v>
      </c>
      <c r="R19" s="89">
        <v>380</v>
      </c>
      <c r="S19" s="89">
        <v>396</v>
      </c>
      <c r="T19" s="89">
        <v>412</v>
      </c>
      <c r="U19" s="90">
        <v>530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119</v>
      </c>
      <c r="E20" s="88">
        <v>133</v>
      </c>
      <c r="F20" s="88">
        <v>148</v>
      </c>
      <c r="G20" s="88">
        <v>163</v>
      </c>
      <c r="H20" s="88">
        <v>177</v>
      </c>
      <c r="I20" s="88">
        <v>192</v>
      </c>
      <c r="J20" s="88">
        <v>207</v>
      </c>
      <c r="K20" s="88">
        <v>221</v>
      </c>
      <c r="L20" s="88">
        <v>236</v>
      </c>
      <c r="M20" s="88">
        <v>251</v>
      </c>
      <c r="N20" s="88">
        <v>265</v>
      </c>
      <c r="O20" s="88">
        <v>280</v>
      </c>
      <c r="P20" s="88">
        <v>306</v>
      </c>
      <c r="Q20" s="89">
        <v>375</v>
      </c>
      <c r="R20" s="89">
        <v>391</v>
      </c>
      <c r="S20" s="89">
        <v>408</v>
      </c>
      <c r="T20" s="89">
        <v>425</v>
      </c>
      <c r="U20" s="90">
        <v>544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122</v>
      </c>
      <c r="E21" s="88">
        <v>136</v>
      </c>
      <c r="F21" s="88">
        <v>153</v>
      </c>
      <c r="G21" s="88">
        <v>168</v>
      </c>
      <c r="H21" s="88">
        <v>183</v>
      </c>
      <c r="I21" s="88">
        <v>198</v>
      </c>
      <c r="J21" s="88">
        <v>214</v>
      </c>
      <c r="K21" s="88">
        <v>229</v>
      </c>
      <c r="L21" s="88">
        <v>244</v>
      </c>
      <c r="M21" s="88">
        <v>259</v>
      </c>
      <c r="N21" s="88">
        <v>274</v>
      </c>
      <c r="O21" s="88">
        <v>290</v>
      </c>
      <c r="P21" s="88">
        <v>317</v>
      </c>
      <c r="Q21" s="89">
        <v>386</v>
      </c>
      <c r="R21" s="89">
        <v>403</v>
      </c>
      <c r="S21" s="89">
        <v>420</v>
      </c>
      <c r="T21" s="89">
        <v>437</v>
      </c>
      <c r="U21" s="90">
        <v>557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125</v>
      </c>
      <c r="E22" s="88">
        <v>139</v>
      </c>
      <c r="F22" s="88">
        <v>157</v>
      </c>
      <c r="G22" s="88">
        <v>173</v>
      </c>
      <c r="H22" s="88">
        <v>189</v>
      </c>
      <c r="I22" s="88">
        <v>205</v>
      </c>
      <c r="J22" s="88">
        <v>220</v>
      </c>
      <c r="K22" s="88">
        <v>236</v>
      </c>
      <c r="L22" s="88">
        <v>252</v>
      </c>
      <c r="M22" s="88">
        <v>268</v>
      </c>
      <c r="N22" s="88">
        <v>284</v>
      </c>
      <c r="O22" s="88">
        <v>300</v>
      </c>
      <c r="P22" s="88">
        <v>327</v>
      </c>
      <c r="Q22" s="89">
        <v>397</v>
      </c>
      <c r="R22" s="89">
        <v>415</v>
      </c>
      <c r="S22" s="89">
        <v>433</v>
      </c>
      <c r="T22" s="89">
        <v>450</v>
      </c>
      <c r="U22" s="90">
        <v>571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129</v>
      </c>
      <c r="E23" s="88">
        <v>142</v>
      </c>
      <c r="F23" s="88">
        <v>161</v>
      </c>
      <c r="G23" s="88">
        <v>178</v>
      </c>
      <c r="H23" s="88">
        <v>194</v>
      </c>
      <c r="I23" s="88">
        <v>211</v>
      </c>
      <c r="J23" s="88">
        <v>227</v>
      </c>
      <c r="K23" s="88">
        <v>244</v>
      </c>
      <c r="L23" s="88">
        <v>260</v>
      </c>
      <c r="M23" s="88">
        <v>277</v>
      </c>
      <c r="N23" s="88">
        <v>293</v>
      </c>
      <c r="O23" s="88">
        <v>310</v>
      </c>
      <c r="P23" s="88">
        <v>338</v>
      </c>
      <c r="Q23" s="89">
        <v>408</v>
      </c>
      <c r="R23" s="89">
        <v>427</v>
      </c>
      <c r="S23" s="89">
        <v>445</v>
      </c>
      <c r="T23" s="89">
        <v>463</v>
      </c>
      <c r="U23" s="90">
        <v>584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132</v>
      </c>
      <c r="E24" s="88">
        <v>145</v>
      </c>
      <c r="F24" s="88">
        <v>166</v>
      </c>
      <c r="G24" s="88">
        <v>183</v>
      </c>
      <c r="H24" s="88">
        <v>200</v>
      </c>
      <c r="I24" s="88">
        <v>217</v>
      </c>
      <c r="J24" s="88">
        <v>234</v>
      </c>
      <c r="K24" s="88">
        <v>251</v>
      </c>
      <c r="L24" s="88">
        <v>268</v>
      </c>
      <c r="M24" s="88">
        <v>285</v>
      </c>
      <c r="N24" s="88">
        <v>302</v>
      </c>
      <c r="O24" s="88">
        <v>319</v>
      </c>
      <c r="P24" s="88">
        <v>348</v>
      </c>
      <c r="Q24" s="89">
        <v>419</v>
      </c>
      <c r="R24" s="89">
        <v>438</v>
      </c>
      <c r="S24" s="89">
        <v>457</v>
      </c>
      <c r="T24" s="89">
        <v>476</v>
      </c>
      <c r="U24" s="90">
        <v>598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176</v>
      </c>
      <c r="E25" s="89">
        <v>196</v>
      </c>
      <c r="F25" s="89">
        <v>215</v>
      </c>
      <c r="G25" s="89">
        <v>235</v>
      </c>
      <c r="H25" s="89">
        <v>254</v>
      </c>
      <c r="I25" s="89">
        <v>274</v>
      </c>
      <c r="J25" s="89">
        <v>293</v>
      </c>
      <c r="K25" s="89">
        <v>313</v>
      </c>
      <c r="L25" s="89">
        <v>332</v>
      </c>
      <c r="M25" s="89">
        <v>352</v>
      </c>
      <c r="N25" s="89">
        <v>372</v>
      </c>
      <c r="O25" s="89">
        <v>391</v>
      </c>
      <c r="P25" s="89">
        <v>411</v>
      </c>
      <c r="Q25" s="89">
        <v>430</v>
      </c>
      <c r="R25" s="89">
        <v>450</v>
      </c>
      <c r="S25" s="89">
        <v>469</v>
      </c>
      <c r="T25" s="89">
        <v>489</v>
      </c>
      <c r="U25" s="90">
        <v>611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179</v>
      </c>
      <c r="E26" s="89">
        <v>199</v>
      </c>
      <c r="F26" s="89">
        <v>219</v>
      </c>
      <c r="G26" s="89">
        <v>240</v>
      </c>
      <c r="H26" s="89">
        <v>260</v>
      </c>
      <c r="I26" s="89">
        <v>280</v>
      </c>
      <c r="J26" s="89">
        <v>300</v>
      </c>
      <c r="K26" s="89">
        <v>320</v>
      </c>
      <c r="L26" s="89">
        <v>340</v>
      </c>
      <c r="M26" s="89">
        <v>361</v>
      </c>
      <c r="N26" s="89">
        <v>381</v>
      </c>
      <c r="O26" s="89">
        <v>401</v>
      </c>
      <c r="P26" s="89">
        <v>421</v>
      </c>
      <c r="Q26" s="89">
        <v>441</v>
      </c>
      <c r="R26" s="89">
        <v>461</v>
      </c>
      <c r="S26" s="89">
        <v>482</v>
      </c>
      <c r="T26" s="89">
        <v>502</v>
      </c>
      <c r="U26" s="90">
        <v>625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B39" s="9"/>
      <c r="AC39" s="9"/>
      <c r="AD39" s="9"/>
      <c r="AE39" s="9"/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2"/>
        <v/>
      </c>
      <c r="AN52" s="54" t="str">
        <f t="shared" si="1"/>
        <v/>
      </c>
    </row>
    <row r="53" spans="32:40"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2"/>
        <v/>
      </c>
      <c r="AN53" s="54" t="str">
        <f t="shared" si="1"/>
        <v/>
      </c>
    </row>
    <row r="54" spans="32:40"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2"/>
        <v/>
      </c>
      <c r="AN54" s="54" t="str">
        <f t="shared" si="1"/>
        <v/>
      </c>
    </row>
    <row r="55" spans="32:40"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2"/>
        <v/>
      </c>
      <c r="AN55" s="54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MN2JD/cB0cnviyJXPa+dmDGi7j7cxttoDfNqp/DZKsZ2k9xcczU3CQG1c5jTmZ5DHvQRMwBJNNbM2VHPgzX8Wg==" saltValue="ZX02VCQPSx6BCEts1XfSIQ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19</vt:i4>
      </vt:variant>
    </vt:vector>
  </HeadingPairs>
  <TitlesOfParts>
    <vt:vector size="45" baseType="lpstr">
      <vt:lpstr>CLIENTE</vt:lpstr>
      <vt:lpstr>CALCULATOR SHEET</vt:lpstr>
      <vt:lpstr>GENERAL</vt:lpstr>
      <vt:lpstr>PM-ORDER</vt:lpstr>
      <vt:lpstr>FABRIC REF G.</vt:lpstr>
      <vt:lpstr>FABRIC CROSS-REF</vt:lpstr>
      <vt:lpstr>ROLLER G1</vt:lpstr>
      <vt:lpstr>ROLLER G2</vt:lpstr>
      <vt:lpstr>ROLLER G3</vt:lpstr>
      <vt:lpstr>ROLLER G4</vt:lpstr>
      <vt:lpstr>ROLLER G5</vt:lpstr>
      <vt:lpstr>ROLLER G6</vt:lpstr>
      <vt:lpstr>ROLLER G7</vt:lpstr>
      <vt:lpstr>ROLLER G8</vt:lpstr>
      <vt:lpstr>ROLLER G9</vt:lpstr>
      <vt:lpstr>ROLLER EXT.</vt:lpstr>
      <vt:lpstr>VERTICAL G1</vt:lpstr>
      <vt:lpstr>ZEBRA G1</vt:lpstr>
      <vt:lpstr>ZEBRA G2</vt:lpstr>
      <vt:lpstr>ZEBRA G3</vt:lpstr>
      <vt:lpstr>ZEBRA G4</vt:lpstr>
      <vt:lpstr>ZEBRA G5</vt:lpstr>
      <vt:lpstr>ZEBRA G6</vt:lpstr>
      <vt:lpstr>ZEBRA G7</vt:lpstr>
      <vt:lpstr>ZEBRA G8</vt:lpstr>
      <vt:lpstr>BOMS</vt:lpstr>
      <vt:lpstr>'CALCULATOR SHEET'!Área_de_impresión</vt:lpstr>
      <vt:lpstr>CLIENTE!Área_de_impresión</vt:lpstr>
      <vt:lpstr>'ROLLER G1'!Área_de_impresión</vt:lpstr>
      <vt:lpstr>'ROLLER G2'!Área_de_impresión</vt:lpstr>
      <vt:lpstr>'ROLLER G3'!Área_de_impresión</vt:lpstr>
      <vt:lpstr>'ROLLER G4'!Área_de_impresión</vt:lpstr>
      <vt:lpstr>'ROLLER G5'!Área_de_impresión</vt:lpstr>
      <vt:lpstr>'ROLLER G6'!Área_de_impresión</vt:lpstr>
      <vt:lpstr>'ROLLER G7'!Área_de_impresión</vt:lpstr>
      <vt:lpstr>'ROLLER G8'!Área_de_impresión</vt:lpstr>
      <vt:lpstr>'ROLLER G9'!Área_de_impresión</vt:lpstr>
      <vt:lpstr>DIRECTION</vt:lpstr>
      <vt:lpstr>FABRICSELECTION</vt:lpstr>
      <vt:lpstr>MOTEXT</vt:lpstr>
      <vt:lpstr>MOTR</vt:lpstr>
      <vt:lpstr>MOTZ</vt:lpstr>
      <vt:lpstr>PERFILA</vt:lpstr>
      <vt:lpstr>PERFILB</vt:lpstr>
      <vt:lpstr>CLIENTE!Títulos_a_imprimir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Zatarain</dc:creator>
  <cp:lastModifiedBy>Esau Gomez</cp:lastModifiedBy>
  <cp:lastPrinted>2025-11-04T22:23:23Z</cp:lastPrinted>
  <dcterms:created xsi:type="dcterms:W3CDTF">2016-09-27T19:33:28Z</dcterms:created>
  <dcterms:modified xsi:type="dcterms:W3CDTF">2025-11-04T22:30:10Z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e62bbf6f-6564-4a1d-a0f5-3dc76c55c852</vt:lpwstr>
  </property>
</Properties>
</file>