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\PO BS 102925EG-5 CINTHYA GOMEZ CORNISA ROLLER\"/>
    </mc:Choice>
  </mc:AlternateContent>
  <xr:revisionPtr revIDLastSave="0" documentId="8_{A5D0E12E-9736-4313-B204-B89D443B435F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" i="38" l="1"/>
  <c r="S15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s="1"/>
  <c r="S13" i="38" l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<sst xmlns="http://schemas.openxmlformats.org/spreadsheetml/2006/main" count="3311" uniqueCount="472">
  <si>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</si>
  <si>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</si>
  <si>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</si>
  <si>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</si>
  <si>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</si>
  <si>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</si>
  <si>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</si>
  <si>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</si>
  <si>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</si>
  <si>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</si>
  <si>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</si>
  <si>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</si>
  <si>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</si>
  <si>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</si>
  <si>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</si>
  <si>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</si>
  <si>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</si>
  <si>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</si>
  <si>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</si>
  <si>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</si>
  <si>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</si>
  <si>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</si>
  <si>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</si>
  <si>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</si>
  <si>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</si>
  <si>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</si>
  <si>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</si>
  <si>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</si>
  <si>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</si>
  <si>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</si>
  <si>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</si>
  <si>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</si>
  <si>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</si>
  <si>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</si>
  <si>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</si>
  <si>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</si>
  <si>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</si>
  <si>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</si>
  <si>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</si>
  <si>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</si>
  <si>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</si>
  <si>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</si>
  <si>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</si>
  <si>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</si>
  <si>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</si>
  <si>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</si>
  <si>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</si>
  <si>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</si>
  <si>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</si>
  <si>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</si>
  <si>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</si>
  <si>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</si>
  <si>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</si>
  <si>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</si>
  <si>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</si>
  <si>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</si>
  <si>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</si>
  <si>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</si>
  <si>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</si>
  <si>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</si>
  <si>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</si>
  <si>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</si>
  <si>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</si>
  <si>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</si>
  <si>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</si>
  <si>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</si>
  <si>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</si>
  <si>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</si>
  <si>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</si>
  <si>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</si>
  <si>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</si>
  <si>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</si>
  <si>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</si>
  <si>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</si>
  <si>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</si>
  <si>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</si>
  <si>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</si>
  <si>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</si>
  <si>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</si>
  <si>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</si>
  <si>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</si>
  <si>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</si>
  <si>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</si>
  <si>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</si>
  <si>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</si>
  <si>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</si>
  <si>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</si>
  <si>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</si>
  <si>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</si>
  <si>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</si>
  <si>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</si>
  <si>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</si>
  <si>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</si>
  <si>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</si>
  <si>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</si>
  <si>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</si>
  <si>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</si>
  <si>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</si>
  <si>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</si>
  <si>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</si>
  <si>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</si>
  <si>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</si>
  <si>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</si>
  <si>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</si>
  <si>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</si>
  <si>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</si>
  <si>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</si>
  <si>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</si>
  <si>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</si>
  <si>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</si>
  <si>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</si>
  <si>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</si>
  <si>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</si>
  <si>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</si>
  <si>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</si>
  <si>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</si>
  <si>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</si>
  <si>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</si>
  <si>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</si>
  <si>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</si>
  <si>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</si>
  <si>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</si>
  <si>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</si>
  <si>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</si>
  <si>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</si>
  <si>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</si>
  <si>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</si>
  <si>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</si>
  <si>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</si>
  <si>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</si>
  <si>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</si>
  <si>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</si>
  <si>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</si>
  <si>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</si>
  <si>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</si>
  <si>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</si>
  <si>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</si>
  <si>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</si>
  <si>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</si>
  <si>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</si>
  <si>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</si>
  <si>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</si>
  <si>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</si>
  <si>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</si>
  <si>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</si>
  <si>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</si>
  <si>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</si>
  <si>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</si>
  <si>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</si>
  <si>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</si>
  <si>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</si>
  <si>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</si>
  <si>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</si>
  <si>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</si>
  <si>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</si>
  <si>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</si>
  <si>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</si>
  <si>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</si>
  <si>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</si>
  <si>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</si>
  <si>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</si>
  <si>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</si>
  <si>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</si>
  <si>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</si>
  <si>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</si>
  <si>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</si>
  <si>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</si>
  <si>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</si>
  <si>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</si>
  <si>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</si>
  <si>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</si>
  <si>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</si>
  <si>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</si>
  <si>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</si>
  <si>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</si>
  <si>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</si>
  <si>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</si>
  <si>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</si>
  <si>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</si>
  <si>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</si>
  <si>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</si>
  <si>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</si>
  <si>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</si>
  <si>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</si>
  <si>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</si>
  <si>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</si>
  <si>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</si>
  <si>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</si>
  <si>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</si>
  <si>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</si>
  <si>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</si>
  <si>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</si>
  <si>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</si>
  <si>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</si>
  <si>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</si>
  <si>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</si>
  <si>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</si>
  <si>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</si>
  <si>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</si>
  <si>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</si>
  <si>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</si>
  <si>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</si>
  <si>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</si>
  <si>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</si>
  <si>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</si>
  <si>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</si>
  <si>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</si>
  <si>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</si>
  <si>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</si>
  <si>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</si>
  <si>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</si>
  <si>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</si>
  <si>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</si>
  <si>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</si>
  <si>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</si>
  <si>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</si>
  <si>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</si>
  <si>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</si>
  <si>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</si>
  <si>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</si>
  <si>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</si>
  <si>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</si>
  <si>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</si>
  <si>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</si>
  <si>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</si>
  <si>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</si>
  <si>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</si>
  <si>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</si>
  <si>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</si>
  <si>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</si>
  <si>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</si>
  <si>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</si>
  <si>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</si>
  <si>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</si>
  <si>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</si>
  <si>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</si>
  <si>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</si>
  <si>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</si>
  <si>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</si>
  <si>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</si>
  <si>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</si>
  <si>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</si>
  <si>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</si>
  <si>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</si>
  <si>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</si>
  <si>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</si>
  <si>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</si>
  <si>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</si>
  <si>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</si>
  <si>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</si>
  <si>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</si>
  <si>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</si>
  <si>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</si>
  <si>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</si>
  <si>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</si>
  <si>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</si>
  <si>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</si>
  <si>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</si>
  <si>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</si>
  <si>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</si>
  <si>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</si>
  <si>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</si>
  <si>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</si>
  <si>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</si>
  <si>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</si>
  <si>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</si>
  <si>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</si>
  <si>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</si>
  <si>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</si>
  <si>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</si>
  <si>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</si>
  <si>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</si>
  <si>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</si>
  <si>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</si>
  <si>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</si>
  <si>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</si>
  <si>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</si>
  <si>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</si>
  <si>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</si>
  <si>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</si>
  <si>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</si>
  <si>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</si>
  <si>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</si>
  <si>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</si>
  <si>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</si>
  <si>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</si>
  <si>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</si>
  <si>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</si>
  <si>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</si>
  <si>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</si>
  <si>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</si>
  <si>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</si>
  <si>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</si>
  <si>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</si>
  <si>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</si>
  <si>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</si>
  <si>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</si>
  <si>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</si>
  <si>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</si>
  <si>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</si>
  <si>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</si>
  <si>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</si>
  <si>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</si>
  <si>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</si>
  <si>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</si>
  <si>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</si>
  <si>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</si>
  <si>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</si>
  <si>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</si>
  <si>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</si>
  <si>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</si>
  <si>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</si>
  <si>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</si>
  <si>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</si>
  <si>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</si>
  <si>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</si>
  <si>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</si>
  <si>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</si>
  <si>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</si>
  <si>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</si>
  <si>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</si>
  <si>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</si>
  <si>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</si>
  <si>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</si>
  <si>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</si>
  <si>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</si>
  <si>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</si>
  <si>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</si>
  <si>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</si>
  <si>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</si>
  <si>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</si>
  <si>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</si>
  <si>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</si>
  <si>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</si>
  <si>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</si>
  <si>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</si>
  <si>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</si>
  <si>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</si>
  <si>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</si>
  <si>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</si>
  <si>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</si>
  <si>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</si>
  <si>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</si>
  <si>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</si>
  <si>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</si>
  <si>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</si>
  <si>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</si>
  <si>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</si>
  <si>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</si>
  <si>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</si>
  <si>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</si>
  <si>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</si>
  <si>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</si>
  <si>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</si>
  <si>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</si>
  <si>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</si>
  <si>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</si>
  <si>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</si>
  <si>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</si>
  <si>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</si>
  <si>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</si>
  <si>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</si>
  <si>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</si>
  <si>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</si>
  <si>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</si>
  <si>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</si>
  <si>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</si>
  <si>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</si>
  <si>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</si>
  <si>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</si>
  <si>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</si>
  <si>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</si>
  <si>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</si>
  <si>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</si>
  <si>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</si>
  <si>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</si>
  <si>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</si>
  <si>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</si>
  <si>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</si>
  <si>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</si>
  <si>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</si>
  <si>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</si>
  <si>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</si>
  <si>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</si>
  <si>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</si>
  <si>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</si>
  <si>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</si>
  <si>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</si>
  <si>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</si>
  <si>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</si>
  <si>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</si>
  <si>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</si>
  <si>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</si>
  <si>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</si>
  <si>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</si>
  <si>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</si>
  <si>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</si>
  <si>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</si>
  <si>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</si>
  <si>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</si>
  <si>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</si>
  <si>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</si>
  <si>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</si>
  <si>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</si>
  <si>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</si>
  <si>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</si>
  <si>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</si>
  <si>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</si>
  <si>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</si>
  <si>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</si>
  <si>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</si>
  <si>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</si>
  <si>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</si>
  <si>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</si>
  <si>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</si>
  <si>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</si>
  <si>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</si>
  <si>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</si>
  <si>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</si>
  <si>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</si>
  <si>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</si>
  <si>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</si>
  <si>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</si>
  <si>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</si>
  <si>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</si>
  <si>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</si>
  <si>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</si>
  <si>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</si>
  <si>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</si>
  <si>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</si>
  <si>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</si>
  <si>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</si>
  <si>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</si>
  <si>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</si>
  <si>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</si>
  <si>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</si>
  <si>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</si>
  <si>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</si>
  <si>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</si>
  <si>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</si>
  <si>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</si>
  <si>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</si>
  <si>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</si>
  <si>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</si>
  <si>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</si>
  <si>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</si>
  <si>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</si>
  <si>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</si>
  <si>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</si>
  <si>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</si>
  <si>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</si>
  <si>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</si>
  <si>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</si>
  <si>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</si>
  <si>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</si>
  <si>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</si>
  <si>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</si>
  <si>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</si>
  <si>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</si>
  <si>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</si>
  <si>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</si>
  <si>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</si>
  <si>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CINTHYA GOMEZ</t>
  </si>
  <si>
    <t>ROSARITO</t>
  </si>
  <si>
    <t>SAN MARINO</t>
  </si>
  <si>
    <t xml:space="preserve">CIRCUITO VIETRI </t>
  </si>
  <si>
    <t>6-C</t>
  </si>
  <si>
    <t>664 648 0163</t>
  </si>
  <si>
    <t>BAÑO MASTER</t>
  </si>
  <si>
    <t>SC BASIC GRANITE</t>
  </si>
  <si>
    <t>CORNISA PARA BAÑO MASTER PARTE ALTA 33'' ANCHO - CARA 4.5''- HEADER Y RETORNOS 1'' SC BASIC GRANITE</t>
  </si>
  <si>
    <t>BS 102925EG-5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</si>
</sst>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7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8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0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1" fillId="18" borderId="12" xfId="0" applyFont="1" applyFill="1" applyBorder="1" applyAlignment="1">
      <alignment horizontal="center" vertical="center" wrapText="1"/>
    </xf>
    <xf numFmtId="0" fontId="62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E24" sqref="E24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45959</v>
      </c>
      <c r="J5" s="287"/>
      <c r="K5" s="287"/>
      <c r="L5" s="287"/>
      <c r="M5" s="288" t="str">
        <f>IF('CALCULATOR SHEET'!W2=1,"DOCUMENT #","DOCUMENTO #")</f>
        <v>DOCUMENT #</v>
      </c>
      <c r="N5" s="362" t="str">
        <f>IF('CALCULATOR SHEET'!T5&lt;&gt;"",'CALCULATOR SHEET'!T5,"")</f>
        <v>BS 102925EG-5</v>
      </c>
      <c r="O5" s="362"/>
      <c r="P5" s="324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CINTHYA GOMEZ</v>
      </c>
      <c r="J7" s="363" t="str">
        <f>IF('CALCULATOR SHEET'!H8&lt;&gt;"","Calle: "&amp;'CALCULATOR SHEET'!H10&amp;", Numero: "&amp;'CALCULATOR SHEET'!H11,"")</f>
        <v>Calle: CIRCUITO VIETRI , Numero: 6-C</v>
      </c>
      <c r="K7" s="363"/>
      <c r="L7" s="363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3" t="str">
        <f>IF('CALCULATOR SHEET'!H9&lt;&gt;"","Frac: "&amp;'CALCULATOR SHEET'!H9&amp;" - "&amp;'CALCULATOR SHEET'!H8,"")</f>
        <v>Frac: SAN MARINO - ROSARITO</v>
      </c>
      <c r="K8" s="363"/>
      <c r="L8" s="363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CINTHYA GOMEZ</v>
      </c>
      <c r="J10" s="363" t="str">
        <f>IF('CALCULATOR SHEET'!K11&lt;&gt;"",'CALCULATOR SHEET'!$K$11&amp;" Cell: "&amp;'CALCULATOR SHEET'!K10,"")</f>
        <v/>
      </c>
      <c r="K10" s="363"/>
      <c r="L10" s="363"/>
      <c r="N10" s="363" t="str">
        <f>IF('CALCULATOR SHEET'!S70&lt;&gt;"",'CALCULATOR SHEET'!S70,"")</f>
        <v/>
      </c>
      <c r="O10" s="363"/>
      <c r="P10" s="363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1</v>
      </c>
      <c r="G14" s="170" t="str">
        <f>IF('CALCULATOR SHEET'!G13&lt;&gt;"",'CALCULATOR SHEET'!G13,"")</f>
        <v>SC BASIC GRANITE</v>
      </c>
      <c r="H14" s="170" t="str">
        <f>IF('CALCULATOR SHEET'!H13&lt;&gt;"",'CALCULATOR SHEET'!H13,"")</f>
        <v>BAÑO MASTER</v>
      </c>
      <c r="I14" s="171">
        <f>IF(E14&lt;&gt;"",'CALCULATOR SHEET'!I13,"")</f>
        <v>31</v>
      </c>
      <c r="J14" s="171">
        <f>IF(I14&lt;&gt;"",'CALCULATOR SHEET'!J13,"")</f>
        <v>20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76</v>
      </c>
      <c r="O14" s="164"/>
      <c r="P14" s="167">
        <f>IF(D14&lt;&gt;"",N14*D14,"")</f>
        <v>76</v>
      </c>
      <c r="Q14" s="193"/>
      <c r="R14" s="64" t="s">
        <v>200</v>
      </c>
      <c r="T14" s="160">
        <f>IF('CALCULATOR SHEET'!$T$58="PESOS",'CALCULATOR SHEET'!S13*'CALCULATOR SHEET'!$W$6,'CALCULATOR SHEET'!S13)</f>
        <v>76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70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5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4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4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customHeight="1">
      <c r="C56" s="291" t="str">
        <f>IF('CALCULATOR SHEET'!B54&lt;&gt;"",'CALCULATOR SHEET'!B54,"")</f>
        <v/>
      </c>
      <c r="D56" s="67">
        <f>IF('CALCULATOR SHEET'!C54&lt;&gt;"",'CALCULATOR SHEET'!C54,"")</f>
        <v>1</v>
      </c>
      <c r="E56" s="290" t="str">
        <f>IF('CALCULATOR SHEET'!E54&lt;&gt;"",'CALCULATOR SHEET'!E54,"")</f>
        <v>CORNISA PARA BAÑO MASTER PARTE ALTA 33'' ANCHO - CARA 4.5''- HEADER Y RETORNOS 1'' SC BASIC GRANITE</v>
      </c>
      <c r="I56" s="184"/>
      <c r="J56" s="184"/>
      <c r="K56" s="67"/>
      <c r="L56" s="67"/>
      <c r="M56" s="67"/>
      <c r="N56" s="185"/>
      <c r="O56" s="185">
        <f>IF(D56&lt;&gt;"",T56,"")</f>
        <v>40</v>
      </c>
      <c r="P56" s="186">
        <f>IF(O56&lt;&gt;"",O56*D56,"")</f>
        <v>40</v>
      </c>
      <c r="Q56" s="207"/>
      <c r="R56" s="64" t="str">
        <f t="shared" si="3"/>
        <v>VERDADERO</v>
      </c>
      <c r="T56" s="160">
        <f>IF('CALCULATOR SHEET'!$T$58="PESOS",'CALCULATOR SHEET'!S54*19.5,'CALCULATOR SHEET'!S54)</f>
        <v>40</v>
      </c>
    </row>
    <row r="57" spans="3:25" s="64" customFormat="1" ht="24.95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76</v>
      </c>
      <c r="Q62" s="188"/>
      <c r="X62" s="163" t="str">
        <f>IF('CALCULATOR SHEET'!$W$2=1,GENERAL!Q35,GENERAL!S35)</f>
        <v>SUB TOTAL</v>
      </c>
      <c r="Y62" s="221">
        <f>P62</f>
        <v>76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30.400000000000002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85.6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40</v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85.6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0">
        <f>IF(Y65=0,"",Y65)</f>
        <v>85.6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40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0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8"/>
      <c r="N69" s="348"/>
      <c r="O69" s="348"/>
      <c r="X69" s="163" t="str">
        <f>IF('CALCULATOR SHEET'!$W$2=1,GENERAL!Q42,GENERAL!S42)</f>
        <v>GRAND TOTAL=</v>
      </c>
      <c r="Y69" s="221">
        <f>'CALCULATOR SHEET'!T66</f>
        <v>85.6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49">
        <f>Y69</f>
        <v>85.6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/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4">
        <v>151</v>
      </c>
      <c r="O7" s="354">
        <v>158</v>
      </c>
      <c r="P7" s="354">
        <v>177</v>
      </c>
      <c r="Q7" s="355">
        <v>238</v>
      </c>
      <c r="R7" s="355">
        <v>247</v>
      </c>
      <c r="S7" s="355">
        <v>257</v>
      </c>
      <c r="T7" s="355">
        <v>266</v>
      </c>
      <c r="U7" s="360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81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4">
        <v>161</v>
      </c>
      <c r="O8" s="354">
        <v>169</v>
      </c>
      <c r="P8" s="354">
        <v>188</v>
      </c>
      <c r="Q8" s="355">
        <v>250</v>
      </c>
      <c r="R8" s="355">
        <v>260</v>
      </c>
      <c r="S8" s="355">
        <v>270</v>
      </c>
      <c r="T8" s="355">
        <v>280</v>
      </c>
      <c r="U8" s="360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4">
        <v>171</v>
      </c>
      <c r="O9" s="354">
        <v>180</v>
      </c>
      <c r="P9" s="354">
        <v>200</v>
      </c>
      <c r="Q9" s="355">
        <v>263</v>
      </c>
      <c r="R9" s="355">
        <v>273</v>
      </c>
      <c r="S9" s="355">
        <v>284</v>
      </c>
      <c r="T9" s="355">
        <v>294</v>
      </c>
      <c r="U9" s="360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4">
        <v>181</v>
      </c>
      <c r="O10" s="354">
        <v>191</v>
      </c>
      <c r="P10" s="354">
        <v>211</v>
      </c>
      <c r="Q10" s="355">
        <v>275</v>
      </c>
      <c r="R10" s="355">
        <v>286</v>
      </c>
      <c r="S10" s="355">
        <v>297</v>
      </c>
      <c r="T10" s="355">
        <v>308</v>
      </c>
      <c r="U10" s="360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4">
        <v>192</v>
      </c>
      <c r="O11" s="354">
        <v>201</v>
      </c>
      <c r="P11" s="354">
        <v>223</v>
      </c>
      <c r="Q11" s="355">
        <v>287</v>
      </c>
      <c r="R11" s="355">
        <v>299</v>
      </c>
      <c r="S11" s="355">
        <v>311</v>
      </c>
      <c r="T11" s="355">
        <v>322</v>
      </c>
      <c r="U11" s="360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4">
        <v>202</v>
      </c>
      <c r="O12" s="354">
        <v>212</v>
      </c>
      <c r="P12" s="354">
        <v>234</v>
      </c>
      <c r="Q12" s="355">
        <v>299</v>
      </c>
      <c r="R12" s="355">
        <v>312</v>
      </c>
      <c r="S12" s="355">
        <v>324</v>
      </c>
      <c r="T12" s="355">
        <v>336</v>
      </c>
      <c r="U12" s="360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4">
        <v>212</v>
      </c>
      <c r="O13" s="354">
        <v>223</v>
      </c>
      <c r="P13" s="354">
        <v>246</v>
      </c>
      <c r="Q13" s="355">
        <v>311</v>
      </c>
      <c r="R13" s="355">
        <v>324</v>
      </c>
      <c r="S13" s="355">
        <v>338</v>
      </c>
      <c r="T13" s="355">
        <v>351</v>
      </c>
      <c r="U13" s="360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4">
        <v>222</v>
      </c>
      <c r="O14" s="354">
        <v>234</v>
      </c>
      <c r="P14" s="354">
        <v>257</v>
      </c>
      <c r="Q14" s="355">
        <v>323</v>
      </c>
      <c r="R14" s="355">
        <v>337</v>
      </c>
      <c r="S14" s="355">
        <v>351</v>
      </c>
      <c r="T14" s="355">
        <v>365</v>
      </c>
      <c r="U14" s="360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4">
        <v>232</v>
      </c>
      <c r="O15" s="354">
        <v>245</v>
      </c>
      <c r="P15" s="354">
        <v>269</v>
      </c>
      <c r="Q15" s="355">
        <v>336</v>
      </c>
      <c r="R15" s="355">
        <v>350</v>
      </c>
      <c r="S15" s="355">
        <v>365</v>
      </c>
      <c r="T15" s="355">
        <v>379</v>
      </c>
      <c r="U15" s="360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4">
        <v>242</v>
      </c>
      <c r="O16" s="354">
        <v>256</v>
      </c>
      <c r="P16" s="354">
        <v>280</v>
      </c>
      <c r="Q16" s="355">
        <v>348</v>
      </c>
      <c r="R16" s="355">
        <v>363</v>
      </c>
      <c r="S16" s="355">
        <v>378</v>
      </c>
      <c r="T16" s="355">
        <v>393</v>
      </c>
      <c r="U16" s="360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4">
        <v>252</v>
      </c>
      <c r="O17" s="354">
        <v>267</v>
      </c>
      <c r="P17" s="354">
        <v>292</v>
      </c>
      <c r="Q17" s="355">
        <v>360</v>
      </c>
      <c r="R17" s="355">
        <v>376</v>
      </c>
      <c r="S17" s="355">
        <v>392</v>
      </c>
      <c r="T17" s="355">
        <v>407</v>
      </c>
      <c r="U17" s="360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4">
        <v>263</v>
      </c>
      <c r="O18" s="354">
        <v>277</v>
      </c>
      <c r="P18" s="354">
        <v>304</v>
      </c>
      <c r="Q18" s="355">
        <v>372</v>
      </c>
      <c r="R18" s="355">
        <v>389</v>
      </c>
      <c r="S18" s="355">
        <v>405</v>
      </c>
      <c r="T18" s="355">
        <v>422</v>
      </c>
      <c r="U18" s="360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4">
        <v>273</v>
      </c>
      <c r="O19" s="354">
        <v>288</v>
      </c>
      <c r="P19" s="354">
        <v>315</v>
      </c>
      <c r="Q19" s="355">
        <v>384</v>
      </c>
      <c r="R19" s="355">
        <v>401</v>
      </c>
      <c r="S19" s="355">
        <v>419</v>
      </c>
      <c r="T19" s="355">
        <v>436</v>
      </c>
      <c r="U19" s="360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4">
        <v>283</v>
      </c>
      <c r="O20" s="354">
        <v>299</v>
      </c>
      <c r="P20" s="354">
        <v>327</v>
      </c>
      <c r="Q20" s="355">
        <v>397</v>
      </c>
      <c r="R20" s="355">
        <v>414</v>
      </c>
      <c r="S20" s="355">
        <v>432</v>
      </c>
      <c r="T20" s="355">
        <v>450</v>
      </c>
      <c r="U20" s="360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4">
        <v>293</v>
      </c>
      <c r="O21" s="354">
        <v>310</v>
      </c>
      <c r="P21" s="354">
        <v>338</v>
      </c>
      <c r="Q21" s="355">
        <v>409</v>
      </c>
      <c r="R21" s="355">
        <v>427</v>
      </c>
      <c r="S21" s="355">
        <v>446</v>
      </c>
      <c r="T21" s="355">
        <v>464</v>
      </c>
      <c r="U21" s="360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4">
        <v>303</v>
      </c>
      <c r="O22" s="354">
        <v>321</v>
      </c>
      <c r="P22" s="354">
        <v>350</v>
      </c>
      <c r="Q22" s="355">
        <v>421</v>
      </c>
      <c r="R22" s="355">
        <v>440</v>
      </c>
      <c r="S22" s="355">
        <v>459</v>
      </c>
      <c r="T22" s="355">
        <v>478</v>
      </c>
      <c r="U22" s="360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4">
        <v>313</v>
      </c>
      <c r="O23" s="354">
        <v>332</v>
      </c>
      <c r="P23" s="354">
        <v>361</v>
      </c>
      <c r="Q23" s="355">
        <v>433</v>
      </c>
      <c r="R23" s="355">
        <v>453</v>
      </c>
      <c r="S23" s="355">
        <v>473</v>
      </c>
      <c r="T23" s="355">
        <v>492</v>
      </c>
      <c r="U23" s="360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4">
        <v>324</v>
      </c>
      <c r="O24" s="354">
        <v>342</v>
      </c>
      <c r="P24" s="354">
        <v>373</v>
      </c>
      <c r="Q24" s="355">
        <v>445</v>
      </c>
      <c r="R24" s="355">
        <v>466</v>
      </c>
      <c r="S24" s="355">
        <v>486</v>
      </c>
      <c r="T24" s="355">
        <v>507</v>
      </c>
      <c r="U24" s="360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5">
        <v>394</v>
      </c>
      <c r="O25" s="355">
        <v>415</v>
      </c>
      <c r="P25" s="355">
        <v>436</v>
      </c>
      <c r="Q25" s="355">
        <v>457</v>
      </c>
      <c r="R25" s="355">
        <v>478</v>
      </c>
      <c r="S25" s="355">
        <v>500</v>
      </c>
      <c r="T25" s="355">
        <v>521</v>
      </c>
      <c r="U25" s="360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5">
        <v>404</v>
      </c>
      <c r="O26" s="355">
        <v>426</v>
      </c>
      <c r="P26" s="355">
        <v>448</v>
      </c>
      <c r="Q26" s="355">
        <v>470</v>
      </c>
      <c r="R26" s="355">
        <v>491</v>
      </c>
      <c r="S26" s="355">
        <v>513</v>
      </c>
      <c r="T26" s="355">
        <v>535</v>
      </c>
      <c r="U26" s="360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0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5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1" t="s">
        <v>6</v>
      </c>
      <c r="W7" s="321" t="s">
        <v>6</v>
      </c>
      <c r="X7" s="321" t="s">
        <v>6</v>
      </c>
      <c r="Y7" s="321" t="s">
        <v>6</v>
      </c>
      <c r="Z7" s="32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31</v>
      </c>
      <c r="AK7" s="53">
        <f>'CALCULATOR SHEET'!J13</f>
        <v>20</v>
      </c>
      <c r="AL7" s="53">
        <f t="shared" ref="AL7:AL70" si="0">IF(AJ7=0,"",MATCH(CEILING(AJ7,6),$D$4:$Z$4,0))</f>
        <v>3</v>
      </c>
      <c r="AM7" s="53">
        <f>IF(AK7=0,"",MATCH(CEILING(AK7,6),$C$7:$C$28,0))</f>
        <v>1</v>
      </c>
      <c r="AN7" s="54">
        <f t="shared" ref="AN7:AN70" si="1">IF(AL7="","",INDEX($D$7:$Z$28,AM7,AL7))</f>
        <v>90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1" t="s">
        <v>6</v>
      </c>
      <c r="W8" s="321" t="s">
        <v>6</v>
      </c>
      <c r="X8" s="321" t="s">
        <v>6</v>
      </c>
      <c r="Y8" s="321" t="s">
        <v>6</v>
      </c>
      <c r="Z8" s="32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1" t="s">
        <v>6</v>
      </c>
      <c r="W9" s="321" t="s">
        <v>6</v>
      </c>
      <c r="X9" s="321" t="s">
        <v>6</v>
      </c>
      <c r="Y9" s="321" t="s">
        <v>6</v>
      </c>
      <c r="Z9" s="32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1" t="s">
        <v>6</v>
      </c>
      <c r="W10" s="321" t="s">
        <v>6</v>
      </c>
      <c r="X10" s="321" t="s">
        <v>6</v>
      </c>
      <c r="Y10" s="321" t="s">
        <v>6</v>
      </c>
      <c r="Z10" s="32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1" t="s">
        <v>6</v>
      </c>
      <c r="W11" s="321" t="s">
        <v>6</v>
      </c>
      <c r="X11" s="321" t="s">
        <v>6</v>
      </c>
      <c r="Y11" s="321" t="s">
        <v>6</v>
      </c>
      <c r="Z11" s="32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1" t="s">
        <v>6</v>
      </c>
      <c r="W12" s="321" t="s">
        <v>6</v>
      </c>
      <c r="X12" s="321" t="s">
        <v>6</v>
      </c>
      <c r="Y12" s="321" t="s">
        <v>6</v>
      </c>
      <c r="Z12" s="32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1" t="s">
        <v>6</v>
      </c>
      <c r="W13" s="321" t="s">
        <v>6</v>
      </c>
      <c r="X13" s="321" t="s">
        <v>6</v>
      </c>
      <c r="Y13" s="321" t="s">
        <v>6</v>
      </c>
      <c r="Z13" s="32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1" t="s">
        <v>6</v>
      </c>
      <c r="W14" s="321" t="s">
        <v>6</v>
      </c>
      <c r="X14" s="321" t="s">
        <v>6</v>
      </c>
      <c r="Y14" s="321" t="s">
        <v>6</v>
      </c>
      <c r="Z14" s="32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1" t="s">
        <v>6</v>
      </c>
      <c r="W15" s="321" t="s">
        <v>6</v>
      </c>
      <c r="X15" s="321" t="s">
        <v>6</v>
      </c>
      <c r="Y15" s="321" t="s">
        <v>6</v>
      </c>
      <c r="Z15" s="32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1" t="s">
        <v>6</v>
      </c>
      <c r="W16" s="321" t="s">
        <v>6</v>
      </c>
      <c r="X16" s="321" t="s">
        <v>6</v>
      </c>
      <c r="Y16" s="321" t="s">
        <v>6</v>
      </c>
      <c r="Z16" s="32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1" t="s">
        <v>6</v>
      </c>
      <c r="W17" s="321" t="s">
        <v>6</v>
      </c>
      <c r="X17" s="321" t="s">
        <v>6</v>
      </c>
      <c r="Y17" s="321" t="s">
        <v>6</v>
      </c>
      <c r="Z17" s="32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1" t="s">
        <v>6</v>
      </c>
      <c r="W18" s="321" t="s">
        <v>6</v>
      </c>
      <c r="X18" s="321" t="s">
        <v>6</v>
      </c>
      <c r="Y18" s="321" t="s">
        <v>6</v>
      </c>
      <c r="Z18" s="32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1" t="s">
        <v>6</v>
      </c>
      <c r="W19" s="321" t="s">
        <v>6</v>
      </c>
      <c r="X19" s="321" t="s">
        <v>6</v>
      </c>
      <c r="Y19" s="321" t="s">
        <v>6</v>
      </c>
      <c r="Z19" s="32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1" t="s">
        <v>6</v>
      </c>
      <c r="W20" s="321" t="s">
        <v>6</v>
      </c>
      <c r="X20" s="321" t="s">
        <v>6</v>
      </c>
      <c r="Y20" s="321" t="s">
        <v>6</v>
      </c>
      <c r="Z20" s="32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1" t="s">
        <v>6</v>
      </c>
      <c r="W21" s="321" t="s">
        <v>6</v>
      </c>
      <c r="X21" s="321" t="s">
        <v>6</v>
      </c>
      <c r="Y21" s="321" t="s">
        <v>6</v>
      </c>
      <c r="Z21" s="32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1" t="s">
        <v>6</v>
      </c>
      <c r="W22" s="321" t="s">
        <v>6</v>
      </c>
      <c r="X22" s="321" t="s">
        <v>6</v>
      </c>
      <c r="Y22" s="321" t="s">
        <v>6</v>
      </c>
      <c r="Z22" s="32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1" t="s">
        <v>6</v>
      </c>
      <c r="W23" s="321" t="s">
        <v>6</v>
      </c>
      <c r="X23" s="321" t="s">
        <v>6</v>
      </c>
      <c r="Y23" s="321" t="s">
        <v>6</v>
      </c>
      <c r="Z23" s="32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1" t="s">
        <v>6</v>
      </c>
      <c r="W24" s="321" t="s">
        <v>6</v>
      </c>
      <c r="X24" s="321" t="s">
        <v>6</v>
      </c>
      <c r="Y24" s="321" t="s">
        <v>6</v>
      </c>
      <c r="Z24" s="32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1" t="s">
        <v>6</v>
      </c>
      <c r="W25" s="321" t="s">
        <v>6</v>
      </c>
      <c r="X25" s="321" t="s">
        <v>6</v>
      </c>
      <c r="Y25" s="321" t="s">
        <v>6</v>
      </c>
      <c r="Z25" s="32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1" t="s">
        <v>6</v>
      </c>
      <c r="W26" s="321" t="s">
        <v>6</v>
      </c>
      <c r="X26" s="321" t="s">
        <v>6</v>
      </c>
      <c r="Y26" s="321" t="s">
        <v>6</v>
      </c>
      <c r="Z26" s="32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321" t="s">
        <v>6</v>
      </c>
      <c r="U27" s="321" t="s">
        <v>6</v>
      </c>
      <c r="V27" s="321" t="s">
        <v>6</v>
      </c>
      <c r="W27" s="321" t="s">
        <v>6</v>
      </c>
      <c r="X27" s="321" t="s">
        <v>6</v>
      </c>
      <c r="Y27" s="321" t="s">
        <v>6</v>
      </c>
      <c r="Z27" s="32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321" t="s">
        <v>6</v>
      </c>
      <c r="U28" s="321" t="s">
        <v>6</v>
      </c>
      <c r="V28" s="321" t="s">
        <v>6</v>
      </c>
      <c r="W28" s="321" t="s">
        <v>6</v>
      </c>
      <c r="X28" s="321" t="s">
        <v>6</v>
      </c>
      <c r="Y28" s="321" t="s">
        <v>6</v>
      </c>
      <c r="Z28" s="32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K2" s="92"/>
      <c r="M2" s="316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91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J2" s="92" t="s">
        <v>431</v>
      </c>
      <c r="K2" s="92"/>
      <c r="L2" s="92"/>
      <c r="M2" s="316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5">
        <v>331</v>
      </c>
      <c r="U7" s="360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101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5">
        <v>356</v>
      </c>
      <c r="U8" s="360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5">
        <v>380</v>
      </c>
      <c r="U9" s="360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5">
        <v>404</v>
      </c>
      <c r="U10" s="360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5">
        <v>429</v>
      </c>
      <c r="U11" s="360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5">
        <v>453</v>
      </c>
      <c r="U12" s="360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5">
        <v>478</v>
      </c>
      <c r="U13" s="360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5">
        <v>502</v>
      </c>
      <c r="U14" s="360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5">
        <v>526</v>
      </c>
      <c r="U15" s="360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5">
        <v>550</v>
      </c>
      <c r="U16" s="360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5">
        <v>575</v>
      </c>
      <c r="U17" s="360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5">
        <v>599</v>
      </c>
      <c r="U18" s="360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5">
        <v>623</v>
      </c>
      <c r="U19" s="360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5">
        <v>648</v>
      </c>
      <c r="U20" s="360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5">
        <v>672</v>
      </c>
      <c r="U21" s="360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5">
        <v>696</v>
      </c>
      <c r="U22" s="360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5">
        <v>720</v>
      </c>
      <c r="U23" s="360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5">
        <v>745</v>
      </c>
      <c r="U24" s="360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5">
        <v>769</v>
      </c>
      <c r="U25" s="360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5">
        <v>793</v>
      </c>
      <c r="U26" s="360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5">
        <v>362</v>
      </c>
      <c r="U7" s="360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110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5">
        <v>391</v>
      </c>
      <c r="U8" s="360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5">
        <v>420</v>
      </c>
      <c r="U9" s="360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5">
        <v>448</v>
      </c>
      <c r="U10" s="360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5">
        <v>478</v>
      </c>
      <c r="U11" s="360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5">
        <v>506</v>
      </c>
      <c r="U12" s="360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5">
        <v>536</v>
      </c>
      <c r="U13" s="360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5">
        <v>564</v>
      </c>
      <c r="U14" s="360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5">
        <v>593</v>
      </c>
      <c r="U15" s="360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5">
        <v>622</v>
      </c>
      <c r="U16" s="360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5">
        <v>651</v>
      </c>
      <c r="U17" s="360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5">
        <v>680</v>
      </c>
      <c r="U18" s="360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5">
        <v>709</v>
      </c>
      <c r="U19" s="360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5">
        <v>738</v>
      </c>
      <c r="U20" s="360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5">
        <v>767</v>
      </c>
      <c r="U21" s="360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5">
        <v>796</v>
      </c>
      <c r="U22" s="360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5">
        <v>825</v>
      </c>
      <c r="U23" s="360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5">
        <v>854</v>
      </c>
      <c r="U24" s="360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5">
        <v>883</v>
      </c>
      <c r="U25" s="360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5">
        <v>912</v>
      </c>
      <c r="U26" s="360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1" t="s">
        <v>298</v>
      </c>
      <c r="N1" s="381"/>
      <c r="O1" s="381"/>
      <c r="P1" s="381"/>
      <c r="Q1" s="381"/>
      <c r="R1" s="381"/>
      <c r="S1" s="381"/>
      <c r="T1" s="381"/>
      <c r="W1" s="24" t="s">
        <v>4</v>
      </c>
      <c r="X1" s="379">
        <v>44656</v>
      </c>
      <c r="Y1" s="379"/>
      <c r="AF1" s="8"/>
      <c r="AG1" s="8"/>
    </row>
    <row r="2" spans="1:93" s="1" customFormat="1" ht="18" customHeight="1">
      <c r="E2" s="20"/>
      <c r="M2" s="381"/>
      <c r="N2" s="381"/>
      <c r="O2" s="381"/>
      <c r="P2" s="381"/>
      <c r="Q2" s="381"/>
      <c r="R2" s="381"/>
      <c r="S2" s="381"/>
      <c r="T2" s="381"/>
      <c r="W2" s="25"/>
      <c r="AF2" s="8"/>
      <c r="AG2" s="8"/>
    </row>
    <row r="3" spans="1:93" s="1" customFormat="1" ht="18" customHeight="1" thickBot="1">
      <c r="E3" s="15"/>
      <c r="M3" s="382"/>
      <c r="N3" s="382"/>
      <c r="O3" s="382"/>
      <c r="P3" s="382"/>
      <c r="Q3" s="382"/>
      <c r="R3" s="382"/>
      <c r="S3" s="382"/>
      <c r="T3" s="382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133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0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3" t="s">
        <v>216</v>
      </c>
      <c r="V7" s="147"/>
      <c r="W7" s="147" t="str">
        <f>'CALCULATOR SHEET'!E13</f>
        <v>GROUP 1</v>
      </c>
      <c r="X7" s="1">
        <v>1</v>
      </c>
      <c r="Y7" s="7">
        <f>'CALCULATOR SHEET'!I13</f>
        <v>31</v>
      </c>
      <c r="Z7" s="7">
        <f>'CALCULATOR SHEET'!J13</f>
        <v>20</v>
      </c>
      <c r="AA7" s="7">
        <f>IF(Y7=0,"",MATCH(CEILING(Y7,6),$C$7:$R$7,0))</f>
        <v>2</v>
      </c>
      <c r="AB7" s="7" t="e">
        <f>IF(Z7=0,"",MATCH(CEILING(Z7,6),$B$10:$B$26,0))</f>
        <v>#N/A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 t="e">
        <f>IF(AB7&lt;&gt;"",VLOOKUP(AB7,$T$10:$U$26,2,FALSE),"")</f>
        <v>#N/A</v>
      </c>
      <c r="AF7" s="13">
        <f>IF(Y7&gt;0,HLOOKUP(AA7,$C$29:$R$30,2,FALSE),"")</f>
        <v>0</v>
      </c>
    </row>
    <row r="8" spans="2:32" ht="15.75">
      <c r="U8" s="383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1">
        <v>677</v>
      </c>
      <c r="D10" s="361">
        <v>692</v>
      </c>
      <c r="E10" s="361">
        <v>709</v>
      </c>
      <c r="F10" s="361">
        <v>724</v>
      </c>
      <c r="G10" s="361">
        <v>740</v>
      </c>
      <c r="H10" s="361">
        <v>755</v>
      </c>
      <c r="I10" s="361">
        <v>772</v>
      </c>
      <c r="J10" s="361">
        <v>786</v>
      </c>
      <c r="K10" s="361">
        <v>803</v>
      </c>
      <c r="L10" s="361">
        <v>818</v>
      </c>
      <c r="M10" s="361">
        <v>835</v>
      </c>
      <c r="N10" s="361">
        <v>849</v>
      </c>
      <c r="O10" s="361">
        <v>866</v>
      </c>
      <c r="P10" s="361">
        <v>881</v>
      </c>
      <c r="Q10" s="361">
        <v>897</v>
      </c>
      <c r="R10" s="361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1">
        <v>680</v>
      </c>
      <c r="D11" s="361">
        <v>695</v>
      </c>
      <c r="E11" s="361">
        <v>712</v>
      </c>
      <c r="F11" s="361">
        <v>728</v>
      </c>
      <c r="G11" s="361">
        <v>745</v>
      </c>
      <c r="H11" s="361">
        <v>760</v>
      </c>
      <c r="I11" s="361">
        <v>777</v>
      </c>
      <c r="J11" s="361">
        <v>792</v>
      </c>
      <c r="K11" s="361">
        <v>809</v>
      </c>
      <c r="L11" s="361">
        <v>825</v>
      </c>
      <c r="M11" s="361">
        <v>842</v>
      </c>
      <c r="N11" s="361">
        <v>857</v>
      </c>
      <c r="O11" s="361">
        <v>874</v>
      </c>
      <c r="P11" s="361">
        <v>889</v>
      </c>
      <c r="Q11" s="361">
        <v>907</v>
      </c>
      <c r="R11" s="361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1">
        <v>682</v>
      </c>
      <c r="D12" s="361">
        <v>698</v>
      </c>
      <c r="E12" s="361">
        <v>716</v>
      </c>
      <c r="F12" s="361">
        <v>731</v>
      </c>
      <c r="G12" s="361">
        <v>749</v>
      </c>
      <c r="H12" s="361">
        <v>765</v>
      </c>
      <c r="I12" s="361">
        <v>782</v>
      </c>
      <c r="J12" s="361">
        <v>798</v>
      </c>
      <c r="K12" s="361">
        <v>816</v>
      </c>
      <c r="L12" s="361">
        <v>831</v>
      </c>
      <c r="M12" s="361">
        <v>849</v>
      </c>
      <c r="N12" s="361">
        <v>865</v>
      </c>
      <c r="O12" s="361">
        <v>882</v>
      </c>
      <c r="P12" s="361">
        <v>898</v>
      </c>
      <c r="Q12" s="361">
        <v>916</v>
      </c>
      <c r="R12" s="361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1">
        <v>685</v>
      </c>
      <c r="D13" s="361">
        <v>701</v>
      </c>
      <c r="E13" s="361">
        <v>719</v>
      </c>
      <c r="F13" s="361">
        <v>735</v>
      </c>
      <c r="G13" s="361">
        <v>753</v>
      </c>
      <c r="H13" s="361">
        <v>770</v>
      </c>
      <c r="I13" s="361">
        <v>788</v>
      </c>
      <c r="J13" s="361">
        <v>804</v>
      </c>
      <c r="K13" s="361">
        <v>822</v>
      </c>
      <c r="L13" s="361">
        <v>838</v>
      </c>
      <c r="M13" s="361">
        <v>856</v>
      </c>
      <c r="N13" s="361">
        <v>873</v>
      </c>
      <c r="O13" s="361">
        <v>891</v>
      </c>
      <c r="P13" s="361">
        <v>907</v>
      </c>
      <c r="Q13" s="361">
        <v>925</v>
      </c>
      <c r="R13" s="361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1">
        <v>687</v>
      </c>
      <c r="D14" s="361">
        <v>704</v>
      </c>
      <c r="E14" s="361">
        <v>722</v>
      </c>
      <c r="F14" s="361">
        <v>739</v>
      </c>
      <c r="G14" s="361">
        <v>758</v>
      </c>
      <c r="H14" s="361">
        <v>774</v>
      </c>
      <c r="I14" s="361">
        <v>793</v>
      </c>
      <c r="J14" s="361">
        <v>810</v>
      </c>
      <c r="K14" s="361">
        <v>828</v>
      </c>
      <c r="L14" s="361">
        <v>845</v>
      </c>
      <c r="M14" s="361">
        <v>864</v>
      </c>
      <c r="N14" s="361">
        <v>880</v>
      </c>
      <c r="O14" s="361">
        <v>899</v>
      </c>
      <c r="P14" s="361">
        <v>916</v>
      </c>
      <c r="Q14" s="361">
        <v>934</v>
      </c>
      <c r="R14" s="361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1">
        <v>690</v>
      </c>
      <c r="D15" s="361">
        <v>707</v>
      </c>
      <c r="E15" s="361">
        <v>726</v>
      </c>
      <c r="F15" s="361">
        <v>743</v>
      </c>
      <c r="G15" s="361">
        <v>762</v>
      </c>
      <c r="H15" s="361">
        <v>779</v>
      </c>
      <c r="I15" s="361">
        <v>798</v>
      </c>
      <c r="J15" s="361">
        <v>816</v>
      </c>
      <c r="K15" s="361">
        <v>835</v>
      </c>
      <c r="L15" s="361">
        <v>852</v>
      </c>
      <c r="M15" s="361">
        <v>871</v>
      </c>
      <c r="N15" s="361">
        <v>888</v>
      </c>
      <c r="O15" s="361">
        <v>907</v>
      </c>
      <c r="P15" s="361">
        <v>924</v>
      </c>
      <c r="Q15" s="361">
        <v>943</v>
      </c>
      <c r="R15" s="361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1">
        <v>692</v>
      </c>
      <c r="D16" s="361">
        <v>710</v>
      </c>
      <c r="E16" s="361">
        <v>729</v>
      </c>
      <c r="F16" s="361">
        <v>747</v>
      </c>
      <c r="G16" s="361">
        <v>766</v>
      </c>
      <c r="H16" s="361">
        <v>784</v>
      </c>
      <c r="I16" s="361">
        <v>804</v>
      </c>
      <c r="J16" s="361">
        <v>821</v>
      </c>
      <c r="K16" s="361">
        <v>841</v>
      </c>
      <c r="L16" s="361">
        <v>858</v>
      </c>
      <c r="M16" s="361">
        <v>878</v>
      </c>
      <c r="N16" s="361">
        <v>896</v>
      </c>
      <c r="O16" s="361">
        <v>915</v>
      </c>
      <c r="P16" s="361">
        <v>933</v>
      </c>
      <c r="Q16" s="361">
        <v>953</v>
      </c>
      <c r="R16" s="361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1">
        <v>694</v>
      </c>
      <c r="D17" s="361">
        <v>712</v>
      </c>
      <c r="E17" s="361">
        <v>733</v>
      </c>
      <c r="F17" s="361">
        <v>751</v>
      </c>
      <c r="G17" s="361">
        <v>771</v>
      </c>
      <c r="H17" s="361">
        <v>789</v>
      </c>
      <c r="I17" s="361">
        <v>809</v>
      </c>
      <c r="J17" s="361">
        <v>827</v>
      </c>
      <c r="K17" s="361">
        <v>847</v>
      </c>
      <c r="L17" s="361">
        <v>865</v>
      </c>
      <c r="M17" s="361">
        <v>885</v>
      </c>
      <c r="N17" s="361">
        <v>904</v>
      </c>
      <c r="O17" s="361">
        <v>924</v>
      </c>
      <c r="P17" s="361">
        <v>942</v>
      </c>
      <c r="Q17" s="361">
        <v>962</v>
      </c>
      <c r="R17" s="361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1">
        <v>697</v>
      </c>
      <c r="D18" s="361">
        <v>715</v>
      </c>
      <c r="E18" s="361">
        <v>736</v>
      </c>
      <c r="F18" s="361">
        <v>755</v>
      </c>
      <c r="G18" s="361">
        <v>775</v>
      </c>
      <c r="H18" s="361">
        <v>794</v>
      </c>
      <c r="I18" s="361">
        <v>814</v>
      </c>
      <c r="J18" s="361">
        <v>833</v>
      </c>
      <c r="K18" s="361">
        <v>854</v>
      </c>
      <c r="L18" s="361">
        <v>872</v>
      </c>
      <c r="M18" s="361">
        <v>893</v>
      </c>
      <c r="N18" s="361">
        <v>911</v>
      </c>
      <c r="O18" s="361">
        <v>932</v>
      </c>
      <c r="P18" s="361">
        <v>950</v>
      </c>
      <c r="Q18" s="361">
        <v>971</v>
      </c>
      <c r="R18" s="361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1">
        <v>699</v>
      </c>
      <c r="D19" s="361">
        <v>718</v>
      </c>
      <c r="E19" s="361">
        <v>739</v>
      </c>
      <c r="F19" s="361">
        <v>759</v>
      </c>
      <c r="G19" s="361">
        <v>780</v>
      </c>
      <c r="H19" s="361">
        <v>799</v>
      </c>
      <c r="I19" s="361">
        <v>820</v>
      </c>
      <c r="J19" s="361">
        <v>839</v>
      </c>
      <c r="K19" s="361">
        <v>860</v>
      </c>
      <c r="L19" s="361">
        <v>879</v>
      </c>
      <c r="M19" s="361">
        <v>900</v>
      </c>
      <c r="N19" s="361">
        <v>919</v>
      </c>
      <c r="O19" s="361">
        <v>940</v>
      </c>
      <c r="P19" s="361">
        <v>959</v>
      </c>
      <c r="Q19" s="361">
        <v>980</v>
      </c>
      <c r="R19" s="361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1">
        <v>702</v>
      </c>
      <c r="D20" s="361">
        <v>721</v>
      </c>
      <c r="E20" s="361">
        <v>743</v>
      </c>
      <c r="F20" s="361">
        <v>762</v>
      </c>
      <c r="G20" s="361">
        <v>784</v>
      </c>
      <c r="H20" s="361">
        <v>803</v>
      </c>
      <c r="I20" s="361">
        <v>825</v>
      </c>
      <c r="J20" s="361">
        <v>845</v>
      </c>
      <c r="K20" s="361">
        <v>866</v>
      </c>
      <c r="L20" s="361">
        <v>886</v>
      </c>
      <c r="M20" s="361">
        <v>907</v>
      </c>
      <c r="N20" s="361">
        <v>927</v>
      </c>
      <c r="O20" s="361">
        <v>948</v>
      </c>
      <c r="P20" s="361">
        <v>968</v>
      </c>
      <c r="Q20" s="361">
        <v>989</v>
      </c>
      <c r="R20" s="361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1">
        <v>704</v>
      </c>
      <c r="D21" s="361">
        <v>724</v>
      </c>
      <c r="E21" s="361">
        <v>746</v>
      </c>
      <c r="F21" s="361">
        <v>766</v>
      </c>
      <c r="G21" s="361">
        <v>788</v>
      </c>
      <c r="H21" s="361">
        <v>808</v>
      </c>
      <c r="I21" s="361">
        <v>830</v>
      </c>
      <c r="J21" s="361">
        <v>850</v>
      </c>
      <c r="K21" s="361">
        <v>872</v>
      </c>
      <c r="L21" s="361">
        <v>892</v>
      </c>
      <c r="M21" s="361">
        <v>914</v>
      </c>
      <c r="N21" s="361">
        <v>935</v>
      </c>
      <c r="O21" s="361">
        <v>957</v>
      </c>
      <c r="P21" s="361">
        <v>977</v>
      </c>
      <c r="Q21" s="361">
        <v>999</v>
      </c>
      <c r="R21" s="361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1">
        <v>707</v>
      </c>
      <c r="D22" s="361">
        <v>727</v>
      </c>
      <c r="E22" s="361">
        <v>750</v>
      </c>
      <c r="F22" s="361">
        <v>770</v>
      </c>
      <c r="G22" s="361">
        <v>793</v>
      </c>
      <c r="H22" s="361">
        <v>813</v>
      </c>
      <c r="I22" s="361">
        <v>836</v>
      </c>
      <c r="J22" s="361">
        <v>856</v>
      </c>
      <c r="K22" s="361">
        <v>879</v>
      </c>
      <c r="L22" s="361">
        <v>899</v>
      </c>
      <c r="M22" s="361">
        <v>922</v>
      </c>
      <c r="N22" s="361">
        <v>942</v>
      </c>
      <c r="O22" s="361">
        <v>965</v>
      </c>
      <c r="P22" s="361">
        <v>985</v>
      </c>
      <c r="Q22" s="361">
        <v>1008</v>
      </c>
      <c r="R22" s="361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1">
        <v>709</v>
      </c>
      <c r="D23" s="361">
        <v>730</v>
      </c>
      <c r="E23" s="361">
        <v>753</v>
      </c>
      <c r="F23" s="361">
        <v>774</v>
      </c>
      <c r="G23" s="361">
        <v>797</v>
      </c>
      <c r="H23" s="361">
        <v>818</v>
      </c>
      <c r="I23" s="361">
        <v>841</v>
      </c>
      <c r="J23" s="361">
        <v>862</v>
      </c>
      <c r="K23" s="361">
        <v>885</v>
      </c>
      <c r="L23" s="361">
        <v>906</v>
      </c>
      <c r="M23" s="361">
        <v>929</v>
      </c>
      <c r="N23" s="361">
        <v>950</v>
      </c>
      <c r="O23" s="361">
        <v>973</v>
      </c>
      <c r="P23" s="361">
        <v>994</v>
      </c>
      <c r="Q23" s="361">
        <v>1017</v>
      </c>
      <c r="R23" s="361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1">
        <v>711</v>
      </c>
      <c r="D24" s="361">
        <v>733</v>
      </c>
      <c r="E24" s="361">
        <v>756</v>
      </c>
      <c r="F24" s="361">
        <v>778</v>
      </c>
      <c r="G24" s="361">
        <v>801</v>
      </c>
      <c r="H24" s="361">
        <v>823</v>
      </c>
      <c r="I24" s="361">
        <v>846</v>
      </c>
      <c r="J24" s="361">
        <v>868</v>
      </c>
      <c r="K24" s="361">
        <v>891</v>
      </c>
      <c r="L24" s="361">
        <v>913</v>
      </c>
      <c r="M24" s="361">
        <v>936</v>
      </c>
      <c r="N24" s="361">
        <v>958</v>
      </c>
      <c r="O24" s="361">
        <v>981</v>
      </c>
      <c r="P24" s="361">
        <v>1003</v>
      </c>
      <c r="Q24" s="361">
        <v>1026</v>
      </c>
      <c r="R24" s="361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1">
        <v>714</v>
      </c>
      <c r="D25" s="361">
        <v>736</v>
      </c>
      <c r="E25" s="361">
        <v>760</v>
      </c>
      <c r="F25" s="361">
        <v>782</v>
      </c>
      <c r="G25" s="361">
        <v>806</v>
      </c>
      <c r="H25" s="361">
        <v>828</v>
      </c>
      <c r="I25" s="361">
        <v>852</v>
      </c>
      <c r="J25" s="361">
        <v>874</v>
      </c>
      <c r="K25" s="361">
        <v>898</v>
      </c>
      <c r="L25" s="361">
        <v>920</v>
      </c>
      <c r="M25" s="361">
        <v>944</v>
      </c>
      <c r="N25" s="361">
        <v>966</v>
      </c>
      <c r="O25" s="361">
        <v>989</v>
      </c>
      <c r="P25" s="361">
        <v>1011</v>
      </c>
      <c r="Q25" s="361">
        <v>1035</v>
      </c>
      <c r="R25" s="361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1">
        <v>716</v>
      </c>
      <c r="D26" s="361">
        <v>739</v>
      </c>
      <c r="E26" s="361">
        <v>763</v>
      </c>
      <c r="F26" s="361">
        <v>786</v>
      </c>
      <c r="G26" s="361">
        <v>810</v>
      </c>
      <c r="H26" s="361">
        <v>832</v>
      </c>
      <c r="I26" s="361">
        <v>857</v>
      </c>
      <c r="J26" s="361">
        <v>879</v>
      </c>
      <c r="K26" s="361">
        <v>904</v>
      </c>
      <c r="L26" s="361">
        <v>926</v>
      </c>
      <c r="M26" s="361">
        <v>951</v>
      </c>
      <c r="N26" s="361">
        <v>973</v>
      </c>
      <c r="O26" s="361">
        <v>998</v>
      </c>
      <c r="P26" s="361">
        <v>1020</v>
      </c>
      <c r="Q26" s="361">
        <v>1045</v>
      </c>
      <c r="R26" s="361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1">
        <v>712</v>
      </c>
      <c r="D39" s="361">
        <v>734</v>
      </c>
      <c r="E39" s="361">
        <v>758</v>
      </c>
      <c r="F39" s="361">
        <v>779</v>
      </c>
      <c r="G39" s="361">
        <v>803</v>
      </c>
      <c r="H39" s="361">
        <v>825</v>
      </c>
      <c r="I39" s="361">
        <v>848</v>
      </c>
      <c r="J39" s="361">
        <v>870</v>
      </c>
      <c r="K39" s="361">
        <v>893</v>
      </c>
      <c r="L39" s="361">
        <v>915</v>
      </c>
      <c r="M39" s="361">
        <v>939</v>
      </c>
      <c r="N39" s="361">
        <v>960</v>
      </c>
      <c r="O39" s="361">
        <v>984</v>
      </c>
      <c r="P39" s="361">
        <v>1006</v>
      </c>
      <c r="Q39" s="361">
        <v>1029</v>
      </c>
      <c r="R39" s="361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1">
        <v>718</v>
      </c>
      <c r="D40" s="361">
        <v>741</v>
      </c>
      <c r="E40" s="361">
        <v>766</v>
      </c>
      <c r="F40" s="361">
        <v>789</v>
      </c>
      <c r="G40" s="361">
        <v>813</v>
      </c>
      <c r="H40" s="361">
        <v>836</v>
      </c>
      <c r="I40" s="361">
        <v>861</v>
      </c>
      <c r="J40" s="361">
        <v>884</v>
      </c>
      <c r="K40" s="361">
        <v>909</v>
      </c>
      <c r="L40" s="361">
        <v>932</v>
      </c>
      <c r="M40" s="361">
        <v>956</v>
      </c>
      <c r="N40" s="361">
        <v>979</v>
      </c>
      <c r="O40" s="361">
        <v>1004</v>
      </c>
      <c r="P40" s="361">
        <v>1027</v>
      </c>
      <c r="Q40" s="361">
        <v>1052</v>
      </c>
      <c r="R40" s="361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1">
        <v>724</v>
      </c>
      <c r="D41" s="361">
        <v>748</v>
      </c>
      <c r="E41" s="361">
        <v>774</v>
      </c>
      <c r="F41" s="361">
        <v>798</v>
      </c>
      <c r="G41" s="361">
        <v>824</v>
      </c>
      <c r="H41" s="361">
        <v>848</v>
      </c>
      <c r="I41" s="361">
        <v>874</v>
      </c>
      <c r="J41" s="361">
        <v>898</v>
      </c>
      <c r="K41" s="361">
        <v>924</v>
      </c>
      <c r="L41" s="361">
        <v>948</v>
      </c>
      <c r="M41" s="361">
        <v>974</v>
      </c>
      <c r="N41" s="361">
        <v>998</v>
      </c>
      <c r="O41" s="361">
        <v>1024</v>
      </c>
      <c r="P41" s="361">
        <v>1048</v>
      </c>
      <c r="Q41" s="361">
        <v>1074</v>
      </c>
      <c r="R41" s="361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1">
        <v>730</v>
      </c>
      <c r="D42" s="361">
        <v>755</v>
      </c>
      <c r="E42" s="361">
        <v>783</v>
      </c>
      <c r="F42" s="361">
        <v>808</v>
      </c>
      <c r="G42" s="361">
        <v>835</v>
      </c>
      <c r="H42" s="361">
        <v>860</v>
      </c>
      <c r="I42" s="361">
        <v>887</v>
      </c>
      <c r="J42" s="361">
        <v>913</v>
      </c>
      <c r="K42" s="361">
        <v>940</v>
      </c>
      <c r="L42" s="361">
        <v>965</v>
      </c>
      <c r="M42" s="361">
        <v>992</v>
      </c>
      <c r="N42" s="361">
        <v>1017</v>
      </c>
      <c r="O42" s="361">
        <v>1044</v>
      </c>
      <c r="P42" s="361">
        <v>1070</v>
      </c>
      <c r="Q42" s="361">
        <v>1097</v>
      </c>
      <c r="R42" s="361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1">
        <v>736</v>
      </c>
      <c r="D43" s="361">
        <v>762</v>
      </c>
      <c r="E43" s="361">
        <v>791</v>
      </c>
      <c r="F43" s="361">
        <v>817</v>
      </c>
      <c r="G43" s="361">
        <v>845</v>
      </c>
      <c r="H43" s="361">
        <v>872</v>
      </c>
      <c r="I43" s="361">
        <v>900</v>
      </c>
      <c r="J43" s="361">
        <v>926</v>
      </c>
      <c r="K43" s="361">
        <v>955</v>
      </c>
      <c r="L43" s="361">
        <v>981</v>
      </c>
      <c r="M43" s="361">
        <v>1010</v>
      </c>
      <c r="N43" s="361">
        <v>1036</v>
      </c>
      <c r="O43" s="361">
        <v>1064</v>
      </c>
      <c r="P43" s="361">
        <v>1091</v>
      </c>
      <c r="Q43" s="361">
        <v>1119</v>
      </c>
      <c r="R43" s="361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1">
        <v>742</v>
      </c>
      <c r="D44" s="361">
        <v>769</v>
      </c>
      <c r="E44" s="361">
        <v>799</v>
      </c>
      <c r="F44" s="361">
        <v>827</v>
      </c>
      <c r="G44" s="361">
        <v>856</v>
      </c>
      <c r="H44" s="361">
        <v>884</v>
      </c>
      <c r="I44" s="361">
        <v>913</v>
      </c>
      <c r="J44" s="361">
        <v>941</v>
      </c>
      <c r="K44" s="361">
        <v>970</v>
      </c>
      <c r="L44" s="361">
        <v>998</v>
      </c>
      <c r="M44" s="361">
        <v>1027</v>
      </c>
      <c r="N44" s="361">
        <v>1055</v>
      </c>
      <c r="O44" s="361">
        <v>1084</v>
      </c>
      <c r="P44" s="361">
        <v>1112</v>
      </c>
      <c r="Q44" s="361">
        <v>1141</v>
      </c>
      <c r="R44" s="361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1">
        <v>748</v>
      </c>
      <c r="D45" s="361">
        <v>776</v>
      </c>
      <c r="E45" s="361">
        <v>807</v>
      </c>
      <c r="F45" s="361">
        <v>836</v>
      </c>
      <c r="G45" s="361">
        <v>867</v>
      </c>
      <c r="H45" s="361">
        <v>895</v>
      </c>
      <c r="I45" s="361">
        <v>926</v>
      </c>
      <c r="J45" s="361">
        <v>955</v>
      </c>
      <c r="K45" s="361">
        <v>986</v>
      </c>
      <c r="L45" s="361">
        <v>1014</v>
      </c>
      <c r="M45" s="361">
        <v>1045</v>
      </c>
      <c r="N45" s="361">
        <v>1074</v>
      </c>
      <c r="O45" s="361">
        <v>1105</v>
      </c>
      <c r="P45" s="361">
        <v>1133</v>
      </c>
      <c r="Q45" s="361">
        <v>1164</v>
      </c>
      <c r="R45" s="361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1">
        <v>754</v>
      </c>
      <c r="D46" s="361">
        <v>783</v>
      </c>
      <c r="E46" s="361">
        <v>815</v>
      </c>
      <c r="F46" s="361">
        <v>845</v>
      </c>
      <c r="G46" s="361">
        <v>877</v>
      </c>
      <c r="H46" s="361">
        <v>907</v>
      </c>
      <c r="I46" s="361">
        <v>939</v>
      </c>
      <c r="J46" s="361">
        <v>969</v>
      </c>
      <c r="K46" s="361">
        <v>1001</v>
      </c>
      <c r="L46" s="361">
        <v>1031</v>
      </c>
      <c r="M46" s="361">
        <v>1063</v>
      </c>
      <c r="N46" s="361">
        <v>1093</v>
      </c>
      <c r="O46" s="361">
        <v>1124</v>
      </c>
      <c r="P46" s="361">
        <v>1154</v>
      </c>
      <c r="Q46" s="361">
        <v>1186</v>
      </c>
      <c r="R46" s="361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1">
        <v>760</v>
      </c>
      <c r="D47" s="361">
        <v>791</v>
      </c>
      <c r="E47" s="361">
        <v>824</v>
      </c>
      <c r="F47" s="361">
        <v>855</v>
      </c>
      <c r="G47" s="361">
        <v>888</v>
      </c>
      <c r="H47" s="361">
        <v>919</v>
      </c>
      <c r="I47" s="361">
        <v>952</v>
      </c>
      <c r="J47" s="361">
        <v>983</v>
      </c>
      <c r="K47" s="361">
        <v>1016</v>
      </c>
      <c r="L47" s="361">
        <v>1047</v>
      </c>
      <c r="M47" s="361">
        <v>1080</v>
      </c>
      <c r="N47" s="361">
        <v>1111</v>
      </c>
      <c r="O47" s="361">
        <v>1145</v>
      </c>
      <c r="P47" s="361">
        <v>1176</v>
      </c>
      <c r="Q47" s="361">
        <v>1209</v>
      </c>
      <c r="R47" s="361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89">
      <c r="B48" s="134">
        <f t="shared" si="28"/>
        <v>90</v>
      </c>
      <c r="C48" s="361">
        <v>765</v>
      </c>
      <c r="D48" s="361">
        <v>798</v>
      </c>
      <c r="E48" s="361">
        <v>832</v>
      </c>
      <c r="F48" s="361">
        <v>864</v>
      </c>
      <c r="G48" s="361">
        <v>898</v>
      </c>
      <c r="H48" s="361">
        <v>931</v>
      </c>
      <c r="I48" s="361">
        <v>965</v>
      </c>
      <c r="J48" s="361">
        <v>997</v>
      </c>
      <c r="K48" s="361">
        <v>1032</v>
      </c>
      <c r="L48" s="361">
        <v>1064</v>
      </c>
      <c r="M48" s="361">
        <v>1098</v>
      </c>
      <c r="N48" s="361">
        <v>1130</v>
      </c>
      <c r="O48" s="361">
        <v>1165</v>
      </c>
      <c r="P48" s="361">
        <v>1197</v>
      </c>
      <c r="Q48" s="361">
        <v>1231</v>
      </c>
      <c r="R48" s="361">
        <v>1263</v>
      </c>
      <c r="S48" s="134">
        <f t="shared" si="29"/>
        <v>90</v>
      </c>
      <c r="W48" s="147" t="str">
        <f>'CALCULATOR SHEET'!E54</f>
        <v>CORNISA PARA BAÑO MASTER PARTE ALTA 33'' ANCHO - CARA 4.5''- HEADER Y RETORNOS 1'' SC BASIC GRANITE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89">
      <c r="B49" s="134">
        <f t="shared" si="28"/>
        <v>96</v>
      </c>
      <c r="C49" s="361">
        <v>771</v>
      </c>
      <c r="D49" s="361">
        <v>805</v>
      </c>
      <c r="E49" s="361">
        <v>840</v>
      </c>
      <c r="F49" s="361">
        <v>873</v>
      </c>
      <c r="G49" s="361">
        <v>909</v>
      </c>
      <c r="H49" s="361">
        <v>942</v>
      </c>
      <c r="I49" s="361">
        <v>978</v>
      </c>
      <c r="J49" s="361">
        <v>1011</v>
      </c>
      <c r="K49" s="361">
        <v>1047</v>
      </c>
      <c r="L49" s="361">
        <v>1080</v>
      </c>
      <c r="M49" s="361">
        <v>1116</v>
      </c>
      <c r="N49" s="361">
        <v>1149</v>
      </c>
      <c r="O49" s="361">
        <v>1185</v>
      </c>
      <c r="P49" s="361">
        <v>1218</v>
      </c>
      <c r="Q49" s="361">
        <v>1253</v>
      </c>
      <c r="R49" s="361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204.75">
      <c r="B50" s="134">
        <f t="shared" si="28"/>
        <v>102</v>
      </c>
      <c r="C50" s="361">
        <v>777</v>
      </c>
      <c r="D50" s="361">
        <v>812</v>
      </c>
      <c r="E50" s="361">
        <v>848</v>
      </c>
      <c r="F50" s="361">
        <v>883</v>
      </c>
      <c r="G50" s="361">
        <v>920</v>
      </c>
      <c r="H50" s="361">
        <v>954</v>
      </c>
      <c r="I50" s="361">
        <v>991</v>
      </c>
      <c r="J50" s="361">
        <v>1025</v>
      </c>
      <c r="K50" s="361">
        <v>1062</v>
      </c>
      <c r="L50" s="361">
        <v>1097</v>
      </c>
      <c r="M50" s="361">
        <v>1133</v>
      </c>
      <c r="N50" s="361">
        <v>1168</v>
      </c>
      <c r="O50" s="361">
        <v>1205</v>
      </c>
      <c r="P50" s="361">
        <v>1239</v>
      </c>
      <c r="Q50" s="361">
        <v>1276</v>
      </c>
      <c r="R50" s="361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1">
        <v>783</v>
      </c>
      <c r="D51" s="361">
        <v>819</v>
      </c>
      <c r="E51" s="361">
        <v>857</v>
      </c>
      <c r="F51" s="361">
        <v>893</v>
      </c>
      <c r="G51" s="361">
        <v>930</v>
      </c>
      <c r="H51" s="361">
        <v>966</v>
      </c>
      <c r="I51" s="361">
        <v>1004</v>
      </c>
      <c r="J51" s="361">
        <v>1040</v>
      </c>
      <c r="K51" s="361">
        <v>1077</v>
      </c>
      <c r="L51" s="361">
        <v>1113</v>
      </c>
      <c r="M51" s="361">
        <v>1151</v>
      </c>
      <c r="N51" s="361">
        <v>1187</v>
      </c>
      <c r="O51" s="361">
        <v>1225</v>
      </c>
      <c r="P51" s="361">
        <v>1261</v>
      </c>
      <c r="Q51" s="361">
        <v>1298</v>
      </c>
      <c r="R51" s="361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1">
        <v>789</v>
      </c>
      <c r="D52" s="361">
        <v>826</v>
      </c>
      <c r="E52" s="361">
        <v>865</v>
      </c>
      <c r="F52" s="361">
        <v>902</v>
      </c>
      <c r="G52" s="361">
        <v>941</v>
      </c>
      <c r="H52" s="361">
        <v>978</v>
      </c>
      <c r="I52" s="361">
        <v>1017</v>
      </c>
      <c r="J52" s="361">
        <v>1054</v>
      </c>
      <c r="K52" s="361">
        <v>1093</v>
      </c>
      <c r="L52" s="361">
        <v>1130</v>
      </c>
      <c r="M52" s="361">
        <v>1169</v>
      </c>
      <c r="N52" s="361">
        <v>1206</v>
      </c>
      <c r="O52" s="361">
        <v>1245</v>
      </c>
      <c r="P52" s="361">
        <v>1282</v>
      </c>
      <c r="Q52" s="361">
        <v>1321</v>
      </c>
      <c r="R52" s="361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1">
        <v>795</v>
      </c>
      <c r="D53" s="361">
        <v>833</v>
      </c>
      <c r="E53" s="361">
        <v>873</v>
      </c>
      <c r="F53" s="361">
        <v>911</v>
      </c>
      <c r="G53" s="361">
        <v>952</v>
      </c>
      <c r="H53" s="361">
        <v>990</v>
      </c>
      <c r="I53" s="361">
        <v>1030</v>
      </c>
      <c r="J53" s="361">
        <v>1068</v>
      </c>
      <c r="K53" s="361">
        <v>1108</v>
      </c>
      <c r="L53" s="361">
        <v>1146</v>
      </c>
      <c r="M53" s="361">
        <v>1186</v>
      </c>
      <c r="N53" s="361">
        <v>1225</v>
      </c>
      <c r="O53" s="361">
        <v>1265</v>
      </c>
      <c r="P53" s="361">
        <v>1303</v>
      </c>
      <c r="Q53" s="361">
        <v>1343</v>
      </c>
      <c r="R53" s="361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1">
        <v>801</v>
      </c>
      <c r="D54" s="361">
        <v>840</v>
      </c>
      <c r="E54" s="361">
        <v>881</v>
      </c>
      <c r="F54" s="361">
        <v>921</v>
      </c>
      <c r="G54" s="361">
        <v>962</v>
      </c>
      <c r="H54" s="361">
        <v>1002</v>
      </c>
      <c r="I54" s="361">
        <v>1043</v>
      </c>
      <c r="J54" s="361">
        <v>1082</v>
      </c>
      <c r="K54" s="361">
        <v>1123</v>
      </c>
      <c r="L54" s="361">
        <v>1163</v>
      </c>
      <c r="M54" s="361">
        <v>1204</v>
      </c>
      <c r="N54" s="361">
        <v>1244</v>
      </c>
      <c r="O54" s="361">
        <v>1285</v>
      </c>
      <c r="P54" s="361">
        <v>1324</v>
      </c>
      <c r="Q54" s="361">
        <v>1365</v>
      </c>
      <c r="R54" s="361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1">
        <v>807</v>
      </c>
      <c r="D55" s="361">
        <v>847</v>
      </c>
      <c r="E55" s="361">
        <v>890</v>
      </c>
      <c r="F55" s="361">
        <v>930</v>
      </c>
      <c r="G55" s="361">
        <v>973</v>
      </c>
      <c r="H55" s="361">
        <v>1013</v>
      </c>
      <c r="I55" s="361">
        <v>1056</v>
      </c>
      <c r="J55" s="361">
        <v>1096</v>
      </c>
      <c r="K55" s="361">
        <v>1139</v>
      </c>
      <c r="L55" s="361">
        <v>1179</v>
      </c>
      <c r="M55" s="361">
        <v>1222</v>
      </c>
      <c r="N55" s="361">
        <v>1262</v>
      </c>
      <c r="O55" s="361">
        <v>1305</v>
      </c>
      <c r="P55" s="361">
        <v>1346</v>
      </c>
      <c r="Q55" s="361">
        <v>1388</v>
      </c>
      <c r="R55" s="361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0">
        <v>679</v>
      </c>
      <c r="D64" s="320">
        <v>696</v>
      </c>
      <c r="E64" s="320">
        <v>715</v>
      </c>
      <c r="F64" s="320">
        <v>732</v>
      </c>
      <c r="G64" s="320">
        <v>752</v>
      </c>
      <c r="H64" s="320">
        <v>769</v>
      </c>
      <c r="I64" s="320">
        <v>788</v>
      </c>
      <c r="J64" s="320">
        <v>805</v>
      </c>
      <c r="K64" s="320">
        <v>824</v>
      </c>
      <c r="L64" s="320">
        <v>841</v>
      </c>
      <c r="M64" s="320">
        <v>860</v>
      </c>
      <c r="N64" s="320">
        <v>877</v>
      </c>
      <c r="O64" s="320">
        <v>896</v>
      </c>
      <c r="P64" s="320">
        <v>914</v>
      </c>
      <c r="Q64" s="320">
        <v>933</v>
      </c>
      <c r="R64" s="320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0">
        <v>683</v>
      </c>
      <c r="D65" s="320">
        <v>700</v>
      </c>
      <c r="E65" s="320">
        <v>720</v>
      </c>
      <c r="F65" s="320">
        <v>738</v>
      </c>
      <c r="G65" s="320">
        <v>758</v>
      </c>
      <c r="H65" s="320">
        <v>776</v>
      </c>
      <c r="I65" s="320">
        <v>796</v>
      </c>
      <c r="J65" s="320">
        <v>814</v>
      </c>
      <c r="K65" s="320">
        <v>833</v>
      </c>
      <c r="L65" s="320">
        <v>851</v>
      </c>
      <c r="M65" s="320">
        <v>871</v>
      </c>
      <c r="N65" s="320">
        <v>889</v>
      </c>
      <c r="O65" s="320">
        <v>909</v>
      </c>
      <c r="P65" s="320">
        <v>927</v>
      </c>
      <c r="Q65" s="320">
        <v>947</v>
      </c>
      <c r="R65" s="320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0">
        <v>686</v>
      </c>
      <c r="D66" s="320">
        <v>705</v>
      </c>
      <c r="E66" s="320">
        <v>725</v>
      </c>
      <c r="F66" s="320">
        <v>744</v>
      </c>
      <c r="G66" s="320">
        <v>765</v>
      </c>
      <c r="H66" s="320">
        <v>783</v>
      </c>
      <c r="I66" s="320">
        <v>804</v>
      </c>
      <c r="J66" s="320">
        <v>822</v>
      </c>
      <c r="K66" s="320">
        <v>843</v>
      </c>
      <c r="L66" s="320">
        <v>861</v>
      </c>
      <c r="M66" s="320">
        <v>882</v>
      </c>
      <c r="N66" s="320">
        <v>901</v>
      </c>
      <c r="O66" s="320">
        <v>921</v>
      </c>
      <c r="P66" s="320">
        <v>940</v>
      </c>
      <c r="Q66" s="320">
        <v>960</v>
      </c>
      <c r="R66" s="320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0">
        <v>690</v>
      </c>
      <c r="D67" s="320">
        <v>709</v>
      </c>
      <c r="E67" s="320">
        <v>731</v>
      </c>
      <c r="F67" s="320">
        <v>750</v>
      </c>
      <c r="G67" s="320">
        <v>771</v>
      </c>
      <c r="H67" s="320">
        <v>790</v>
      </c>
      <c r="I67" s="320">
        <v>812</v>
      </c>
      <c r="J67" s="320">
        <v>831</v>
      </c>
      <c r="K67" s="320">
        <v>852</v>
      </c>
      <c r="L67" s="320">
        <v>872</v>
      </c>
      <c r="M67" s="320">
        <v>893</v>
      </c>
      <c r="N67" s="320">
        <v>912</v>
      </c>
      <c r="O67" s="320">
        <v>933</v>
      </c>
      <c r="P67" s="320">
        <v>953</v>
      </c>
      <c r="Q67" s="320">
        <v>974</v>
      </c>
      <c r="R67" s="320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0">
        <v>693</v>
      </c>
      <c r="D68" s="320">
        <v>714</v>
      </c>
      <c r="E68" s="320">
        <v>736</v>
      </c>
      <c r="F68" s="320">
        <v>756</v>
      </c>
      <c r="G68" s="320">
        <v>778</v>
      </c>
      <c r="H68" s="320">
        <v>798</v>
      </c>
      <c r="I68" s="320">
        <v>820</v>
      </c>
      <c r="J68" s="320">
        <v>840</v>
      </c>
      <c r="K68" s="320">
        <v>862</v>
      </c>
      <c r="L68" s="320">
        <v>882</v>
      </c>
      <c r="M68" s="320">
        <v>904</v>
      </c>
      <c r="N68" s="320">
        <v>924</v>
      </c>
      <c r="O68" s="320">
        <v>946</v>
      </c>
      <c r="P68" s="320">
        <v>966</v>
      </c>
      <c r="Q68" s="320">
        <v>988</v>
      </c>
      <c r="R68" s="320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0">
        <v>697</v>
      </c>
      <c r="D69" s="320">
        <v>718</v>
      </c>
      <c r="E69" s="320">
        <v>741</v>
      </c>
      <c r="F69" s="320">
        <v>761</v>
      </c>
      <c r="G69" s="320">
        <v>784</v>
      </c>
      <c r="H69" s="320">
        <v>805</v>
      </c>
      <c r="I69" s="320">
        <v>828</v>
      </c>
      <c r="J69" s="320">
        <v>848</v>
      </c>
      <c r="K69" s="320">
        <v>871</v>
      </c>
      <c r="L69" s="320">
        <v>892</v>
      </c>
      <c r="M69" s="320">
        <v>915</v>
      </c>
      <c r="N69" s="320">
        <v>935</v>
      </c>
      <c r="O69" s="320">
        <v>958</v>
      </c>
      <c r="P69" s="320">
        <v>979</v>
      </c>
      <c r="Q69" s="320">
        <v>1002</v>
      </c>
      <c r="R69" s="320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0">
        <v>701</v>
      </c>
      <c r="D70" s="320">
        <v>722</v>
      </c>
      <c r="E70" s="320">
        <v>746</v>
      </c>
      <c r="F70" s="320">
        <v>767</v>
      </c>
      <c r="G70" s="320">
        <v>791</v>
      </c>
      <c r="H70" s="320">
        <v>812</v>
      </c>
      <c r="I70" s="320">
        <v>836</v>
      </c>
      <c r="J70" s="320">
        <v>857</v>
      </c>
      <c r="K70" s="320">
        <v>881</v>
      </c>
      <c r="L70" s="320">
        <v>902</v>
      </c>
      <c r="M70" s="320">
        <v>926</v>
      </c>
      <c r="N70" s="320">
        <v>947</v>
      </c>
      <c r="O70" s="320">
        <v>971</v>
      </c>
      <c r="P70" s="320">
        <v>992</v>
      </c>
      <c r="Q70" s="320">
        <v>1015</v>
      </c>
      <c r="R70" s="320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0">
        <v>704</v>
      </c>
      <c r="D71" s="320">
        <v>727</v>
      </c>
      <c r="E71" s="320">
        <v>751</v>
      </c>
      <c r="F71" s="320">
        <v>773</v>
      </c>
      <c r="G71" s="320">
        <v>797</v>
      </c>
      <c r="H71" s="320">
        <v>819</v>
      </c>
      <c r="I71" s="320">
        <v>844</v>
      </c>
      <c r="J71" s="320">
        <v>866</v>
      </c>
      <c r="K71" s="320">
        <v>890</v>
      </c>
      <c r="L71" s="320">
        <v>912</v>
      </c>
      <c r="M71" s="320">
        <v>936</v>
      </c>
      <c r="N71" s="320">
        <v>959</v>
      </c>
      <c r="O71" s="320">
        <v>983</v>
      </c>
      <c r="P71" s="320">
        <v>1005</v>
      </c>
      <c r="Q71" s="320">
        <v>1029</v>
      </c>
      <c r="R71" s="320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0">
        <v>708</v>
      </c>
      <c r="D72" s="320">
        <v>731</v>
      </c>
      <c r="E72" s="320">
        <v>756</v>
      </c>
      <c r="F72" s="320">
        <v>779</v>
      </c>
      <c r="G72" s="320">
        <v>804</v>
      </c>
      <c r="H72" s="320">
        <v>827</v>
      </c>
      <c r="I72" s="320">
        <v>852</v>
      </c>
      <c r="J72" s="320">
        <v>875</v>
      </c>
      <c r="K72" s="320">
        <v>899</v>
      </c>
      <c r="L72" s="320">
        <v>922</v>
      </c>
      <c r="M72" s="320">
        <v>947</v>
      </c>
      <c r="N72" s="320">
        <v>970</v>
      </c>
      <c r="O72" s="320">
        <v>995</v>
      </c>
      <c r="P72" s="320">
        <v>1018</v>
      </c>
      <c r="Q72" s="320">
        <v>1043</v>
      </c>
      <c r="R72" s="320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0">
        <v>712</v>
      </c>
      <c r="D73" s="320">
        <v>735</v>
      </c>
      <c r="E73" s="320">
        <v>761</v>
      </c>
      <c r="F73" s="320">
        <v>785</v>
      </c>
      <c r="G73" s="320">
        <v>810</v>
      </c>
      <c r="H73" s="320">
        <v>834</v>
      </c>
      <c r="I73" s="320">
        <v>860</v>
      </c>
      <c r="J73" s="320">
        <v>883</v>
      </c>
      <c r="K73" s="320">
        <v>909</v>
      </c>
      <c r="L73" s="320">
        <v>933</v>
      </c>
      <c r="M73" s="320">
        <v>958</v>
      </c>
      <c r="N73" s="320">
        <v>982</v>
      </c>
      <c r="O73" s="320">
        <v>1007</v>
      </c>
      <c r="P73" s="320">
        <v>1031</v>
      </c>
      <c r="Q73" s="320">
        <v>1057</v>
      </c>
      <c r="R73" s="320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0">
        <v>715</v>
      </c>
      <c r="D74" s="320">
        <v>740</v>
      </c>
      <c r="E74" s="320">
        <v>766</v>
      </c>
      <c r="F74" s="320">
        <v>790</v>
      </c>
      <c r="G74" s="320">
        <v>817</v>
      </c>
      <c r="H74" s="320">
        <v>841</v>
      </c>
      <c r="I74" s="320">
        <v>868</v>
      </c>
      <c r="J74" s="320">
        <v>892</v>
      </c>
      <c r="K74" s="320">
        <v>918</v>
      </c>
      <c r="L74" s="320">
        <v>943</v>
      </c>
      <c r="M74" s="320">
        <v>969</v>
      </c>
      <c r="N74" s="320">
        <v>993</v>
      </c>
      <c r="O74" s="320">
        <v>1020</v>
      </c>
      <c r="P74" s="320">
        <v>1044</v>
      </c>
      <c r="Q74" s="320">
        <v>1071</v>
      </c>
      <c r="R74" s="320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0">
        <v>719</v>
      </c>
      <c r="D75" s="320">
        <v>744</v>
      </c>
      <c r="E75" s="320">
        <v>771</v>
      </c>
      <c r="F75" s="320">
        <v>796</v>
      </c>
      <c r="G75" s="320">
        <v>823</v>
      </c>
      <c r="H75" s="320">
        <v>848</v>
      </c>
      <c r="I75" s="320">
        <v>876</v>
      </c>
      <c r="J75" s="320">
        <v>901</v>
      </c>
      <c r="K75" s="320">
        <v>928</v>
      </c>
      <c r="L75" s="320">
        <v>953</v>
      </c>
      <c r="M75" s="320">
        <v>980</v>
      </c>
      <c r="N75" s="320">
        <v>1005</v>
      </c>
      <c r="O75" s="320">
        <v>1032</v>
      </c>
      <c r="P75" s="320">
        <v>1057</v>
      </c>
      <c r="Q75" s="320">
        <v>1084</v>
      </c>
      <c r="R75" s="320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0">
        <v>723</v>
      </c>
      <c r="D76" s="320">
        <v>748</v>
      </c>
      <c r="E76" s="320">
        <v>776</v>
      </c>
      <c r="F76" s="320">
        <v>802</v>
      </c>
      <c r="G76" s="320">
        <v>830</v>
      </c>
      <c r="H76" s="320">
        <v>856</v>
      </c>
      <c r="I76" s="320">
        <v>884</v>
      </c>
      <c r="J76" s="320">
        <v>909</v>
      </c>
      <c r="K76" s="320">
        <v>937</v>
      </c>
      <c r="L76" s="320">
        <v>963</v>
      </c>
      <c r="M76" s="320">
        <v>991</v>
      </c>
      <c r="N76" s="320">
        <v>1017</v>
      </c>
      <c r="O76" s="320">
        <v>1045</v>
      </c>
      <c r="P76" s="320">
        <v>1070</v>
      </c>
      <c r="Q76" s="320">
        <v>1098</v>
      </c>
      <c r="R76" s="320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0">
        <v>726</v>
      </c>
      <c r="D77" s="320">
        <v>753</v>
      </c>
      <c r="E77" s="320">
        <v>781</v>
      </c>
      <c r="F77" s="320">
        <v>808</v>
      </c>
      <c r="G77" s="320">
        <v>836</v>
      </c>
      <c r="H77" s="320">
        <v>863</v>
      </c>
      <c r="I77" s="320">
        <v>891</v>
      </c>
      <c r="J77" s="320">
        <v>918</v>
      </c>
      <c r="K77" s="320">
        <v>947</v>
      </c>
      <c r="L77" s="320">
        <v>973</v>
      </c>
      <c r="M77" s="320">
        <v>1002</v>
      </c>
      <c r="N77" s="320">
        <v>1028</v>
      </c>
      <c r="O77" s="320">
        <v>1057</v>
      </c>
      <c r="P77" s="320">
        <v>1083</v>
      </c>
      <c r="Q77" s="320">
        <v>1112</v>
      </c>
      <c r="R77" s="320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0">
        <v>730</v>
      </c>
      <c r="D78" s="320">
        <v>757</v>
      </c>
      <c r="E78" s="320">
        <v>786</v>
      </c>
      <c r="F78" s="320">
        <v>814</v>
      </c>
      <c r="G78" s="320">
        <v>843</v>
      </c>
      <c r="H78" s="320">
        <v>870</v>
      </c>
      <c r="I78" s="320">
        <v>899</v>
      </c>
      <c r="J78" s="320">
        <v>927</v>
      </c>
      <c r="K78" s="320">
        <v>956</v>
      </c>
      <c r="L78" s="320">
        <v>983</v>
      </c>
      <c r="M78" s="320">
        <v>1013</v>
      </c>
      <c r="N78" s="320">
        <v>1040</v>
      </c>
      <c r="O78" s="320">
        <v>1069</v>
      </c>
      <c r="P78" s="320">
        <v>1097</v>
      </c>
      <c r="Q78" s="320">
        <v>1126</v>
      </c>
      <c r="R78" s="320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0">
        <v>734</v>
      </c>
      <c r="D79" s="320">
        <v>761</v>
      </c>
      <c r="E79" s="320">
        <v>791</v>
      </c>
      <c r="F79" s="320">
        <v>819</v>
      </c>
      <c r="G79" s="320">
        <v>849</v>
      </c>
      <c r="H79" s="320">
        <v>878</v>
      </c>
      <c r="I79" s="320">
        <v>908</v>
      </c>
      <c r="J79" s="320">
        <v>935</v>
      </c>
      <c r="K79" s="320">
        <v>965</v>
      </c>
      <c r="L79" s="320">
        <v>993</v>
      </c>
      <c r="M79" s="320">
        <v>1024</v>
      </c>
      <c r="N79" s="320">
        <v>1052</v>
      </c>
      <c r="O79" s="320">
        <v>1082</v>
      </c>
      <c r="P79" s="320">
        <v>1109</v>
      </c>
      <c r="Q79" s="320">
        <v>1139</v>
      </c>
      <c r="R79" s="320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0">
        <v>737</v>
      </c>
      <c r="D80" s="320">
        <v>766</v>
      </c>
      <c r="E80" s="320">
        <v>797</v>
      </c>
      <c r="F80" s="320">
        <v>825</v>
      </c>
      <c r="G80" s="320">
        <v>856</v>
      </c>
      <c r="H80" s="320">
        <v>885</v>
      </c>
      <c r="I80" s="320">
        <v>915</v>
      </c>
      <c r="J80" s="320">
        <v>944</v>
      </c>
      <c r="K80" s="320">
        <v>975</v>
      </c>
      <c r="L80" s="320">
        <v>1004</v>
      </c>
      <c r="M80" s="320">
        <v>1034</v>
      </c>
      <c r="N80" s="320">
        <v>1063</v>
      </c>
      <c r="O80" s="320">
        <v>1094</v>
      </c>
      <c r="P80" s="320">
        <v>1123</v>
      </c>
      <c r="Q80" s="320">
        <v>1153</v>
      </c>
      <c r="R80" s="320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31</v>
      </c>
      <c r="W7" s="7">
        <f>'CALCULATOR SHEET'!J13</f>
        <v>20</v>
      </c>
      <c r="X7" s="7">
        <f>IF(V7=0,"",MATCH(CEILING(V7,6),$C$8:$Q$8,0))</f>
        <v>3</v>
      </c>
      <c r="Y7" s="7">
        <f>IF(W7=0,"",MATCH(CEILING(W7,6),$B$10:$B$26,0))</f>
        <v>1</v>
      </c>
      <c r="Z7" s="146">
        <f>IF(X7="","",INDEX($C$12:$Q$26,Y7,X7))</f>
        <v>140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7">
        <v>44624</v>
      </c>
    </row>
    <row r="3" spans="2:29" ht="17.25">
      <c r="E3" s="129"/>
      <c r="I3" s="384" t="s">
        <v>14</v>
      </c>
      <c r="J3" s="384"/>
      <c r="K3" s="384"/>
      <c r="L3" s="384"/>
      <c r="R3" s="34" t="s">
        <v>436</v>
      </c>
    </row>
    <row r="4" spans="2:29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3" t="s">
        <v>72</v>
      </c>
      <c r="U7" s="147"/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89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3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4" t="s">
        <v>8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109</v>
      </c>
    </row>
    <row r="8" spans="2:27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8" sqref="T8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5"/>
      <c r="Q3" s="365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8" t="s">
        <v>309</v>
      </c>
      <c r="AA4" s="367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471</v>
      </c>
      <c r="W5" s="34" t="s">
        <v>134</v>
      </c>
      <c r="Z5" s="368"/>
      <c r="AA5" s="367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8"/>
      <c r="AA6" s="367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8" t="s">
        <v>442</v>
      </c>
      <c r="H8" s="341" t="s">
        <v>463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6" t="str">
        <f>IF(AA10&gt;(AA9/2),"REVISAR PERSIANAS","")</f>
        <v/>
      </c>
      <c r="Z8" s="366"/>
      <c r="AA8" s="366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462</v>
      </c>
      <c r="E9" s="39"/>
      <c r="F9" s="1"/>
      <c r="G9" s="38" t="s">
        <v>443</v>
      </c>
      <c r="H9" s="341" t="s">
        <v>464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45959</v>
      </c>
      <c r="Z9" s="38" t="s">
        <v>304</v>
      </c>
      <c r="AA9" s="34">
        <f>SUMIF(C13:C52,"&gt;0")</f>
        <v>1</v>
      </c>
      <c r="AD9" s="364" t="s">
        <v>91</v>
      </c>
      <c r="AE9" s="364"/>
      <c r="AF9" s="364"/>
      <c r="AG9" s="364"/>
      <c r="AH9" s="364"/>
      <c r="AI9" s="364"/>
      <c r="AJ9" s="364"/>
      <c r="AK9" s="268"/>
      <c r="AL9" s="364" t="s">
        <v>92</v>
      </c>
      <c r="AM9" s="364"/>
      <c r="AN9" s="364"/>
      <c r="AO9" s="268"/>
      <c r="AP9" s="364" t="s">
        <v>93</v>
      </c>
      <c r="AQ9" s="364"/>
      <c r="AR9" s="364"/>
      <c r="AS9" s="268"/>
      <c r="AT9" s="364" t="s">
        <v>217</v>
      </c>
      <c r="AU9" s="364"/>
      <c r="AV9" s="14"/>
      <c r="AW9" s="14"/>
    </row>
    <row r="10" spans="1:73" ht="15.75">
      <c r="B10" s="43"/>
      <c r="C10" s="24" t="s">
        <v>39</v>
      </c>
      <c r="D10" s="190" t="s">
        <v>462</v>
      </c>
      <c r="E10" s="149"/>
      <c r="F10" s="1"/>
      <c r="G10" s="339" t="s">
        <v>444</v>
      </c>
      <c r="H10" s="341" t="s">
        <v>465</v>
      </c>
      <c r="I10" s="1"/>
      <c r="J10" s="3" t="s">
        <v>449</v>
      </c>
      <c r="K10" s="342" t="s">
        <v>467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4"/>
      <c r="AE10" s="364"/>
      <c r="AF10" s="364"/>
      <c r="AG10" s="364"/>
      <c r="AH10" s="364"/>
      <c r="AI10" s="364"/>
      <c r="AJ10" s="364"/>
      <c r="AL10" s="364"/>
      <c r="AM10" s="364"/>
      <c r="AN10" s="364"/>
      <c r="AP10" s="364"/>
      <c r="AQ10" s="364"/>
      <c r="AR10" s="364"/>
      <c r="AT10" s="364"/>
      <c r="AU10" s="364"/>
    </row>
    <row r="11" spans="1:73" ht="15.75" thickBot="1">
      <c r="B11" s="45"/>
      <c r="C11" s="48"/>
      <c r="D11" s="48"/>
      <c r="E11" s="46"/>
      <c r="F11" s="46"/>
      <c r="G11" s="340" t="s">
        <v>445</v>
      </c>
      <c r="H11" s="342" t="s">
        <v>466</v>
      </c>
      <c r="I11" s="46"/>
      <c r="J11" s="38" t="s">
        <v>448</v>
      </c>
      <c r="K11" s="300"/>
      <c r="L11" s="46"/>
      <c r="M11" s="258"/>
      <c r="N11" s="258"/>
      <c r="O11" s="311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3" t="s">
        <v>460</v>
      </c>
      <c r="Q12" s="352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0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0" t="s">
        <v>47</v>
      </c>
      <c r="AR12" s="121" t="s">
        <v>96</v>
      </c>
      <c r="AT12" s="121" t="s">
        <v>49</v>
      </c>
      <c r="AU12" s="310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19</v>
      </c>
      <c r="F13" s="69" t="s">
        <v>45</v>
      </c>
      <c r="G13" s="68" t="s">
        <v>469</v>
      </c>
      <c r="H13" s="68" t="s">
        <v>468</v>
      </c>
      <c r="I13" s="81">
        <v>31</v>
      </c>
      <c r="J13" s="81">
        <v>20</v>
      </c>
      <c r="K13" s="253" t="s">
        <v>96</v>
      </c>
      <c r="L13" s="70" t="s">
        <v>45</v>
      </c>
      <c r="M13" s="283" t="s">
        <v>129</v>
      </c>
      <c r="N13" s="253" t="s">
        <v>212</v>
      </c>
      <c r="O13" s="253" t="s">
        <v>322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76</v>
      </c>
      <c r="T13" s="314">
        <f t="shared" ref="T13:T52" si="1">IF(S13="","",S13*C13)</f>
        <v>76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76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71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5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5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3"/>
      <c r="L14" s="70"/>
      <c r="M14" s="283"/>
      <c r="N14" s="253"/>
      <c r="O14" s="253"/>
      <c r="P14" s="70" t="s">
        <v>45</v>
      </c>
      <c r="Q14" s="70" t="s">
        <v>45</v>
      </c>
      <c r="R14" s="70" t="s">
        <v>45</v>
      </c>
      <c r="S14" s="71">
        <f t="shared" si="0"/>
        <v>0</v>
      </c>
      <c r="T14" s="314">
        <f t="shared" si="1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>
        <f t="shared" ref="AB14:AB52" si="5">D14</f>
        <v>0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3"/>
      <c r="L15" s="70"/>
      <c r="M15" s="283"/>
      <c r="N15" s="253"/>
      <c r="O15" s="253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4">
        <f t="shared" si="1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>
        <f t="shared" si="5"/>
        <v>0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4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4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4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4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4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4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>
        <v>1</v>
      </c>
      <c r="D54" s="198"/>
      <c r="E54" s="205" t="s">
        <v>470</v>
      </c>
      <c r="F54" s="303"/>
      <c r="G54" s="113"/>
      <c r="H54" s="113"/>
      <c r="I54" s="113"/>
      <c r="J54" s="113"/>
      <c r="K54" s="260"/>
      <c r="L54" s="113"/>
      <c r="M54" s="259"/>
      <c r="N54" s="259"/>
      <c r="O54" s="259"/>
      <c r="P54" s="112"/>
      <c r="Q54" s="112"/>
      <c r="R54" s="112"/>
      <c r="S54" s="196">
        <v>40</v>
      </c>
      <c r="T54" s="114">
        <f>IF(S54="","",S54*C54)</f>
        <v>40</v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76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7"/>
      <c r="N61" s="344"/>
      <c r="O61" s="254"/>
      <c r="P61" s="1"/>
      <c r="Q61" s="1"/>
      <c r="R61" s="78"/>
      <c r="S61" s="277" t="s">
        <v>37</v>
      </c>
      <c r="T61" s="75">
        <f>IF(T58="DOLLARS",(T59*T60),(T59*T60))</f>
        <v>30.400000000000002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5"/>
      <c r="L62" s="4"/>
      <c r="M62" s="347"/>
      <c r="N62" s="344"/>
      <c r="O62" s="254"/>
      <c r="P62" s="1"/>
      <c r="Q62" s="1"/>
      <c r="R62" s="78"/>
      <c r="S62" s="277" t="s">
        <v>63</v>
      </c>
      <c r="T62" s="76">
        <f>IF(T58="DOLLARS",SUM(T54:T57),SUM(T54:T57)*$W$6)</f>
        <v>40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5"/>
      <c r="L63" s="122"/>
      <c r="M63" s="347"/>
      <c r="N63" s="343"/>
      <c r="O63" s="254"/>
      <c r="P63" s="1"/>
      <c r="Q63" s="1"/>
      <c r="R63" s="78"/>
      <c r="S63" s="277" t="s">
        <v>451</v>
      </c>
      <c r="T63" s="76">
        <f>(T59-T61)+T62</f>
        <v>85.6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5"/>
      <c r="L64" s="1"/>
      <c r="M64" s="347"/>
      <c r="N64" s="254"/>
      <c r="O64" s="254"/>
      <c r="P64" s="1"/>
      <c r="Q64" s="1"/>
      <c r="R64" s="346" t="s">
        <v>45</v>
      </c>
      <c r="S64" s="277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5"/>
      <c r="L65" s="1"/>
      <c r="M65" s="347"/>
      <c r="N65" s="345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5"/>
      <c r="L66" s="1"/>
      <c r="M66" s="347"/>
      <c r="N66" s="345"/>
      <c r="O66" s="254"/>
      <c r="P66" s="1"/>
      <c r="Q66" s="1"/>
      <c r="R66" s="45"/>
      <c r="S66" s="276" t="s">
        <v>155</v>
      </c>
      <c r="T66" s="107">
        <f>(T63+T64)-T65</f>
        <v>85.6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7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7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/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7">
        <v>44624</v>
      </c>
    </row>
    <row r="3" spans="2:28" ht="17.25">
      <c r="E3" s="129"/>
      <c r="I3" s="384" t="s">
        <v>9</v>
      </c>
      <c r="J3" s="384"/>
      <c r="K3" s="384"/>
      <c r="L3" s="384"/>
      <c r="S3" s="34" t="s">
        <v>437</v>
      </c>
    </row>
    <row r="4" spans="2:28" ht="25.5">
      <c r="D4" s="130"/>
      <c r="E4" s="131"/>
      <c r="I4" s="384"/>
      <c r="J4" s="384"/>
      <c r="K4" s="384"/>
      <c r="L4" s="384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3" t="s">
        <v>72</v>
      </c>
      <c r="V7" s="147"/>
      <c r="W7" s="1">
        <v>1</v>
      </c>
      <c r="X7" s="7">
        <f>'CALCULATOR SHEET'!I13</f>
        <v>31</v>
      </c>
      <c r="Y7" s="7">
        <f>'CALCULATOR SHEET'!J13</f>
        <v>20</v>
      </c>
      <c r="Z7" s="7">
        <f>IF(X7=0,"",MATCH(CEILING(X7,6),$C$7:$R$7,0))</f>
        <v>3</v>
      </c>
      <c r="AA7" s="7">
        <f>IF(Y7=0,"",MATCH(CEILING(Y7,6),$B$10:$B$26,0))</f>
        <v>1</v>
      </c>
      <c r="AB7" s="146">
        <f>IF(Z7="","",INDEX($C$10:$R$26,AA7,Z7))</f>
        <v>113</v>
      </c>
    </row>
    <row r="8" spans="2:28" ht="15.75">
      <c r="U8" s="383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4" t="s">
        <v>10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120</v>
      </c>
    </row>
    <row r="8" spans="2:27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4" t="s">
        <v>11</v>
      </c>
      <c r="J3" s="384"/>
      <c r="K3" s="384"/>
      <c r="L3" s="384"/>
      <c r="R3" s="34" t="s">
        <v>385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115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4" t="s">
        <v>12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135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4" t="s">
        <v>13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138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44656</v>
      </c>
    </row>
    <row r="3" spans="2:27" ht="17.25">
      <c r="E3" s="129"/>
      <c r="I3" s="384" t="s">
        <v>295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31</v>
      </c>
      <c r="X7" s="7">
        <f>'CALCULATOR SHEET'!J13</f>
        <v>20</v>
      </c>
      <c r="Y7" s="7">
        <f>IF(W7=0,"",MATCH(CEILING(W7,6),$C$7:$Q$7,0))</f>
        <v>3</v>
      </c>
      <c r="Z7" s="7">
        <f>IF(X7=0,"",MATCH(CEILING(X7,6),$B$10:$B$26,0))</f>
        <v>1</v>
      </c>
      <c r="AA7" s="146">
        <f>IF(Y7="","",INDEX($C$10:$Q$26,Z7,Y7))</f>
        <v>127</v>
      </c>
    </row>
    <row r="8" spans="2:27" ht="15" customHeight="1">
      <c r="T8" s="383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5" t="s">
        <v>104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2" spans="1:33"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33" ht="15.75" thickBot="1"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31</v>
      </c>
      <c r="Y5" s="7">
        <f>'PM-ORDER'!P5</f>
        <v>20</v>
      </c>
      <c r="Z5" s="7">
        <f>IF(X5&lt;&gt;"",MATCH(CEILING(X5,6),$C$4:$S$4,0),"")</f>
        <v>3</v>
      </c>
      <c r="AA5" s="7">
        <f>IF(X5&lt;&gt;"",MATCH(CEILING(Y5,6),$B$7:$B$26,0),"")</f>
        <v>1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5" t="s">
        <v>93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5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5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5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5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5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5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3"/>
      <c r="T11" s="363"/>
      <c r="U11" s="363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5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3"/>
      <c r="T14" s="363"/>
      <c r="U14" s="363"/>
      <c r="W14" s="363"/>
      <c r="X14" s="363"/>
      <c r="Y14" s="363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3"/>
      <c r="T20" s="363"/>
      <c r="U20" s="363"/>
      <c r="W20" s="363"/>
      <c r="X20" s="363"/>
      <c r="Y20" s="363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8">
        <v>0.5</v>
      </c>
      <c r="J28" s="318">
        <v>0.5</v>
      </c>
      <c r="K28" s="318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9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9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9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9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9">
        <f>J54/(1-$K$28)</f>
        <v>287.14985754985759</v>
      </c>
      <c r="L54" s="13"/>
    </row>
    <row r="62" spans="5:12" ht="15.75">
      <c r="E62" s="333" t="s">
        <v>408</v>
      </c>
    </row>
    <row r="63" spans="5:12" ht="21">
      <c r="E63" s="21"/>
      <c r="F63" s="326"/>
      <c r="G63" s="326"/>
      <c r="H63" s="326"/>
      <c r="I63" s="327">
        <v>19</v>
      </c>
      <c r="J63" s="21"/>
    </row>
    <row r="64" spans="5:12" ht="15.75">
      <c r="E64" s="328" t="s">
        <v>409</v>
      </c>
      <c r="F64" s="329" t="s">
        <v>410</v>
      </c>
      <c r="G64" s="329" t="s">
        <v>420</v>
      </c>
      <c r="H64" s="329" t="s">
        <v>411</v>
      </c>
      <c r="I64" s="329" t="s">
        <v>412</v>
      </c>
      <c r="J64" s="329" t="s">
        <v>413</v>
      </c>
    </row>
    <row r="65" spans="5:10" ht="15.75">
      <c r="E65" s="328" t="s">
        <v>414</v>
      </c>
      <c r="F65" s="329">
        <v>2.8</v>
      </c>
      <c r="G65" s="329">
        <v>87.45</v>
      </c>
      <c r="H65" s="330">
        <f t="shared" ref="H65:H70" si="3">F65*G65</f>
        <v>244.85999999999999</v>
      </c>
      <c r="I65" s="331">
        <f>H65/$I$63</f>
        <v>12.887368421052631</v>
      </c>
      <c r="J65" s="332">
        <f t="shared" ref="J65:J70" si="4">I65/1.09</f>
        <v>11.82327378078223</v>
      </c>
    </row>
    <row r="66" spans="5:10" ht="15.75">
      <c r="E66" s="328" t="s">
        <v>415</v>
      </c>
      <c r="F66" s="329">
        <v>2.8</v>
      </c>
      <c r="G66" s="329">
        <v>154.5</v>
      </c>
      <c r="H66" s="330">
        <f t="shared" si="3"/>
        <v>432.59999999999997</v>
      </c>
      <c r="I66" s="331">
        <f t="shared" ref="I66:I70" si="5">H66/$I$63</f>
        <v>22.768421052631577</v>
      </c>
      <c r="J66" s="332">
        <f t="shared" si="4"/>
        <v>20.888459681313371</v>
      </c>
    </row>
    <row r="67" spans="5:10" ht="15.75">
      <c r="E67" s="328" t="s">
        <v>416</v>
      </c>
      <c r="F67" s="329">
        <v>2.8</v>
      </c>
      <c r="G67" s="329">
        <v>103.28</v>
      </c>
      <c r="H67" s="330">
        <f t="shared" si="3"/>
        <v>289.18399999999997</v>
      </c>
      <c r="I67" s="331">
        <f t="shared" si="5"/>
        <v>15.220210526315787</v>
      </c>
      <c r="J67" s="332">
        <f t="shared" si="4"/>
        <v>13.963495895702556</v>
      </c>
    </row>
    <row r="68" spans="5:10" ht="15.75">
      <c r="E68" s="328" t="s">
        <v>417</v>
      </c>
      <c r="F68" s="329">
        <v>2.8</v>
      </c>
      <c r="G68" s="329">
        <v>73.459999999999994</v>
      </c>
      <c r="H68" s="330">
        <f t="shared" si="3"/>
        <v>205.68799999999996</v>
      </c>
      <c r="I68" s="331">
        <f t="shared" si="5"/>
        <v>10.825684210526314</v>
      </c>
      <c r="J68" s="332">
        <f t="shared" si="4"/>
        <v>9.9318203766296449</v>
      </c>
    </row>
    <row r="69" spans="5:10" ht="15.75">
      <c r="E69" s="328" t="s">
        <v>418</v>
      </c>
      <c r="F69" s="329">
        <v>3</v>
      </c>
      <c r="G69" s="329">
        <v>91.39</v>
      </c>
      <c r="H69" s="330">
        <f t="shared" si="3"/>
        <v>274.17</v>
      </c>
      <c r="I69" s="331">
        <f t="shared" si="5"/>
        <v>14.430000000000001</v>
      </c>
      <c r="J69" s="332">
        <f t="shared" si="4"/>
        <v>13.238532110091743</v>
      </c>
    </row>
    <row r="70" spans="5:10" ht="15.75">
      <c r="E70" s="328" t="s">
        <v>419</v>
      </c>
      <c r="F70" s="329">
        <v>3</v>
      </c>
      <c r="G70" s="329">
        <v>30.61</v>
      </c>
      <c r="H70" s="330">
        <f t="shared" si="3"/>
        <v>91.83</v>
      </c>
      <c r="I70" s="331">
        <f t="shared" si="5"/>
        <v>4.8331578947368419</v>
      </c>
      <c r="J70" s="332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69" t="s">
        <v>90</v>
      </c>
      <c r="I82" s="369"/>
      <c r="J82" s="369" t="s">
        <v>440</v>
      </c>
      <c r="K82" s="369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69" t="s">
        <v>88</v>
      </c>
      <c r="F84" s="369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5">
        <v>320</v>
      </c>
      <c r="K86" s="1" t="s">
        <v>313</v>
      </c>
      <c r="L86" s="335">
        <v>380</v>
      </c>
    </row>
    <row r="87" spans="5:12">
      <c r="E87" s="1" t="s">
        <v>311</v>
      </c>
      <c r="F87" s="335">
        <v>320</v>
      </c>
      <c r="H87" s="1" t="s">
        <v>313</v>
      </c>
      <c r="I87" s="335">
        <v>380</v>
      </c>
      <c r="K87" s="1" t="s">
        <v>314</v>
      </c>
      <c r="L87" s="335">
        <v>320</v>
      </c>
    </row>
    <row r="88" spans="5:12">
      <c r="E88" s="1" t="s">
        <v>312</v>
      </c>
      <c r="F88" s="335">
        <v>570</v>
      </c>
      <c r="H88" s="1" t="s">
        <v>314</v>
      </c>
      <c r="I88" s="335">
        <v>320</v>
      </c>
      <c r="K88" s="1" t="s">
        <v>315</v>
      </c>
      <c r="L88" s="335">
        <v>290</v>
      </c>
    </row>
    <row r="89" spans="5:12">
      <c r="E89" s="1" t="s">
        <v>313</v>
      </c>
      <c r="F89" s="335">
        <v>380</v>
      </c>
    </row>
    <row r="90" spans="5:12">
      <c r="E90" s="1" t="s">
        <v>314</v>
      </c>
      <c r="F90" s="335">
        <v>320</v>
      </c>
    </row>
    <row r="91" spans="5:12">
      <c r="E91" s="1" t="s">
        <v>315</v>
      </c>
      <c r="F91" s="335">
        <v>290</v>
      </c>
    </row>
    <row r="92" spans="5:12">
      <c r="E92" s="1" t="s">
        <v>316</v>
      </c>
      <c r="F92" s="335">
        <v>720</v>
      </c>
    </row>
    <row r="93" spans="5:12">
      <c r="E93" s="1" t="s">
        <v>317</v>
      </c>
      <c r="F93" s="335">
        <v>880</v>
      </c>
    </row>
    <row r="101" spans="7:7">
      <c r="G101" s="3" t="s">
        <v>441</v>
      </c>
    </row>
    <row r="102" spans="7:7">
      <c r="G102" s="337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0" t="s">
        <v>214</v>
      </c>
      <c r="V1" s="370"/>
      <c r="AG1" s="372" t="s">
        <v>218</v>
      </c>
      <c r="AH1" s="373"/>
      <c r="AI1" s="373"/>
      <c r="AJ1" s="373"/>
      <c r="AK1" s="373"/>
      <c r="AL1" s="373"/>
      <c r="AM1" s="373"/>
      <c r="AN1" s="373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45959</v>
      </c>
      <c r="H2" s="222"/>
      <c r="U2" s="370"/>
      <c r="V2" s="370"/>
      <c r="AG2" s="374"/>
      <c r="AH2" s="375"/>
      <c r="AI2" s="375"/>
      <c r="AJ2" s="375"/>
      <c r="AK2" s="375"/>
      <c r="AL2" s="375"/>
      <c r="AM2" s="375"/>
      <c r="AN2" s="375"/>
      <c r="AO2" s="293"/>
    </row>
    <row r="3" spans="2:41" ht="15" customHeight="1">
      <c r="C3" s="222" t="s">
        <v>160</v>
      </c>
      <c r="G3" s="225"/>
      <c r="I3" s="34">
        <v>0</v>
      </c>
      <c r="U3" s="371"/>
      <c r="V3" s="371"/>
      <c r="AG3" s="376"/>
      <c r="AH3" s="377"/>
      <c r="AI3" s="377"/>
      <c r="AJ3" s="377"/>
      <c r="AK3" s="377"/>
      <c r="AL3" s="377"/>
      <c r="AM3" s="377"/>
      <c r="AN3" s="377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102925EG-5</v>
      </c>
      <c r="D5" s="228">
        <f>IF('CALCULATOR SHEET'!D13&lt;&gt;"",'CALCULATOR SHEET'!$T$9,"")</f>
        <v>45959</v>
      </c>
      <c r="E5" s="229" t="str">
        <f>IF(D5&lt;&gt;"","BAJA SHADES","")</f>
        <v>BAJA SHADES</v>
      </c>
      <c r="F5" s="230" t="str">
        <f>IF(C5&lt;&gt;"",'CALCULATOR SHEET'!$D$9,"")</f>
        <v>CINTHYA GOMEZ</v>
      </c>
      <c r="G5" s="230" t="str">
        <f>IF('CALCULATOR SHEET'!D13&lt;&gt;"",'CALCULATOR SHEET'!D13,"")</f>
        <v>ROLLER</v>
      </c>
      <c r="H5" s="230" t="str">
        <f>IF(Q5="CCL",BOMS!AG5,"")</f>
        <v>RL-MAN -BSCH</v>
      </c>
      <c r="I5" s="229">
        <v>1</v>
      </c>
      <c r="J5" s="230" t="str">
        <f>IF(C5&lt;&gt;"",'CALCULATOR SHEET'!K13,"")</f>
        <v>METAL CHAIN</v>
      </c>
      <c r="K5" s="230" t="str">
        <f>IF(J5=GENERAL!$H$6,GENERAL!$H$6,IF(J5=GENERAL!$H$7,GENERAL!$H$7,IF('PM-ORDER'!J5=GENERAL!$H$8,GENERAL!$H$8,"")))</f>
        <v>METAL CHAIN</v>
      </c>
      <c r="L5" s="230" t="str">
        <f>IF(C5&lt;&gt;"",'CALCULATOR SHEET'!G13,"")</f>
        <v>SC BASIC GRANITE</v>
      </c>
      <c r="M5" s="230" t="str">
        <f>IF(C5&lt;&gt;"",'CALCULATOR SHEET'!O13,"")</f>
        <v>STANDARD ROLL</v>
      </c>
      <c r="N5" s="230" t="str">
        <f>IF(C5&lt;&gt;"",'CALCULATOR SHEET'!H13,"")</f>
        <v>BAÑO MASTER</v>
      </c>
      <c r="O5" s="232">
        <f>IF(D5&lt;&gt;"",'CALCULATOR SHEET'!I13,"")</f>
        <v>31</v>
      </c>
      <c r="P5" s="232">
        <f>IF(E5&lt;&gt;"",'CALCULATOR SHEET'!J13,"")</f>
        <v>20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INSIDE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SAN MARINO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/>
      </c>
      <c r="D6" s="228" t="str">
        <f>IF('CALCULATOR SHEET'!D14&lt;&gt;"",'CALCULATOR SHEET'!$T$9,"")</f>
        <v/>
      </c>
      <c r="E6" s="229" t="str">
        <f t="shared" ref="E6:E69" si="0">IF(D6&lt;&gt;"","BAJA SHADES","")</f>
        <v/>
      </c>
      <c r="F6" s="230" t="str">
        <f>IF(C6&lt;&gt;"",'CALCULATOR SHEET'!$D$9,"")</f>
        <v/>
      </c>
      <c r="G6" s="230" t="str">
        <f>IF('CALCULATOR SHEET'!D14&lt;&gt;"",'CALCULATOR SHEET'!D14,"")</f>
        <v/>
      </c>
      <c r="H6" s="230" t="str">
        <f>IF(Q6="CCL",BOMS!AG6,"")</f>
        <v/>
      </c>
      <c r="I6" s="229">
        <v>1</v>
      </c>
      <c r="J6" s="230" t="str">
        <f>IF(C6&lt;&gt;"",'CALCULATOR SHEET'!K14,"")</f>
        <v/>
      </c>
      <c r="K6" s="230" t="str">
        <f>IF(J6=GENERAL!$H$6,GENERAL!$H$6,IF(J6=GENERAL!$H$7,GENERAL!$H$7,IF('PM-ORDER'!J6=GENERAL!$H$8,GENERAL!$H$8,"")))</f>
        <v/>
      </c>
      <c r="L6" s="230" t="str">
        <f>IF(C6&lt;&gt;"",'CALCULATOR SHEET'!G14,"")</f>
        <v/>
      </c>
      <c r="M6" s="230" t="str">
        <f>IF(C6&lt;&gt;"",'CALCULATOR SHEET'!O14,"")</f>
        <v/>
      </c>
      <c r="N6" s="230" t="str">
        <f>IF(C6&lt;&gt;"",'CALCULATOR SHEET'!H14,"")</f>
        <v/>
      </c>
      <c r="O6" s="232" t="str">
        <f>IF(D6&lt;&gt;"",'CALCULATOR SHEET'!I14,"")</f>
        <v/>
      </c>
      <c r="P6" s="232" t="str">
        <f>IF(E6&lt;&gt;"",'CALCULATOR SHEET'!J14,"")</f>
        <v/>
      </c>
      <c r="Q6" s="229" t="str">
        <f>IF('CALCULATOR SHEET'!K14=GENERAL!$H$9,GENERAL!$H$9,IF(OR('CALCULATOR SHEET'!K14=GENERAL!$H$6,'CALCULATOR SHEET'!K14=GENERAL!$H$7,'CALCULATOR SHEET'!K14=GENERAL!$H$8),"CCL",""))</f>
        <v/>
      </c>
      <c r="R6" s="229" t="str">
        <f>IF(C6&lt;&gt;"",'CALCULATOR SHEET'!M14,"")</f>
        <v/>
      </c>
      <c r="S6" s="229" t="str">
        <f>IF(D6&lt;&gt;"",'CALCULATOR SHEET'!N14,"")</f>
        <v/>
      </c>
      <c r="T6" s="231"/>
      <c r="U6" s="245"/>
      <c r="V6" s="245"/>
      <c r="W6" s="229" t="str">
        <f>IF(C6&lt;&gt;"",'CALCULATOR SHEET'!R14,"")</f>
        <v/>
      </c>
      <c r="X6" s="229"/>
      <c r="Y6" s="229">
        <v>1</v>
      </c>
      <c r="Z6" s="231"/>
      <c r="AA6" s="231" t="str">
        <f>IF(C6&lt;&gt;"",'CALCULATOR SHEET'!$H$9,"")</f>
        <v/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/>
      </c>
      <c r="D7" s="228" t="str">
        <f>IF('CALCULATOR SHEET'!D15&lt;&gt;"",'CALCULATOR SHEET'!$T$9,"")</f>
        <v/>
      </c>
      <c r="E7" s="229" t="str">
        <f t="shared" si="0"/>
        <v/>
      </c>
      <c r="F7" s="230" t="str">
        <f>IF(C7&lt;&gt;"",'CALCULATOR SHEET'!$D$9,"")</f>
        <v/>
      </c>
      <c r="G7" s="230" t="str">
        <f>IF('CALCULATOR SHEET'!D15&lt;&gt;"",'CALCULATOR SHEET'!D15,"")</f>
        <v/>
      </c>
      <c r="H7" s="230" t="str">
        <f>IF(Q7="CCL",BOMS!AG7,"")</f>
        <v/>
      </c>
      <c r="I7" s="229">
        <v>1</v>
      </c>
      <c r="J7" s="230" t="str">
        <f>IF(C7&lt;&gt;"",'CALCULATOR SHEET'!K15,"")</f>
        <v/>
      </c>
      <c r="K7" s="230" t="str">
        <f>IF(J7=GENERAL!$H$6,GENERAL!$H$6,IF(J7=GENERAL!$H$7,GENERAL!$H$7,IF('PM-ORDER'!J7=GENERAL!$H$8,GENERAL!$H$8,"")))</f>
        <v/>
      </c>
      <c r="L7" s="230" t="str">
        <f>IF(C7&lt;&gt;"",'CALCULATOR SHEET'!G15,"")</f>
        <v/>
      </c>
      <c r="M7" s="230" t="str">
        <f>IF(C7&lt;&gt;"",'CALCULATOR SHEET'!O15,"")</f>
        <v/>
      </c>
      <c r="N7" s="230" t="str">
        <f>IF(C7&lt;&gt;"",'CALCULATOR SHEET'!H15,"")</f>
        <v/>
      </c>
      <c r="O7" s="232" t="str">
        <f>IF(D7&lt;&gt;"",'CALCULATOR SHEET'!I15,"")</f>
        <v/>
      </c>
      <c r="P7" s="232" t="str">
        <f>IF(E7&lt;&gt;"",'CALCULATOR SHEET'!J15,"")</f>
        <v/>
      </c>
      <c r="Q7" s="229" t="str">
        <f>IF('CALCULATOR SHEET'!K15=GENERAL!$H$9,GENERAL!$H$9,IF(OR('CALCULATOR SHEET'!K15=GENERAL!$H$6,'CALCULATOR SHEET'!K15=GENERAL!$H$7,'CALCULATOR SHEET'!K15=GENERAL!$H$8),"CCL",""))</f>
        <v/>
      </c>
      <c r="R7" s="229" t="str">
        <f>IF(C7&lt;&gt;"",'CALCULATOR SHEET'!M15,"")</f>
        <v/>
      </c>
      <c r="S7" s="229" t="str">
        <f>IF(D7&lt;&gt;"",'CALCULATOR SHEET'!N15,"")</f>
        <v/>
      </c>
      <c r="T7" s="231"/>
      <c r="U7" s="245"/>
      <c r="V7" s="245"/>
      <c r="W7" s="229" t="str">
        <f>IF(C7&lt;&gt;"",'CALCULATOR SHEET'!R15,"")</f>
        <v/>
      </c>
      <c r="X7" s="229"/>
      <c r="Y7" s="229">
        <v>1</v>
      </c>
      <c r="Z7" s="231"/>
      <c r="AA7" s="231" t="str">
        <f>IF(C7&lt;&gt;"",'CALCULATOR SHEET'!$H$9,"")</f>
        <v/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5"/>
      <c r="V8" s="245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5"/>
      <c r="V9" s="245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5"/>
      <c r="V10" s="245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5"/>
      <c r="V11" s="245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8" t="s">
        <v>104</v>
      </c>
      <c r="D2" s="378"/>
      <c r="F2" s="378" t="s">
        <v>89</v>
      </c>
      <c r="G2" s="378"/>
      <c r="I2" s="378" t="s">
        <v>93</v>
      </c>
      <c r="J2" s="378"/>
    </row>
    <row r="3" spans="3:10">
      <c r="C3" s="378"/>
      <c r="D3" s="378"/>
      <c r="F3" s="378"/>
      <c r="G3" s="378"/>
      <c r="I3" s="378"/>
      <c r="J3" s="378"/>
    </row>
    <row r="4" spans="3:10">
      <c r="C4" s="378"/>
      <c r="D4" s="378"/>
      <c r="F4" s="378"/>
      <c r="G4" s="378"/>
      <c r="I4" s="378"/>
      <c r="J4" s="378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5">
        <v>7</v>
      </c>
      <c r="C3" s="325">
        <v>7.96</v>
      </c>
      <c r="D3" s="325">
        <v>9.42</v>
      </c>
      <c r="E3" s="325">
        <v>8.91</v>
      </c>
      <c r="F3" s="325">
        <v>12.82</v>
      </c>
      <c r="G3" s="325">
        <v>14</v>
      </c>
      <c r="H3" s="325">
        <v>19</v>
      </c>
      <c r="I3" s="325">
        <v>31.5</v>
      </c>
      <c r="J3" s="325">
        <v>35</v>
      </c>
    </row>
    <row r="4" spans="1:17" s="312" customFormat="1" ht="39.950000000000003" customHeight="1">
      <c r="A4" s="313" t="s">
        <v>371</v>
      </c>
      <c r="B4" s="313" t="s">
        <v>14</v>
      </c>
      <c r="C4" s="313" t="s">
        <v>8</v>
      </c>
      <c r="D4" s="313" t="s">
        <v>9</v>
      </c>
      <c r="E4" s="313" t="s">
        <v>10</v>
      </c>
      <c r="F4" s="313" t="s">
        <v>11</v>
      </c>
      <c r="G4" s="313" t="s">
        <v>12</v>
      </c>
      <c r="H4" s="313" t="s">
        <v>13</v>
      </c>
      <c r="I4" s="313" t="s">
        <v>295</v>
      </c>
      <c r="J4" s="313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5">
        <v>3</v>
      </c>
      <c r="C15" s="325">
        <v>6.33</v>
      </c>
      <c r="D15" s="325">
        <v>8.18</v>
      </c>
      <c r="E15" s="325">
        <v>10.57</v>
      </c>
      <c r="F15" s="325">
        <v>11.01</v>
      </c>
      <c r="G15" s="325">
        <v>15.72</v>
      </c>
      <c r="H15" s="325">
        <v>16.940000000000001</v>
      </c>
      <c r="I15" s="334">
        <v>20.89</v>
      </c>
    </row>
    <row r="16" spans="1:17" ht="39.950000000000003" customHeight="1">
      <c r="A16" s="313" t="s">
        <v>372</v>
      </c>
      <c r="B16" s="313" t="s">
        <v>14</v>
      </c>
      <c r="C16" s="313" t="s">
        <v>8</v>
      </c>
      <c r="D16" s="313" t="s">
        <v>9</v>
      </c>
      <c r="E16" s="313" t="s">
        <v>10</v>
      </c>
      <c r="F16" s="313" t="s">
        <v>11</v>
      </c>
      <c r="G16" s="313" t="s">
        <v>12</v>
      </c>
      <c r="H16" s="313" t="s">
        <v>13</v>
      </c>
      <c r="I16" s="313" t="s">
        <v>295</v>
      </c>
      <c r="J16" s="313"/>
      <c r="P16" s="351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5"/>
    </row>
    <row r="29" spans="1:16">
      <c r="B29" s="325">
        <v>12.5</v>
      </c>
      <c r="C29" s="325">
        <v>14</v>
      </c>
      <c r="D29" s="325">
        <v>26</v>
      </c>
    </row>
    <row r="30" spans="1:16" ht="39.950000000000003" customHeight="1">
      <c r="A30" s="313" t="s">
        <v>379</v>
      </c>
      <c r="B30" s="313" t="s">
        <v>14</v>
      </c>
      <c r="C30" s="313" t="s">
        <v>8</v>
      </c>
      <c r="D30" s="313" t="s">
        <v>9</v>
      </c>
      <c r="E30" s="313"/>
      <c r="F30" s="313"/>
      <c r="G30" s="313"/>
      <c r="H30" s="313"/>
      <c r="I30" s="313"/>
      <c r="J30" s="313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5" t="s">
        <v>381</v>
      </c>
      <c r="O3" s="96"/>
      <c r="P3" s="96"/>
      <c r="Q3" s="315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0" t="s">
        <v>60</v>
      </c>
      <c r="BC4" s="380"/>
      <c r="BD4" s="380"/>
      <c r="BE4" s="380"/>
      <c r="BF4" s="380"/>
      <c r="BG4" s="380"/>
      <c r="BH4" s="380"/>
      <c r="BI4" s="380"/>
      <c r="BJ4" s="380"/>
      <c r="BK4" s="380"/>
      <c r="BL4" s="380"/>
      <c r="BM4" s="380"/>
      <c r="BN4" s="380"/>
      <c r="BO4" s="380"/>
      <c r="BP4" s="380"/>
      <c r="BQ4" s="380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7">
        <v>209</v>
      </c>
      <c r="R7" s="357">
        <v>216</v>
      </c>
      <c r="S7" s="357">
        <v>224</v>
      </c>
      <c r="T7" s="357">
        <v>231</v>
      </c>
      <c r="U7" s="358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6"/>
      <c r="AI7" s="36">
        <v>1</v>
      </c>
      <c r="AJ7" s="36">
        <f>'CALCULATOR SHEET'!I13</f>
        <v>31</v>
      </c>
      <c r="AK7" s="36">
        <f>'CALCULATOR SHEET'!J13</f>
        <v>20</v>
      </c>
      <c r="AL7" s="36">
        <f>IF(AJ7=0,"",MATCH(CEILING(AJ7,6),$D$4:$Z$4,0))</f>
        <v>3</v>
      </c>
      <c r="AM7" s="36">
        <f>IF(AK7=0,"",MATCH(CEILING(AK7,6),$C$7:$C$28,0))</f>
        <v>1</v>
      </c>
      <c r="AN7" s="57">
        <f>IF(AL7="","",INDEX($D$7:$Z$28,AM7,AL7))</f>
        <v>71</v>
      </c>
      <c r="AO7" s="58"/>
      <c r="AP7" s="57">
        <f>IF(AJ7&gt;0,HLOOKUP(CEILING(AJ7,6),$D$30:$Z$31,2,0),"")</f>
        <v>57</v>
      </c>
      <c r="AQ7" s="57">
        <f>IF(AJ7&gt;0,HLOOKUP(CEILING(AJ7,6),$D$33:$Z$34,2,0),"")</f>
        <v>45</v>
      </c>
      <c r="AR7" s="59">
        <f>IF(AJ7&gt;0,HLOOKUP(CEILING(AJ7,6),$D$36:$Z$37,2,0))</f>
        <v>22</v>
      </c>
      <c r="AS7" s="57">
        <f>IF(AL7="","",INDEX($AX$6:$BT$27,AM7,AL7))</f>
        <v>471</v>
      </c>
      <c r="AT7" s="37">
        <f>IF(AK7&gt;0,VLOOKUP(CEILING(AK7,6),$AA$7:$AB$28,2,0),"")</f>
        <v>20</v>
      </c>
      <c r="AU7" s="109">
        <f>IF(AK7&gt;0,VLOOKUP(CEILING(AK7,6),$AA$7:$AC$28,3,0),"")</f>
        <v>5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7">
        <v>216</v>
      </c>
      <c r="R8" s="357">
        <v>224</v>
      </c>
      <c r="S8" s="357">
        <v>232</v>
      </c>
      <c r="T8" s="357">
        <v>240</v>
      </c>
      <c r="U8" s="358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7">
        <v>224</v>
      </c>
      <c r="R9" s="357">
        <v>232</v>
      </c>
      <c r="S9" s="357">
        <v>240</v>
      </c>
      <c r="T9" s="357">
        <v>249</v>
      </c>
      <c r="U9" s="358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7">
        <v>232</v>
      </c>
      <c r="R10" s="357">
        <v>240</v>
      </c>
      <c r="S10" s="357">
        <v>249</v>
      </c>
      <c r="T10" s="357">
        <v>257</v>
      </c>
      <c r="U10" s="358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7">
        <v>239</v>
      </c>
      <c r="R11" s="357">
        <v>248</v>
      </c>
      <c r="S11" s="357">
        <v>257</v>
      </c>
      <c r="T11" s="357">
        <v>266</v>
      </c>
      <c r="U11" s="358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7">
        <v>247</v>
      </c>
      <c r="R12" s="357">
        <v>256</v>
      </c>
      <c r="S12" s="357">
        <v>266</v>
      </c>
      <c r="T12" s="357">
        <v>275</v>
      </c>
      <c r="U12" s="358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7">
        <v>255</v>
      </c>
      <c r="R13" s="357">
        <v>264</v>
      </c>
      <c r="S13" s="357">
        <v>274</v>
      </c>
      <c r="T13" s="357">
        <v>284</v>
      </c>
      <c r="U13" s="358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7">
        <v>262</v>
      </c>
      <c r="R14" s="357">
        <v>273</v>
      </c>
      <c r="S14" s="357">
        <v>283</v>
      </c>
      <c r="T14" s="357">
        <v>293</v>
      </c>
      <c r="U14" s="358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7">
        <v>270</v>
      </c>
      <c r="R15" s="357">
        <v>281</v>
      </c>
      <c r="S15" s="357">
        <v>291</v>
      </c>
      <c r="T15" s="357">
        <v>302</v>
      </c>
      <c r="U15" s="358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7">
        <v>278</v>
      </c>
      <c r="R16" s="357">
        <v>289</v>
      </c>
      <c r="S16" s="357">
        <v>300</v>
      </c>
      <c r="T16" s="357">
        <v>311</v>
      </c>
      <c r="U16" s="358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7">
        <v>285</v>
      </c>
      <c r="R17" s="357">
        <v>297</v>
      </c>
      <c r="S17" s="357">
        <v>308</v>
      </c>
      <c r="T17" s="357">
        <v>319</v>
      </c>
      <c r="U17" s="358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7">
        <v>293</v>
      </c>
      <c r="R18" s="357">
        <v>305</v>
      </c>
      <c r="S18" s="357">
        <v>317</v>
      </c>
      <c r="T18" s="357">
        <v>328</v>
      </c>
      <c r="U18" s="358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7">
        <v>301</v>
      </c>
      <c r="R19" s="357">
        <v>313</v>
      </c>
      <c r="S19" s="357">
        <v>325</v>
      </c>
      <c r="T19" s="357">
        <v>337</v>
      </c>
      <c r="U19" s="358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7">
        <v>308</v>
      </c>
      <c r="R20" s="357">
        <v>321</v>
      </c>
      <c r="S20" s="357">
        <v>333</v>
      </c>
      <c r="T20" s="357">
        <v>346</v>
      </c>
      <c r="U20" s="358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7">
        <v>316</v>
      </c>
      <c r="R21" s="357">
        <v>329</v>
      </c>
      <c r="S21" s="357">
        <v>342</v>
      </c>
      <c r="T21" s="357">
        <v>355</v>
      </c>
      <c r="U21" s="358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7">
        <v>323</v>
      </c>
      <c r="R22" s="357">
        <v>337</v>
      </c>
      <c r="S22" s="357">
        <v>350</v>
      </c>
      <c r="T22" s="357">
        <v>364</v>
      </c>
      <c r="U22" s="358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7">
        <v>331</v>
      </c>
      <c r="R23" s="357">
        <v>345</v>
      </c>
      <c r="S23" s="357">
        <v>359</v>
      </c>
      <c r="T23" s="357">
        <v>373</v>
      </c>
      <c r="U23" s="358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7">
        <v>339</v>
      </c>
      <c r="R24" s="357">
        <v>353</v>
      </c>
      <c r="S24" s="357">
        <v>367</v>
      </c>
      <c r="T24" s="357">
        <v>381</v>
      </c>
      <c r="U24" s="358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7">
        <v>346</v>
      </c>
      <c r="R25" s="357">
        <v>361</v>
      </c>
      <c r="S25" s="357">
        <v>376</v>
      </c>
      <c r="T25" s="357">
        <v>390</v>
      </c>
      <c r="U25" s="358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7">
        <v>354</v>
      </c>
      <c r="R26" s="357">
        <v>369</v>
      </c>
      <c r="S26" s="357">
        <v>384</v>
      </c>
      <c r="T26" s="357">
        <v>399</v>
      </c>
      <c r="U26" s="358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6">
        <v>216</v>
      </c>
      <c r="R7" s="356">
        <v>224</v>
      </c>
      <c r="S7" s="356">
        <v>231</v>
      </c>
      <c r="T7" s="356">
        <v>239</v>
      </c>
      <c r="U7" s="359">
        <v>350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31</v>
      </c>
      <c r="AK7" s="53">
        <f>'CALCULATOR SHEET'!J13</f>
        <v>20</v>
      </c>
      <c r="AL7" s="53">
        <f>IF(AJ7=0,"",MATCH(CEILING(AJ7,6),$D$4:$Z$4,0))</f>
        <v>3</v>
      </c>
      <c r="AM7" s="53">
        <f>IF(AK7=0,"",MATCH(CEILING(AK7,6),$C$7:$C$28,0))</f>
        <v>1</v>
      </c>
      <c r="AN7" s="54">
        <f>IF(AL7="","",INDEX($D$7:$Z$28,AM7,AL7))</f>
        <v>73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6">
        <v>224</v>
      </c>
      <c r="R8" s="356">
        <v>233</v>
      </c>
      <c r="S8" s="356">
        <v>241</v>
      </c>
      <c r="T8" s="356">
        <v>249</v>
      </c>
      <c r="U8" s="359">
        <v>360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6">
        <v>233</v>
      </c>
      <c r="R9" s="356">
        <v>242</v>
      </c>
      <c r="S9" s="356">
        <v>251</v>
      </c>
      <c r="T9" s="356">
        <v>259</v>
      </c>
      <c r="U9" s="359">
        <v>371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6">
        <v>242</v>
      </c>
      <c r="R10" s="356">
        <v>251</v>
      </c>
      <c r="S10" s="356">
        <v>260</v>
      </c>
      <c r="T10" s="356">
        <v>269</v>
      </c>
      <c r="U10" s="359">
        <v>381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6">
        <v>251</v>
      </c>
      <c r="R11" s="356">
        <v>260</v>
      </c>
      <c r="S11" s="356">
        <v>270</v>
      </c>
      <c r="T11" s="356">
        <v>280</v>
      </c>
      <c r="U11" s="359">
        <v>392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6">
        <v>259</v>
      </c>
      <c r="R12" s="356">
        <v>269</v>
      </c>
      <c r="S12" s="356">
        <v>280</v>
      </c>
      <c r="T12" s="356">
        <v>290</v>
      </c>
      <c r="U12" s="359">
        <v>402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6">
        <v>268</v>
      </c>
      <c r="R13" s="356">
        <v>278</v>
      </c>
      <c r="S13" s="356">
        <v>289</v>
      </c>
      <c r="T13" s="356">
        <v>300</v>
      </c>
      <c r="U13" s="359">
        <v>413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6">
        <v>277</v>
      </c>
      <c r="R14" s="356">
        <v>288</v>
      </c>
      <c r="S14" s="356">
        <v>299</v>
      </c>
      <c r="T14" s="356">
        <v>310</v>
      </c>
      <c r="U14" s="359">
        <v>424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6">
        <v>285</v>
      </c>
      <c r="R15" s="356">
        <v>297</v>
      </c>
      <c r="S15" s="356">
        <v>308</v>
      </c>
      <c r="T15" s="356">
        <v>320</v>
      </c>
      <c r="U15" s="359">
        <v>434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6">
        <v>294</v>
      </c>
      <c r="R16" s="356">
        <v>306</v>
      </c>
      <c r="S16" s="356">
        <v>318</v>
      </c>
      <c r="T16" s="356">
        <v>330</v>
      </c>
      <c r="U16" s="359">
        <v>445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6">
        <v>303</v>
      </c>
      <c r="R17" s="356">
        <v>315</v>
      </c>
      <c r="S17" s="356">
        <v>328</v>
      </c>
      <c r="T17" s="356">
        <v>340</v>
      </c>
      <c r="U17" s="359">
        <v>455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6">
        <v>311</v>
      </c>
      <c r="R18" s="356">
        <v>324</v>
      </c>
      <c r="S18" s="356">
        <v>337</v>
      </c>
      <c r="T18" s="356">
        <v>350</v>
      </c>
      <c r="U18" s="359">
        <v>466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6">
        <v>320</v>
      </c>
      <c r="R19" s="356">
        <v>334</v>
      </c>
      <c r="S19" s="356">
        <v>347</v>
      </c>
      <c r="T19" s="356">
        <v>360</v>
      </c>
      <c r="U19" s="359">
        <v>476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6">
        <v>329</v>
      </c>
      <c r="R20" s="356">
        <v>343</v>
      </c>
      <c r="S20" s="356">
        <v>357</v>
      </c>
      <c r="T20" s="356">
        <v>370</v>
      </c>
      <c r="U20" s="359">
        <v>487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6">
        <v>338</v>
      </c>
      <c r="R21" s="356">
        <v>352</v>
      </c>
      <c r="S21" s="356">
        <v>366</v>
      </c>
      <c r="T21" s="356">
        <v>380</v>
      </c>
      <c r="U21" s="359">
        <v>498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6">
        <v>346</v>
      </c>
      <c r="R22" s="356">
        <v>361</v>
      </c>
      <c r="S22" s="356">
        <v>376</v>
      </c>
      <c r="T22" s="356">
        <v>391</v>
      </c>
      <c r="U22" s="359">
        <v>508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6">
        <v>355</v>
      </c>
      <c r="R23" s="356">
        <v>370</v>
      </c>
      <c r="S23" s="356">
        <v>385</v>
      </c>
      <c r="T23" s="356">
        <v>401</v>
      </c>
      <c r="U23" s="359">
        <v>519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6">
        <v>364</v>
      </c>
      <c r="R24" s="356">
        <v>379</v>
      </c>
      <c r="S24" s="356">
        <v>395</v>
      </c>
      <c r="T24" s="356">
        <v>411</v>
      </c>
      <c r="U24" s="359">
        <v>529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6">
        <v>372</v>
      </c>
      <c r="R25" s="356">
        <v>388</v>
      </c>
      <c r="S25" s="356">
        <v>405</v>
      </c>
      <c r="T25" s="356">
        <v>421</v>
      </c>
      <c r="U25" s="359">
        <v>540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6">
        <v>381</v>
      </c>
      <c r="R26" s="356">
        <v>398</v>
      </c>
      <c r="S26" s="356">
        <v>414</v>
      </c>
      <c r="T26" s="356">
        <v>431</v>
      </c>
      <c r="U26" s="359">
        <v>550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2" t="s">
        <v>6</v>
      </c>
      <c r="R28" s="322" t="s">
        <v>6</v>
      </c>
      <c r="S28" s="322" t="s">
        <v>6</v>
      </c>
      <c r="T28" s="322">
        <v>0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31</v>
      </c>
      <c r="AK7" s="53">
        <f>'CALCULATOR SHEET'!J13</f>
        <v>20</v>
      </c>
      <c r="AL7" s="53">
        <f t="shared" ref="AL7:AL70" si="0">IF(AJ7=0,"",MATCH(CEILING(AJ7,6),$D$4:$Z$4,0))</f>
        <v>3</v>
      </c>
      <c r="AM7" s="53">
        <f>IF(AK7=0,"",MATCH(CEILING(AK7,6),$C$7:$C$28,0))</f>
        <v>1</v>
      </c>
      <c r="AN7" s="54">
        <f t="shared" ref="AN7:AN70" si="1">IF(AL7="","",INDEX($D$7:$Z$28,AM7,AL7))</f>
        <v>79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2025-10-29T22:30:18Z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