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0 OCTUBRE\PO BS 102725EG-2 VERONICA RIVERA\"/>
    </mc:Choice>
  </mc:AlternateContent>
  <xr:revisionPtr revIDLastSave="0" documentId="8_{0B076E12-3E47-466A-BF28-C593F8ACF0A0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32" l="1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T18" i="59"/>
  <c r="X17" i="59"/>
  <c r="Z17" i="59" s="1"/>
  <c r="W17" i="59"/>
  <c r="Y17" i="59" s="1"/>
  <c r="T17" i="59"/>
  <c r="X16" i="59"/>
  <c r="Z16" i="59" s="1"/>
  <c r="W16" i="59"/>
  <c r="Y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8" i="59" l="1"/>
  <c r="AA17" i="59"/>
  <c r="AA16" i="59"/>
  <c r="AA15" i="59"/>
  <c r="AA14" i="59"/>
  <c r="AA12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18" i="57" l="1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P23" i="38" s="1"/>
  <c r="AA17" i="56"/>
  <c r="AA16" i="55"/>
  <c r="AA16" i="56"/>
  <c r="AA16" i="57"/>
  <c r="AP22" i="38" s="1"/>
  <c r="AA15" i="55"/>
  <c r="AA15" i="57"/>
  <c r="AP21" i="38" s="1"/>
  <c r="AA15" i="56"/>
  <c r="AA14" i="55"/>
  <c r="AA14" i="56"/>
  <c r="AA14" i="57"/>
  <c r="AP20" i="38" s="1"/>
  <c r="AA13" i="56"/>
  <c r="AA13" i="57"/>
  <c r="AP19" i="38" s="1"/>
  <c r="AA13" i="55"/>
  <c r="AA12" i="57"/>
  <c r="AP18" i="38" s="1"/>
  <c r="AA12" i="56"/>
  <c r="AA12" i="55"/>
  <c r="AA11" i="55"/>
  <c r="AA11" i="57"/>
  <c r="AP17" i="38" s="1"/>
  <c r="AA11" i="56"/>
  <c r="AA10" i="57"/>
  <c r="AP16" i="38" s="1"/>
  <c r="AA10" i="55"/>
  <c r="AA10" i="56"/>
  <c r="AA9" i="55"/>
  <c r="AA9" i="57"/>
  <c r="AP15" i="38" s="1"/>
  <c r="AA9" i="56"/>
  <c r="AA8" i="57"/>
  <c r="AP14" i="38" s="1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R24" i="38" s="1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AB17" i="44"/>
  <c r="AN16" i="33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D15" i="38" s="1"/>
  <c r="AL14" i="7"/>
  <c r="AN14" i="7" s="1"/>
  <c r="AD20" i="38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J21" i="38" s="1"/>
  <c r="AR21" i="38" s="1"/>
  <c r="AM8" i="7"/>
  <c r="AT11" i="7"/>
  <c r="AM11" i="7"/>
  <c r="AN11" i="7" s="1"/>
  <c r="AD17" i="38" s="1"/>
  <c r="AU17" i="7"/>
  <c r="AJ23" i="38" s="1"/>
  <c r="AR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J20" i="38" s="1"/>
  <c r="AR20" i="38" s="1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D23" i="38" s="1"/>
  <c r="U23" i="38" s="1"/>
  <c r="AN15" i="7"/>
  <c r="AD21" i="38" s="1"/>
  <c r="U21" i="38" s="1"/>
  <c r="AN50" i="7"/>
  <c r="AS74" i="7"/>
  <c r="AN90" i="7"/>
  <c r="AS30" i="7"/>
  <c r="AN47" i="7"/>
  <c r="AN81" i="7"/>
  <c r="AN41" i="7"/>
  <c r="AN18" i="7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D14" i="38" s="1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D16" i="38" s="1"/>
  <c r="AS10" i="7"/>
  <c r="AS20" i="7"/>
  <c r="AN20" i="7"/>
  <c r="AN36" i="7"/>
  <c r="AS36" i="7"/>
  <c r="AN13" i="7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D22" i="38" s="1"/>
  <c r="U22" i="38" s="1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D24" i="38" l="1"/>
  <c r="U24" i="38" s="1"/>
  <c r="AD19" i="38"/>
  <c r="U19" i="38" s="1"/>
  <c r="AD18" i="38"/>
  <c r="U18" i="38" s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S15" i="38" s="1"/>
  <c r="W16" i="38"/>
  <c r="S16" i="38" s="1"/>
  <c r="T36" i="46"/>
  <c r="N36" i="46" s="1"/>
  <c r="P36" i="46" s="1"/>
  <c r="W20" i="38"/>
  <c r="S20" i="38" s="1"/>
  <c r="T20" i="38" s="1"/>
  <c r="AA16" i="38" l="1"/>
  <c r="T16" i="38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AN7" i="36"/>
  <c r="AS7" i="7"/>
  <c r="AN7" i="7"/>
  <c r="AD13" i="38" s="1"/>
  <c r="S17" i="38" l="1"/>
  <c r="T17" i="38" s="1"/>
  <c r="B21" i="38"/>
  <c r="Y20" i="38"/>
  <c r="U13" i="38"/>
  <c r="W14" i="38"/>
  <c r="S14" i="38" l="1"/>
  <c r="T14" i="38" s="1"/>
  <c r="T18" i="46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S13" i="38" l="1"/>
  <c r="B23" i="38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T64" i="38" s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<sst xmlns="http://schemas.openxmlformats.org/spreadsheetml/2006/main" count="3422" uniqueCount="483">
  <si>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</si>
  <si>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</si>
  <si>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</si>
  <si>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</si>
  <si>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</si>
  <si>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</si>
  <si>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</si>
  <si>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</si>
  <si>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</si>
  <si>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</si>
  <si>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</si>
  <si>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</si>
  <si>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</si>
  <si>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</si>
  <si>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</si>
  <si>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</si>
  <si>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</si>
  <si>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</si>
  <si>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</si>
  <si>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</si>
  <si>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</si>
  <si>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</si>
  <si>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</si>
  <si>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</si>
  <si>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</si>
  <si>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</si>
  <si>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</si>
  <si>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</si>
  <si>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</si>
  <si>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</si>
  <si>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</si>
  <si>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</si>
  <si>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</si>
  <si>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</si>
  <si>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</si>
  <si>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</si>
  <si>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</si>
  <si>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</si>
  <si>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</si>
  <si>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</si>
  <si>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</si>
  <si>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</si>
  <si>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</si>
  <si>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</si>
  <si>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</si>
  <si>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</si>
  <si>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</si>
  <si>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</si>
  <si>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</si>
  <si>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</si>
  <si>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</si>
  <si>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</si>
  <si>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</si>
  <si>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</si>
  <si>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</si>
  <si>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</si>
  <si>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</si>
  <si>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</si>
  <si>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</si>
  <si>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</si>
  <si>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</si>
  <si>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</si>
  <si>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</si>
  <si>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</si>
  <si>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</si>
  <si>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</si>
  <si>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</si>
  <si>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</si>
  <si>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</si>
  <si>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</si>
  <si>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</si>
  <si>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</si>
  <si>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</si>
  <si>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</si>
  <si>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</si>
  <si>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</si>
  <si>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</si>
  <si>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</si>
  <si>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</si>
  <si>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</si>
  <si>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</si>
  <si>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</si>
  <si>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</si>
  <si>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</si>
  <si>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</si>
  <si>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</si>
  <si>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</si>
  <si>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</si>
  <si>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</si>
  <si>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</si>
  <si>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</si>
  <si>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</si>
  <si>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</si>
  <si>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</si>
  <si>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</si>
  <si>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</si>
  <si>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</si>
  <si>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</si>
  <si>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</si>
  <si>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</si>
  <si>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</si>
  <si>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</si>
  <si>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</si>
  <si>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</si>
  <si>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</si>
  <si>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</si>
  <si>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</si>
  <si>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</si>
  <si>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</si>
  <si>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</si>
  <si>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</si>
  <si>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</si>
  <si>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</si>
  <si>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</si>
  <si>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</si>
  <si>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</si>
  <si>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</si>
  <si>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</si>
  <si>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</si>
  <si>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</si>
  <si>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</si>
  <si>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</si>
  <si>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</si>
  <si>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</si>
  <si>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</si>
  <si>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</si>
  <si>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</si>
  <si>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</si>
  <si>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</si>
  <si>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</si>
  <si>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</si>
  <si>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</si>
  <si>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</si>
  <si>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</si>
  <si>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</si>
  <si>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</si>
  <si>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</si>
  <si>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</si>
  <si>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</si>
  <si>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</si>
  <si>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</si>
  <si>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</si>
  <si>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</si>
  <si>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</si>
  <si>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</si>
  <si>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</si>
  <si>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</si>
  <si>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</si>
  <si>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</si>
  <si>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</si>
  <si>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</si>
  <si>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</si>
  <si>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</si>
  <si>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</si>
  <si>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</si>
  <si>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</si>
  <si>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</si>
  <si>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</si>
  <si>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</si>
  <si>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</si>
  <si>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</si>
  <si>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</si>
  <si>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</si>
  <si>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</si>
  <si>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</si>
  <si>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</si>
  <si>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</si>
  <si>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</si>
  <si>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</si>
  <si>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</si>
  <si>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</si>
  <si>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</si>
  <si>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</si>
  <si>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</si>
  <si>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</si>
  <si>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</si>
  <si>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</si>
  <si>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</si>
  <si>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</si>
  <si>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</si>
  <si>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</si>
  <si>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</si>
  <si>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</si>
  <si>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</si>
  <si>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</si>
  <si>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</si>
  <si>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</si>
  <si>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</si>
  <si>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</si>
  <si>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</si>
  <si>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</si>
  <si>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</si>
  <si>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</si>
  <si>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</si>
  <si>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</si>
  <si>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</si>
  <si>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</si>
  <si>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</si>
  <si>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</si>
  <si>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</si>
  <si>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</si>
  <si>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</si>
  <si>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</si>
  <si>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</si>
  <si>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</si>
  <si>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</si>
  <si>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</si>
  <si>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</si>
  <si>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</si>
  <si>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</si>
  <si>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</si>
  <si>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</si>
  <si>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</si>
  <si>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</si>
  <si>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</si>
  <si>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</si>
  <si>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</si>
  <si>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</si>
  <si>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</si>
  <si>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</si>
  <si>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</si>
  <si>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</si>
  <si>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</si>
  <si>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</si>
  <si>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</si>
  <si>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</si>
  <si>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</si>
  <si>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</si>
  <si>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</si>
  <si>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</si>
  <si>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</si>
  <si>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</si>
  <si>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</si>
  <si>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</si>
  <si>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</si>
  <si>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</si>
  <si>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</si>
  <si>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</si>
  <si>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</si>
  <si>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</si>
  <si>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</si>
  <si>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</si>
  <si>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</si>
  <si>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</si>
  <si>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</si>
  <si>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</si>
  <si>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</si>
  <si>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</si>
  <si>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</si>
  <si>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</si>
  <si>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</si>
  <si>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</si>
  <si>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</si>
  <si>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</si>
  <si>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</si>
  <si>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</si>
  <si>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</si>
  <si>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</si>
  <si>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</si>
  <si>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</si>
  <si>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</si>
  <si>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</si>
  <si>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</si>
  <si>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</si>
  <si>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</si>
  <si>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</si>
  <si>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</si>
  <si>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</si>
  <si>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</si>
  <si>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</si>
  <si>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</si>
  <si>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</si>
  <si>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</si>
  <si>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</si>
  <si>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</si>
  <si>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</si>
  <si>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</si>
  <si>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</si>
  <si>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</si>
  <si>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</si>
  <si>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</si>
  <si>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</si>
  <si>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</si>
  <si>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</si>
  <si>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</si>
  <si>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</si>
  <si>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</si>
  <si>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</si>
  <si>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</si>
  <si>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</si>
  <si>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</si>
  <si>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</si>
  <si>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</si>
  <si>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</si>
  <si>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</si>
  <si>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</si>
  <si>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</si>
  <si>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</si>
  <si>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</si>
  <si>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</si>
  <si>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</si>
  <si>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</si>
  <si>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</si>
  <si>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</si>
  <si>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</si>
  <si>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</si>
  <si>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</si>
  <si>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</si>
  <si>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</si>
  <si>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</si>
  <si>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</si>
  <si>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</si>
  <si>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</si>
  <si>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</si>
  <si>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</si>
  <si>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</si>
  <si>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</si>
  <si>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</si>
  <si>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</si>
  <si>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</si>
  <si>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</si>
  <si>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</si>
  <si>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</si>
  <si>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</si>
  <si>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</si>
  <si>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</si>
  <si>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</si>
  <si>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</si>
  <si>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</si>
  <si>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</si>
  <si>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</si>
  <si>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</si>
  <si>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</si>
  <si>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</si>
  <si>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</si>
  <si>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</si>
  <si>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</si>
  <si>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</si>
  <si>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</si>
  <si>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</si>
  <si>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</si>
  <si>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</si>
  <si>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</si>
  <si>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</si>
  <si>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</si>
  <si>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</si>
  <si>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</si>
  <si>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</si>
  <si>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</si>
  <si>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</si>
  <si>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</si>
  <si>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</si>
  <si>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</si>
  <si>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</si>
  <si>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</si>
  <si>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</si>
  <si>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</si>
  <si>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</si>
  <si>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</si>
  <si>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</si>
  <si>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</si>
  <si>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</si>
  <si>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</si>
  <si>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</si>
  <si>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</si>
  <si>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</si>
  <si>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</si>
  <si>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</si>
  <si>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</si>
  <si>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</si>
  <si>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</si>
  <si>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</si>
  <si>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</si>
  <si>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</si>
  <si>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</si>
  <si>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</si>
  <si>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</si>
  <si>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</si>
  <si>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</si>
  <si>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</si>
  <si>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</si>
  <si>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</si>
  <si>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</si>
  <si>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</si>
  <si>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</si>
  <si>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</si>
  <si>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</si>
  <si>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</si>
  <si>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</si>
  <si>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</si>
  <si>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</si>
  <si>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</si>
  <si>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</si>
  <si>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</si>
  <si>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</si>
  <si>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</si>
  <si>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</si>
  <si>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</si>
  <si>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</si>
  <si>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</si>
  <si>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</si>
  <si>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</si>
  <si>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</si>
  <si>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</si>
  <si>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</si>
  <si>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</si>
  <si>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</si>
  <si>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</si>
  <si>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</si>
  <si>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</si>
  <si>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</si>
  <si>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</si>
  <si>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</si>
  <si>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</si>
  <si>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</si>
  <si>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</si>
  <si>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</si>
  <si>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</si>
  <si>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</si>
  <si>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</si>
  <si>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</si>
  <si>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</si>
  <si>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</si>
  <si>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</si>
  <si>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</si>
  <si>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</si>
  <si>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</si>
  <si>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</si>
  <si>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</si>
  <si>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</si>
  <si>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</si>
  <si>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</si>
  <si>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</si>
  <si>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</si>
  <si>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</si>
  <si>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</si>
  <si>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</si>
  <si>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</si>
  <si>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</si>
  <si>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</si>
  <si>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</si>
  <si>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</si>
  <si>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</si>
  <si>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</si>
  <si>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</si>
  <si>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</si>
  <si>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</si>
  <si>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</si>
  <si>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</si>
  <si>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</si>
  <si>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</si>
  <si>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</si>
  <si>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</si>
  <si>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</si>
  <si>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</si>
  <si>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</si>
  <si>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</si>
  <si>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</si>
  <si>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</si>
  <si>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</si>
  <si>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</si>
  <si>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</si>
  <si>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</si>
  <si>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VERONICA RIVERA</t>
  </si>
  <si>
    <t>ROSARITO</t>
  </si>
  <si>
    <t>CALZADA A LA PLAYA</t>
  </si>
  <si>
    <t>35B</t>
  </si>
  <si>
    <t>664 252 1950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</si>
  <si>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</si>
  <si>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</si>
  <si>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</si>
  <si>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</si>
  <si>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</si>
  <si>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</si>
  <si>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</si>
  <si>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</si>
  <si>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</si>
  <si>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</si>
  <si>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</si>
  <si>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 xml:space="preserve">SISTEMA INTELIGENTE, MOTORIZADO B,M 1.1 NM </t>
  </si>
  <si>
    <t>PERSIANAS BLACK OUT</t>
  </si>
  <si>
    <t>BS 102725EG-3</t>
  </si>
  <si>
    <t>BO LONG BEACH SAMBA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</si>
</sst>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8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19" zoomScale="85" zoomScaleNormal="85" workbookViewId="0">
      <selection activeCell="M79" sqref="M79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6">
        <f>'CALCULATOR SHEET'!T9</f>
        <v>45957</v>
      </c>
      <c r="J5" s="287"/>
      <c r="K5" s="287"/>
      <c r="L5" s="287"/>
      <c r="M5" s="288" t="str">
        <f>IF('CALCULATOR SHEET'!W2=1,"DOCUMENT #","DOCUMENTO #")</f>
        <v>DOCUMENT #</v>
      </c>
      <c r="N5" s="363" t="str">
        <f>IF('CALCULATOR SHEET'!T5&lt;&gt;"",'CALCULATOR SHEET'!T5,"")</f>
        <v>BS 102725EG-3</v>
      </c>
      <c r="O5" s="363"/>
      <c r="P5" s="325" t="str">
        <f>'CALCULATOR SHEET'!T2</f>
        <v>REV.4.13 MAY1722</v>
      </c>
      <c r="Q5" s="192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>PERSIANAS BLACK OUT</v>
      </c>
      <c r="J7" s="364" t="str">
        <f>IF('CALCULATOR SHEET'!H8&lt;&gt;"","Calle: "&amp;'CALCULATOR SHEET'!H10&amp;", Numero: "&amp;'CALCULATOR SHEET'!H11,"")</f>
        <v>Calle: CALZADA A LA PLAYA, Numero: 35B</v>
      </c>
      <c r="K7" s="364"/>
      <c r="L7" s="364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4" t="str">
        <f>IF('CALCULATOR SHEET'!H9&lt;&gt;"","Frac: "&amp;'CALCULATOR SHEET'!H9&amp;" - "&amp;'CALCULATOR SHEET'!H8,"")</f>
        <v>Frac: ROSARITO - ROSARITO</v>
      </c>
      <c r="K8" s="364"/>
      <c r="L8" s="364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VERONICA RIVERA</v>
      </c>
      <c r="J10" s="364" t="str">
        <f>IF('CALCULATOR SHEET'!K11&lt;&gt;"",'CALCULATOR SHEET'!$K$11&amp;" Cell: "&amp;'CALCULATOR SHEET'!K10,"")</f>
        <v/>
      </c>
      <c r="K10" s="364"/>
      <c r="L10" s="364"/>
      <c r="N10" s="364" t="str">
        <f>IF('CALCULATOR SHEET'!S70&lt;&gt;"",'CALCULATOR SHEET'!S70,"")</f>
        <v>ESAU GOMEZ</v>
      </c>
      <c r="O10" s="364"/>
      <c r="P10" s="364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4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3</v>
      </c>
      <c r="G14" s="170" t="str">
        <f>IF('CALCULATOR SHEET'!G13&lt;&gt;"",'CALCULATOR SHEET'!G13,"")</f>
        <v>BO LONG BEACH SAMBA</v>
      </c>
      <c r="H14" s="170" t="str">
        <f>IF('CALCULATOR SHEET'!H13&lt;&gt;"",'CALCULATOR SHEET'!H13,"")</f>
        <v>A</v>
      </c>
      <c r="I14" s="171">
        <f>IF(E14&lt;&gt;"",'CALCULATOR SHEET'!I13,"")</f>
        <v>55.5</v>
      </c>
      <c r="J14" s="171">
        <f>IF(I14&lt;&gt;"",'CALCULATOR SHEET'!J13,"")</f>
        <v>70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167</v>
      </c>
      <c r="O14" s="164"/>
      <c r="P14" s="167">
        <f>IF(D14&lt;&gt;"",N14*D14,"")</f>
        <v>167</v>
      </c>
      <c r="Q14" s="193"/>
      <c r="R14" s="64" t="s">
        <v>200</v>
      </c>
      <c r="T14" s="160">
        <f>IF('CALCULATOR SHEET'!$T$58="PESOS",'CALCULATOR SHEET'!S13*'CALCULATOR SHEET'!$W$6,'CALCULATOR SHEET'!S13)</f>
        <v>167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3</v>
      </c>
      <c r="G15" s="175" t="str">
        <f>IF('CALCULATOR SHEET'!G14&lt;&gt;"",'CALCULATOR SHEET'!G14,"")</f>
        <v>BO LONG BEACH SAMBA</v>
      </c>
      <c r="H15" s="175" t="str">
        <f>IF('CALCULATOR SHEET'!H14&lt;&gt;"",'CALCULATOR SHEET'!H14,"")</f>
        <v>B</v>
      </c>
      <c r="I15" s="176">
        <f>IF(E15&lt;&gt;"",'CALCULATOR SHEET'!I14,"")</f>
        <v>51.5</v>
      </c>
      <c r="J15" s="176">
        <f>IF(I15&lt;&gt;"",'CALCULATOR SHEET'!J14,"")</f>
        <v>70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156</v>
      </c>
      <c r="O15" s="165"/>
      <c r="P15" s="166">
        <f>IF(D15&lt;&gt;"",N15*D15,"")</f>
        <v>156</v>
      </c>
      <c r="Q15" s="194"/>
      <c r="R15" s="64" t="s">
        <v>200</v>
      </c>
      <c r="T15" s="160">
        <f>IF('CALCULATOR SHEET'!$T$58="PESOS",'CALCULATOR SHEET'!S14*'CALCULATOR SHEET'!$W$6,'CALCULATOR SHEET'!S14)</f>
        <v>156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3</v>
      </c>
      <c r="G16" s="175" t="str">
        <f>IF('CALCULATOR SHEET'!G15&lt;&gt;"",'CALCULATOR SHEET'!G15,"")</f>
        <v>BO LONG BEACH SAMBA</v>
      </c>
      <c r="H16" s="175" t="str">
        <f>IF('CALCULATOR SHEET'!H15&lt;&gt;"",'CALCULATOR SHEET'!H15,"")</f>
        <v>C</v>
      </c>
      <c r="I16" s="176">
        <f>IF(E16&lt;&gt;"",'CALCULATOR SHEET'!I15,"")</f>
        <v>54.25</v>
      </c>
      <c r="J16" s="176">
        <f>IF(I16&lt;&gt;"",'CALCULATOR SHEET'!J15,"")</f>
        <v>70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167</v>
      </c>
      <c r="O16" s="165"/>
      <c r="P16" s="166">
        <f t="shared" ref="P16:P53" si="1">IF(D16&lt;&gt;"",N16*D16,"")</f>
        <v>167</v>
      </c>
      <c r="Q16" s="194"/>
      <c r="R16" s="64" t="s">
        <v>200</v>
      </c>
      <c r="T16" s="160">
        <f>IF('CALCULATOR SHEET'!$T$58="PESOS",'CALCULATOR SHEET'!S15*'CALCULATOR SHEET'!$W$6,'CALCULATOR SHEET'!S15)</f>
        <v>167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3</v>
      </c>
      <c r="G17" s="175" t="str">
        <f>IF('CALCULATOR SHEET'!G16&lt;&gt;"",'CALCULATOR SHEET'!G16,"")</f>
        <v>BO LONG BEACH SAMBA</v>
      </c>
      <c r="H17" s="175" t="str">
        <f>IF('CALCULATOR SHEET'!H16&lt;&gt;"",'CALCULATOR SHEET'!H16,"")</f>
        <v>D</v>
      </c>
      <c r="I17" s="176">
        <f>IF(E17&lt;&gt;"",'CALCULATOR SHEET'!I16,"")</f>
        <v>61</v>
      </c>
      <c r="J17" s="176">
        <f>IF(I17&lt;&gt;"",'CALCULATOR SHEET'!J16,"")</f>
        <v>97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L</v>
      </c>
      <c r="M17" s="174" t="str">
        <f>IF(E17&lt;&gt;"",IF(OR('CALCULATOR SHEET'!P16&lt;&gt;"NO",'CALCULATOR SHEET'!Q16&lt;&gt;"NO"),"YES",""),"")</f>
        <v/>
      </c>
      <c r="N17" s="177">
        <f t="shared" si="0"/>
        <v>233</v>
      </c>
      <c r="O17" s="165"/>
      <c r="P17" s="166">
        <f t="shared" si="1"/>
        <v>233</v>
      </c>
      <c r="Q17" s="194"/>
      <c r="R17" s="64" t="s">
        <v>200</v>
      </c>
      <c r="T17" s="160">
        <f>IF('CALCULATOR SHEET'!$T$58="PESOS",'CALCULATOR SHEET'!S16*'CALCULATOR SHEET'!$W$6,'CALCULATOR SHEET'!S16)</f>
        <v>233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3</v>
      </c>
      <c r="G18" s="175" t="str">
        <f>IF('CALCULATOR SHEET'!G17&lt;&gt;"",'CALCULATOR SHEET'!G17,"")</f>
        <v>BO LONG BEACH SAMBA</v>
      </c>
      <c r="H18" s="175" t="str">
        <f>IF('CALCULATOR SHEET'!H17&lt;&gt;"",'CALCULATOR SHEET'!H17,"")</f>
        <v>E</v>
      </c>
      <c r="I18" s="176">
        <f>IF(E18&lt;&gt;"",'CALCULATOR SHEET'!I17,"")</f>
        <v>57</v>
      </c>
      <c r="J18" s="176">
        <f>IF(I18&lt;&gt;"",'CALCULATOR SHEET'!J17,"")</f>
        <v>97</v>
      </c>
      <c r="K18" s="169" t="str">
        <f>IF('CALCULATOR SHEET'!K17&lt;&gt;"",IF('CALCULATOR SHEET'!$W$2=1,'CALCULATOR SHEET'!K17,VLOOKUP('CALCULATOR SHEET'!K17,GENERAL!$H$6:$I$11,2,0)),"")</f>
        <v>METAL CHAIN</v>
      </c>
      <c r="L18" s="174" t="str">
        <f>IF('CALCULATOR SHEET'!M17&lt;&gt;"",'CALCULATOR SHEET'!M17,"")</f>
        <v>L</v>
      </c>
      <c r="M18" s="174" t="str">
        <f>IF(E18&lt;&gt;"",IF(OR('CALCULATOR SHEET'!P17&lt;&gt;"NO",'CALCULATOR SHEET'!Q17&lt;&gt;"NO"),"YES",""),"")</f>
        <v/>
      </c>
      <c r="N18" s="177">
        <f t="shared" si="0"/>
        <v>219</v>
      </c>
      <c r="O18" s="165"/>
      <c r="P18" s="166">
        <f t="shared" si="1"/>
        <v>219</v>
      </c>
      <c r="Q18" s="194"/>
      <c r="R18" s="64" t="s">
        <v>200</v>
      </c>
      <c r="T18" s="160">
        <f>IF('CALCULATOR SHEET'!$T$58="PESOS",'CALCULATOR SHEET'!S17*'CALCULATOR SHEET'!$W$6,'CALCULATOR SHEET'!S17)</f>
        <v>219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3</v>
      </c>
      <c r="G19" s="175" t="str">
        <f>IF('CALCULATOR SHEET'!G18&lt;&gt;"",'CALCULATOR SHEET'!G18,"")</f>
        <v>BO LONG BEACH SAMBA</v>
      </c>
      <c r="H19" s="175" t="str">
        <f>IF('CALCULATOR SHEET'!H18&lt;&gt;"",'CALCULATOR SHEET'!H18,"")</f>
        <v>F</v>
      </c>
      <c r="I19" s="176">
        <f>IF(E19&lt;&gt;"",'CALCULATOR SHEET'!I18,"")</f>
        <v>61</v>
      </c>
      <c r="J19" s="176">
        <f>IF(I19&lt;&gt;"",'CALCULATOR SHEET'!J18,"")</f>
        <v>97</v>
      </c>
      <c r="K19" s="169" t="str">
        <f>IF('CALCULATOR SHEET'!K18&lt;&gt;"",IF('CALCULATOR SHEET'!$W$2=1,'CALCULATOR SHEET'!K18,VLOOKUP('CALCULATOR SHEET'!K18,GENERAL!$H$6:$I$11,2,0)),"")</f>
        <v>METAL CHAIN</v>
      </c>
      <c r="L19" s="174" t="str">
        <f>IF('CALCULATOR SHEET'!M18&lt;&gt;"",'CALCULATOR SHEET'!M18,"")</f>
        <v>L</v>
      </c>
      <c r="M19" s="174" t="str">
        <f>IF(E19&lt;&gt;"",IF(OR('CALCULATOR SHEET'!P18&lt;&gt;"NO",'CALCULATOR SHEET'!Q18&lt;&gt;"NO"),"YES",""),"")</f>
        <v/>
      </c>
      <c r="N19" s="177">
        <f t="shared" si="0"/>
        <v>233</v>
      </c>
      <c r="O19" s="165"/>
      <c r="P19" s="166">
        <f t="shared" si="1"/>
        <v>233</v>
      </c>
      <c r="Q19" s="194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233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3</v>
      </c>
      <c r="G20" s="175" t="str">
        <f>IF('CALCULATOR SHEET'!G19&lt;&gt;"",'CALCULATOR SHEET'!G19,"")</f>
        <v>BO LONG BEACH SAMBA</v>
      </c>
      <c r="H20" s="175" t="str">
        <f>IF('CALCULATOR SHEET'!H19&lt;&gt;"",'CALCULATOR SHEET'!H19,"")</f>
        <v>G</v>
      </c>
      <c r="I20" s="176">
        <f>IF(E20&lt;&gt;"",'CALCULATOR SHEET'!I19,"")</f>
        <v>60</v>
      </c>
      <c r="J20" s="176">
        <f>IF(I20&lt;&gt;"",'CALCULATOR SHEET'!J19,"")</f>
        <v>97</v>
      </c>
      <c r="K20" s="169" t="str">
        <f>IF('CALCULATOR SHEET'!K19&lt;&gt;"",IF('CALCULATOR SHEET'!$W$2=1,'CALCULATOR SHEET'!K19,VLOOKUP('CALCULATOR SHEET'!K19,GENERAL!$H$6:$I$11,2,0)),"")</f>
        <v>METAL CHAIN</v>
      </c>
      <c r="L20" s="174" t="str">
        <f>IF('CALCULATOR SHEET'!M19&lt;&gt;"",'CALCULATOR SHEET'!M19,"")</f>
        <v>L</v>
      </c>
      <c r="M20" s="174" t="str">
        <f>IF(E20&lt;&gt;"",IF(OR('CALCULATOR SHEET'!P19&lt;&gt;"NO",'CALCULATOR SHEET'!Q19&lt;&gt;"NO"),"YES",""),"")</f>
        <v/>
      </c>
      <c r="N20" s="177">
        <f t="shared" si="0"/>
        <v>219</v>
      </c>
      <c r="O20" s="165"/>
      <c r="P20" s="166">
        <f t="shared" si="1"/>
        <v>219</v>
      </c>
      <c r="Q20" s="194"/>
      <c r="R20" s="64" t="str">
        <f t="shared" si="3"/>
        <v>VERDADERO</v>
      </c>
      <c r="T20" s="160">
        <f>IF('CALCULATOR SHEET'!$T$58="PESOS",'CALCULATOR SHEET'!S19*'CALCULATOR SHEET'!$W$6,'CALCULATOR SHEET'!S19)</f>
        <v>219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ROLLER</v>
      </c>
      <c r="F21" s="175" t="str">
        <f>IF('CALCULATOR SHEET'!E20&lt;&gt;"",'CALCULATOR SHEET'!E20,"")</f>
        <v>GROUP 3</v>
      </c>
      <c r="G21" s="175" t="str">
        <f>IF('CALCULATOR SHEET'!G20&lt;&gt;"",'CALCULATOR SHEET'!G20,"")</f>
        <v>BO LONG BEACH SAMBA</v>
      </c>
      <c r="H21" s="175" t="str">
        <f>IF('CALCULATOR SHEET'!H20&lt;&gt;"",'CALCULATOR SHEET'!H20,"")</f>
        <v>H</v>
      </c>
      <c r="I21" s="176">
        <f>IF(E21&lt;&gt;"",'CALCULATOR SHEET'!I20,"")</f>
        <v>56.5</v>
      </c>
      <c r="J21" s="176">
        <f>IF(I21&lt;&gt;"",'CALCULATOR SHEET'!J20,"")</f>
        <v>97</v>
      </c>
      <c r="K21" s="169" t="str">
        <f>IF('CALCULATOR SHEET'!K20&lt;&gt;"",IF('CALCULATOR SHEET'!$W$2=1,'CALCULATOR SHEET'!K20,VLOOKUP('CALCULATOR SHEET'!K20,GENERAL!$H$6:$I$11,2,0)),"")</f>
        <v>METAL CHAIN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219</v>
      </c>
      <c r="O21" s="165"/>
      <c r="P21" s="166">
        <f t="shared" si="1"/>
        <v>219</v>
      </c>
      <c r="Q21" s="194"/>
      <c r="R21" s="64" t="str">
        <f t="shared" si="3"/>
        <v>VERDADERO</v>
      </c>
      <c r="T21" s="160">
        <f>IF('CALCULATOR SHEET'!$T$58="PESOS",'CALCULATOR SHEET'!S20*'CALCULATOR SHEET'!$W$6,'CALCULATOR SHEET'!S20)</f>
        <v>219</v>
      </c>
      <c r="V21" s="162"/>
    </row>
    <row r="22" spans="3:22" s="64" customFormat="1" ht="45" customHeight="1">
      <c r="C22" s="173">
        <f t="shared" si="2"/>
        <v>9</v>
      </c>
      <c r="D22" s="174">
        <f>IF('CALCULATOR SHEET'!C21&lt;&gt;"",'CALCULATOR SHEET'!C21,"")</f>
        <v>1</v>
      </c>
      <c r="E22" s="170" t="str">
        <f>IF('CALCULATOR SHEET'!D21&lt;&gt;"",IF('CALCULATOR SHEET'!$W$2=1,'CALCULATOR SHEET'!D21,VLOOKUP('CALCULATOR SHEET'!D21,GENERAL!$J$6:$K$13,2,0)),"")</f>
        <v>ROLLER</v>
      </c>
      <c r="F22" s="175" t="str">
        <f>IF('CALCULATOR SHEET'!E21&lt;&gt;"",'CALCULATOR SHEET'!E21,"")</f>
        <v>GROUP 3</v>
      </c>
      <c r="G22" s="175" t="str">
        <f>IF('CALCULATOR SHEET'!G21&lt;&gt;"",'CALCULATOR SHEET'!G21,"")</f>
        <v>BO LONG BEACH SAMBA</v>
      </c>
      <c r="H22" s="175" t="str">
        <f>IF('CALCULATOR SHEET'!H21&lt;&gt;"",'CALCULATOR SHEET'!H21,"")</f>
        <v>I</v>
      </c>
      <c r="I22" s="176">
        <f>IF(E22&lt;&gt;"",'CALCULATOR SHEET'!I21,"")</f>
        <v>59.5</v>
      </c>
      <c r="J22" s="176">
        <f>IF(I22&lt;&gt;"",'CALCULATOR SHEET'!J21,"")</f>
        <v>97</v>
      </c>
      <c r="K22" s="169" t="str">
        <f>IF('CALCULATOR SHEET'!K21&lt;&gt;"",IF('CALCULATOR SHEET'!$W$2=1,'CALCULATOR SHEET'!K21,VLOOKUP('CALCULATOR SHEET'!K21,GENERAL!$H$6:$I$11,2,0)),"")</f>
        <v>METAL CHAIN</v>
      </c>
      <c r="L22" s="174" t="str">
        <f>IF('CALCULATOR SHEET'!M21&lt;&gt;"",'CALCULATOR SHEET'!M21,"")</f>
        <v>L</v>
      </c>
      <c r="M22" s="174" t="str">
        <f>IF(E22&lt;&gt;"",IF(OR('CALCULATOR SHEET'!P21&lt;&gt;"NO",'CALCULATOR SHEET'!Q21&lt;&gt;"NO"),"YES",""),"")</f>
        <v/>
      </c>
      <c r="N22" s="177">
        <f t="shared" si="0"/>
        <v>219</v>
      </c>
      <c r="O22" s="165"/>
      <c r="P22" s="166">
        <f t="shared" si="1"/>
        <v>219</v>
      </c>
      <c r="Q22" s="194"/>
      <c r="R22" s="64" t="str">
        <f t="shared" si="3"/>
        <v>VERDADERO</v>
      </c>
      <c r="T22" s="160">
        <f>IF('CALCULATOR SHEET'!$T$58="PESOS",'CALCULATOR SHEET'!S21*'CALCULATOR SHEET'!$W$6,'CALCULATOR SHEET'!S21)</f>
        <v>219</v>
      </c>
      <c r="V22" s="162"/>
    </row>
    <row r="23" spans="3:22" s="64" customFormat="1" ht="45" customHeight="1">
      <c r="C23" s="173">
        <f t="shared" si="2"/>
        <v>10</v>
      </c>
      <c r="D23" s="174">
        <f>IF('CALCULATOR SHEET'!C22&lt;&gt;"",'CALCULATOR SHEET'!C22,"")</f>
        <v>1</v>
      </c>
      <c r="E23" s="170" t="str">
        <f>IF('CALCULATOR SHEET'!D22&lt;&gt;"",IF('CALCULATOR SHEET'!$W$2=1,'CALCULATOR SHEET'!D22,VLOOKUP('CALCULATOR SHEET'!D22,GENERAL!$J$6:$K$13,2,0)),"")</f>
        <v>ROLLER</v>
      </c>
      <c r="F23" s="175" t="str">
        <f>IF('CALCULATOR SHEET'!E22&lt;&gt;"",'CALCULATOR SHEET'!E22,"")</f>
        <v>GROUP 3</v>
      </c>
      <c r="G23" s="175" t="str">
        <f>IF('CALCULATOR SHEET'!G22&lt;&gt;"",'CALCULATOR SHEET'!G22,"")</f>
        <v>BO LONG BEACH SAMBA</v>
      </c>
      <c r="H23" s="175" t="str">
        <f>IF('CALCULATOR SHEET'!H22&lt;&gt;"",'CALCULATOR SHEET'!H22,"")</f>
        <v>J</v>
      </c>
      <c r="I23" s="176">
        <f>IF(E23&lt;&gt;"",'CALCULATOR SHEET'!I22,"")</f>
        <v>56.25</v>
      </c>
      <c r="J23" s="176">
        <f>IF(I23&lt;&gt;"",'CALCULATOR SHEET'!J22,"")</f>
        <v>70</v>
      </c>
      <c r="K23" s="169" t="str">
        <f>IF('CALCULATOR SHEET'!K22&lt;&gt;"",IF('CALCULATOR SHEET'!$W$2=1,'CALCULATOR SHEET'!K22,VLOOKUP('CALCULATOR SHEET'!K22,GENERAL!$H$6:$I$11,2,0)),"")</f>
        <v>METAL CHAIN</v>
      </c>
      <c r="L23" s="174" t="str">
        <f>IF('CALCULATOR SHEET'!M22&lt;&gt;"",'CALCULATOR SHEET'!M22,"")</f>
        <v>L</v>
      </c>
      <c r="M23" s="174" t="str">
        <f>IF(E23&lt;&gt;"",IF(OR('CALCULATOR SHEET'!P22&lt;&gt;"NO",'CALCULATOR SHEET'!Q22&lt;&gt;"NO"),"YES",""),"")</f>
        <v/>
      </c>
      <c r="N23" s="177">
        <f t="shared" si="0"/>
        <v>167</v>
      </c>
      <c r="O23" s="165"/>
      <c r="P23" s="166">
        <f t="shared" si="1"/>
        <v>167</v>
      </c>
      <c r="Q23" s="194"/>
      <c r="R23" s="64" t="str">
        <f t="shared" si="3"/>
        <v>VERDADERO</v>
      </c>
      <c r="T23" s="160">
        <f>IF('CALCULATOR SHEET'!$T$58="PESOS",'CALCULATOR SHEET'!S22*'CALCULATOR SHEET'!$W$6,'CALCULATOR SHEET'!S22)</f>
        <v>167</v>
      </c>
      <c r="V23" s="162"/>
    </row>
    <row r="24" spans="3:22" s="64" customFormat="1" ht="45" customHeight="1">
      <c r="C24" s="173">
        <f t="shared" si="2"/>
        <v>11</v>
      </c>
      <c r="D24" s="174">
        <f>IF('CALCULATOR SHEET'!C23&lt;&gt;"",'CALCULATOR SHEET'!C23,"")</f>
        <v>1</v>
      </c>
      <c r="E24" s="170" t="str">
        <f>IF('CALCULATOR SHEET'!D23&lt;&gt;"",IF('CALCULATOR SHEET'!$W$2=1,'CALCULATOR SHEET'!D23,VLOOKUP('CALCULATOR SHEET'!D23,GENERAL!$J$6:$K$13,2,0)),"")</f>
        <v>ROLLER</v>
      </c>
      <c r="F24" s="175" t="str">
        <f>IF('CALCULATOR SHEET'!E23&lt;&gt;"",'CALCULATOR SHEET'!E23,"")</f>
        <v>GROUP 3</v>
      </c>
      <c r="G24" s="175" t="str">
        <f>IF('CALCULATOR SHEET'!G23&lt;&gt;"",'CALCULATOR SHEET'!G23,"")</f>
        <v>BO LONG BEACH SAMBA</v>
      </c>
      <c r="H24" s="175" t="str">
        <f>IF('CALCULATOR SHEET'!H23&lt;&gt;"",'CALCULATOR SHEET'!H23,"")</f>
        <v>K</v>
      </c>
      <c r="I24" s="176">
        <f>IF(E24&lt;&gt;"",'CALCULATOR SHEET'!I23,"")</f>
        <v>53.5</v>
      </c>
      <c r="J24" s="176">
        <f>IF(I24&lt;&gt;"",'CALCULATOR SHEET'!J23,"")</f>
        <v>70</v>
      </c>
      <c r="K24" s="169" t="str">
        <f>IF('CALCULATOR SHEET'!K23&lt;&gt;"",IF('CALCULATOR SHEET'!$W$2=1,'CALCULATOR SHEET'!K23,VLOOKUP('CALCULATOR SHEET'!K23,GENERAL!$H$6:$I$11,2,0)),"")</f>
        <v>METAL CHAIN</v>
      </c>
      <c r="L24" s="174" t="str">
        <f>IF('CALCULATOR SHEET'!M23&lt;&gt;"",'CALCULATOR SHEET'!M23,"")</f>
        <v>L</v>
      </c>
      <c r="M24" s="174" t="str">
        <f>IF(E24&lt;&gt;"",IF(OR('CALCULATOR SHEET'!P23&lt;&gt;"NO",'CALCULATOR SHEET'!Q23&lt;&gt;"NO"),"YES",""),"")</f>
        <v/>
      </c>
      <c r="N24" s="177">
        <f t="shared" si="0"/>
        <v>155</v>
      </c>
      <c r="O24" s="165"/>
      <c r="P24" s="166">
        <f t="shared" si="1"/>
        <v>155</v>
      </c>
      <c r="Q24" s="194"/>
      <c r="R24" s="64" t="str">
        <f t="shared" si="3"/>
        <v>VERDADERO</v>
      </c>
      <c r="T24" s="160">
        <f>IF('CALCULATOR SHEET'!$T$58="PESOS",'CALCULATOR SHEET'!S23*'CALCULATOR SHEET'!$W$6,'CALCULATOR SHEET'!S23)</f>
        <v>155</v>
      </c>
      <c r="V24" s="162"/>
    </row>
    <row r="25" spans="3:22" s="64" customFormat="1" ht="45" customHeight="1">
      <c r="C25" s="173">
        <f t="shared" si="2"/>
        <v>12</v>
      </c>
      <c r="D25" s="174">
        <f>IF('CALCULATOR SHEET'!C24&lt;&gt;"",'CALCULATOR SHEET'!C24,"")</f>
        <v>1</v>
      </c>
      <c r="E25" s="170" t="str">
        <f>IF('CALCULATOR SHEET'!D24&lt;&gt;"",IF('CALCULATOR SHEET'!$W$2=1,'CALCULATOR SHEET'!D24,VLOOKUP('CALCULATOR SHEET'!D24,GENERAL!$J$6:$K$13,2,0)),"")</f>
        <v>ROLLER</v>
      </c>
      <c r="F25" s="175" t="str">
        <f>IF('CALCULATOR SHEET'!E24&lt;&gt;"",'CALCULATOR SHEET'!E24,"")</f>
        <v>GROUP 3</v>
      </c>
      <c r="G25" s="175" t="str">
        <f>IF('CALCULATOR SHEET'!G24&lt;&gt;"",'CALCULATOR SHEET'!G24,"")</f>
        <v>BO LONG BEACH SAMBA</v>
      </c>
      <c r="H25" s="175" t="str">
        <f>IF('CALCULATOR SHEET'!H24&lt;&gt;"",'CALCULATOR SHEET'!H24,"")</f>
        <v>L</v>
      </c>
      <c r="I25" s="176">
        <f>IF(E25&lt;&gt;"",'CALCULATOR SHEET'!I24,"")</f>
        <v>57</v>
      </c>
      <c r="J25" s="176">
        <f>IF(I25&lt;&gt;"",'CALCULATOR SHEET'!J24,"")</f>
        <v>70</v>
      </c>
      <c r="K25" s="169" t="str">
        <f>IF('CALCULATOR SHEET'!K24&lt;&gt;"",IF('CALCULATOR SHEET'!$W$2=1,'CALCULATOR SHEET'!K24,VLOOKUP('CALCULATOR SHEET'!K24,GENERAL!$H$6:$I$11,2,0)),"")</f>
        <v>METAL CHAIN</v>
      </c>
      <c r="L25" s="174" t="str">
        <f>IF('CALCULATOR SHEET'!M24&lt;&gt;"",'CALCULATOR SHEET'!M24,"")</f>
        <v>L</v>
      </c>
      <c r="M25" s="174" t="str">
        <f>IF(E25&lt;&gt;"",IF(OR('CALCULATOR SHEET'!P24&lt;&gt;"NO",'CALCULATOR SHEET'!Q24&lt;&gt;"NO"),"YES",""),"")</f>
        <v/>
      </c>
      <c r="N25" s="177">
        <f t="shared" si="0"/>
        <v>167</v>
      </c>
      <c r="O25" s="165"/>
      <c r="P25" s="166">
        <f t="shared" si="1"/>
        <v>167</v>
      </c>
      <c r="Q25" s="194"/>
      <c r="R25" s="64" t="str">
        <f t="shared" si="3"/>
        <v>VERDADERO</v>
      </c>
      <c r="T25" s="160">
        <f>IF('CALCULATOR SHEET'!$T$58="PESOS",'CALCULATOR SHEET'!S24*'CALCULATOR SHEET'!$W$6,'CALCULATOR SHEET'!S24)</f>
        <v>167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4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4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4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4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4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4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4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4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4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4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4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4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4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4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4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4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4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4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4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4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4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4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4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4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4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4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4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4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7" t="s">
        <v>145</v>
      </c>
      <c r="D54" s="209"/>
      <c r="E54" s="210"/>
      <c r="F54" s="211"/>
      <c r="G54" s="211"/>
      <c r="H54" s="212"/>
      <c r="I54" s="213"/>
      <c r="J54" s="213"/>
      <c r="K54" s="214"/>
      <c r="L54" s="214"/>
      <c r="M54" s="214"/>
      <c r="N54" s="215"/>
      <c r="O54" s="215"/>
      <c r="P54" s="216"/>
      <c r="Q54" s="195"/>
      <c r="R54" s="64" t="str">
        <f>IF(C54&lt;&gt;"","VERDADERO","FALSO")</f>
        <v>VERDADERO</v>
      </c>
      <c r="T54" s="185"/>
    </row>
    <row r="55" spans="3:25" s="64" customFormat="1" ht="15" hidden="1" customHeight="1">
      <c r="C55" s="209" t="s">
        <v>31</v>
      </c>
      <c r="D55" s="209" t="str">
        <f>IF('CALCULATOR SHEET'!W2=1,GENERAL!Q26,GENERAL!Q29)</f>
        <v>Qty</v>
      </c>
      <c r="E55" s="209" t="str">
        <f>IF('CALCULATOR SHEET'!$X$2=1,GENERAL!R26,GENERAL!R29)</f>
        <v>Descripcion</v>
      </c>
      <c r="F55" s="211"/>
      <c r="G55" s="211"/>
      <c r="H55" s="209" t="str">
        <f>IF('CALCULATOR SHEET'!$X$2=1,GENERAL!U26,GENERAL!U29)</f>
        <v>SERVICIOS</v>
      </c>
      <c r="I55" s="213"/>
      <c r="J55" s="213"/>
      <c r="K55" s="214"/>
      <c r="L55" s="214"/>
      <c r="M55" s="214"/>
      <c r="N55" s="215"/>
      <c r="O55" s="215"/>
      <c r="P55" s="216"/>
      <c r="Q55" s="186"/>
      <c r="R55" s="64" t="str">
        <f>IF(C56&lt;&gt;"","VERDADERO","FALSO")</f>
        <v>FALSO</v>
      </c>
    </row>
    <row r="56" spans="3:25" s="64" customFormat="1" ht="24.95" customHeight="1">
      <c r="C56" s="291" t="str">
        <f>IF('CALCULATOR SHEET'!B54&lt;&gt;"",'CALCULATOR SHEET'!B54,"")</f>
        <v/>
      </c>
      <c r="D56" s="67">
        <f>IF('CALCULATOR SHEET'!C54&lt;&gt;"",'CALCULATOR SHEET'!C54,"")</f>
        <v>12</v>
      </c>
      <c r="E56" s="290" t="str">
        <f>IF('CALCULATOR SHEET'!E54&lt;&gt;"",'CALCULATOR SHEET'!E54,"")</f>
        <v xml:space="preserve">SISTEMA INTELIGENTE, MOTORIZADO B,M 1.1 NM </v>
      </c>
      <c r="I56" s="184"/>
      <c r="J56" s="184"/>
      <c r="K56" s="67"/>
      <c r="L56" s="67"/>
      <c r="M56" s="67"/>
      <c r="N56" s="185"/>
      <c r="O56" s="185">
        <f>IF(D56&lt;&gt;"",T56,"")</f>
        <v>190</v>
      </c>
      <c r="P56" s="186">
        <f>IF(O56&lt;&gt;"",O56*D56,"")</f>
        <v>2280</v>
      </c>
      <c r="Q56" s="207"/>
      <c r="R56" s="64" t="str">
        <f t="shared" si="3"/>
        <v>VERDADERO</v>
      </c>
      <c r="T56" s="160">
        <f>IF('CALCULATOR SHEET'!$T$58="PESOS",'CALCULATOR SHEET'!S54*19.5,'CALCULATOR SHEET'!S54)</f>
        <v>190</v>
      </c>
    </row>
    <row r="57" spans="3:25" s="64" customFormat="1" ht="24.95" hidden="1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7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6" t="str">
        <f>IF('CALCULATOR SHEET'!$W$2=2,'CALCULATOR SHEET'!B89,'CALCULATOR SHEET'!B81)</f>
        <v>INSTALLATION INCLUDED ON ALL PRODUCTS!</v>
      </c>
      <c r="N62" s="296"/>
      <c r="O62" s="296" t="str">
        <f>IF('CALCULATOR SHEET'!T59&lt;&gt;0,CLIENTE!X62,"")</f>
        <v>SUB TOTAL</v>
      </c>
      <c r="P62" s="297">
        <f>IF(O62&lt;&gt;"",SUM(P14:P53),"")</f>
        <v>2321</v>
      </c>
      <c r="Q62" s="188"/>
      <c r="X62" s="163" t="str">
        <f>IF('CALCULATOR SHEET'!$W$2=1,GENERAL!Q35,GENERAL!S35)</f>
        <v>SUB TOTAL</v>
      </c>
      <c r="Y62" s="221">
        <f>P62</f>
        <v>2321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0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928.40000000000009</v>
      </c>
      <c r="Q64" s="187"/>
      <c r="R64" s="179"/>
      <c r="S64" s="179"/>
      <c r="X64" s="163" t="str">
        <f>IF('CALCULATOR SHEET'!$W$2=1,GENERAL!Q37,GENERAL!S37)</f>
        <v>TOTAL DISC.</v>
      </c>
      <c r="Y64" s="219">
        <f>IF(Y63&gt;0,'CALCULATOR SHEET'!T63,0)</f>
        <v>3672.6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7">
        <f>IF(Y66&lt;&gt;0,Y66,"")</f>
        <v>2280</v>
      </c>
      <c r="Q65" s="187"/>
      <c r="R65" s="179"/>
      <c r="S65" s="179"/>
      <c r="X65" s="163" t="str">
        <f>IF('CALCULATOR SHEET'!$W$2=1,GENERAL!Q38,GENERAL!S38)</f>
        <v>TOTAL INC. DISC</v>
      </c>
      <c r="Y65" s="219">
        <f>IF(P64&lt;&gt;"",'CALCULATOR SHEET'!T63,0)</f>
        <v>3672.6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1">
        <f>IF(Y65=0,"",Y65)</f>
        <v>3672.6</v>
      </c>
      <c r="Q66" s="195"/>
      <c r="R66" s="180"/>
      <c r="S66" s="180"/>
      <c r="X66" s="163" t="str">
        <f>IF('CALCULATOR SHEET'!$W$2=1,GENERAL!Q39,GENERAL!S39)</f>
        <v>SERVICES</v>
      </c>
      <c r="Y66" s="219">
        <f>IF('CALCULATOR SHEET'!T62&lt;&gt;0,'CALCULATOR SHEET'!T62,0)</f>
        <v>2280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>TAX</v>
      </c>
      <c r="P67" s="187">
        <f>IF(Y67&lt;&gt;0,Y67,"")</f>
        <v>293.80800000000045</v>
      </c>
      <c r="Q67" s="218"/>
      <c r="X67" s="163" t="str">
        <f>IF('CALCULATOR SHEET'!$W$2=1,GENERAL!Q40,GENERAL!S40)</f>
        <v>TAX</v>
      </c>
      <c r="Y67" s="219">
        <f>IF('CALCULATOR SHEET'!T64&lt;&gt;0,'CALCULATOR SHEET'!T64,0)</f>
        <v>293.80800000000045</v>
      </c>
    </row>
    <row r="68" spans="3:25" s="64" customFormat="1" ht="20.100000000000001" customHeight="1">
      <c r="C68" s="240" t="s">
        <v>140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19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Experts In: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GRAND TOTAL=</v>
      </c>
      <c r="Y69" s="221">
        <f>'CALCULATOR SHEET'!T66</f>
        <v>3966.4080000000004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0">
        <f>Y69</f>
        <v>3966.4080000000004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39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8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55.5</v>
      </c>
      <c r="AK7" s="53">
        <f>'CALCULATOR SHEET'!J13</f>
        <v>70</v>
      </c>
      <c r="AL7" s="53">
        <f>IF(AJ7=0,"",MATCH(CEILING(AJ7,6),$D$4:$Z$4,0))</f>
        <v>7</v>
      </c>
      <c r="AM7" s="53">
        <f>IF(AK7=0,"",MATCH(CEILING(AK7,6),$C$7:$C$28,0))</f>
        <v>9</v>
      </c>
      <c r="AN7" s="54">
        <f>IF(AL7="","",INDEX($D$7:$Z$28,AM7,AL7))</f>
        <v>168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51.5</v>
      </c>
      <c r="AK8" s="53">
        <f>'CALCULATOR SHEET'!J14</f>
        <v>70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156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54.25</v>
      </c>
      <c r="AK9" s="53">
        <f>'CALCULATOR SHEET'!J15</f>
        <v>70</v>
      </c>
      <c r="AL9" s="53">
        <f t="shared" si="0"/>
        <v>7</v>
      </c>
      <c r="AM9" s="53">
        <f t="shared" si="1"/>
        <v>9</v>
      </c>
      <c r="AN9" s="54">
        <f t="shared" si="2"/>
        <v>168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61</v>
      </c>
      <c r="AK10" s="53">
        <f>'CALCULATOR SHEET'!J16</f>
        <v>97</v>
      </c>
      <c r="AL10" s="53">
        <f t="shared" si="0"/>
        <v>8</v>
      </c>
      <c r="AM10" s="53">
        <f t="shared" si="1"/>
        <v>14</v>
      </c>
      <c r="AN10" s="54">
        <f t="shared" si="2"/>
        <v>235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57</v>
      </c>
      <c r="AK11" s="53">
        <f>'CALCULATOR SHEET'!J17</f>
        <v>97</v>
      </c>
      <c r="AL11" s="53">
        <f t="shared" si="0"/>
        <v>7</v>
      </c>
      <c r="AM11" s="53">
        <f t="shared" si="1"/>
        <v>14</v>
      </c>
      <c r="AN11" s="54">
        <f t="shared" si="2"/>
        <v>219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97</v>
      </c>
      <c r="AL12" s="53">
        <f t="shared" si="0"/>
        <v>8</v>
      </c>
      <c r="AM12" s="53">
        <f t="shared" si="1"/>
        <v>14</v>
      </c>
      <c r="AN12" s="54">
        <f t="shared" si="2"/>
        <v>235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</v>
      </c>
      <c r="AK13" s="53">
        <f>'CALCULATOR SHEET'!J19</f>
        <v>97</v>
      </c>
      <c r="AL13" s="53">
        <f t="shared" si="0"/>
        <v>7</v>
      </c>
      <c r="AM13" s="53">
        <f t="shared" si="1"/>
        <v>14</v>
      </c>
      <c r="AN13" s="54">
        <f t="shared" si="2"/>
        <v>219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97</v>
      </c>
      <c r="AL14" s="53">
        <f t="shared" si="0"/>
        <v>7</v>
      </c>
      <c r="AM14" s="53">
        <f t="shared" si="1"/>
        <v>14</v>
      </c>
      <c r="AN14" s="54">
        <f t="shared" si="2"/>
        <v>219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59.5</v>
      </c>
      <c r="AK15" s="53">
        <f>'CALCULATOR SHEET'!J21</f>
        <v>97</v>
      </c>
      <c r="AL15" s="53">
        <f t="shared" si="0"/>
        <v>7</v>
      </c>
      <c r="AM15" s="53">
        <f t="shared" si="1"/>
        <v>14</v>
      </c>
      <c r="AN15" s="54">
        <f t="shared" si="2"/>
        <v>219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56.25</v>
      </c>
      <c r="AK16" s="53">
        <f>'CALCULATOR SHEET'!J22</f>
        <v>70</v>
      </c>
      <c r="AL16" s="53">
        <f t="shared" si="0"/>
        <v>7</v>
      </c>
      <c r="AM16" s="53">
        <f t="shared" si="1"/>
        <v>9</v>
      </c>
      <c r="AN16" s="54">
        <f t="shared" si="2"/>
        <v>168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53.5</v>
      </c>
      <c r="AK17" s="53">
        <f>'CALCULATOR SHEET'!J23</f>
        <v>70</v>
      </c>
      <c r="AL17" s="53">
        <f t="shared" si="0"/>
        <v>6</v>
      </c>
      <c r="AM17" s="53">
        <f t="shared" si="1"/>
        <v>9</v>
      </c>
      <c r="AN17" s="54">
        <f t="shared" si="2"/>
        <v>156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57</v>
      </c>
      <c r="AK18" s="53">
        <f>'CALCULATOR SHEET'!J24</f>
        <v>70</v>
      </c>
      <c r="AL18" s="53">
        <f t="shared" si="0"/>
        <v>7</v>
      </c>
      <c r="AM18" s="53">
        <f t="shared" si="1"/>
        <v>9</v>
      </c>
      <c r="AN18" s="54">
        <f t="shared" si="2"/>
        <v>168</v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55.5</v>
      </c>
      <c r="AK7" s="53">
        <f>'CALCULATOR SHEET'!J13</f>
        <v>70</v>
      </c>
      <c r="AL7" s="53">
        <f t="shared" ref="AL7:AL70" si="0">IF(AJ7=0,"",MATCH(CEILING(AJ7,6),$D$4:$Z$4,0))</f>
        <v>7</v>
      </c>
      <c r="AM7" s="53">
        <f>IF(AK7=0,"",MATCH(CEILING(AK7,6),$C$7:$C$28,0))</f>
        <v>9</v>
      </c>
      <c r="AN7" s="54">
        <f t="shared" ref="AN7:AN70" si="1">IF(AL7="","",INDEX($D$7:$Z$28,AM7,AL7))</f>
        <v>199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51.5</v>
      </c>
      <c r="AK8" s="53">
        <f>'CALCULATOR SHEET'!J14</f>
        <v>70</v>
      </c>
      <c r="AL8" s="53">
        <f t="shared" si="0"/>
        <v>6</v>
      </c>
      <c r="AM8" s="53">
        <f t="shared" ref="AM8:AM71" si="2">IF(AK8=0,"",MATCH(CEILING(AK8,6),$C$7:$C$28,0))</f>
        <v>9</v>
      </c>
      <c r="AN8" s="54">
        <f t="shared" si="1"/>
        <v>184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54.25</v>
      </c>
      <c r="AK9" s="53">
        <f>'CALCULATOR SHEET'!J15</f>
        <v>70</v>
      </c>
      <c r="AL9" s="53">
        <f t="shared" si="0"/>
        <v>7</v>
      </c>
      <c r="AM9" s="53">
        <f t="shared" si="2"/>
        <v>9</v>
      </c>
      <c r="AN9" s="54">
        <f t="shared" si="1"/>
        <v>199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61</v>
      </c>
      <c r="AK10" s="53">
        <f>'CALCULATOR SHEET'!J16</f>
        <v>97</v>
      </c>
      <c r="AL10" s="53">
        <f t="shared" si="0"/>
        <v>8</v>
      </c>
      <c r="AM10" s="53">
        <f t="shared" si="2"/>
        <v>14</v>
      </c>
      <c r="AN10" s="54">
        <f t="shared" si="1"/>
        <v>281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57</v>
      </c>
      <c r="AK11" s="53">
        <f>'CALCULATOR SHEET'!J17</f>
        <v>97</v>
      </c>
      <c r="AL11" s="53">
        <f t="shared" si="0"/>
        <v>7</v>
      </c>
      <c r="AM11" s="53">
        <f t="shared" si="2"/>
        <v>14</v>
      </c>
      <c r="AN11" s="54">
        <f t="shared" si="1"/>
        <v>261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97</v>
      </c>
      <c r="AL12" s="53">
        <f t="shared" si="0"/>
        <v>8</v>
      </c>
      <c r="AM12" s="53">
        <f t="shared" si="2"/>
        <v>14</v>
      </c>
      <c r="AN12" s="54">
        <f t="shared" si="1"/>
        <v>281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</v>
      </c>
      <c r="AK13" s="53">
        <f>'CALCULATOR SHEET'!J19</f>
        <v>97</v>
      </c>
      <c r="AL13" s="53">
        <f t="shared" si="0"/>
        <v>7</v>
      </c>
      <c r="AM13" s="53">
        <f t="shared" si="2"/>
        <v>14</v>
      </c>
      <c r="AN13" s="54">
        <f t="shared" si="1"/>
        <v>261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97</v>
      </c>
      <c r="AL14" s="53">
        <f t="shared" si="0"/>
        <v>7</v>
      </c>
      <c r="AM14" s="53">
        <f t="shared" si="2"/>
        <v>14</v>
      </c>
      <c r="AN14" s="54">
        <f t="shared" si="1"/>
        <v>261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59.5</v>
      </c>
      <c r="AK15" s="53">
        <f>'CALCULATOR SHEET'!J21</f>
        <v>97</v>
      </c>
      <c r="AL15" s="53">
        <f t="shared" si="0"/>
        <v>7</v>
      </c>
      <c r="AM15" s="53">
        <f t="shared" si="2"/>
        <v>14</v>
      </c>
      <c r="AN15" s="54">
        <f t="shared" si="1"/>
        <v>261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56.25</v>
      </c>
      <c r="AK16" s="53">
        <f>'CALCULATOR SHEET'!J22</f>
        <v>70</v>
      </c>
      <c r="AL16" s="53">
        <f t="shared" si="0"/>
        <v>7</v>
      </c>
      <c r="AM16" s="53">
        <f t="shared" si="2"/>
        <v>9</v>
      </c>
      <c r="AN16" s="54">
        <f t="shared" si="1"/>
        <v>199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53.5</v>
      </c>
      <c r="AK17" s="53">
        <f>'CALCULATOR SHEET'!J23</f>
        <v>70</v>
      </c>
      <c r="AL17" s="53">
        <f t="shared" si="0"/>
        <v>6</v>
      </c>
      <c r="AM17" s="53">
        <f t="shared" si="2"/>
        <v>9</v>
      </c>
      <c r="AN17" s="54">
        <f t="shared" si="1"/>
        <v>184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57</v>
      </c>
      <c r="AK18" s="53">
        <f>'CALCULATOR SHEET'!J24</f>
        <v>70</v>
      </c>
      <c r="AL18" s="53">
        <f t="shared" si="0"/>
        <v>7</v>
      </c>
      <c r="AM18" s="53">
        <f t="shared" si="2"/>
        <v>9</v>
      </c>
      <c r="AN18" s="54">
        <f t="shared" si="1"/>
        <v>199</v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K2" s="92"/>
      <c r="M2" s="317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55.5</v>
      </c>
      <c r="AK7" s="53">
        <f>'CALCULATOR SHEET'!J13</f>
        <v>70</v>
      </c>
      <c r="AL7" s="53">
        <f>IF(AJ7=0,"",MATCH(CEILING(AJ7,6),$D$4:$Z$4,0))</f>
        <v>7</v>
      </c>
      <c r="AM7" s="53">
        <f>IF(AK7=0,"",MATCH(CEILING(AK7,6),$C$7:$C$28,0))</f>
        <v>9</v>
      </c>
      <c r="AN7" s="54">
        <f>IF(AL7="","",INDEX($D$7:$Z$28,AM7,AL7))</f>
        <v>204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51.5</v>
      </c>
      <c r="AK8" s="53">
        <f>'CALCULATOR SHEET'!J14</f>
        <v>70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188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54.25</v>
      </c>
      <c r="AK9" s="53">
        <f>'CALCULATOR SHEET'!J15</f>
        <v>70</v>
      </c>
      <c r="AL9" s="53">
        <f t="shared" si="0"/>
        <v>7</v>
      </c>
      <c r="AM9" s="53">
        <f t="shared" si="1"/>
        <v>9</v>
      </c>
      <c r="AN9" s="54">
        <f t="shared" si="2"/>
        <v>204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61</v>
      </c>
      <c r="AK10" s="53">
        <f>'CALCULATOR SHEET'!J16</f>
        <v>97</v>
      </c>
      <c r="AL10" s="53">
        <f t="shared" si="0"/>
        <v>8</v>
      </c>
      <c r="AM10" s="53">
        <f t="shared" si="1"/>
        <v>14</v>
      </c>
      <c r="AN10" s="54">
        <f t="shared" si="2"/>
        <v>289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57</v>
      </c>
      <c r="AK11" s="53">
        <f>'CALCULATOR SHEET'!J17</f>
        <v>97</v>
      </c>
      <c r="AL11" s="53">
        <f t="shared" si="0"/>
        <v>7</v>
      </c>
      <c r="AM11" s="53">
        <f t="shared" si="1"/>
        <v>14</v>
      </c>
      <c r="AN11" s="54">
        <f t="shared" si="2"/>
        <v>268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97</v>
      </c>
      <c r="AL12" s="53">
        <f t="shared" si="0"/>
        <v>8</v>
      </c>
      <c r="AM12" s="53">
        <f t="shared" si="1"/>
        <v>14</v>
      </c>
      <c r="AN12" s="54">
        <f t="shared" si="2"/>
        <v>289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</v>
      </c>
      <c r="AK13" s="53">
        <f>'CALCULATOR SHEET'!J19</f>
        <v>97</v>
      </c>
      <c r="AL13" s="53">
        <f t="shared" si="0"/>
        <v>7</v>
      </c>
      <c r="AM13" s="53">
        <f t="shared" si="1"/>
        <v>14</v>
      </c>
      <c r="AN13" s="54">
        <f t="shared" si="2"/>
        <v>268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97</v>
      </c>
      <c r="AL14" s="53">
        <f t="shared" si="0"/>
        <v>7</v>
      </c>
      <c r="AM14" s="53">
        <f t="shared" si="1"/>
        <v>14</v>
      </c>
      <c r="AN14" s="54">
        <f t="shared" si="2"/>
        <v>268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59.5</v>
      </c>
      <c r="AK15" s="53">
        <f>'CALCULATOR SHEET'!J21</f>
        <v>97</v>
      </c>
      <c r="AL15" s="53">
        <f t="shared" si="0"/>
        <v>7</v>
      </c>
      <c r="AM15" s="53">
        <f t="shared" si="1"/>
        <v>14</v>
      </c>
      <c r="AN15" s="54">
        <f t="shared" si="2"/>
        <v>268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56.25</v>
      </c>
      <c r="AK16" s="53">
        <f>'CALCULATOR SHEET'!J22</f>
        <v>70</v>
      </c>
      <c r="AL16" s="53">
        <f t="shared" si="0"/>
        <v>7</v>
      </c>
      <c r="AM16" s="53">
        <f t="shared" si="1"/>
        <v>9</v>
      </c>
      <c r="AN16" s="54">
        <f t="shared" si="2"/>
        <v>204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53.5</v>
      </c>
      <c r="AK17" s="53">
        <f>'CALCULATOR SHEET'!J23</f>
        <v>70</v>
      </c>
      <c r="AL17" s="53">
        <f t="shared" si="0"/>
        <v>6</v>
      </c>
      <c r="AM17" s="53">
        <f t="shared" si="1"/>
        <v>9</v>
      </c>
      <c r="AN17" s="54">
        <f t="shared" si="2"/>
        <v>188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57</v>
      </c>
      <c r="AK18" s="53">
        <f>'CALCULATOR SHEET'!J24</f>
        <v>70</v>
      </c>
      <c r="AL18" s="53">
        <f t="shared" si="0"/>
        <v>7</v>
      </c>
      <c r="AM18" s="53">
        <f t="shared" si="1"/>
        <v>9</v>
      </c>
      <c r="AN18" s="54">
        <f t="shared" si="2"/>
        <v>204</v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J2" s="92" t="s">
        <v>431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55.5</v>
      </c>
      <c r="AK7" s="53">
        <f>'CALCULATOR SHEET'!J13</f>
        <v>70</v>
      </c>
      <c r="AL7" s="53">
        <f>IF(AJ7=0,"",MATCH(CEILING(AJ7,6),$D$4:$Z$4,0))</f>
        <v>7</v>
      </c>
      <c r="AM7" s="53">
        <f>IF(AK7=0,"",MATCH(CEILING(AK7,6),$C$7:$C$28,0))</f>
        <v>9</v>
      </c>
      <c r="AN7" s="54">
        <f>IF(AL7="","",INDEX($D$7:$Z$28,AM7,AL7))</f>
        <v>241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51.5</v>
      </c>
      <c r="AK8" s="53">
        <f>'CALCULATOR SHEET'!J14</f>
        <v>70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222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54.25</v>
      </c>
      <c r="AK9" s="53">
        <f>'CALCULATOR SHEET'!J15</f>
        <v>70</v>
      </c>
      <c r="AL9" s="53">
        <f t="shared" si="0"/>
        <v>7</v>
      </c>
      <c r="AM9" s="53">
        <f t="shared" si="1"/>
        <v>9</v>
      </c>
      <c r="AN9" s="54">
        <f t="shared" si="2"/>
        <v>241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61</v>
      </c>
      <c r="AK10" s="53">
        <f>'CALCULATOR SHEET'!J16</f>
        <v>97</v>
      </c>
      <c r="AL10" s="53">
        <f t="shared" si="0"/>
        <v>8</v>
      </c>
      <c r="AM10" s="53">
        <f t="shared" si="1"/>
        <v>14</v>
      </c>
      <c r="AN10" s="54">
        <f t="shared" si="2"/>
        <v>344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57</v>
      </c>
      <c r="AK11" s="53">
        <f>'CALCULATOR SHEET'!J17</f>
        <v>97</v>
      </c>
      <c r="AL11" s="53">
        <f t="shared" si="0"/>
        <v>7</v>
      </c>
      <c r="AM11" s="53">
        <f t="shared" si="1"/>
        <v>14</v>
      </c>
      <c r="AN11" s="54">
        <f t="shared" si="2"/>
        <v>318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97</v>
      </c>
      <c r="AL12" s="53">
        <f t="shared" si="0"/>
        <v>8</v>
      </c>
      <c r="AM12" s="53">
        <f t="shared" si="1"/>
        <v>14</v>
      </c>
      <c r="AN12" s="54">
        <f t="shared" si="2"/>
        <v>344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</v>
      </c>
      <c r="AK13" s="53">
        <f>'CALCULATOR SHEET'!J19</f>
        <v>97</v>
      </c>
      <c r="AL13" s="53">
        <f t="shared" si="0"/>
        <v>7</v>
      </c>
      <c r="AM13" s="53">
        <f t="shared" si="1"/>
        <v>14</v>
      </c>
      <c r="AN13" s="54">
        <f t="shared" si="2"/>
        <v>318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97</v>
      </c>
      <c r="AL14" s="53">
        <f t="shared" si="0"/>
        <v>7</v>
      </c>
      <c r="AM14" s="53">
        <f t="shared" si="1"/>
        <v>14</v>
      </c>
      <c r="AN14" s="54">
        <f t="shared" si="2"/>
        <v>318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59.5</v>
      </c>
      <c r="AK15" s="53">
        <f>'CALCULATOR SHEET'!J21</f>
        <v>97</v>
      </c>
      <c r="AL15" s="53">
        <f t="shared" si="0"/>
        <v>7</v>
      </c>
      <c r="AM15" s="53">
        <f t="shared" si="1"/>
        <v>14</v>
      </c>
      <c r="AN15" s="54">
        <f t="shared" si="2"/>
        <v>318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56.25</v>
      </c>
      <c r="AK16" s="53">
        <f>'CALCULATOR SHEET'!J22</f>
        <v>70</v>
      </c>
      <c r="AL16" s="53">
        <f t="shared" si="0"/>
        <v>7</v>
      </c>
      <c r="AM16" s="53">
        <f t="shared" si="1"/>
        <v>9</v>
      </c>
      <c r="AN16" s="54">
        <f t="shared" si="2"/>
        <v>241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53.5</v>
      </c>
      <c r="AK17" s="53">
        <f>'CALCULATOR SHEET'!J23</f>
        <v>70</v>
      </c>
      <c r="AL17" s="53">
        <f t="shared" si="0"/>
        <v>6</v>
      </c>
      <c r="AM17" s="53">
        <f t="shared" si="1"/>
        <v>9</v>
      </c>
      <c r="AN17" s="54">
        <f t="shared" si="2"/>
        <v>222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57</v>
      </c>
      <c r="AK18" s="53">
        <f>'CALCULATOR SHEET'!J24</f>
        <v>70</v>
      </c>
      <c r="AL18" s="53">
        <f t="shared" si="0"/>
        <v>7</v>
      </c>
      <c r="AM18" s="53">
        <f t="shared" si="1"/>
        <v>9</v>
      </c>
      <c r="AN18" s="54">
        <f t="shared" si="2"/>
        <v>241</v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55.5</v>
      </c>
      <c r="AK7" s="53">
        <f>'CALCULATOR SHEET'!J13</f>
        <v>70</v>
      </c>
      <c r="AL7" s="53">
        <f>IF(AJ7=0,"",MATCH(CEILING(AJ7,6),$D$4:$Z$4,0))</f>
        <v>7</v>
      </c>
      <c r="AM7" s="53">
        <f>IF(AK7=0,"",MATCH(CEILING(AK7,6),$C$7:$C$28,0))</f>
        <v>9</v>
      </c>
      <c r="AN7" s="54">
        <f>IF(AL7="","",INDEX($D$7:$Z$28,AM7,AL7))</f>
        <v>275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51.5</v>
      </c>
      <c r="AK8" s="53">
        <f>'CALCULATOR SHEET'!J14</f>
        <v>70</v>
      </c>
      <c r="AL8" s="53">
        <f t="shared" ref="AL8:AL71" si="1">IF(AJ8=0,"",MATCH(CEILING(AJ8,6),$D$4:$Z$4,0))</f>
        <v>6</v>
      </c>
      <c r="AM8" s="53">
        <f t="shared" ref="AM8:AM71" si="2">IF(AK8=0,"",MATCH(CEILING(AK8,6),$C$7:$C$28,0))</f>
        <v>9</v>
      </c>
      <c r="AN8" s="54">
        <f t="shared" ref="AN8:AN71" si="3">IF(AL8="","",INDEX($D$7:$Z$28,AM8,AL8))</f>
        <v>252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54.25</v>
      </c>
      <c r="AK9" s="53">
        <f>'CALCULATOR SHEET'!J15</f>
        <v>70</v>
      </c>
      <c r="AL9" s="53">
        <f>IF(AJ9=0,"",MATCH(CEILING(AJ9,6),$D$4:$Z$4,0))</f>
        <v>7</v>
      </c>
      <c r="AM9" s="53">
        <f t="shared" si="2"/>
        <v>9</v>
      </c>
      <c r="AN9" s="54">
        <f t="shared" si="3"/>
        <v>275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61</v>
      </c>
      <c r="AK10" s="53">
        <f>'CALCULATOR SHEET'!J16</f>
        <v>97</v>
      </c>
      <c r="AL10" s="53">
        <f t="shared" si="1"/>
        <v>8</v>
      </c>
      <c r="AM10" s="53">
        <f t="shared" si="2"/>
        <v>14</v>
      </c>
      <c r="AN10" s="54">
        <f t="shared" si="3"/>
        <v>394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57</v>
      </c>
      <c r="AK11" s="53">
        <f>'CALCULATOR SHEET'!J17</f>
        <v>97</v>
      </c>
      <c r="AL11" s="53">
        <f t="shared" si="1"/>
        <v>7</v>
      </c>
      <c r="AM11" s="53">
        <f t="shared" si="2"/>
        <v>14</v>
      </c>
      <c r="AN11" s="54">
        <f t="shared" si="3"/>
        <v>363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61</v>
      </c>
      <c r="AK12" s="53">
        <f>'CALCULATOR SHEET'!J18</f>
        <v>97</v>
      </c>
      <c r="AL12" s="53">
        <f t="shared" si="1"/>
        <v>8</v>
      </c>
      <c r="AM12" s="53">
        <f t="shared" si="2"/>
        <v>14</v>
      </c>
      <c r="AN12" s="54">
        <f t="shared" si="3"/>
        <v>394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60</v>
      </c>
      <c r="AK13" s="53">
        <f>'CALCULATOR SHEET'!J19</f>
        <v>97</v>
      </c>
      <c r="AL13" s="53">
        <f t="shared" si="1"/>
        <v>7</v>
      </c>
      <c r="AM13" s="53">
        <f t="shared" si="2"/>
        <v>14</v>
      </c>
      <c r="AN13" s="54">
        <f t="shared" si="3"/>
        <v>363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56.5</v>
      </c>
      <c r="AK14" s="53">
        <f>'CALCULATOR SHEET'!J20</f>
        <v>97</v>
      </c>
      <c r="AL14" s="53">
        <f t="shared" si="1"/>
        <v>7</v>
      </c>
      <c r="AM14" s="53">
        <f t="shared" si="2"/>
        <v>14</v>
      </c>
      <c r="AN14" s="54">
        <f t="shared" si="3"/>
        <v>363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59.5</v>
      </c>
      <c r="AK15" s="53">
        <f>'CALCULATOR SHEET'!J21</f>
        <v>97</v>
      </c>
      <c r="AL15" s="53">
        <f t="shared" si="1"/>
        <v>7</v>
      </c>
      <c r="AM15" s="53">
        <f t="shared" si="2"/>
        <v>14</v>
      </c>
      <c r="AN15" s="54">
        <f t="shared" si="3"/>
        <v>363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56.25</v>
      </c>
      <c r="AK16" s="53">
        <f>'CALCULATOR SHEET'!J22</f>
        <v>70</v>
      </c>
      <c r="AL16" s="53">
        <f t="shared" si="1"/>
        <v>7</v>
      </c>
      <c r="AM16" s="53">
        <f t="shared" si="2"/>
        <v>9</v>
      </c>
      <c r="AN16" s="54">
        <f t="shared" si="3"/>
        <v>275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53.5</v>
      </c>
      <c r="AK17" s="53">
        <f>'CALCULATOR SHEET'!J23</f>
        <v>70</v>
      </c>
      <c r="AL17" s="53">
        <f t="shared" si="1"/>
        <v>6</v>
      </c>
      <c r="AM17" s="53">
        <f t="shared" si="2"/>
        <v>9</v>
      </c>
      <c r="AN17" s="54">
        <f t="shared" si="3"/>
        <v>252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57</v>
      </c>
      <c r="AK18" s="53">
        <f>'CALCULATOR SHEET'!J24</f>
        <v>70</v>
      </c>
      <c r="AL18" s="53">
        <f t="shared" si="1"/>
        <v>7</v>
      </c>
      <c r="AM18" s="53">
        <f t="shared" si="2"/>
        <v>9</v>
      </c>
      <c r="AN18" s="54">
        <f t="shared" si="3"/>
        <v>275</v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2" t="s">
        <v>298</v>
      </c>
      <c r="N1" s="382"/>
      <c r="O1" s="382"/>
      <c r="P1" s="382"/>
      <c r="Q1" s="382"/>
      <c r="R1" s="382"/>
      <c r="S1" s="382"/>
      <c r="T1" s="382"/>
      <c r="W1" s="24" t="s">
        <v>4</v>
      </c>
      <c r="X1" s="380">
        <v>44656</v>
      </c>
      <c r="Y1" s="380"/>
      <c r="AF1" s="8"/>
      <c r="AG1" s="8"/>
    </row>
    <row r="2" spans="1:93" s="1" customFormat="1" ht="18" customHeight="1">
      <c r="E2" s="20"/>
      <c r="M2" s="382"/>
      <c r="N2" s="382"/>
      <c r="O2" s="382"/>
      <c r="P2" s="382"/>
      <c r="Q2" s="382"/>
      <c r="R2" s="382"/>
      <c r="S2" s="382"/>
      <c r="T2" s="382"/>
      <c r="W2" s="25"/>
      <c r="AF2" s="8"/>
      <c r="AG2" s="8"/>
    </row>
    <row r="3" spans="1:93" s="1" customFormat="1" ht="18" customHeight="1" thickBot="1">
      <c r="E3" s="15"/>
      <c r="M3" s="383"/>
      <c r="N3" s="383"/>
      <c r="O3" s="383"/>
      <c r="P3" s="383"/>
      <c r="Q3" s="383"/>
      <c r="R3" s="383"/>
      <c r="S3" s="383"/>
      <c r="T3" s="383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55.5</v>
      </c>
      <c r="AK7" s="53">
        <f>'CALCULATOR SHEET'!J13</f>
        <v>70</v>
      </c>
      <c r="AL7" s="53">
        <f>IF(AJ7=0,"",MATCH(CEILING(AJ7,6),$D$4:$Z$4,0))</f>
        <v>7</v>
      </c>
      <c r="AM7" s="53">
        <f>IF(AK7=0,"",MATCH(CEILING(AK7,6),$C$7:$C$28,0))</f>
        <v>9</v>
      </c>
      <c r="AN7" s="54">
        <f>IF(AL7="","",INDEX($D$7:$Z$28,AM7,AL7))</f>
        <v>344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51.5</v>
      </c>
      <c r="AK8" s="53">
        <f>'CALCULATOR SHEET'!J14</f>
        <v>70</v>
      </c>
      <c r="AL8" s="53">
        <f t="shared" ref="AL8:AL71" si="17">IF(AJ8=0,"",MATCH(CEILING(AJ8,6),$D$4:$Z$4,0))</f>
        <v>6</v>
      </c>
      <c r="AM8" s="53">
        <f t="shared" ref="AM8:AM71" si="18">IF(AK8=0,"",MATCH(CEILING(AK8,6),$C$7:$C$28,0))</f>
        <v>9</v>
      </c>
      <c r="AN8" s="54">
        <f t="shared" ref="AN8:AN71" si="19">IF(AL8="","",INDEX($D$7:$Z$28,AM8,AL8))</f>
        <v>315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54.25</v>
      </c>
      <c r="AK9" s="53">
        <f>'CALCULATOR SHEET'!J15</f>
        <v>70</v>
      </c>
      <c r="AL9" s="53">
        <f t="shared" si="17"/>
        <v>7</v>
      </c>
      <c r="AM9" s="53">
        <f t="shared" si="18"/>
        <v>9</v>
      </c>
      <c r="AN9" s="54">
        <f t="shared" si="19"/>
        <v>344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61</v>
      </c>
      <c r="AK10" s="53">
        <f>'CALCULATOR SHEET'!J16</f>
        <v>97</v>
      </c>
      <c r="AL10" s="53">
        <f t="shared" si="17"/>
        <v>8</v>
      </c>
      <c r="AM10" s="53">
        <f t="shared" si="18"/>
        <v>14</v>
      </c>
      <c r="AN10" s="54">
        <f t="shared" si="19"/>
        <v>502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57</v>
      </c>
      <c r="AK11" s="53">
        <f>'CALCULATOR SHEET'!J17</f>
        <v>97</v>
      </c>
      <c r="AL11" s="53">
        <f t="shared" si="17"/>
        <v>7</v>
      </c>
      <c r="AM11" s="53">
        <f t="shared" si="18"/>
        <v>14</v>
      </c>
      <c r="AN11" s="54">
        <f t="shared" si="19"/>
        <v>464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61</v>
      </c>
      <c r="AK12" s="53">
        <f>'CALCULATOR SHEET'!J18</f>
        <v>97</v>
      </c>
      <c r="AL12" s="53">
        <f t="shared" si="17"/>
        <v>8</v>
      </c>
      <c r="AM12" s="53">
        <f t="shared" si="18"/>
        <v>14</v>
      </c>
      <c r="AN12" s="54">
        <f t="shared" si="19"/>
        <v>502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60</v>
      </c>
      <c r="AK13" s="53">
        <f>'CALCULATOR SHEET'!J19</f>
        <v>97</v>
      </c>
      <c r="AL13" s="53">
        <f t="shared" si="17"/>
        <v>7</v>
      </c>
      <c r="AM13" s="53">
        <f t="shared" si="18"/>
        <v>14</v>
      </c>
      <c r="AN13" s="54">
        <f t="shared" si="19"/>
        <v>464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56.5</v>
      </c>
      <c r="AK14" s="53">
        <f>'CALCULATOR SHEET'!J20</f>
        <v>97</v>
      </c>
      <c r="AL14" s="53">
        <f t="shared" si="17"/>
        <v>7</v>
      </c>
      <c r="AM14" s="53">
        <f t="shared" si="18"/>
        <v>14</v>
      </c>
      <c r="AN14" s="54">
        <f t="shared" si="19"/>
        <v>464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59.5</v>
      </c>
      <c r="AK15" s="53">
        <f>'CALCULATOR SHEET'!J21</f>
        <v>97</v>
      </c>
      <c r="AL15" s="53">
        <f t="shared" si="17"/>
        <v>7</v>
      </c>
      <c r="AM15" s="53">
        <f t="shared" si="18"/>
        <v>14</v>
      </c>
      <c r="AN15" s="54">
        <f t="shared" si="19"/>
        <v>464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56.25</v>
      </c>
      <c r="AK16" s="53">
        <f>'CALCULATOR SHEET'!J22</f>
        <v>70</v>
      </c>
      <c r="AL16" s="53">
        <f t="shared" si="17"/>
        <v>7</v>
      </c>
      <c r="AM16" s="53">
        <f t="shared" si="18"/>
        <v>9</v>
      </c>
      <c r="AN16" s="54">
        <f t="shared" si="19"/>
        <v>344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53.5</v>
      </c>
      <c r="AK17" s="53">
        <f>'CALCULATOR SHEET'!J23</f>
        <v>70</v>
      </c>
      <c r="AL17" s="53">
        <f t="shared" si="17"/>
        <v>6</v>
      </c>
      <c r="AM17" s="53">
        <f t="shared" si="18"/>
        <v>9</v>
      </c>
      <c r="AN17" s="54">
        <f t="shared" si="19"/>
        <v>315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57</v>
      </c>
      <c r="AK18" s="53">
        <f>'CALCULATOR SHEET'!J24</f>
        <v>70</v>
      </c>
      <c r="AL18" s="53">
        <f t="shared" si="17"/>
        <v>7</v>
      </c>
      <c r="AM18" s="53">
        <f t="shared" si="18"/>
        <v>9</v>
      </c>
      <c r="AN18" s="54">
        <f t="shared" si="19"/>
        <v>344</v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5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4" t="s">
        <v>216</v>
      </c>
      <c r="V7" s="147"/>
      <c r="W7" s="147" t="str">
        <f>'CALCULATOR SHEET'!E13</f>
        <v>GROUP 3</v>
      </c>
      <c r="X7" s="1">
        <v>1</v>
      </c>
      <c r="Y7" s="7">
        <f>'CALCULATOR SHEET'!I13</f>
        <v>55.5</v>
      </c>
      <c r="Z7" s="7">
        <f>'CALCULATOR SHEET'!J13</f>
        <v>70</v>
      </c>
      <c r="AA7" s="7">
        <f>IF(Y7=0,"",MATCH(CEILING(Y7,6),$C$7:$R$7,0))</f>
        <v>6</v>
      </c>
      <c r="AB7" s="7">
        <f>IF(Z7=0,"",MATCH(CEILING(Z7,6),$B$10:$B$26,0))</f>
        <v>7</v>
      </c>
      <c r="AC7" s="146">
        <f>IF(AA7="","",IF(W7="GROUP 1",INDEX($C$10:$R$26,AB7,AA7),IF(W7="GROUP 2",INDEX($C$39:$R$55,AB7,AA7),IF(W7="GROUP 3",INDEX($C$64:$R$80,AB7,AA7),""))))</f>
        <v>812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208</v>
      </c>
      <c r="AF7" s="13">
        <f>IF(Y7&gt;0,HLOOKUP(AA7,$C$29:$R$30,2,FALSE),"")</f>
        <v>0</v>
      </c>
    </row>
    <row r="8" spans="2:32" ht="15.75">
      <c r="U8" s="384"/>
      <c r="V8" s="147"/>
      <c r="W8" s="147" t="str">
        <f>'CALCULATOR SHEET'!E14</f>
        <v>GROUP 3</v>
      </c>
      <c r="X8" s="1">
        <f>+X7+1</f>
        <v>2</v>
      </c>
      <c r="Y8" s="7">
        <f>'CALCULATOR SHEET'!I14</f>
        <v>51.5</v>
      </c>
      <c r="Z8" s="7">
        <f>'CALCULATOR SHEET'!J14</f>
        <v>70</v>
      </c>
      <c r="AA8" s="7">
        <f t="shared" ref="AA8:AA28" si="1">IF(Y8=0,"",MATCH(CEILING(Y8,6),$C$7:$R$7,0))</f>
        <v>5</v>
      </c>
      <c r="AB8" s="7">
        <f t="shared" ref="AB8:AB28" si="2">IF(Z8=0,"",MATCH(CEILING(Z8,6),$B$10:$B$26,0))</f>
        <v>7</v>
      </c>
      <c r="AC8" s="146">
        <f t="shared" ref="AC8:AC71" si="3">IF(AA8="","",IF(W8="GROUP 1",INDEX($C$10:$R$26,AB8,AA8),IF(W8="GROUP 2",INDEX($C$39:$R$55,AB8,AA8),IF(W8="GROUP 3",INDEX($C$64:$R$80,AB8,AA8),""))))</f>
        <v>791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208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3</v>
      </c>
      <c r="X9" s="1">
        <f t="shared" ref="X9:X28" si="6">+X8+1</f>
        <v>3</v>
      </c>
      <c r="Y9" s="7">
        <f>'CALCULATOR SHEET'!I15</f>
        <v>54.25</v>
      </c>
      <c r="Z9" s="7">
        <f>'CALCULATOR SHEET'!J15</f>
        <v>70</v>
      </c>
      <c r="AA9" s="7">
        <f t="shared" si="1"/>
        <v>6</v>
      </c>
      <c r="AB9" s="7">
        <f t="shared" si="2"/>
        <v>7</v>
      </c>
      <c r="AC9" s="146">
        <f t="shared" si="3"/>
        <v>812</v>
      </c>
      <c r="AD9" s="13" t="str">
        <f>IF(AND('CALCULATOR SHEET'!P15="YES",'CALCULATOR SHEET'!Q15="YES"),HLOOKUP(CEILING(Y9,6),$C$28:$Q$31,3,FALSE),"")</f>
        <v/>
      </c>
      <c r="AE9" s="13">
        <f t="shared" si="4"/>
        <v>208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3</v>
      </c>
      <c r="X10" s="1">
        <f t="shared" si="6"/>
        <v>4</v>
      </c>
      <c r="Y10" s="7">
        <f>'CALCULATOR SHEET'!I16</f>
        <v>61</v>
      </c>
      <c r="Z10" s="7">
        <f>'CALCULATOR SHEET'!J16</f>
        <v>97</v>
      </c>
      <c r="AA10" s="7">
        <f t="shared" si="1"/>
        <v>7</v>
      </c>
      <c r="AB10" s="7">
        <f t="shared" si="2"/>
        <v>12</v>
      </c>
      <c r="AC10" s="146">
        <f t="shared" si="3"/>
        <v>876</v>
      </c>
      <c r="AD10" s="13" t="str">
        <f>IF(AND('CALCULATOR SHEET'!P16="YES",'CALCULATOR SHEET'!Q16="YES"),HLOOKUP(CEILING(Y10,6),$C$28:$Q$31,3,FALSE),"")</f>
        <v/>
      </c>
      <c r="AE10" s="13">
        <f t="shared" si="4"/>
        <v>214</v>
      </c>
      <c r="AF10" s="13">
        <f t="shared" si="5"/>
        <v>0</v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3</v>
      </c>
      <c r="X11" s="1">
        <f t="shared" si="6"/>
        <v>5</v>
      </c>
      <c r="Y11" s="7">
        <f>'CALCULATOR SHEET'!I17</f>
        <v>57</v>
      </c>
      <c r="Z11" s="7">
        <f>'CALCULATOR SHEET'!J17</f>
        <v>97</v>
      </c>
      <c r="AA11" s="7">
        <f t="shared" si="1"/>
        <v>6</v>
      </c>
      <c r="AB11" s="7">
        <f t="shared" si="2"/>
        <v>12</v>
      </c>
      <c r="AC11" s="146">
        <f t="shared" si="3"/>
        <v>848</v>
      </c>
      <c r="AD11" s="13" t="str">
        <f>IF(AND('CALCULATOR SHEET'!P17="YES",'CALCULATOR SHEET'!Q17="YES"),HLOOKUP(CEILING(Y11,6),$C$28:$Q$31,3,FALSE),"")</f>
        <v/>
      </c>
      <c r="AE11" s="13">
        <f t="shared" si="4"/>
        <v>214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3</v>
      </c>
      <c r="X12" s="1">
        <f t="shared" si="6"/>
        <v>6</v>
      </c>
      <c r="Y12" s="7">
        <f>'CALCULATOR SHEET'!I18</f>
        <v>61</v>
      </c>
      <c r="Z12" s="7">
        <f>'CALCULATOR SHEET'!J18</f>
        <v>97</v>
      </c>
      <c r="AA12" s="7">
        <f t="shared" si="1"/>
        <v>7</v>
      </c>
      <c r="AB12" s="7">
        <f t="shared" si="2"/>
        <v>12</v>
      </c>
      <c r="AC12" s="146">
        <f t="shared" si="3"/>
        <v>876</v>
      </c>
      <c r="AD12" s="13" t="str">
        <f>IF(AND('CALCULATOR SHEET'!P18="YES",'CALCULATOR SHEET'!Q18="YES"),HLOOKUP(CEILING(Y12,6),$C$28:$Q$31,3,FALSE),"")</f>
        <v/>
      </c>
      <c r="AE12" s="13">
        <f t="shared" si="4"/>
        <v>214</v>
      </c>
      <c r="AF12" s="13">
        <f t="shared" si="5"/>
        <v>0</v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3</v>
      </c>
      <c r="X13" s="1">
        <f t="shared" si="6"/>
        <v>7</v>
      </c>
      <c r="Y13" s="7">
        <f>'CALCULATOR SHEET'!I19</f>
        <v>60</v>
      </c>
      <c r="Z13" s="7">
        <f>'CALCULATOR SHEET'!J19</f>
        <v>97</v>
      </c>
      <c r="AA13" s="7">
        <f t="shared" si="1"/>
        <v>6</v>
      </c>
      <c r="AB13" s="7">
        <f t="shared" si="2"/>
        <v>12</v>
      </c>
      <c r="AC13" s="146">
        <f t="shared" si="3"/>
        <v>848</v>
      </c>
      <c r="AD13" s="13" t="str">
        <f>IF(AND('CALCULATOR SHEET'!P19="YES",'CALCULATOR SHEET'!Q19="YES"),HLOOKUP(CEILING(Y13,6),$C$28:$Q$31,3,FALSE),"")</f>
        <v/>
      </c>
      <c r="AE13" s="13">
        <f t="shared" si="4"/>
        <v>214</v>
      </c>
      <c r="AF13" s="13">
        <f t="shared" si="5"/>
        <v>0</v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3</v>
      </c>
      <c r="X14" s="1">
        <f t="shared" si="6"/>
        <v>8</v>
      </c>
      <c r="Y14" s="7">
        <f>'CALCULATOR SHEET'!I20</f>
        <v>56.5</v>
      </c>
      <c r="Z14" s="7">
        <f>'CALCULATOR SHEET'!J20</f>
        <v>97</v>
      </c>
      <c r="AA14" s="7">
        <f t="shared" si="1"/>
        <v>6</v>
      </c>
      <c r="AB14" s="7">
        <f t="shared" si="2"/>
        <v>12</v>
      </c>
      <c r="AC14" s="146">
        <f t="shared" si="3"/>
        <v>848</v>
      </c>
      <c r="AD14" s="13" t="str">
        <f>IF(AND('CALCULATOR SHEET'!P20="YES",'CALCULATOR SHEET'!Q20="YES"),HLOOKUP(CEILING(Y14,6),$C$28:$Q$31,3,FALSE),"")</f>
        <v/>
      </c>
      <c r="AE14" s="13">
        <f t="shared" si="4"/>
        <v>214</v>
      </c>
      <c r="AF14" s="13">
        <f t="shared" si="5"/>
        <v>0</v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3</v>
      </c>
      <c r="X15" s="1">
        <f t="shared" si="6"/>
        <v>9</v>
      </c>
      <c r="Y15" s="7">
        <f>'CALCULATOR SHEET'!I21</f>
        <v>59.5</v>
      </c>
      <c r="Z15" s="7">
        <f>'CALCULATOR SHEET'!J21</f>
        <v>97</v>
      </c>
      <c r="AA15" s="7">
        <f t="shared" si="1"/>
        <v>6</v>
      </c>
      <c r="AB15" s="7">
        <f t="shared" si="2"/>
        <v>12</v>
      </c>
      <c r="AC15" s="146">
        <f t="shared" si="3"/>
        <v>848</v>
      </c>
      <c r="AD15" s="13" t="str">
        <f>IF(AND('CALCULATOR SHEET'!P21="YES",'CALCULATOR SHEET'!Q21="YES"),HLOOKUP(CEILING(Y15,6),$C$28:$Q$31,3,FALSE),"")</f>
        <v/>
      </c>
      <c r="AE15" s="13">
        <f t="shared" si="4"/>
        <v>214</v>
      </c>
      <c r="AF15" s="13">
        <f t="shared" si="5"/>
        <v>0</v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3</v>
      </c>
      <c r="X16" s="1">
        <f t="shared" si="6"/>
        <v>10</v>
      </c>
      <c r="Y16" s="7">
        <f>'CALCULATOR SHEET'!I22</f>
        <v>56.25</v>
      </c>
      <c r="Z16" s="7">
        <f>'CALCULATOR SHEET'!J22</f>
        <v>70</v>
      </c>
      <c r="AA16" s="7">
        <f t="shared" si="1"/>
        <v>6</v>
      </c>
      <c r="AB16" s="7">
        <f t="shared" si="2"/>
        <v>7</v>
      </c>
      <c r="AC16" s="146">
        <f t="shared" si="3"/>
        <v>812</v>
      </c>
      <c r="AD16" s="13" t="str">
        <f>IF(AND('CALCULATOR SHEET'!P22="YES",'CALCULATOR SHEET'!Q22="YES"),HLOOKUP(CEILING(Y16,6),$C$28:$Q$31,3,FALSE),"")</f>
        <v/>
      </c>
      <c r="AE16" s="13">
        <f t="shared" si="4"/>
        <v>208</v>
      </c>
      <c r="AF16" s="13">
        <f t="shared" si="5"/>
        <v>0</v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3</v>
      </c>
      <c r="X17" s="1">
        <f t="shared" si="6"/>
        <v>11</v>
      </c>
      <c r="Y17" s="7">
        <f>'CALCULATOR SHEET'!I23</f>
        <v>53.5</v>
      </c>
      <c r="Z17" s="7">
        <f>'CALCULATOR SHEET'!J23</f>
        <v>70</v>
      </c>
      <c r="AA17" s="7">
        <f t="shared" si="1"/>
        <v>5</v>
      </c>
      <c r="AB17" s="7">
        <f t="shared" si="2"/>
        <v>7</v>
      </c>
      <c r="AC17" s="146">
        <f t="shared" si="3"/>
        <v>791</v>
      </c>
      <c r="AD17" s="13" t="str">
        <f>IF(AND('CALCULATOR SHEET'!P23="YES",'CALCULATOR SHEET'!Q23="YES"),HLOOKUP(CEILING(Y17,6),$C$28:$Q$31,3,FALSE),"")</f>
        <v/>
      </c>
      <c r="AE17" s="13">
        <f t="shared" si="4"/>
        <v>208</v>
      </c>
      <c r="AF17" s="13">
        <f t="shared" si="5"/>
        <v>0</v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 t="str">
        <f>'CALCULATOR SHEET'!E24</f>
        <v>GROUP 3</v>
      </c>
      <c r="X18" s="1">
        <f t="shared" si="6"/>
        <v>12</v>
      </c>
      <c r="Y18" s="7">
        <f>'CALCULATOR SHEET'!I24</f>
        <v>57</v>
      </c>
      <c r="Z18" s="7">
        <f>'CALCULATOR SHEET'!J24</f>
        <v>70</v>
      </c>
      <c r="AA18" s="7">
        <f t="shared" si="1"/>
        <v>6</v>
      </c>
      <c r="AB18" s="7">
        <f t="shared" si="2"/>
        <v>7</v>
      </c>
      <c r="AC18" s="146">
        <f t="shared" si="3"/>
        <v>812</v>
      </c>
      <c r="AD18" s="13" t="str">
        <f>IF(AND('CALCULATOR SHEET'!P24="YES",'CALCULATOR SHEET'!Q24="YES"),HLOOKUP(CEILING(Y18,6),$C$28:$Q$31,3,FALSE),"")</f>
        <v/>
      </c>
      <c r="AE18" s="13">
        <f t="shared" si="4"/>
        <v>208</v>
      </c>
      <c r="AF18" s="13">
        <f t="shared" si="5"/>
        <v>0</v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94.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 t="str">
        <f>'CALCULATOR SHEET'!E54</f>
        <v xml:space="preserve">SISTEMA INTELIGENTE, MOTORIZADO B,M 1.1 NM 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55.5</v>
      </c>
      <c r="W7" s="7">
        <f>'CALCULATOR SHEET'!J13</f>
        <v>70</v>
      </c>
      <c r="X7" s="7">
        <f>IF(V7=0,"",MATCH(CEILING(V7,6),$C$8:$Q$8,0))</f>
        <v>7</v>
      </c>
      <c r="Y7" s="7">
        <f>IF(W7=0,"",MATCH(CEILING(W7,6),$B$10:$B$26,0))</f>
        <v>9</v>
      </c>
      <c r="Z7" s="146">
        <f>IF(X7="","",INDEX($C$12:$Q$26,Y7,X7))</f>
        <v>294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51.5</v>
      </c>
      <c r="W8" s="7">
        <f>'CALCULATOR SHEET'!J14</f>
        <v>70</v>
      </c>
      <c r="X8" s="7">
        <f t="shared" ref="X8:X73" si="0">IF(V8=0,"",MATCH(CEILING(V8,6),$C$8:$Q$8,0))</f>
        <v>6</v>
      </c>
      <c r="Y8" s="7">
        <f t="shared" ref="Y8:Y71" si="1">IF(W8=0,"",MATCH(CEILING(W8,6),$B$10:$B$26,0))</f>
        <v>9</v>
      </c>
      <c r="Z8" s="146">
        <f>IF(X8="","",INDEX($C$12:$Q$26,Y8,X8))</f>
        <v>259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54.25</v>
      </c>
      <c r="W9" s="7">
        <f>'CALCULATOR SHEET'!J15</f>
        <v>70</v>
      </c>
      <c r="X9" s="7">
        <f t="shared" si="0"/>
        <v>7</v>
      </c>
      <c r="Y9" s="7">
        <f t="shared" si="1"/>
        <v>9</v>
      </c>
      <c r="Z9" s="146">
        <f>IF(X9="","",INDEX($C$12:$Q$26,Y9,X9))</f>
        <v>294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61</v>
      </c>
      <c r="W12" s="7">
        <f>'CALCULATOR SHEET'!J16</f>
        <v>97</v>
      </c>
      <c r="X12" s="7">
        <f t="shared" si="0"/>
        <v>8</v>
      </c>
      <c r="Y12" s="7">
        <f t="shared" si="1"/>
        <v>14</v>
      </c>
      <c r="Z12" s="146">
        <f t="shared" ref="Z12:Z43" si="3">IF(X12="","",INDEX($C$12:$Q$26,Y12,X12))</f>
        <v>370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57</v>
      </c>
      <c r="W13" s="7">
        <f>'CALCULATOR SHEET'!J17</f>
        <v>97</v>
      </c>
      <c r="X13" s="7">
        <f t="shared" si="0"/>
        <v>7</v>
      </c>
      <c r="Y13" s="7">
        <f t="shared" si="1"/>
        <v>14</v>
      </c>
      <c r="Z13" s="146">
        <f t="shared" si="3"/>
        <v>343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61</v>
      </c>
      <c r="W14" s="7">
        <f>'CALCULATOR SHEET'!J18</f>
        <v>97</v>
      </c>
      <c r="X14" s="7">
        <f t="shared" si="0"/>
        <v>8</v>
      </c>
      <c r="Y14" s="7">
        <f t="shared" si="1"/>
        <v>14</v>
      </c>
      <c r="Z14" s="146">
        <f t="shared" si="3"/>
        <v>370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60</v>
      </c>
      <c r="W15" s="7">
        <f>'CALCULATOR SHEET'!J19</f>
        <v>97</v>
      </c>
      <c r="X15" s="7">
        <f t="shared" si="0"/>
        <v>7</v>
      </c>
      <c r="Y15" s="7">
        <f t="shared" si="1"/>
        <v>14</v>
      </c>
      <c r="Z15" s="146">
        <f t="shared" si="3"/>
        <v>343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56.5</v>
      </c>
      <c r="W16" s="7">
        <f>'CALCULATOR SHEET'!J20</f>
        <v>97</v>
      </c>
      <c r="X16" s="7">
        <f t="shared" si="0"/>
        <v>7</v>
      </c>
      <c r="Y16" s="7">
        <f t="shared" si="1"/>
        <v>14</v>
      </c>
      <c r="Z16" s="146">
        <f t="shared" si="3"/>
        <v>343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59.5</v>
      </c>
      <c r="W17" s="7">
        <f>'CALCULATOR SHEET'!J21</f>
        <v>97</v>
      </c>
      <c r="X17" s="7">
        <f t="shared" si="0"/>
        <v>7</v>
      </c>
      <c r="Y17" s="7">
        <f t="shared" si="1"/>
        <v>14</v>
      </c>
      <c r="Z17" s="146">
        <f t="shared" si="3"/>
        <v>343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56.25</v>
      </c>
      <c r="W18" s="7">
        <f>'CALCULATOR SHEET'!J22</f>
        <v>70</v>
      </c>
      <c r="X18" s="7">
        <f t="shared" si="0"/>
        <v>7</v>
      </c>
      <c r="Y18" s="7">
        <f t="shared" si="1"/>
        <v>9</v>
      </c>
      <c r="Z18" s="146">
        <f t="shared" si="3"/>
        <v>294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53.5</v>
      </c>
      <c r="W19" s="7">
        <f>'CALCULATOR SHEET'!J23</f>
        <v>70</v>
      </c>
      <c r="X19" s="7">
        <f t="shared" si="0"/>
        <v>6</v>
      </c>
      <c r="Y19" s="7">
        <f t="shared" si="1"/>
        <v>9</v>
      </c>
      <c r="Z19" s="146">
        <f t="shared" si="3"/>
        <v>259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57</v>
      </c>
      <c r="W20" s="7">
        <f>'CALCULATOR SHEET'!J24</f>
        <v>70</v>
      </c>
      <c r="X20" s="7">
        <f t="shared" si="0"/>
        <v>7</v>
      </c>
      <c r="Y20" s="7">
        <f t="shared" si="1"/>
        <v>9</v>
      </c>
      <c r="Z20" s="146">
        <f t="shared" si="3"/>
        <v>294</v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5" t="s">
        <v>14</v>
      </c>
      <c r="J3" s="385"/>
      <c r="K3" s="385"/>
      <c r="L3" s="385"/>
      <c r="R3" s="34" t="s">
        <v>436</v>
      </c>
    </row>
    <row r="4" spans="2:29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4" t="s">
        <v>72</v>
      </c>
      <c r="U7" s="147"/>
      <c r="V7" s="1">
        <v>1</v>
      </c>
      <c r="W7" s="7">
        <f>'CALCULATOR SHEET'!I13</f>
        <v>55.5</v>
      </c>
      <c r="X7" s="7">
        <f>'CALCULATOR SHEET'!J13</f>
        <v>70</v>
      </c>
      <c r="Y7" s="7">
        <f>IF(W7=0,"",MATCH(CEILING(W7,6),$C$7:$Q$7,0))</f>
        <v>7</v>
      </c>
      <c r="Z7" s="7">
        <f>IF(X7=0,"",MATCH(CEILING(X7,6),$B$10:$B$26,0))</f>
        <v>9</v>
      </c>
      <c r="AA7" s="146">
        <f>IF(Y7="","",INDEX($C$10:$Q$26,Z7,Y7))</f>
        <v>174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4"/>
      <c r="U8" s="147"/>
      <c r="V8" s="1">
        <f>+V7+1</f>
        <v>2</v>
      </c>
      <c r="W8" s="7">
        <f>'CALCULATOR SHEET'!I14</f>
        <v>51.5</v>
      </c>
      <c r="X8" s="7">
        <f>'CALCULATOR SHEET'!J14</f>
        <v>70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137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54.25</v>
      </c>
      <c r="X9" s="7">
        <f>'CALCULATOR SHEET'!J15</f>
        <v>70</v>
      </c>
      <c r="Y9" s="7">
        <f t="shared" si="1"/>
        <v>7</v>
      </c>
      <c r="Z9" s="7">
        <f t="shared" si="2"/>
        <v>9</v>
      </c>
      <c r="AA9" s="146">
        <f t="shared" si="3"/>
        <v>174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61</v>
      </c>
      <c r="X10" s="7">
        <f>'CALCULATOR SHEET'!J16</f>
        <v>97</v>
      </c>
      <c r="Y10" s="7">
        <f t="shared" si="1"/>
        <v>8</v>
      </c>
      <c r="Z10" s="7">
        <f t="shared" si="2"/>
        <v>14</v>
      </c>
      <c r="AA10" s="146">
        <f t="shared" si="3"/>
        <v>230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57</v>
      </c>
      <c r="X11" s="7">
        <f>'CALCULATOR SHEET'!J17</f>
        <v>97</v>
      </c>
      <c r="Y11" s="7">
        <f t="shared" si="1"/>
        <v>7</v>
      </c>
      <c r="Z11" s="7">
        <f t="shared" si="2"/>
        <v>14</v>
      </c>
      <c r="AA11" s="146">
        <f t="shared" si="3"/>
        <v>220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61</v>
      </c>
      <c r="X12" s="7">
        <f>'CALCULATOR SHEET'!J18</f>
        <v>97</v>
      </c>
      <c r="Y12" s="7">
        <f t="shared" si="1"/>
        <v>8</v>
      </c>
      <c r="Z12" s="7">
        <f t="shared" si="2"/>
        <v>14</v>
      </c>
      <c r="AA12" s="146">
        <f t="shared" si="3"/>
        <v>230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60</v>
      </c>
      <c r="X13" s="7">
        <f>'CALCULATOR SHEET'!J19</f>
        <v>97</v>
      </c>
      <c r="Y13" s="7">
        <f t="shared" si="1"/>
        <v>7</v>
      </c>
      <c r="Z13" s="7">
        <f t="shared" si="2"/>
        <v>14</v>
      </c>
      <c r="AA13" s="146">
        <f t="shared" si="3"/>
        <v>220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56.5</v>
      </c>
      <c r="X14" s="7">
        <f>'CALCULATOR SHEET'!J20</f>
        <v>97</v>
      </c>
      <c r="Y14" s="7">
        <f t="shared" si="1"/>
        <v>7</v>
      </c>
      <c r="Z14" s="7">
        <f t="shared" si="2"/>
        <v>14</v>
      </c>
      <c r="AA14" s="146">
        <f t="shared" si="3"/>
        <v>220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59.5</v>
      </c>
      <c r="X15" s="7">
        <f>'CALCULATOR SHEET'!J21</f>
        <v>97</v>
      </c>
      <c r="Y15" s="7">
        <f t="shared" si="1"/>
        <v>7</v>
      </c>
      <c r="Z15" s="7">
        <f t="shared" si="2"/>
        <v>14</v>
      </c>
      <c r="AA15" s="146">
        <f t="shared" si="3"/>
        <v>220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56.25</v>
      </c>
      <c r="X16" s="7">
        <f>'CALCULATOR SHEET'!J22</f>
        <v>70</v>
      </c>
      <c r="Y16" s="7">
        <f t="shared" si="1"/>
        <v>7</v>
      </c>
      <c r="Z16" s="7">
        <f t="shared" si="2"/>
        <v>9</v>
      </c>
      <c r="AA16" s="146">
        <f t="shared" si="3"/>
        <v>174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53.5</v>
      </c>
      <c r="X17" s="7">
        <f>'CALCULATOR SHEET'!J23</f>
        <v>70</v>
      </c>
      <c r="Y17" s="7">
        <f t="shared" si="1"/>
        <v>6</v>
      </c>
      <c r="Z17" s="7">
        <f t="shared" si="2"/>
        <v>9</v>
      </c>
      <c r="AA17" s="146">
        <f t="shared" si="3"/>
        <v>137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57</v>
      </c>
      <c r="X18" s="7">
        <f>'CALCULATOR SHEET'!J24</f>
        <v>70</v>
      </c>
      <c r="Y18" s="7">
        <f t="shared" si="1"/>
        <v>7</v>
      </c>
      <c r="Z18" s="7">
        <f t="shared" si="2"/>
        <v>9</v>
      </c>
      <c r="AA18" s="146">
        <f t="shared" si="3"/>
        <v>174</v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8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55.5</v>
      </c>
      <c r="X7" s="7">
        <f>'CALCULATOR SHEET'!J13</f>
        <v>70</v>
      </c>
      <c r="Y7" s="7">
        <f>IF(W7=0,"",MATCH(CEILING(W7,6),$C$7:$Q$7,0))</f>
        <v>7</v>
      </c>
      <c r="Z7" s="7">
        <f>IF(X7=0,"",MATCH(CEILING(X7,6),$B$10:$B$26,0))</f>
        <v>9</v>
      </c>
      <c r="AA7" s="146">
        <f>IF(Y7="","",INDEX($C$10:$Q$26,Z7,Y7))</f>
        <v>270</v>
      </c>
    </row>
    <row r="8" spans="2:27">
      <c r="T8" s="384"/>
      <c r="V8" s="1">
        <f>+V7+1</f>
        <v>2</v>
      </c>
      <c r="W8" s="7">
        <f>'CALCULATOR SHEET'!I14</f>
        <v>51.5</v>
      </c>
      <c r="X8" s="7">
        <f>'CALCULATOR SHEET'!J14</f>
        <v>70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190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70</v>
      </c>
      <c r="Y9" s="7">
        <f t="shared" si="1"/>
        <v>7</v>
      </c>
      <c r="Z9" s="7">
        <f t="shared" si="2"/>
        <v>9</v>
      </c>
      <c r="AA9" s="146">
        <f t="shared" si="3"/>
        <v>270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61</v>
      </c>
      <c r="X10" s="7">
        <f>'CALCULATOR SHEET'!J16</f>
        <v>97</v>
      </c>
      <c r="Y10" s="7">
        <f t="shared" si="1"/>
        <v>8</v>
      </c>
      <c r="Z10" s="7">
        <f t="shared" si="2"/>
        <v>14</v>
      </c>
      <c r="AA10" s="146">
        <f t="shared" si="3"/>
        <v>362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57</v>
      </c>
      <c r="X11" s="7">
        <f>'CALCULATOR SHEET'!J17</f>
        <v>97</v>
      </c>
      <c r="Y11" s="7">
        <f t="shared" si="1"/>
        <v>7</v>
      </c>
      <c r="Z11" s="7">
        <f t="shared" si="2"/>
        <v>14</v>
      </c>
      <c r="AA11" s="146">
        <f t="shared" si="3"/>
        <v>351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61</v>
      </c>
      <c r="X12" s="7">
        <f>'CALCULATOR SHEET'!J18</f>
        <v>97</v>
      </c>
      <c r="Y12" s="7">
        <f t="shared" si="1"/>
        <v>8</v>
      </c>
      <c r="Z12" s="7">
        <f t="shared" si="2"/>
        <v>14</v>
      </c>
      <c r="AA12" s="146">
        <f t="shared" si="3"/>
        <v>362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60</v>
      </c>
      <c r="X13" s="7">
        <f>'CALCULATOR SHEET'!J19</f>
        <v>97</v>
      </c>
      <c r="Y13" s="7">
        <f t="shared" si="1"/>
        <v>7</v>
      </c>
      <c r="Z13" s="7">
        <f t="shared" si="2"/>
        <v>14</v>
      </c>
      <c r="AA13" s="146">
        <f t="shared" si="3"/>
        <v>351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56.5</v>
      </c>
      <c r="X14" s="7">
        <f>'CALCULATOR SHEET'!J20</f>
        <v>97</v>
      </c>
      <c r="Y14" s="7">
        <f t="shared" si="1"/>
        <v>7</v>
      </c>
      <c r="Z14" s="7">
        <f t="shared" si="2"/>
        <v>14</v>
      </c>
      <c r="AA14" s="146">
        <f t="shared" si="3"/>
        <v>351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59.5</v>
      </c>
      <c r="X15" s="7">
        <f>'CALCULATOR SHEET'!J21</f>
        <v>97</v>
      </c>
      <c r="Y15" s="7">
        <f t="shared" si="1"/>
        <v>7</v>
      </c>
      <c r="Z15" s="7">
        <f t="shared" si="2"/>
        <v>14</v>
      </c>
      <c r="AA15" s="146">
        <f t="shared" si="3"/>
        <v>351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56.25</v>
      </c>
      <c r="X16" s="7">
        <f>'CALCULATOR SHEET'!J22</f>
        <v>70</v>
      </c>
      <c r="Y16" s="7">
        <f t="shared" si="1"/>
        <v>7</v>
      </c>
      <c r="Z16" s="7">
        <f t="shared" si="2"/>
        <v>9</v>
      </c>
      <c r="AA16" s="146">
        <f t="shared" si="3"/>
        <v>270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53.5</v>
      </c>
      <c r="X17" s="7">
        <f>'CALCULATOR SHEET'!J23</f>
        <v>70</v>
      </c>
      <c r="Y17" s="7">
        <f t="shared" si="1"/>
        <v>6</v>
      </c>
      <c r="Z17" s="7">
        <f t="shared" si="2"/>
        <v>9</v>
      </c>
      <c r="AA17" s="146">
        <f t="shared" si="3"/>
        <v>190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57</v>
      </c>
      <c r="X18" s="7">
        <f>'CALCULATOR SHEET'!J24</f>
        <v>70</v>
      </c>
      <c r="Y18" s="7">
        <f t="shared" si="1"/>
        <v>7</v>
      </c>
      <c r="Z18" s="7">
        <f t="shared" si="2"/>
        <v>9</v>
      </c>
      <c r="AA18" s="146">
        <f t="shared" si="3"/>
        <v>270</v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D7" zoomScale="85" zoomScaleNormal="85" workbookViewId="0">
      <selection activeCell="G14" sqref="G14:G24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450</v>
      </c>
      <c r="W2" s="280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6"/>
      <c r="Q3" s="366"/>
      <c r="R3" s="1"/>
      <c r="S3" s="1"/>
      <c r="T3" s="44"/>
      <c r="W3" s="275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5" t="s">
        <v>43</v>
      </c>
      <c r="Z4" s="369" t="s">
        <v>309</v>
      </c>
      <c r="AA4" s="368">
        <f>FLOOR(SUMIF(C8:C47,"&gt;0")/2,1)</f>
        <v>6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481</v>
      </c>
      <c r="W5" s="34" t="s">
        <v>134</v>
      </c>
      <c r="Z5" s="369"/>
      <c r="AA5" s="368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19.5</v>
      </c>
      <c r="X6" s="3" t="s">
        <v>133</v>
      </c>
      <c r="Y6"/>
      <c r="Z6" s="369"/>
      <c r="AA6" s="368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442</v>
      </c>
      <c r="H8" s="342" t="s">
        <v>464</v>
      </c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67" t="str">
        <f>IF(AA10&gt;(AA9/2),"REVISAR PERSIANAS","")</f>
        <v/>
      </c>
      <c r="Z8" s="367"/>
      <c r="AA8" s="367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480</v>
      </c>
      <c r="E9" s="39"/>
      <c r="F9" s="1"/>
      <c r="G9" s="38" t="s">
        <v>443</v>
      </c>
      <c r="H9" s="342" t="s">
        <v>464</v>
      </c>
      <c r="I9" s="1"/>
      <c r="J9" s="1"/>
      <c r="K9" s="1"/>
      <c r="L9" s="1"/>
      <c r="M9" s="254"/>
      <c r="N9" s="254"/>
      <c r="O9" s="254"/>
      <c r="P9" s="1"/>
      <c r="Q9" s="302" t="s">
        <v>287</v>
      </c>
      <c r="R9" s="301" t="s">
        <v>45</v>
      </c>
      <c r="S9" s="24" t="s">
        <v>40</v>
      </c>
      <c r="T9" s="189">
        <v>45957</v>
      </c>
      <c r="Z9" s="38" t="s">
        <v>304</v>
      </c>
      <c r="AA9" s="34">
        <f>SUMIF(C13:C52,"&gt;0")</f>
        <v>12</v>
      </c>
      <c r="AD9" s="365" t="s">
        <v>91</v>
      </c>
      <c r="AE9" s="365"/>
      <c r="AF9" s="365"/>
      <c r="AG9" s="365"/>
      <c r="AH9" s="365"/>
      <c r="AI9" s="365"/>
      <c r="AJ9" s="365"/>
      <c r="AK9" s="268"/>
      <c r="AL9" s="365" t="s">
        <v>92</v>
      </c>
      <c r="AM9" s="365"/>
      <c r="AN9" s="365"/>
      <c r="AO9" s="268"/>
      <c r="AP9" s="365" t="s">
        <v>93</v>
      </c>
      <c r="AQ9" s="365"/>
      <c r="AR9" s="365"/>
      <c r="AS9" s="268"/>
      <c r="AT9" s="365" t="s">
        <v>217</v>
      </c>
      <c r="AU9" s="365"/>
      <c r="AV9" s="14"/>
      <c r="AW9" s="14"/>
    </row>
    <row r="10" spans="1:73" ht="15.75">
      <c r="B10" s="43"/>
      <c r="C10" s="24" t="s">
        <v>39</v>
      </c>
      <c r="D10" s="190" t="s">
        <v>463</v>
      </c>
      <c r="E10" s="149"/>
      <c r="F10" s="1"/>
      <c r="G10" s="340" t="s">
        <v>444</v>
      </c>
      <c r="H10" s="342" t="s">
        <v>465</v>
      </c>
      <c r="I10" s="1"/>
      <c r="J10" s="3" t="s">
        <v>449</v>
      </c>
      <c r="K10" s="343" t="s">
        <v>467</v>
      </c>
      <c r="L10" s="1"/>
      <c r="M10" s="254"/>
      <c r="N10" s="254"/>
      <c r="O10" s="254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5"/>
      <c r="AE10" s="365"/>
      <c r="AF10" s="365"/>
      <c r="AG10" s="365"/>
      <c r="AH10" s="365"/>
      <c r="AI10" s="365"/>
      <c r="AJ10" s="365"/>
      <c r="AL10" s="365"/>
      <c r="AM10" s="365"/>
      <c r="AN10" s="365"/>
      <c r="AP10" s="365"/>
      <c r="AQ10" s="365"/>
      <c r="AR10" s="365"/>
      <c r="AT10" s="365"/>
      <c r="AU10" s="365"/>
    </row>
    <row r="11" spans="1:73" ht="15.75" thickBot="1">
      <c r="B11" s="45"/>
      <c r="C11" s="48"/>
      <c r="D11" s="48"/>
      <c r="E11" s="46"/>
      <c r="F11" s="46"/>
      <c r="G11" s="341" t="s">
        <v>445</v>
      </c>
      <c r="H11" s="343" t="s">
        <v>466</v>
      </c>
      <c r="I11" s="46"/>
      <c r="J11" s="38" t="s">
        <v>448</v>
      </c>
      <c r="K11" s="300"/>
      <c r="L11" s="46"/>
      <c r="M11" s="258"/>
      <c r="N11" s="258"/>
      <c r="O11" s="312" t="s">
        <v>324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4" t="s">
        <v>460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257</v>
      </c>
      <c r="Z12" s="308" t="s">
        <v>301</v>
      </c>
      <c r="AA12" s="308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 t="s">
        <v>45</v>
      </c>
      <c r="G13" s="68" t="s">
        <v>482</v>
      </c>
      <c r="H13" s="68" t="s">
        <v>468</v>
      </c>
      <c r="I13" s="81">
        <v>55.5</v>
      </c>
      <c r="J13" s="81">
        <v>70</v>
      </c>
      <c r="K13" s="253" t="s">
        <v>96</v>
      </c>
      <c r="L13" s="70" t="s">
        <v>45</v>
      </c>
      <c r="M13" s="283" t="s">
        <v>129</v>
      </c>
      <c r="N13" s="253" t="s">
        <v>212</v>
      </c>
      <c r="O13" s="253" t="s">
        <v>205</v>
      </c>
      <c r="P13" s="70" t="s">
        <v>45</v>
      </c>
      <c r="Q13" s="70" t="s">
        <v>45</v>
      </c>
      <c r="R13" s="70" t="s">
        <v>45</v>
      </c>
      <c r="S13" s="71">
        <f t="shared" ref="S13:S17" si="0">IF(U13="REVISAR MEDIDA","NO APLICA",W13+X13)</f>
        <v>167</v>
      </c>
      <c r="T13" s="315">
        <f t="shared" ref="T13:T52" si="1">IF(S13="","",S13*C13)</f>
        <v>167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167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0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158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9</v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9</v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 t="s">
        <v>45</v>
      </c>
      <c r="G14" s="68" t="s">
        <v>482</v>
      </c>
      <c r="H14" s="68" t="s">
        <v>469</v>
      </c>
      <c r="I14" s="81">
        <v>51.5</v>
      </c>
      <c r="J14" s="81">
        <v>70</v>
      </c>
      <c r="K14" s="253" t="s">
        <v>96</v>
      </c>
      <c r="L14" s="70" t="s">
        <v>45</v>
      </c>
      <c r="M14" s="283" t="s">
        <v>129</v>
      </c>
      <c r="N14" s="253" t="s">
        <v>212</v>
      </c>
      <c r="O14" s="253" t="s">
        <v>205</v>
      </c>
      <c r="P14" s="70" t="s">
        <v>45</v>
      </c>
      <c r="Q14" s="70" t="s">
        <v>45</v>
      </c>
      <c r="R14" s="70" t="s">
        <v>45</v>
      </c>
      <c r="S14" s="71">
        <f t="shared" si="0"/>
        <v>156</v>
      </c>
      <c r="T14" s="315">
        <f t="shared" si="1"/>
        <v>156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156</v>
      </c>
      <c r="X14" s="289">
        <v>0</v>
      </c>
      <c r="Y14" s="273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 t="str">
        <f t="shared" ref="AB14:AB52" si="5">D14</f>
        <v>ROLLER</v>
      </c>
      <c r="AC14" s="270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147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9</v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9</v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21</v>
      </c>
      <c r="F15" s="69" t="s">
        <v>45</v>
      </c>
      <c r="G15" s="68" t="s">
        <v>482</v>
      </c>
      <c r="H15" s="68" t="s">
        <v>470</v>
      </c>
      <c r="I15" s="81">
        <v>54.25</v>
      </c>
      <c r="J15" s="81">
        <v>70</v>
      </c>
      <c r="K15" s="253" t="s">
        <v>96</v>
      </c>
      <c r="L15" s="70" t="s">
        <v>45</v>
      </c>
      <c r="M15" s="283" t="s">
        <v>129</v>
      </c>
      <c r="N15" s="253" t="s">
        <v>212</v>
      </c>
      <c r="O15" s="253" t="s">
        <v>205</v>
      </c>
      <c r="P15" s="70" t="s">
        <v>45</v>
      </c>
      <c r="Q15" s="70" t="s">
        <v>45</v>
      </c>
      <c r="R15" s="70" t="s">
        <v>45</v>
      </c>
      <c r="S15" s="71">
        <f t="shared" si="0"/>
        <v>167</v>
      </c>
      <c r="T15" s="315">
        <f t="shared" si="1"/>
        <v>167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167</v>
      </c>
      <c r="X15" s="289">
        <v>0</v>
      </c>
      <c r="Y15" s="273">
        <f t="shared" si="3"/>
        <v>3</v>
      </c>
      <c r="Z15" s="128" t="s">
        <v>6</v>
      </c>
      <c r="AA15" s="309">
        <f t="shared" si="4"/>
        <v>0</v>
      </c>
      <c r="AB15" s="16" t="str">
        <f t="shared" si="5"/>
        <v>ROLLER</v>
      </c>
      <c r="AC15" s="270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158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9</v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6"/>
        <v>9</v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21</v>
      </c>
      <c r="F16" s="69" t="s">
        <v>45</v>
      </c>
      <c r="G16" s="68" t="s">
        <v>482</v>
      </c>
      <c r="H16" s="68" t="s">
        <v>471</v>
      </c>
      <c r="I16" s="81">
        <v>61</v>
      </c>
      <c r="J16" s="81">
        <v>97</v>
      </c>
      <c r="K16" s="253" t="s">
        <v>96</v>
      </c>
      <c r="L16" s="70" t="s">
        <v>45</v>
      </c>
      <c r="M16" s="283" t="s">
        <v>129</v>
      </c>
      <c r="N16" s="253" t="s">
        <v>212</v>
      </c>
      <c r="O16" s="253" t="s">
        <v>205</v>
      </c>
      <c r="P16" s="70" t="s">
        <v>45</v>
      </c>
      <c r="Q16" s="70" t="s">
        <v>45</v>
      </c>
      <c r="R16" s="70" t="s">
        <v>45</v>
      </c>
      <c r="S16" s="71">
        <f t="shared" si="0"/>
        <v>233</v>
      </c>
      <c r="T16" s="315">
        <f t="shared" si="1"/>
        <v>233</v>
      </c>
      <c r="U16" s="179" t="str">
        <f t="shared" si="2"/>
        <v/>
      </c>
      <c r="V16" s="120"/>
      <c r="W16" s="124">
        <f t="shared" si="8"/>
        <v>233</v>
      </c>
      <c r="X16" s="289">
        <v>0</v>
      </c>
      <c r="Y16" s="273">
        <f t="shared" si="3"/>
        <v>4</v>
      </c>
      <c r="Z16" s="128" t="s">
        <v>6</v>
      </c>
      <c r="AA16" s="309">
        <f t="shared" si="4"/>
        <v>0</v>
      </c>
      <c r="AB16" s="16" t="str">
        <f t="shared" si="5"/>
        <v>ROLLER</v>
      </c>
      <c r="AC16" s="270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221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12</v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6"/>
        <v>12</v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21</v>
      </c>
      <c r="F17" s="69" t="s">
        <v>45</v>
      </c>
      <c r="G17" s="68" t="s">
        <v>482</v>
      </c>
      <c r="H17" s="68" t="s">
        <v>472</v>
      </c>
      <c r="I17" s="81">
        <v>57</v>
      </c>
      <c r="J17" s="81">
        <v>97</v>
      </c>
      <c r="K17" s="253" t="s">
        <v>96</v>
      </c>
      <c r="L17" s="70" t="s">
        <v>45</v>
      </c>
      <c r="M17" s="283" t="s">
        <v>129</v>
      </c>
      <c r="N17" s="253" t="s">
        <v>212</v>
      </c>
      <c r="O17" s="253" t="s">
        <v>205</v>
      </c>
      <c r="P17" s="70" t="s">
        <v>45</v>
      </c>
      <c r="Q17" s="70" t="s">
        <v>45</v>
      </c>
      <c r="R17" s="70" t="s">
        <v>45</v>
      </c>
      <c r="S17" s="71">
        <f t="shared" si="0"/>
        <v>219</v>
      </c>
      <c r="T17" s="315">
        <f t="shared" si="1"/>
        <v>219</v>
      </c>
      <c r="U17" s="179" t="str">
        <f t="shared" si="2"/>
        <v/>
      </c>
      <c r="V17" s="120"/>
      <c r="W17" s="124">
        <f t="shared" si="8"/>
        <v>219</v>
      </c>
      <c r="X17" s="289">
        <v>0</v>
      </c>
      <c r="Y17" s="273">
        <f t="shared" si="3"/>
        <v>5</v>
      </c>
      <c r="Z17" s="128" t="s">
        <v>6</v>
      </c>
      <c r="AA17" s="309">
        <f t="shared" si="4"/>
        <v>0</v>
      </c>
      <c r="AB17" s="16" t="str">
        <f t="shared" si="5"/>
        <v>ROLLER</v>
      </c>
      <c r="AC17" s="270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207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12</v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>
        <f t="shared" si="6"/>
        <v>12</v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21</v>
      </c>
      <c r="F18" s="69" t="s">
        <v>45</v>
      </c>
      <c r="G18" s="68" t="s">
        <v>482</v>
      </c>
      <c r="H18" s="68" t="s">
        <v>473</v>
      </c>
      <c r="I18" s="81">
        <v>61</v>
      </c>
      <c r="J18" s="81">
        <v>97</v>
      </c>
      <c r="K18" s="253" t="s">
        <v>96</v>
      </c>
      <c r="L18" s="70" t="s">
        <v>45</v>
      </c>
      <c r="M18" s="283" t="s">
        <v>129</v>
      </c>
      <c r="N18" s="253" t="s">
        <v>212</v>
      </c>
      <c r="O18" s="253" t="s">
        <v>205</v>
      </c>
      <c r="P18" s="70" t="s">
        <v>45</v>
      </c>
      <c r="Q18" s="70" t="s">
        <v>45</v>
      </c>
      <c r="R18" s="70" t="s">
        <v>45</v>
      </c>
      <c r="S18" s="71">
        <f t="shared" ref="S18:S52" si="10">IF(U18="REVISAR MEDIDA","NO APLICA",W18+X18)</f>
        <v>233</v>
      </c>
      <c r="T18" s="315">
        <f t="shared" si="1"/>
        <v>233</v>
      </c>
      <c r="U18" s="179" t="str">
        <f t="shared" si="2"/>
        <v/>
      </c>
      <c r="V18" s="120"/>
      <c r="W18" s="124">
        <f t="shared" si="8"/>
        <v>233</v>
      </c>
      <c r="X18" s="289">
        <v>0</v>
      </c>
      <c r="Y18" s="273">
        <f t="shared" si="3"/>
        <v>6</v>
      </c>
      <c r="Z18" s="128" t="s">
        <v>6</v>
      </c>
      <c r="AA18" s="309">
        <f t="shared" si="4"/>
        <v>0</v>
      </c>
      <c r="AB18" s="16" t="str">
        <f t="shared" si="5"/>
        <v>ROLLER</v>
      </c>
      <c r="AC18" s="270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221</v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>
        <f>IF(K18="METAL CHAIN",'ROLLER G1'!AU12,"")</f>
        <v>12</v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>
        <f t="shared" si="6"/>
        <v>12</v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21</v>
      </c>
      <c r="F19" s="69" t="s">
        <v>45</v>
      </c>
      <c r="G19" s="68" t="s">
        <v>482</v>
      </c>
      <c r="H19" s="68" t="s">
        <v>474</v>
      </c>
      <c r="I19" s="81">
        <v>60</v>
      </c>
      <c r="J19" s="81">
        <v>97</v>
      </c>
      <c r="K19" s="253" t="s">
        <v>96</v>
      </c>
      <c r="L19" s="70" t="s">
        <v>45</v>
      </c>
      <c r="M19" s="283" t="s">
        <v>129</v>
      </c>
      <c r="N19" s="253" t="s">
        <v>212</v>
      </c>
      <c r="O19" s="253" t="s">
        <v>205</v>
      </c>
      <c r="P19" s="70" t="s">
        <v>45</v>
      </c>
      <c r="Q19" s="70" t="s">
        <v>45</v>
      </c>
      <c r="R19" s="70" t="s">
        <v>45</v>
      </c>
      <c r="S19" s="71">
        <f t="shared" si="10"/>
        <v>219</v>
      </c>
      <c r="T19" s="315">
        <f t="shared" si="1"/>
        <v>219</v>
      </c>
      <c r="U19" s="179" t="str">
        <f t="shared" si="2"/>
        <v/>
      </c>
      <c r="V19" s="120"/>
      <c r="W19" s="124">
        <f t="shared" si="8"/>
        <v>219</v>
      </c>
      <c r="X19" s="289">
        <v>0</v>
      </c>
      <c r="Y19" s="273">
        <f t="shared" si="3"/>
        <v>7</v>
      </c>
      <c r="Z19" s="128" t="s">
        <v>6</v>
      </c>
      <c r="AA19" s="309">
        <f t="shared" si="4"/>
        <v>0</v>
      </c>
      <c r="AB19" s="16" t="str">
        <f t="shared" si="5"/>
        <v>ROLLER</v>
      </c>
      <c r="AC19" s="270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207</v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>
        <f>IF(K19="METAL CHAIN",'ROLLER G1'!AU13,"")</f>
        <v>12</v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>
        <f t="shared" si="6"/>
        <v>12</v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88</v>
      </c>
      <c r="E20" s="69" t="s">
        <v>21</v>
      </c>
      <c r="F20" s="69" t="s">
        <v>45</v>
      </c>
      <c r="G20" s="68" t="s">
        <v>482</v>
      </c>
      <c r="H20" s="68" t="s">
        <v>475</v>
      </c>
      <c r="I20" s="81">
        <v>56.5</v>
      </c>
      <c r="J20" s="81">
        <v>97</v>
      </c>
      <c r="K20" s="253" t="s">
        <v>96</v>
      </c>
      <c r="L20" s="70" t="s">
        <v>45</v>
      </c>
      <c r="M20" s="283" t="s">
        <v>129</v>
      </c>
      <c r="N20" s="253" t="s">
        <v>212</v>
      </c>
      <c r="O20" s="253" t="s">
        <v>205</v>
      </c>
      <c r="P20" s="70" t="s">
        <v>45</v>
      </c>
      <c r="Q20" s="70" t="s">
        <v>45</v>
      </c>
      <c r="R20" s="70" t="s">
        <v>45</v>
      </c>
      <c r="S20" s="71">
        <f t="shared" si="10"/>
        <v>219</v>
      </c>
      <c r="T20" s="315">
        <f t="shared" si="1"/>
        <v>219</v>
      </c>
      <c r="U20" s="179" t="str">
        <f t="shared" si="2"/>
        <v/>
      </c>
      <c r="V20" s="120"/>
      <c r="W20" s="124">
        <f t="shared" si="8"/>
        <v>219</v>
      </c>
      <c r="X20" s="289">
        <v>0</v>
      </c>
      <c r="Y20" s="273">
        <f t="shared" si="3"/>
        <v>8</v>
      </c>
      <c r="Z20" s="128" t="s">
        <v>6</v>
      </c>
      <c r="AA20" s="309">
        <f t="shared" si="4"/>
        <v>0</v>
      </c>
      <c r="AB20" s="16" t="str">
        <f t="shared" si="5"/>
        <v>ROLLER</v>
      </c>
      <c r="AC20" s="270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207</v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>
        <f>IF(K20="METAL CHAIN",'ROLLER G1'!AU14,"")</f>
        <v>12</v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>
        <f t="shared" si="6"/>
        <v>12</v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88</v>
      </c>
      <c r="E21" s="69" t="s">
        <v>21</v>
      </c>
      <c r="F21" s="69" t="s">
        <v>45</v>
      </c>
      <c r="G21" s="68" t="s">
        <v>482</v>
      </c>
      <c r="H21" s="68" t="s">
        <v>476</v>
      </c>
      <c r="I21" s="81">
        <v>59.5</v>
      </c>
      <c r="J21" s="81">
        <v>97</v>
      </c>
      <c r="K21" s="253" t="s">
        <v>96</v>
      </c>
      <c r="L21" s="70" t="s">
        <v>45</v>
      </c>
      <c r="M21" s="283" t="s">
        <v>129</v>
      </c>
      <c r="N21" s="253" t="s">
        <v>212</v>
      </c>
      <c r="O21" s="253" t="s">
        <v>205</v>
      </c>
      <c r="P21" s="70" t="s">
        <v>45</v>
      </c>
      <c r="Q21" s="70" t="s">
        <v>45</v>
      </c>
      <c r="R21" s="70" t="s">
        <v>45</v>
      </c>
      <c r="S21" s="71">
        <f t="shared" si="10"/>
        <v>219</v>
      </c>
      <c r="T21" s="315">
        <f t="shared" si="1"/>
        <v>219</v>
      </c>
      <c r="U21" s="179" t="str">
        <f t="shared" si="2"/>
        <v/>
      </c>
      <c r="V21" s="120"/>
      <c r="W21" s="124">
        <f t="shared" si="8"/>
        <v>219</v>
      </c>
      <c r="X21" s="289">
        <v>0</v>
      </c>
      <c r="Y21" s="273">
        <f t="shared" si="3"/>
        <v>9</v>
      </c>
      <c r="Z21" s="128" t="s">
        <v>6</v>
      </c>
      <c r="AA21" s="309">
        <f t="shared" si="4"/>
        <v>0</v>
      </c>
      <c r="AB21" s="16" t="str">
        <f t="shared" si="5"/>
        <v>ROLLER</v>
      </c>
      <c r="AC21" s="270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207</v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>
        <f>IF(K21="METAL CHAIN",'ROLLER G1'!AU15,"")</f>
        <v>12</v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>
        <f t="shared" si="6"/>
        <v>12</v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88</v>
      </c>
      <c r="E22" s="69" t="s">
        <v>21</v>
      </c>
      <c r="F22" s="69" t="s">
        <v>45</v>
      </c>
      <c r="G22" s="68" t="s">
        <v>482</v>
      </c>
      <c r="H22" s="68" t="s">
        <v>477</v>
      </c>
      <c r="I22" s="81">
        <v>56.25</v>
      </c>
      <c r="J22" s="81">
        <v>70</v>
      </c>
      <c r="K22" s="253" t="s">
        <v>96</v>
      </c>
      <c r="L22" s="70" t="s">
        <v>45</v>
      </c>
      <c r="M22" s="283" t="s">
        <v>129</v>
      </c>
      <c r="N22" s="253" t="s">
        <v>212</v>
      </c>
      <c r="O22" s="253" t="s">
        <v>205</v>
      </c>
      <c r="P22" s="70" t="s">
        <v>45</v>
      </c>
      <c r="Q22" s="70" t="s">
        <v>45</v>
      </c>
      <c r="R22" s="70" t="s">
        <v>45</v>
      </c>
      <c r="S22" s="71">
        <f t="shared" si="10"/>
        <v>167</v>
      </c>
      <c r="T22" s="72">
        <f t="shared" si="1"/>
        <v>167</v>
      </c>
      <c r="U22" s="179" t="str">
        <f t="shared" si="2"/>
        <v/>
      </c>
      <c r="V22" s="67"/>
      <c r="W22" s="124">
        <f t="shared" si="8"/>
        <v>167</v>
      </c>
      <c r="X22" s="289">
        <v>0</v>
      </c>
      <c r="Y22" s="273">
        <f t="shared" si="3"/>
        <v>10</v>
      </c>
      <c r="Z22" s="128" t="s">
        <v>6</v>
      </c>
      <c r="AA22" s="309">
        <f t="shared" si="4"/>
        <v>0</v>
      </c>
      <c r="AB22" s="16" t="str">
        <f t="shared" si="5"/>
        <v>ROLLER</v>
      </c>
      <c r="AC22" s="270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158</v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>
        <f>IF(K22="METAL CHAIN",'ROLLER G1'!AU16,"")</f>
        <v>9</v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>
        <f t="shared" si="6"/>
        <v>9</v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88</v>
      </c>
      <c r="E23" s="69" t="s">
        <v>21</v>
      </c>
      <c r="F23" s="69" t="s">
        <v>45</v>
      </c>
      <c r="G23" s="68" t="s">
        <v>482</v>
      </c>
      <c r="H23" s="68" t="s">
        <v>478</v>
      </c>
      <c r="I23" s="81">
        <v>53.5</v>
      </c>
      <c r="J23" s="81">
        <v>70</v>
      </c>
      <c r="K23" s="253" t="s">
        <v>96</v>
      </c>
      <c r="L23" s="70" t="s">
        <v>45</v>
      </c>
      <c r="M23" s="283" t="s">
        <v>129</v>
      </c>
      <c r="N23" s="253" t="s">
        <v>212</v>
      </c>
      <c r="O23" s="253" t="s">
        <v>205</v>
      </c>
      <c r="P23" s="70" t="s">
        <v>45</v>
      </c>
      <c r="Q23" s="70" t="s">
        <v>45</v>
      </c>
      <c r="R23" s="70" t="s">
        <v>45</v>
      </c>
      <c r="S23" s="71">
        <v>155</v>
      </c>
      <c r="T23" s="72">
        <f t="shared" si="1"/>
        <v>155</v>
      </c>
      <c r="U23" s="179" t="str">
        <f t="shared" si="2"/>
        <v/>
      </c>
      <c r="V23" s="67"/>
      <c r="W23" s="124">
        <f t="shared" si="8"/>
        <v>156</v>
      </c>
      <c r="X23" s="289">
        <v>0</v>
      </c>
      <c r="Y23" s="273">
        <f t="shared" si="3"/>
        <v>11</v>
      </c>
      <c r="Z23" s="128" t="s">
        <v>6</v>
      </c>
      <c r="AA23" s="309">
        <f t="shared" si="4"/>
        <v>0</v>
      </c>
      <c r="AB23" s="16" t="str">
        <f t="shared" si="5"/>
        <v>ROLLER</v>
      </c>
      <c r="AC23" s="270"/>
      <c r="AD23" s="120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147</v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>
        <f>IF(K23="METAL CHAIN",'ROLLER G1'!AU17,"")</f>
        <v>9</v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>
        <f t="shared" si="6"/>
        <v>9</v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>
        <v>1</v>
      </c>
      <c r="D24" s="152" t="s">
        <v>88</v>
      </c>
      <c r="E24" s="69" t="s">
        <v>21</v>
      </c>
      <c r="F24" s="69" t="s">
        <v>45</v>
      </c>
      <c r="G24" s="68" t="s">
        <v>482</v>
      </c>
      <c r="H24" s="68" t="s">
        <v>129</v>
      </c>
      <c r="I24" s="81">
        <v>57</v>
      </c>
      <c r="J24" s="81">
        <v>70</v>
      </c>
      <c r="K24" s="253" t="s">
        <v>96</v>
      </c>
      <c r="L24" s="70" t="s">
        <v>45</v>
      </c>
      <c r="M24" s="283" t="s">
        <v>129</v>
      </c>
      <c r="N24" s="253" t="s">
        <v>212</v>
      </c>
      <c r="O24" s="253" t="s">
        <v>205</v>
      </c>
      <c r="P24" s="70" t="s">
        <v>45</v>
      </c>
      <c r="Q24" s="70" t="s">
        <v>45</v>
      </c>
      <c r="R24" s="70" t="s">
        <v>45</v>
      </c>
      <c r="S24" s="71">
        <f t="shared" si="10"/>
        <v>167</v>
      </c>
      <c r="T24" s="72">
        <f t="shared" si="1"/>
        <v>167</v>
      </c>
      <c r="U24" s="179" t="str">
        <f t="shared" si="2"/>
        <v/>
      </c>
      <c r="V24" s="67"/>
      <c r="W24" s="124">
        <f t="shared" si="8"/>
        <v>167</v>
      </c>
      <c r="X24" s="289">
        <v>0</v>
      </c>
      <c r="Y24" s="273">
        <f t="shared" si="3"/>
        <v>12</v>
      </c>
      <c r="Z24" s="128" t="s">
        <v>6</v>
      </c>
      <c r="AA24" s="309">
        <f t="shared" si="4"/>
        <v>0</v>
      </c>
      <c r="AB24" s="16" t="str">
        <f t="shared" si="5"/>
        <v>ROLLER</v>
      </c>
      <c r="AC24" s="270"/>
      <c r="AD24" s="120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>158</v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>
        <f>IF(K24="METAL CHAIN",'ROLLER G1'!AU18,"")</f>
        <v>9</v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>
        <f t="shared" si="6"/>
        <v>9</v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10"/>
        <v>0</v>
      </c>
      <c r="T25" s="72">
        <f t="shared" si="1"/>
        <v>0</v>
      </c>
      <c r="U25" s="179" t="str">
        <f t="shared" si="2"/>
        <v/>
      </c>
      <c r="V25" s="67"/>
      <c r="W25" s="124">
        <f t="shared" si="8"/>
        <v>0</v>
      </c>
      <c r="X25" s="289">
        <v>0</v>
      </c>
      <c r="Y25" s="273">
        <f t="shared" si="3"/>
        <v>13</v>
      </c>
      <c r="Z25" s="128" t="s">
        <v>6</v>
      </c>
      <c r="AA25" s="309">
        <f t="shared" si="4"/>
        <v>0</v>
      </c>
      <c r="AB25" s="16">
        <f t="shared" si="5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10"/>
        <v>0</v>
      </c>
      <c r="T26" s="72">
        <f t="shared" si="1"/>
        <v>0</v>
      </c>
      <c r="U26" s="179" t="str">
        <f t="shared" si="2"/>
        <v/>
      </c>
      <c r="V26" s="67"/>
      <c r="W26" s="124">
        <f t="shared" si="8"/>
        <v>0</v>
      </c>
      <c r="X26" s="289">
        <v>0</v>
      </c>
      <c r="Y26" s="273">
        <f t="shared" si="3"/>
        <v>14</v>
      </c>
      <c r="Z26" s="128" t="s">
        <v>6</v>
      </c>
      <c r="AA26" s="309">
        <f t="shared" si="4"/>
        <v>0</v>
      </c>
      <c r="AB26" s="16">
        <f t="shared" si="5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10"/>
        <v>0</v>
      </c>
      <c r="T27" s="72">
        <f t="shared" si="1"/>
        <v>0</v>
      </c>
      <c r="U27" s="179" t="str">
        <f t="shared" si="2"/>
        <v/>
      </c>
      <c r="V27" s="67"/>
      <c r="W27" s="124">
        <f t="shared" si="8"/>
        <v>0</v>
      </c>
      <c r="X27" s="289">
        <v>0</v>
      </c>
      <c r="Y27" s="273">
        <f t="shared" si="3"/>
        <v>15</v>
      </c>
      <c r="Z27" s="128" t="s">
        <v>6</v>
      </c>
      <c r="AA27" s="309">
        <f t="shared" si="4"/>
        <v>0</v>
      </c>
      <c r="AB27" s="16">
        <f t="shared" si="5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10"/>
        <v>0</v>
      </c>
      <c r="T28" s="72">
        <f t="shared" si="1"/>
        <v>0</v>
      </c>
      <c r="U28" s="179" t="str">
        <f t="shared" si="2"/>
        <v/>
      </c>
      <c r="V28" s="67"/>
      <c r="W28" s="124">
        <f t="shared" si="8"/>
        <v>0</v>
      </c>
      <c r="X28" s="289">
        <v>0</v>
      </c>
      <c r="Y28" s="273">
        <f t="shared" si="3"/>
        <v>16</v>
      </c>
      <c r="Z28" s="128" t="s">
        <v>6</v>
      </c>
      <c r="AA28" s="309">
        <f t="shared" si="4"/>
        <v>0</v>
      </c>
      <c r="AB28" s="16">
        <f t="shared" si="5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10"/>
        <v>0</v>
      </c>
      <c r="T29" s="72">
        <f t="shared" si="1"/>
        <v>0</v>
      </c>
      <c r="U29" s="179" t="str">
        <f t="shared" si="2"/>
        <v/>
      </c>
      <c r="V29" s="67"/>
      <c r="W29" s="124">
        <f t="shared" si="8"/>
        <v>0</v>
      </c>
      <c r="X29" s="289">
        <v>0</v>
      </c>
      <c r="Y29" s="273">
        <f t="shared" si="3"/>
        <v>17</v>
      </c>
      <c r="Z29" s="128" t="s">
        <v>6</v>
      </c>
      <c r="AA29" s="309">
        <f t="shared" si="4"/>
        <v>0</v>
      </c>
      <c r="AB29" s="16">
        <f t="shared" si="5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10"/>
        <v>0</v>
      </c>
      <c r="T30" s="72">
        <f t="shared" si="1"/>
        <v>0</v>
      </c>
      <c r="U30" s="179" t="str">
        <f t="shared" si="2"/>
        <v/>
      </c>
      <c r="V30" s="67"/>
      <c r="W30" s="124">
        <f t="shared" si="8"/>
        <v>0</v>
      </c>
      <c r="X30" s="289">
        <v>0</v>
      </c>
      <c r="Y30" s="273">
        <f t="shared" si="3"/>
        <v>18</v>
      </c>
      <c r="Z30" s="128" t="s">
        <v>6</v>
      </c>
      <c r="AA30" s="309">
        <f t="shared" si="4"/>
        <v>0</v>
      </c>
      <c r="AB30" s="16">
        <f t="shared" si="5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10"/>
        <v>0</v>
      </c>
      <c r="T31" s="72">
        <f t="shared" si="1"/>
        <v>0</v>
      </c>
      <c r="U31" s="179" t="str">
        <f t="shared" si="2"/>
        <v/>
      </c>
      <c r="V31" s="67"/>
      <c r="W31" s="124">
        <f t="shared" si="8"/>
        <v>0</v>
      </c>
      <c r="X31" s="289">
        <v>0</v>
      </c>
      <c r="Y31" s="273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10"/>
        <v>0</v>
      </c>
      <c r="T32" s="72">
        <f t="shared" si="1"/>
        <v>0</v>
      </c>
      <c r="U32" s="179" t="str">
        <f t="shared" si="2"/>
        <v/>
      </c>
      <c r="V32" s="67"/>
      <c r="W32" s="124">
        <f t="shared" si="8"/>
        <v>0</v>
      </c>
      <c r="X32" s="289">
        <v>0</v>
      </c>
      <c r="Y32" s="273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10"/>
        <v>0</v>
      </c>
      <c r="T33" s="72">
        <f t="shared" si="1"/>
        <v>0</v>
      </c>
      <c r="U33" s="179" t="str">
        <f t="shared" si="2"/>
        <v/>
      </c>
      <c r="V33" s="67"/>
      <c r="W33" s="124">
        <f t="shared" si="8"/>
        <v>0</v>
      </c>
      <c r="X33" s="289">
        <v>0</v>
      </c>
      <c r="Y33" s="273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10"/>
        <v>0</v>
      </c>
      <c r="T34" s="72">
        <f t="shared" si="1"/>
        <v>0</v>
      </c>
      <c r="U34" s="179" t="str">
        <f t="shared" si="2"/>
        <v/>
      </c>
      <c r="V34" s="67"/>
      <c r="W34" s="124">
        <f t="shared" si="8"/>
        <v>0</v>
      </c>
      <c r="X34" s="289">
        <v>0</v>
      </c>
      <c r="Y34" s="273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10"/>
        <v>0</v>
      </c>
      <c r="T35" s="72">
        <f t="shared" si="1"/>
        <v>0</v>
      </c>
      <c r="U35" s="179" t="str">
        <f t="shared" si="2"/>
        <v/>
      </c>
      <c r="V35" s="67"/>
      <c r="W35" s="124">
        <f t="shared" si="8"/>
        <v>0</v>
      </c>
      <c r="X35" s="289">
        <v>0</v>
      </c>
      <c r="Y35" s="273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10"/>
        <v>0</v>
      </c>
      <c r="T36" s="72">
        <f t="shared" si="1"/>
        <v>0</v>
      </c>
      <c r="U36" s="179" t="str">
        <f t="shared" si="2"/>
        <v/>
      </c>
      <c r="V36" s="67"/>
      <c r="W36" s="124">
        <f t="shared" si="8"/>
        <v>0</v>
      </c>
      <c r="X36" s="289">
        <v>0</v>
      </c>
      <c r="Y36" s="273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10"/>
        <v>0</v>
      </c>
      <c r="T37" s="72">
        <f t="shared" si="1"/>
        <v>0</v>
      </c>
      <c r="U37" s="179" t="str">
        <f t="shared" si="2"/>
        <v/>
      </c>
      <c r="V37" s="67"/>
      <c r="W37" s="124">
        <f t="shared" si="8"/>
        <v>0</v>
      </c>
      <c r="X37" s="289">
        <v>0</v>
      </c>
      <c r="Y37" s="273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10"/>
        <v>0</v>
      </c>
      <c r="T38" s="72">
        <f t="shared" si="1"/>
        <v>0</v>
      </c>
      <c r="U38" s="179" t="str">
        <f t="shared" si="2"/>
        <v/>
      </c>
      <c r="V38" s="67"/>
      <c r="W38" s="124">
        <f t="shared" si="8"/>
        <v>0</v>
      </c>
      <c r="X38" s="289">
        <v>0</v>
      </c>
      <c r="Y38" s="273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10"/>
        <v>0</v>
      </c>
      <c r="T39" s="72">
        <f t="shared" si="1"/>
        <v>0</v>
      </c>
      <c r="U39" s="179" t="str">
        <f t="shared" si="2"/>
        <v/>
      </c>
      <c r="V39" s="67"/>
      <c r="W39" s="124">
        <f t="shared" si="8"/>
        <v>0</v>
      </c>
      <c r="X39" s="289">
        <v>0</v>
      </c>
      <c r="Y39" s="273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10"/>
        <v>0</v>
      </c>
      <c r="T40" s="72">
        <f t="shared" si="1"/>
        <v>0</v>
      </c>
      <c r="U40" s="179" t="str">
        <f t="shared" si="2"/>
        <v/>
      </c>
      <c r="V40" s="67"/>
      <c r="W40" s="124">
        <f t="shared" si="8"/>
        <v>0</v>
      </c>
      <c r="X40" s="289">
        <v>0</v>
      </c>
      <c r="Y40" s="273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10"/>
        <v>0</v>
      </c>
      <c r="T41" s="72">
        <f t="shared" si="1"/>
        <v>0</v>
      </c>
      <c r="U41" s="179" t="str">
        <f t="shared" si="2"/>
        <v/>
      </c>
      <c r="V41" s="67"/>
      <c r="W41" s="124">
        <f t="shared" si="8"/>
        <v>0</v>
      </c>
      <c r="X41" s="289">
        <v>0</v>
      </c>
      <c r="Y41" s="273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10"/>
        <v>0</v>
      </c>
      <c r="T42" s="72">
        <f t="shared" si="1"/>
        <v>0</v>
      </c>
      <c r="U42" s="179" t="str">
        <f t="shared" si="2"/>
        <v/>
      </c>
      <c r="V42" s="67"/>
      <c r="W42" s="124">
        <f t="shared" si="8"/>
        <v>0</v>
      </c>
      <c r="X42" s="289">
        <v>0</v>
      </c>
      <c r="Y42" s="273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10"/>
        <v>0</v>
      </c>
      <c r="T43" s="72">
        <f t="shared" si="1"/>
        <v>0</v>
      </c>
      <c r="U43" s="179" t="str">
        <f t="shared" si="2"/>
        <v/>
      </c>
      <c r="V43" s="67"/>
      <c r="W43" s="124">
        <f t="shared" si="8"/>
        <v>0</v>
      </c>
      <c r="X43" s="289">
        <v>0</v>
      </c>
      <c r="Y43" s="273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10"/>
        <v>0</v>
      </c>
      <c r="T44" s="72">
        <f t="shared" si="1"/>
        <v>0</v>
      </c>
      <c r="U44" s="179" t="str">
        <f t="shared" si="2"/>
        <v/>
      </c>
      <c r="V44" s="67"/>
      <c r="W44" s="124">
        <f t="shared" si="8"/>
        <v>0</v>
      </c>
      <c r="X44" s="289">
        <v>0</v>
      </c>
      <c r="Y44" s="273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10"/>
        <v>0</v>
      </c>
      <c r="T45" s="72">
        <f t="shared" si="1"/>
        <v>0</v>
      </c>
      <c r="U45" s="179" t="str">
        <f t="shared" si="2"/>
        <v/>
      </c>
      <c r="V45" s="67"/>
      <c r="W45" s="124">
        <f t="shared" si="8"/>
        <v>0</v>
      </c>
      <c r="X45" s="289">
        <v>0</v>
      </c>
      <c r="Y45" s="273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10"/>
        <v>0</v>
      </c>
      <c r="T46" s="72">
        <f t="shared" si="1"/>
        <v>0</v>
      </c>
      <c r="U46" s="179" t="str">
        <f t="shared" si="2"/>
        <v/>
      </c>
      <c r="V46" s="67"/>
      <c r="W46" s="124">
        <f t="shared" si="8"/>
        <v>0</v>
      </c>
      <c r="X46" s="289">
        <v>0</v>
      </c>
      <c r="Y46" s="273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10"/>
        <v>0</v>
      </c>
      <c r="T47" s="72">
        <f t="shared" si="1"/>
        <v>0</v>
      </c>
      <c r="U47" s="179" t="str">
        <f t="shared" si="2"/>
        <v/>
      </c>
      <c r="V47" s="67"/>
      <c r="W47" s="124">
        <f t="shared" si="8"/>
        <v>0</v>
      </c>
      <c r="X47" s="289">
        <v>0</v>
      </c>
      <c r="Y47" s="273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10"/>
        <v>0</v>
      </c>
      <c r="T48" s="72">
        <f t="shared" si="1"/>
        <v>0</v>
      </c>
      <c r="U48" s="179" t="str">
        <f t="shared" si="2"/>
        <v/>
      </c>
      <c r="V48" s="67"/>
      <c r="W48" s="124">
        <f t="shared" si="8"/>
        <v>0</v>
      </c>
      <c r="X48" s="289">
        <v>0</v>
      </c>
      <c r="Y48" s="273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10"/>
        <v>0</v>
      </c>
      <c r="T49" s="72">
        <f t="shared" si="1"/>
        <v>0</v>
      </c>
      <c r="U49" s="179" t="str">
        <f t="shared" si="2"/>
        <v/>
      </c>
      <c r="V49" s="67"/>
      <c r="W49" s="124">
        <f t="shared" si="8"/>
        <v>0</v>
      </c>
      <c r="X49" s="289">
        <v>0</v>
      </c>
      <c r="Y49" s="273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10"/>
        <v>0</v>
      </c>
      <c r="T50" s="72">
        <f t="shared" si="1"/>
        <v>0</v>
      </c>
      <c r="U50" s="179" t="str">
        <f t="shared" si="2"/>
        <v/>
      </c>
      <c r="V50" s="67"/>
      <c r="W50" s="124">
        <f t="shared" si="8"/>
        <v>0</v>
      </c>
      <c r="X50" s="289">
        <v>0</v>
      </c>
      <c r="Y50" s="273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10"/>
        <v>0</v>
      </c>
      <c r="T51" s="72">
        <f t="shared" si="1"/>
        <v>0</v>
      </c>
      <c r="U51" s="179" t="str">
        <f t="shared" si="2"/>
        <v/>
      </c>
      <c r="V51" s="67"/>
      <c r="W51" s="124">
        <f t="shared" si="8"/>
        <v>0</v>
      </c>
      <c r="X51" s="289">
        <v>0</v>
      </c>
      <c r="Y51" s="273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10"/>
        <v>0</v>
      </c>
      <c r="T52" s="72">
        <f t="shared" si="1"/>
        <v>0</v>
      </c>
      <c r="U52" s="179" t="str">
        <f t="shared" si="2"/>
        <v/>
      </c>
      <c r="V52" s="67"/>
      <c r="W52" s="124">
        <f t="shared" si="8"/>
        <v>0</v>
      </c>
      <c r="X52" s="289">
        <v>0</v>
      </c>
      <c r="Y52" s="273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1"/>
      <c r="C54" s="202">
        <v>12</v>
      </c>
      <c r="D54" s="198"/>
      <c r="E54" s="205" t="s">
        <v>479</v>
      </c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6">
        <v>190</v>
      </c>
      <c r="T54" s="114">
        <f>IF(S54="","",S54*C54)</f>
        <v>2280</v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1"/>
      <c r="C55" s="202"/>
      <c r="D55" s="199"/>
      <c r="E55" s="205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6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1"/>
      <c r="C56" s="202"/>
      <c r="D56" s="199"/>
      <c r="E56" s="205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6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3"/>
      <c r="C57" s="204"/>
      <c r="D57" s="200"/>
      <c r="E57" s="206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7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7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2321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8">
        <v>0.4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928.40000000000009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2280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451</v>
      </c>
      <c r="T63" s="76">
        <f>(T59-T61)+T62</f>
        <v>3672.6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46</v>
      </c>
      <c r="S64" s="277" t="s">
        <v>461</v>
      </c>
      <c r="T64" s="76">
        <f>IF(R64="NO",0,(T63*1.08)-T63)</f>
        <v>293.80800000000045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279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155</v>
      </c>
      <c r="T66" s="107">
        <f>(T63+T64)-T65</f>
        <v>3966.4080000000004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1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5" t="s">
        <v>9</v>
      </c>
      <c r="J3" s="385"/>
      <c r="K3" s="385"/>
      <c r="L3" s="385"/>
      <c r="S3" s="34" t="s">
        <v>437</v>
      </c>
    </row>
    <row r="4" spans="2:28" ht="25.5">
      <c r="D4" s="130"/>
      <c r="E4" s="131"/>
      <c r="I4" s="385"/>
      <c r="J4" s="385"/>
      <c r="K4" s="385"/>
      <c r="L4" s="385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4" t="s">
        <v>72</v>
      </c>
      <c r="V7" s="147"/>
      <c r="W7" s="1">
        <v>1</v>
      </c>
      <c r="X7" s="7">
        <f>'CALCULATOR SHEET'!I13</f>
        <v>55.5</v>
      </c>
      <c r="Y7" s="7">
        <f>'CALCULATOR SHEET'!J13</f>
        <v>70</v>
      </c>
      <c r="Z7" s="7">
        <f>IF(X7=0,"",MATCH(CEILING(X7,6),$C$7:$R$7,0))</f>
        <v>7</v>
      </c>
      <c r="AA7" s="7">
        <f>IF(Y7=0,"",MATCH(CEILING(Y7,6),$B$10:$B$26,0))</f>
        <v>9</v>
      </c>
      <c r="AB7" s="146">
        <f>IF(Z7="","",INDEX($C$10:$R$26,AA7,Z7))</f>
        <v>312</v>
      </c>
    </row>
    <row r="8" spans="2:28" ht="15.75">
      <c r="U8" s="384"/>
      <c r="V8" s="147"/>
      <c r="W8" s="1">
        <f>+W7+1</f>
        <v>2</v>
      </c>
      <c r="X8" s="7">
        <f>'CALCULATOR SHEET'!I14</f>
        <v>51.5</v>
      </c>
      <c r="Y8" s="7">
        <f>'CALCULATOR SHEET'!J14</f>
        <v>70</v>
      </c>
      <c r="Z8" s="7">
        <f t="shared" ref="Z8:Z71" si="0">IF(X8=0,"",MATCH(CEILING(X8,6),$C$7:$R$7,0))</f>
        <v>6</v>
      </c>
      <c r="AA8" s="7">
        <f t="shared" ref="AA8:AA71" si="1">IF(Y8=0,"",MATCH(CEILING(Y8,6),$B$10:$B$26,0))</f>
        <v>9</v>
      </c>
      <c r="AB8" s="146">
        <f t="shared" ref="AB8:AB71" si="2">IF(Z8="","",INDEX($C$10:$R$26,AA8,Z8))</f>
        <v>211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54.25</v>
      </c>
      <c r="Y9" s="7">
        <f>'CALCULATOR SHEET'!J15</f>
        <v>70</v>
      </c>
      <c r="Z9" s="7">
        <f t="shared" si="0"/>
        <v>7</v>
      </c>
      <c r="AA9" s="7">
        <f t="shared" si="1"/>
        <v>9</v>
      </c>
      <c r="AB9" s="146">
        <f t="shared" si="2"/>
        <v>312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61</v>
      </c>
      <c r="Y10" s="7">
        <f>'CALCULATOR SHEET'!J16</f>
        <v>97</v>
      </c>
      <c r="Z10" s="7">
        <f t="shared" si="0"/>
        <v>8</v>
      </c>
      <c r="AA10" s="7">
        <f t="shared" si="1"/>
        <v>14</v>
      </c>
      <c r="AB10" s="146">
        <f t="shared" si="2"/>
        <v>420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57</v>
      </c>
      <c r="Y11" s="7">
        <f>'CALCULATOR SHEET'!J17</f>
        <v>97</v>
      </c>
      <c r="Z11" s="7">
        <f t="shared" si="0"/>
        <v>7</v>
      </c>
      <c r="AA11" s="7">
        <f t="shared" si="1"/>
        <v>14</v>
      </c>
      <c r="AB11" s="146">
        <f t="shared" si="2"/>
        <v>410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61</v>
      </c>
      <c r="Y12" s="7">
        <f>'CALCULATOR SHEET'!J18</f>
        <v>97</v>
      </c>
      <c r="Z12" s="7">
        <f t="shared" si="0"/>
        <v>8</v>
      </c>
      <c r="AA12" s="7">
        <f t="shared" si="1"/>
        <v>14</v>
      </c>
      <c r="AB12" s="146">
        <f t="shared" si="2"/>
        <v>420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60</v>
      </c>
      <c r="Y13" s="7">
        <f>'CALCULATOR SHEET'!J19</f>
        <v>97</v>
      </c>
      <c r="Z13" s="7">
        <f t="shared" si="0"/>
        <v>7</v>
      </c>
      <c r="AA13" s="7">
        <f t="shared" si="1"/>
        <v>14</v>
      </c>
      <c r="AB13" s="146">
        <f t="shared" si="2"/>
        <v>410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56.5</v>
      </c>
      <c r="Y14" s="7">
        <f>'CALCULATOR SHEET'!J20</f>
        <v>97</v>
      </c>
      <c r="Z14" s="7">
        <f t="shared" si="0"/>
        <v>7</v>
      </c>
      <c r="AA14" s="7">
        <f t="shared" si="1"/>
        <v>14</v>
      </c>
      <c r="AB14" s="146">
        <f t="shared" si="2"/>
        <v>410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59.5</v>
      </c>
      <c r="Y15" s="7">
        <f>'CALCULATOR SHEET'!J21</f>
        <v>97</v>
      </c>
      <c r="Z15" s="7">
        <f t="shared" si="0"/>
        <v>7</v>
      </c>
      <c r="AA15" s="7">
        <f t="shared" si="1"/>
        <v>14</v>
      </c>
      <c r="AB15" s="146">
        <f t="shared" si="2"/>
        <v>410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56.25</v>
      </c>
      <c r="Y16" s="7">
        <f>'CALCULATOR SHEET'!J22</f>
        <v>70</v>
      </c>
      <c r="Z16" s="7">
        <f t="shared" si="0"/>
        <v>7</v>
      </c>
      <c r="AA16" s="7">
        <f t="shared" si="1"/>
        <v>9</v>
      </c>
      <c r="AB16" s="146">
        <f t="shared" si="2"/>
        <v>312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53.5</v>
      </c>
      <c r="Y17" s="7">
        <f>'CALCULATOR SHEET'!J23</f>
        <v>70</v>
      </c>
      <c r="Z17" s="7">
        <f t="shared" si="0"/>
        <v>6</v>
      </c>
      <c r="AA17" s="7">
        <f t="shared" si="1"/>
        <v>9</v>
      </c>
      <c r="AB17" s="146">
        <f t="shared" si="2"/>
        <v>211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57</v>
      </c>
      <c r="Y18" s="7">
        <f>'CALCULATOR SHEET'!J24</f>
        <v>70</v>
      </c>
      <c r="Z18" s="7">
        <f t="shared" si="0"/>
        <v>7</v>
      </c>
      <c r="AA18" s="7">
        <f t="shared" si="1"/>
        <v>9</v>
      </c>
      <c r="AB18" s="146">
        <f t="shared" si="2"/>
        <v>312</v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10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55.5</v>
      </c>
      <c r="X7" s="7">
        <f>'CALCULATOR SHEET'!J13</f>
        <v>70</v>
      </c>
      <c r="Y7" s="7">
        <f>IF(W7=0,"",MATCH(CEILING(W7,6),$C$7:$Q$7,0))</f>
        <v>7</v>
      </c>
      <c r="Z7" s="7">
        <f>IF(X7=0,"",MATCH(CEILING(X7,6),$B$10:$B$26,0))</f>
        <v>9</v>
      </c>
      <c r="AA7" s="146">
        <f>IF(Y7="","",INDEX($C$10:$Q$26,Z7,Y7))</f>
        <v>365</v>
      </c>
    </row>
    <row r="8" spans="2:27">
      <c r="T8" s="384"/>
      <c r="V8" s="1">
        <f>+V7+1</f>
        <v>2</v>
      </c>
      <c r="W8" s="7">
        <f>'CALCULATOR SHEET'!I14</f>
        <v>51.5</v>
      </c>
      <c r="X8" s="7">
        <f>'CALCULATOR SHEET'!J14</f>
        <v>70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238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70</v>
      </c>
      <c r="Y9" s="7">
        <f t="shared" si="1"/>
        <v>7</v>
      </c>
      <c r="Z9" s="7">
        <f t="shared" si="2"/>
        <v>9</v>
      </c>
      <c r="AA9" s="146">
        <f t="shared" si="3"/>
        <v>365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61</v>
      </c>
      <c r="X10" s="7">
        <f>'CALCULATOR SHEET'!J16</f>
        <v>97</v>
      </c>
      <c r="Y10" s="7">
        <f t="shared" si="1"/>
        <v>8</v>
      </c>
      <c r="Z10" s="7">
        <f t="shared" si="2"/>
        <v>14</v>
      </c>
      <c r="AA10" s="146">
        <f t="shared" si="3"/>
        <v>496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57</v>
      </c>
      <c r="X11" s="7">
        <f>'CALCULATOR SHEET'!J17</f>
        <v>97</v>
      </c>
      <c r="Y11" s="7">
        <f t="shared" si="1"/>
        <v>7</v>
      </c>
      <c r="Z11" s="7">
        <f t="shared" si="2"/>
        <v>14</v>
      </c>
      <c r="AA11" s="146">
        <f t="shared" si="3"/>
        <v>485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61</v>
      </c>
      <c r="X12" s="7">
        <f>'CALCULATOR SHEET'!J18</f>
        <v>97</v>
      </c>
      <c r="Y12" s="7">
        <f t="shared" si="1"/>
        <v>8</v>
      </c>
      <c r="Z12" s="7">
        <f t="shared" si="2"/>
        <v>14</v>
      </c>
      <c r="AA12" s="146">
        <f t="shared" si="3"/>
        <v>496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60</v>
      </c>
      <c r="X13" s="7">
        <f>'CALCULATOR SHEET'!J19</f>
        <v>97</v>
      </c>
      <c r="Y13" s="7">
        <f t="shared" si="1"/>
        <v>7</v>
      </c>
      <c r="Z13" s="7">
        <f t="shared" si="2"/>
        <v>14</v>
      </c>
      <c r="AA13" s="146">
        <f t="shared" si="3"/>
        <v>485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56.5</v>
      </c>
      <c r="X14" s="7">
        <f>'CALCULATOR SHEET'!J20</f>
        <v>97</v>
      </c>
      <c r="Y14" s="7">
        <f t="shared" si="1"/>
        <v>7</v>
      </c>
      <c r="Z14" s="7">
        <f t="shared" si="2"/>
        <v>14</v>
      </c>
      <c r="AA14" s="146">
        <f t="shared" si="3"/>
        <v>485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59.5</v>
      </c>
      <c r="X15" s="7">
        <f>'CALCULATOR SHEET'!J21</f>
        <v>97</v>
      </c>
      <c r="Y15" s="7">
        <f t="shared" si="1"/>
        <v>7</v>
      </c>
      <c r="Z15" s="7">
        <f t="shared" si="2"/>
        <v>14</v>
      </c>
      <c r="AA15" s="146">
        <f t="shared" si="3"/>
        <v>485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56.25</v>
      </c>
      <c r="X16" s="7">
        <f>'CALCULATOR SHEET'!J22</f>
        <v>70</v>
      </c>
      <c r="Y16" s="7">
        <f t="shared" si="1"/>
        <v>7</v>
      </c>
      <c r="Z16" s="7">
        <f t="shared" si="2"/>
        <v>9</v>
      </c>
      <c r="AA16" s="146">
        <f t="shared" si="3"/>
        <v>365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53.5</v>
      </c>
      <c r="X17" s="7">
        <f>'CALCULATOR SHEET'!J23</f>
        <v>70</v>
      </c>
      <c r="Y17" s="7">
        <f t="shared" si="1"/>
        <v>6</v>
      </c>
      <c r="Z17" s="7">
        <f t="shared" si="2"/>
        <v>9</v>
      </c>
      <c r="AA17" s="146">
        <f t="shared" si="3"/>
        <v>238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57</v>
      </c>
      <c r="X18" s="7">
        <f>'CALCULATOR SHEET'!J24</f>
        <v>70</v>
      </c>
      <c r="Y18" s="7">
        <f t="shared" si="1"/>
        <v>7</v>
      </c>
      <c r="Z18" s="7">
        <f t="shared" si="2"/>
        <v>9</v>
      </c>
      <c r="AA18" s="146">
        <f t="shared" si="3"/>
        <v>365</v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11</v>
      </c>
      <c r="J3" s="385"/>
      <c r="K3" s="385"/>
      <c r="L3" s="385"/>
      <c r="R3" s="34" t="s">
        <v>385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55.5</v>
      </c>
      <c r="X7" s="7">
        <f>'CALCULATOR SHEET'!J13</f>
        <v>70</v>
      </c>
      <c r="Y7" s="7">
        <f>IF(W7=0,"",MATCH(CEILING(W7,6),$C$7:$Q$7,0))</f>
        <v>7</v>
      </c>
      <c r="Z7" s="7">
        <f>IF(X7=0,"",MATCH(CEILING(X7,6),$B$10:$B$26,0))</f>
        <v>9</v>
      </c>
      <c r="AA7" s="146">
        <f>IF(Y7="","",INDEX($C$10:$Q$26,Z7,Y7))</f>
        <v>355</v>
      </c>
    </row>
    <row r="8" spans="2:27" ht="15" customHeight="1">
      <c r="T8" s="384"/>
      <c r="V8" s="1">
        <f>+V7+1</f>
        <v>2</v>
      </c>
      <c r="W8" s="7">
        <f>'CALCULATOR SHEET'!I14</f>
        <v>51.5</v>
      </c>
      <c r="X8" s="7">
        <f>'CALCULATOR SHEET'!J14</f>
        <v>70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229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70</v>
      </c>
      <c r="Y9" s="7">
        <f t="shared" si="1"/>
        <v>7</v>
      </c>
      <c r="Z9" s="7">
        <f t="shared" si="2"/>
        <v>9</v>
      </c>
      <c r="AA9" s="146">
        <f t="shared" si="3"/>
        <v>355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61</v>
      </c>
      <c r="X10" s="7">
        <f>'CALCULATOR SHEET'!J16</f>
        <v>97</v>
      </c>
      <c r="Y10" s="7">
        <f t="shared" si="1"/>
        <v>8</v>
      </c>
      <c r="Z10" s="7">
        <f t="shared" si="2"/>
        <v>14</v>
      </c>
      <c r="AA10" s="146">
        <f t="shared" si="3"/>
        <v>482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57</v>
      </c>
      <c r="X11" s="7">
        <f>'CALCULATOR SHEET'!J17</f>
        <v>97</v>
      </c>
      <c r="Y11" s="7">
        <f t="shared" si="1"/>
        <v>7</v>
      </c>
      <c r="Z11" s="7">
        <f t="shared" si="2"/>
        <v>14</v>
      </c>
      <c r="AA11" s="146">
        <f t="shared" si="3"/>
        <v>472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61</v>
      </c>
      <c r="X12" s="7">
        <f>'CALCULATOR SHEET'!J18</f>
        <v>97</v>
      </c>
      <c r="Y12" s="7">
        <f t="shared" si="1"/>
        <v>8</v>
      </c>
      <c r="Z12" s="7">
        <f t="shared" si="2"/>
        <v>14</v>
      </c>
      <c r="AA12" s="146">
        <f t="shared" si="3"/>
        <v>482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60</v>
      </c>
      <c r="X13" s="7">
        <f>'CALCULATOR SHEET'!J19</f>
        <v>97</v>
      </c>
      <c r="Y13" s="7">
        <f t="shared" si="1"/>
        <v>7</v>
      </c>
      <c r="Z13" s="7">
        <f t="shared" si="2"/>
        <v>14</v>
      </c>
      <c r="AA13" s="146">
        <f t="shared" si="3"/>
        <v>472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56.5</v>
      </c>
      <c r="X14" s="7">
        <f>'CALCULATOR SHEET'!J20</f>
        <v>97</v>
      </c>
      <c r="Y14" s="7">
        <f t="shared" si="1"/>
        <v>7</v>
      </c>
      <c r="Z14" s="7">
        <f t="shared" si="2"/>
        <v>14</v>
      </c>
      <c r="AA14" s="146">
        <f t="shared" si="3"/>
        <v>472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59.5</v>
      </c>
      <c r="X15" s="7">
        <f>'CALCULATOR SHEET'!J21</f>
        <v>97</v>
      </c>
      <c r="Y15" s="7">
        <f t="shared" si="1"/>
        <v>7</v>
      </c>
      <c r="Z15" s="7">
        <f t="shared" si="2"/>
        <v>14</v>
      </c>
      <c r="AA15" s="146">
        <f t="shared" si="3"/>
        <v>472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56.25</v>
      </c>
      <c r="X16" s="7">
        <f>'CALCULATOR SHEET'!J22</f>
        <v>70</v>
      </c>
      <c r="Y16" s="7">
        <f t="shared" si="1"/>
        <v>7</v>
      </c>
      <c r="Z16" s="7">
        <f t="shared" si="2"/>
        <v>9</v>
      </c>
      <c r="AA16" s="146">
        <f t="shared" si="3"/>
        <v>355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53.5</v>
      </c>
      <c r="X17" s="7">
        <f>'CALCULATOR SHEET'!J23</f>
        <v>70</v>
      </c>
      <c r="Y17" s="7">
        <f t="shared" si="1"/>
        <v>6</v>
      </c>
      <c r="Z17" s="7">
        <f t="shared" si="2"/>
        <v>9</v>
      </c>
      <c r="AA17" s="146">
        <f t="shared" si="3"/>
        <v>229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57</v>
      </c>
      <c r="X18" s="7">
        <f>'CALCULATOR SHEET'!J24</f>
        <v>70</v>
      </c>
      <c r="Y18" s="7">
        <f t="shared" si="1"/>
        <v>7</v>
      </c>
      <c r="Z18" s="7">
        <f t="shared" si="2"/>
        <v>9</v>
      </c>
      <c r="AA18" s="146">
        <f t="shared" si="3"/>
        <v>355</v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12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55.5</v>
      </c>
      <c r="X7" s="7">
        <f>'CALCULATOR SHEET'!J13</f>
        <v>70</v>
      </c>
      <c r="Y7" s="7">
        <f>IF(W7=0,"",MATCH(CEILING(W7,6),$C$7:$Q$7,0))</f>
        <v>7</v>
      </c>
      <c r="Z7" s="7">
        <f>IF(X7=0,"",MATCH(CEILING(X7,6),$B$10:$B$26,0))</f>
        <v>9</v>
      </c>
      <c r="AA7" s="146">
        <f>IF(Y7="","",INDEX($C$10:$Q$26,Z7,Y7))</f>
        <v>482</v>
      </c>
    </row>
    <row r="8" spans="2:27" ht="15" customHeight="1">
      <c r="T8" s="384"/>
      <c r="V8" s="1">
        <f>+V7+1</f>
        <v>2</v>
      </c>
      <c r="W8" s="7">
        <f>'CALCULATOR SHEET'!I14</f>
        <v>51.5</v>
      </c>
      <c r="X8" s="7">
        <f>'CALCULATOR SHEET'!J14</f>
        <v>70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297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70</v>
      </c>
      <c r="Y9" s="7">
        <f t="shared" si="1"/>
        <v>7</v>
      </c>
      <c r="Z9" s="7">
        <f t="shared" si="2"/>
        <v>9</v>
      </c>
      <c r="AA9" s="146">
        <f t="shared" si="3"/>
        <v>482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61</v>
      </c>
      <c r="X10" s="7">
        <f>'CALCULATOR SHEET'!J16</f>
        <v>97</v>
      </c>
      <c r="Y10" s="7">
        <f t="shared" si="1"/>
        <v>8</v>
      </c>
      <c r="Z10" s="7">
        <f t="shared" si="2"/>
        <v>14</v>
      </c>
      <c r="AA10" s="146">
        <f t="shared" si="3"/>
        <v>658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57</v>
      </c>
      <c r="X11" s="7">
        <f>'CALCULATOR SHEET'!J17</f>
        <v>97</v>
      </c>
      <c r="Y11" s="7">
        <f t="shared" si="1"/>
        <v>7</v>
      </c>
      <c r="Z11" s="7">
        <f t="shared" si="2"/>
        <v>14</v>
      </c>
      <c r="AA11" s="146">
        <f t="shared" si="3"/>
        <v>648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61</v>
      </c>
      <c r="X12" s="7">
        <f>'CALCULATOR SHEET'!J18</f>
        <v>97</v>
      </c>
      <c r="Y12" s="7">
        <f t="shared" si="1"/>
        <v>8</v>
      </c>
      <c r="Z12" s="7">
        <f t="shared" si="2"/>
        <v>14</v>
      </c>
      <c r="AA12" s="146">
        <f t="shared" si="3"/>
        <v>658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60</v>
      </c>
      <c r="X13" s="7">
        <f>'CALCULATOR SHEET'!J19</f>
        <v>97</v>
      </c>
      <c r="Y13" s="7">
        <f t="shared" si="1"/>
        <v>7</v>
      </c>
      <c r="Z13" s="7">
        <f t="shared" si="2"/>
        <v>14</v>
      </c>
      <c r="AA13" s="146">
        <f t="shared" si="3"/>
        <v>648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56.5</v>
      </c>
      <c r="X14" s="7">
        <f>'CALCULATOR SHEET'!J20</f>
        <v>97</v>
      </c>
      <c r="Y14" s="7">
        <f t="shared" si="1"/>
        <v>7</v>
      </c>
      <c r="Z14" s="7">
        <f t="shared" si="2"/>
        <v>14</v>
      </c>
      <c r="AA14" s="146">
        <f t="shared" si="3"/>
        <v>648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59.5</v>
      </c>
      <c r="X15" s="7">
        <f>'CALCULATOR SHEET'!J21</f>
        <v>97</v>
      </c>
      <c r="Y15" s="7">
        <f t="shared" si="1"/>
        <v>7</v>
      </c>
      <c r="Z15" s="7">
        <f t="shared" si="2"/>
        <v>14</v>
      </c>
      <c r="AA15" s="146">
        <f t="shared" si="3"/>
        <v>648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56.25</v>
      </c>
      <c r="X16" s="7">
        <f>'CALCULATOR SHEET'!J22</f>
        <v>70</v>
      </c>
      <c r="Y16" s="7">
        <f t="shared" si="1"/>
        <v>7</v>
      </c>
      <c r="Z16" s="7">
        <f t="shared" si="2"/>
        <v>9</v>
      </c>
      <c r="AA16" s="146">
        <f t="shared" si="3"/>
        <v>482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53.5</v>
      </c>
      <c r="X17" s="7">
        <f>'CALCULATOR SHEET'!J23</f>
        <v>70</v>
      </c>
      <c r="Y17" s="7">
        <f t="shared" si="1"/>
        <v>6</v>
      </c>
      <c r="Z17" s="7">
        <f t="shared" si="2"/>
        <v>9</v>
      </c>
      <c r="AA17" s="146">
        <f t="shared" si="3"/>
        <v>297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57</v>
      </c>
      <c r="X18" s="7">
        <f>'CALCULATOR SHEET'!J24</f>
        <v>70</v>
      </c>
      <c r="Y18" s="7">
        <f t="shared" si="1"/>
        <v>7</v>
      </c>
      <c r="Z18" s="7">
        <f t="shared" si="2"/>
        <v>9</v>
      </c>
      <c r="AA18" s="146">
        <f t="shared" si="3"/>
        <v>482</v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13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55.5</v>
      </c>
      <c r="X7" s="7">
        <f>'CALCULATOR SHEET'!J13</f>
        <v>70</v>
      </c>
      <c r="Y7" s="7">
        <f>IF(W7=0,"",MATCH(CEILING(W7,6),$C$7:$Q$7,0))</f>
        <v>7</v>
      </c>
      <c r="Z7" s="7">
        <f>IF(X7=0,"",MATCH(CEILING(X7,6),$B$10:$B$26,0))</f>
        <v>9</v>
      </c>
      <c r="AA7" s="146">
        <f>IF(Y7="","",INDEX($C$10:$Q$26,Z7,Y7))</f>
        <v>510</v>
      </c>
    </row>
    <row r="8" spans="2:27" ht="15" customHeight="1">
      <c r="T8" s="384"/>
      <c r="V8" s="1">
        <f>+V7+1</f>
        <v>2</v>
      </c>
      <c r="W8" s="7">
        <f>'CALCULATOR SHEET'!I14</f>
        <v>51.5</v>
      </c>
      <c r="X8" s="7">
        <f>'CALCULATOR SHEET'!J14</f>
        <v>70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310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70</v>
      </c>
      <c r="Y9" s="7">
        <f t="shared" si="1"/>
        <v>7</v>
      </c>
      <c r="Z9" s="7">
        <f t="shared" si="2"/>
        <v>9</v>
      </c>
      <c r="AA9" s="146">
        <f t="shared" si="3"/>
        <v>510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61</v>
      </c>
      <c r="X10" s="7">
        <f>'CALCULATOR SHEET'!J16</f>
        <v>97</v>
      </c>
      <c r="Y10" s="7">
        <f t="shared" si="1"/>
        <v>8</v>
      </c>
      <c r="Z10" s="7">
        <f t="shared" si="2"/>
        <v>14</v>
      </c>
      <c r="AA10" s="146">
        <f t="shared" si="3"/>
        <v>697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57</v>
      </c>
      <c r="X11" s="7">
        <f>'CALCULATOR SHEET'!J17</f>
        <v>97</v>
      </c>
      <c r="Y11" s="7">
        <f t="shared" si="1"/>
        <v>7</v>
      </c>
      <c r="Z11" s="7">
        <f t="shared" si="2"/>
        <v>14</v>
      </c>
      <c r="AA11" s="146">
        <f t="shared" si="3"/>
        <v>685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61</v>
      </c>
      <c r="X12" s="7">
        <f>'CALCULATOR SHEET'!J18</f>
        <v>97</v>
      </c>
      <c r="Y12" s="7">
        <f t="shared" si="1"/>
        <v>8</v>
      </c>
      <c r="Z12" s="7">
        <f t="shared" si="2"/>
        <v>14</v>
      </c>
      <c r="AA12" s="146">
        <f t="shared" si="3"/>
        <v>697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60</v>
      </c>
      <c r="X13" s="7">
        <f>'CALCULATOR SHEET'!J19</f>
        <v>97</v>
      </c>
      <c r="Y13" s="7">
        <f t="shared" si="1"/>
        <v>7</v>
      </c>
      <c r="Z13" s="7">
        <f t="shared" si="2"/>
        <v>14</v>
      </c>
      <c r="AA13" s="146">
        <f t="shared" si="3"/>
        <v>685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56.5</v>
      </c>
      <c r="X14" s="7">
        <f>'CALCULATOR SHEET'!J20</f>
        <v>97</v>
      </c>
      <c r="Y14" s="7">
        <f t="shared" si="1"/>
        <v>7</v>
      </c>
      <c r="Z14" s="7">
        <f t="shared" si="2"/>
        <v>14</v>
      </c>
      <c r="AA14" s="146">
        <f t="shared" si="3"/>
        <v>685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59.5</v>
      </c>
      <c r="X15" s="7">
        <f>'CALCULATOR SHEET'!J21</f>
        <v>97</v>
      </c>
      <c r="Y15" s="7">
        <f t="shared" si="1"/>
        <v>7</v>
      </c>
      <c r="Z15" s="7">
        <f t="shared" si="2"/>
        <v>14</v>
      </c>
      <c r="AA15" s="146">
        <f t="shared" si="3"/>
        <v>685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56.25</v>
      </c>
      <c r="X16" s="7">
        <f>'CALCULATOR SHEET'!J22</f>
        <v>70</v>
      </c>
      <c r="Y16" s="7">
        <f t="shared" si="1"/>
        <v>7</v>
      </c>
      <c r="Z16" s="7">
        <f t="shared" si="2"/>
        <v>9</v>
      </c>
      <c r="AA16" s="146">
        <f t="shared" si="3"/>
        <v>510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53.5</v>
      </c>
      <c r="X17" s="7">
        <f>'CALCULATOR SHEET'!J23</f>
        <v>70</v>
      </c>
      <c r="Y17" s="7">
        <f t="shared" si="1"/>
        <v>6</v>
      </c>
      <c r="Z17" s="7">
        <f t="shared" si="2"/>
        <v>9</v>
      </c>
      <c r="AA17" s="146">
        <f t="shared" si="3"/>
        <v>310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57</v>
      </c>
      <c r="X18" s="7">
        <f>'CALCULATOR SHEET'!J24</f>
        <v>70</v>
      </c>
      <c r="Y18" s="7">
        <f t="shared" si="1"/>
        <v>7</v>
      </c>
      <c r="Z18" s="7">
        <f t="shared" si="2"/>
        <v>9</v>
      </c>
      <c r="AA18" s="146">
        <f t="shared" si="3"/>
        <v>510</v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5" t="s">
        <v>295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55.5</v>
      </c>
      <c r="X7" s="7">
        <f>'CALCULATOR SHEET'!J13</f>
        <v>70</v>
      </c>
      <c r="Y7" s="7">
        <f>IF(W7=0,"",MATCH(CEILING(W7,6),$C$7:$Q$7,0))</f>
        <v>7</v>
      </c>
      <c r="Z7" s="7">
        <f>IF(X7=0,"",MATCH(CEILING(X7,6),$B$10:$B$26,0))</f>
        <v>9</v>
      </c>
      <c r="AA7" s="146">
        <f>IF(Y7="","",INDEX($C$10:$Q$26,Z7,Y7))</f>
        <v>509</v>
      </c>
    </row>
    <row r="8" spans="2:27" ht="15" customHeight="1">
      <c r="T8" s="384"/>
      <c r="V8" s="1">
        <f>+V7+1</f>
        <v>2</v>
      </c>
      <c r="W8" s="7">
        <f>'CALCULATOR SHEET'!I14</f>
        <v>51.5</v>
      </c>
      <c r="X8" s="7">
        <f>'CALCULATOR SHEET'!J14</f>
        <v>70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301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54.25</v>
      </c>
      <c r="X9" s="7">
        <f>'CALCULATOR SHEET'!J15</f>
        <v>70</v>
      </c>
      <c r="Y9" s="7">
        <f t="shared" si="1"/>
        <v>7</v>
      </c>
      <c r="Z9" s="7">
        <f t="shared" si="2"/>
        <v>9</v>
      </c>
      <c r="AA9" s="146">
        <f t="shared" si="3"/>
        <v>509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61</v>
      </c>
      <c r="X10" s="7">
        <f>'CALCULATOR SHEET'!J16</f>
        <v>97</v>
      </c>
      <c r="Y10" s="7">
        <f t="shared" si="1"/>
        <v>8</v>
      </c>
      <c r="Z10" s="7">
        <f t="shared" si="2"/>
        <v>14</v>
      </c>
      <c r="AA10" s="146">
        <f t="shared" si="3"/>
        <v>698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57</v>
      </c>
      <c r="X11" s="7">
        <f>'CALCULATOR SHEET'!J17</f>
        <v>97</v>
      </c>
      <c r="Y11" s="7">
        <f t="shared" si="1"/>
        <v>7</v>
      </c>
      <c r="Z11" s="7">
        <f t="shared" si="2"/>
        <v>14</v>
      </c>
      <c r="AA11" s="146">
        <f t="shared" si="3"/>
        <v>688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61</v>
      </c>
      <c r="X12" s="7">
        <f>'CALCULATOR SHEET'!J18</f>
        <v>97</v>
      </c>
      <c r="Y12" s="7">
        <f t="shared" si="1"/>
        <v>8</v>
      </c>
      <c r="Z12" s="7">
        <f t="shared" si="2"/>
        <v>14</v>
      </c>
      <c r="AA12" s="146">
        <f t="shared" si="3"/>
        <v>698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60</v>
      </c>
      <c r="X13" s="7">
        <f>'CALCULATOR SHEET'!J19</f>
        <v>97</v>
      </c>
      <c r="Y13" s="7">
        <f t="shared" si="1"/>
        <v>7</v>
      </c>
      <c r="Z13" s="7">
        <f t="shared" si="2"/>
        <v>14</v>
      </c>
      <c r="AA13" s="146">
        <f t="shared" si="3"/>
        <v>688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56.5</v>
      </c>
      <c r="X14" s="7">
        <f>'CALCULATOR SHEET'!J20</f>
        <v>97</v>
      </c>
      <c r="Y14" s="7">
        <f t="shared" si="1"/>
        <v>7</v>
      </c>
      <c r="Z14" s="7">
        <f t="shared" si="2"/>
        <v>14</v>
      </c>
      <c r="AA14" s="146">
        <f t="shared" si="3"/>
        <v>688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59.5</v>
      </c>
      <c r="X15" s="7">
        <f>'CALCULATOR SHEET'!J21</f>
        <v>97</v>
      </c>
      <c r="Y15" s="7">
        <f t="shared" si="1"/>
        <v>7</v>
      </c>
      <c r="Z15" s="7">
        <f t="shared" si="2"/>
        <v>14</v>
      </c>
      <c r="AA15" s="146">
        <f t="shared" si="3"/>
        <v>688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56.25</v>
      </c>
      <c r="X16" s="7">
        <f>'CALCULATOR SHEET'!J22</f>
        <v>70</v>
      </c>
      <c r="Y16" s="7">
        <f t="shared" si="1"/>
        <v>7</v>
      </c>
      <c r="Z16" s="7">
        <f t="shared" si="2"/>
        <v>9</v>
      </c>
      <c r="AA16" s="146">
        <f t="shared" si="3"/>
        <v>509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53.5</v>
      </c>
      <c r="X17" s="7">
        <f>'CALCULATOR SHEET'!J23</f>
        <v>70</v>
      </c>
      <c r="Y17" s="7">
        <f t="shared" si="1"/>
        <v>6</v>
      </c>
      <c r="Z17" s="7">
        <f t="shared" si="2"/>
        <v>9</v>
      </c>
      <c r="AA17" s="146">
        <f t="shared" si="3"/>
        <v>301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57</v>
      </c>
      <c r="X18" s="7">
        <f>'CALCULATOR SHEET'!J24</f>
        <v>70</v>
      </c>
      <c r="Y18" s="7">
        <f t="shared" si="1"/>
        <v>7</v>
      </c>
      <c r="Z18" s="7">
        <f t="shared" si="2"/>
        <v>9</v>
      </c>
      <c r="AA18" s="146">
        <f t="shared" si="3"/>
        <v>509</v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6" t="s">
        <v>104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3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33" ht="15.75" thickBot="1"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55.5</v>
      </c>
      <c r="Y5" s="7">
        <f>'PM-ORDER'!P5</f>
        <v>70</v>
      </c>
      <c r="Z5" s="7">
        <f>IF(X5&lt;&gt;"",MATCH(CEILING(X5,6),$C$4:$S$4,0),"")</f>
        <v>7</v>
      </c>
      <c r="AA5" s="7">
        <f>IF(X5&lt;&gt;"",MATCH(CEILING(Y5,6),$B$7:$B$26,0),"")</f>
        <v>9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51.5</v>
      </c>
      <c r="Y6" s="7">
        <f>'PM-ORDER'!P6</f>
        <v>70</v>
      </c>
      <c r="Z6" s="7">
        <f t="shared" ref="Z6:Z44" si="0">IF(X6&lt;&gt;"",MATCH(CEILING(X6,6),$C$4:$S$4,0),"")</f>
        <v>6</v>
      </c>
      <c r="AA6" s="7">
        <f t="shared" ref="AA6:AA44" si="1">IF(X6&lt;&gt;"",MATCH(CEILING(Y6,6),$B$7:$B$26,0),"")</f>
        <v>9</v>
      </c>
      <c r="AC6" s="7" t="str">
        <f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54.25</v>
      </c>
      <c r="Y7" s="7">
        <f>'PM-ORDER'!P7</f>
        <v>70</v>
      </c>
      <c r="Z7" s="7">
        <f t="shared" si="0"/>
        <v>7</v>
      </c>
      <c r="AA7" s="7">
        <f t="shared" si="1"/>
        <v>9</v>
      </c>
      <c r="AC7" s="7" t="str">
        <f>IF('PM-ORDER'!G7="ROLLER",INDEX($C$7:$S$26,AA7,Z7),"")</f>
        <v>RL-MAN -BSCH</v>
      </c>
      <c r="AF7" s="7" t="str">
        <f>IF('PM-ORDER'!G7="ZEBRA",INDEX($C$35:$S$54,AA7,Z7),"")</f>
        <v/>
      </c>
      <c r="AG7" s="1" t="str">
        <f t="shared" si="2"/>
        <v>RL-MAN -BSCH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61</v>
      </c>
      <c r="Y8" s="7">
        <f>'PM-ORDER'!P8</f>
        <v>97</v>
      </c>
      <c r="Z8" s="7">
        <f t="shared" si="0"/>
        <v>8</v>
      </c>
      <c r="AA8" s="7">
        <f t="shared" si="1"/>
        <v>14</v>
      </c>
      <c r="AC8" s="7" t="str">
        <f>IF('PM-ORDER'!G8="ROLLER",INDEX($C$7:$S$26,AA8,Z8),"")</f>
        <v>RL-MAN-BSMD</v>
      </c>
      <c r="AF8" s="7" t="str">
        <f>IF('PM-ORDER'!G8="ZEBRA",INDEX($C$35:$S$54,AA8,Z8),"")</f>
        <v/>
      </c>
      <c r="AG8" s="1" t="str">
        <f t="shared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57</v>
      </c>
      <c r="Y9" s="7">
        <f>'PM-ORDER'!P9</f>
        <v>97</v>
      </c>
      <c r="Z9" s="7">
        <f t="shared" si="0"/>
        <v>7</v>
      </c>
      <c r="AA9" s="7">
        <f t="shared" si="1"/>
        <v>14</v>
      </c>
      <c r="AC9" s="7" t="str">
        <f>IF('PM-ORDER'!G9="ROLLER",INDEX($C$7:$S$26,AA9,Z9),"")</f>
        <v>RL-MAN-BSMD</v>
      </c>
      <c r="AF9" s="7" t="str">
        <f>IF('PM-ORDER'!G9="ZEBRA",INDEX($C$35:$S$54,AA9,Z9),"")</f>
        <v/>
      </c>
      <c r="AG9" s="1" t="str">
        <f t="shared" si="2"/>
        <v>RL-MAN-BSMD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61</v>
      </c>
      <c r="Y10" s="7">
        <f>'PM-ORDER'!P10</f>
        <v>97</v>
      </c>
      <c r="Z10" s="7">
        <f t="shared" si="0"/>
        <v>8</v>
      </c>
      <c r="AA10" s="7">
        <f t="shared" si="1"/>
        <v>14</v>
      </c>
      <c r="AC10" s="7" t="str">
        <f>IF('PM-ORDER'!G10="ROLLER",INDEX($C$7:$S$26,AA10,Z10),"")</f>
        <v>RL-MAN-BSMD</v>
      </c>
      <c r="AF10" s="7" t="str">
        <f>IF('PM-ORDER'!G10="ZEBRA",INDEX($C$35:$S$54,AA10,Z10),"")</f>
        <v/>
      </c>
      <c r="AG10" s="1" t="str">
        <f t="shared" si="2"/>
        <v>RL-MAN-BSMD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60</v>
      </c>
      <c r="Y11" s="7">
        <f>'PM-ORDER'!P11</f>
        <v>97</v>
      </c>
      <c r="Z11" s="7">
        <f t="shared" si="0"/>
        <v>7</v>
      </c>
      <c r="AA11" s="7">
        <f t="shared" si="1"/>
        <v>14</v>
      </c>
      <c r="AC11" s="7" t="str">
        <f>IF('PM-ORDER'!G11="ROLLER",INDEX($C$7:$S$26,AA11,Z11),"")</f>
        <v>RL-MAN-BSMD</v>
      </c>
      <c r="AF11" s="7" t="str">
        <f>IF('PM-ORDER'!G11="ZEBRA",INDEX($C$35:$S$54,AA11,Z11),"")</f>
        <v/>
      </c>
      <c r="AG11" s="1" t="str">
        <f t="shared" si="2"/>
        <v>RL-MAN-BSMD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>'PM-ORDER'!O12</f>
        <v>56.5</v>
      </c>
      <c r="Y12" s="7">
        <f>'PM-ORDER'!P12</f>
        <v>97</v>
      </c>
      <c r="Z12" s="7">
        <f t="shared" si="0"/>
        <v>7</v>
      </c>
      <c r="AA12" s="7">
        <f t="shared" si="1"/>
        <v>14</v>
      </c>
      <c r="AC12" s="7" t="str">
        <f>IF('PM-ORDER'!G12="ROLLER",INDEX($C$7:$S$26,AA12,Z12),"")</f>
        <v>RL-MAN-BSMD</v>
      </c>
      <c r="AF12" s="7" t="str">
        <f>IF('PM-ORDER'!G12="ZEBRA",INDEX($C$35:$S$54,AA12,Z12),"")</f>
        <v/>
      </c>
      <c r="AG12" s="1" t="str">
        <f t="shared" si="2"/>
        <v>RL-MAN-BSMD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>'PM-ORDER'!O13</f>
        <v>59.5</v>
      </c>
      <c r="Y13" s="7">
        <f>'PM-ORDER'!P13</f>
        <v>97</v>
      </c>
      <c r="Z13" s="7">
        <f t="shared" si="0"/>
        <v>7</v>
      </c>
      <c r="AA13" s="7">
        <f t="shared" si="1"/>
        <v>14</v>
      </c>
      <c r="AC13" s="7" t="str">
        <f>IF('PM-ORDER'!G13="ROLLER",INDEX($C$7:$S$26,AA13,Z13),"")</f>
        <v>RL-MAN-BSMD</v>
      </c>
      <c r="AF13" s="7" t="str">
        <f>IF('PM-ORDER'!G13="ZEBRA",INDEX($C$35:$S$54,AA13,Z13),"")</f>
        <v/>
      </c>
      <c r="AG13" s="1" t="str">
        <f t="shared" si="2"/>
        <v>RL-MAN-BSMD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>'PM-ORDER'!O14</f>
        <v>56.25</v>
      </c>
      <c r="Y14" s="7">
        <f>'PM-ORDER'!P14</f>
        <v>70</v>
      </c>
      <c r="Z14" s="7">
        <f t="shared" si="0"/>
        <v>7</v>
      </c>
      <c r="AA14" s="7">
        <f t="shared" si="1"/>
        <v>9</v>
      </c>
      <c r="AC14" s="7" t="str">
        <f>IF('PM-ORDER'!G14="ROLLER",INDEX($C$7:$S$26,AA14,Z14),"")</f>
        <v>RL-MAN -BSCH</v>
      </c>
      <c r="AF14" s="7" t="str">
        <f>IF('PM-ORDER'!G14="ZEBRA",INDEX($C$35:$S$54,AA14,Z14),"")</f>
        <v/>
      </c>
      <c r="AG14" s="1" t="str">
        <f t="shared" si="2"/>
        <v>RL-MAN -BSCH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>'PM-ORDER'!O15</f>
        <v>53.5</v>
      </c>
      <c r="Y15" s="7">
        <f>'PM-ORDER'!P15</f>
        <v>70</v>
      </c>
      <c r="Z15" s="7">
        <f t="shared" si="0"/>
        <v>6</v>
      </c>
      <c r="AA15" s="7">
        <f t="shared" si="1"/>
        <v>9</v>
      </c>
      <c r="AC15" s="7" t="str">
        <f>IF('PM-ORDER'!G15="ROLLER",INDEX($C$7:$S$26,AA15,Z15),"")</f>
        <v>RL-MAN -BSCH</v>
      </c>
      <c r="AF15" s="7" t="str">
        <f>IF('PM-ORDER'!G15="ZEBRA",INDEX($C$35:$S$54,AA15,Z15),"")</f>
        <v/>
      </c>
      <c r="AG15" s="1" t="str">
        <f t="shared" si="2"/>
        <v>RL-MAN -BSCH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>
        <f>'PM-ORDER'!O16</f>
        <v>57</v>
      </c>
      <c r="Y16" s="7">
        <f>'PM-ORDER'!P16</f>
        <v>70</v>
      </c>
      <c r="Z16" s="7">
        <f t="shared" si="0"/>
        <v>7</v>
      </c>
      <c r="AA16" s="7">
        <f t="shared" si="1"/>
        <v>9</v>
      </c>
      <c r="AC16" s="7" t="str">
        <f>IF('PM-ORDER'!G16="ROLLER",INDEX($C$7:$S$26,AA16,Z16),"")</f>
        <v>RL-MAN -BSCH</v>
      </c>
      <c r="AF16" s="7" t="str">
        <f>IF('PM-ORDER'!G16="ZEBRA",INDEX($C$35:$S$54,AA16,Z16),"")</f>
        <v/>
      </c>
      <c r="AG16" s="1" t="str">
        <f t="shared" si="2"/>
        <v>RL-MAN -BSCH</v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6" t="s">
        <v>93</v>
      </c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252</v>
      </c>
      <c r="D35" s="265" t="s">
        <v>252</v>
      </c>
      <c r="E35" s="265" t="s">
        <v>252</v>
      </c>
      <c r="F35" s="265" t="s">
        <v>252</v>
      </c>
      <c r="G35" s="265" t="s">
        <v>252</v>
      </c>
      <c r="H35" s="265" t="s">
        <v>252</v>
      </c>
      <c r="I35" s="265" t="s">
        <v>252</v>
      </c>
      <c r="J35" s="265" t="s">
        <v>252</v>
      </c>
      <c r="K35" s="265" t="s">
        <v>252</v>
      </c>
      <c r="L35" s="265" t="s">
        <v>252</v>
      </c>
      <c r="M35" s="265" t="s">
        <v>252</v>
      </c>
      <c r="N35" s="265" t="s">
        <v>252</v>
      </c>
      <c r="O35" s="265" t="s">
        <v>252</v>
      </c>
      <c r="P35" s="265" t="s">
        <v>252</v>
      </c>
      <c r="Q35" s="265" t="s">
        <v>252</v>
      </c>
      <c r="R35" s="265" t="s">
        <v>252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252</v>
      </c>
      <c r="D36" s="265" t="s">
        <v>252</v>
      </c>
      <c r="E36" s="265" t="s">
        <v>252</v>
      </c>
      <c r="F36" s="265" t="s">
        <v>252</v>
      </c>
      <c r="G36" s="265" t="s">
        <v>252</v>
      </c>
      <c r="H36" s="265" t="s">
        <v>252</v>
      </c>
      <c r="I36" s="265" t="s">
        <v>252</v>
      </c>
      <c r="J36" s="265" t="s">
        <v>252</v>
      </c>
      <c r="K36" s="265" t="s">
        <v>252</v>
      </c>
      <c r="L36" s="265" t="s">
        <v>252</v>
      </c>
      <c r="M36" s="265" t="s">
        <v>252</v>
      </c>
      <c r="N36" s="265" t="s">
        <v>252</v>
      </c>
      <c r="O36" s="265" t="s">
        <v>252</v>
      </c>
      <c r="P36" s="265" t="s">
        <v>252</v>
      </c>
      <c r="Q36" s="265" t="s">
        <v>252</v>
      </c>
      <c r="R36" s="265" t="s">
        <v>252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252</v>
      </c>
      <c r="D37" s="265" t="s">
        <v>252</v>
      </c>
      <c r="E37" s="265" t="s">
        <v>252</v>
      </c>
      <c r="F37" s="265" t="s">
        <v>252</v>
      </c>
      <c r="G37" s="265" t="s">
        <v>252</v>
      </c>
      <c r="H37" s="265" t="s">
        <v>252</v>
      </c>
      <c r="I37" s="265" t="s">
        <v>252</v>
      </c>
      <c r="J37" s="265" t="s">
        <v>252</v>
      </c>
      <c r="K37" s="265" t="s">
        <v>252</v>
      </c>
      <c r="L37" s="265" t="s">
        <v>252</v>
      </c>
      <c r="M37" s="265" t="s">
        <v>252</v>
      </c>
      <c r="N37" s="265" t="s">
        <v>252</v>
      </c>
      <c r="O37" s="265" t="s">
        <v>252</v>
      </c>
      <c r="P37" s="265" t="s">
        <v>252</v>
      </c>
      <c r="Q37" s="265" t="s">
        <v>252</v>
      </c>
      <c r="R37" s="265" t="s">
        <v>252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252</v>
      </c>
      <c r="D38" s="265" t="s">
        <v>252</v>
      </c>
      <c r="E38" s="265" t="s">
        <v>252</v>
      </c>
      <c r="F38" s="265" t="s">
        <v>252</v>
      </c>
      <c r="G38" s="265" t="s">
        <v>252</v>
      </c>
      <c r="H38" s="265" t="s">
        <v>252</v>
      </c>
      <c r="I38" s="265" t="s">
        <v>252</v>
      </c>
      <c r="J38" s="265" t="s">
        <v>252</v>
      </c>
      <c r="K38" s="265" t="s">
        <v>252</v>
      </c>
      <c r="L38" s="265" t="s">
        <v>252</v>
      </c>
      <c r="M38" s="265" t="s">
        <v>252</v>
      </c>
      <c r="N38" s="265" t="s">
        <v>252</v>
      </c>
      <c r="O38" s="265" t="s">
        <v>252</v>
      </c>
      <c r="P38" s="265" t="s">
        <v>252</v>
      </c>
      <c r="Q38" s="265" t="s">
        <v>252</v>
      </c>
      <c r="R38" s="265" t="s">
        <v>252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252</v>
      </c>
      <c r="D39" s="265" t="s">
        <v>252</v>
      </c>
      <c r="E39" s="265" t="s">
        <v>252</v>
      </c>
      <c r="F39" s="265" t="s">
        <v>252</v>
      </c>
      <c r="G39" s="265" t="s">
        <v>252</v>
      </c>
      <c r="H39" s="265" t="s">
        <v>252</v>
      </c>
      <c r="I39" s="265" t="s">
        <v>252</v>
      </c>
      <c r="J39" s="265" t="s">
        <v>252</v>
      </c>
      <c r="K39" s="265" t="s">
        <v>252</v>
      </c>
      <c r="L39" s="265" t="s">
        <v>252</v>
      </c>
      <c r="M39" s="265" t="s">
        <v>252</v>
      </c>
      <c r="N39" s="265" t="s">
        <v>252</v>
      </c>
      <c r="O39" s="265" t="s">
        <v>252</v>
      </c>
      <c r="P39" s="265" t="s">
        <v>252</v>
      </c>
      <c r="Q39" s="265" t="s">
        <v>252</v>
      </c>
      <c r="R39" s="265" t="s">
        <v>252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252</v>
      </c>
      <c r="D40" s="265" t="s">
        <v>252</v>
      </c>
      <c r="E40" s="265" t="s">
        <v>252</v>
      </c>
      <c r="F40" s="265" t="s">
        <v>252</v>
      </c>
      <c r="G40" s="265" t="s">
        <v>252</v>
      </c>
      <c r="H40" s="265" t="s">
        <v>252</v>
      </c>
      <c r="I40" s="265" t="s">
        <v>252</v>
      </c>
      <c r="J40" s="265" t="s">
        <v>252</v>
      </c>
      <c r="K40" s="265" t="s">
        <v>252</v>
      </c>
      <c r="L40" s="265" t="s">
        <v>252</v>
      </c>
      <c r="M40" s="265" t="s">
        <v>252</v>
      </c>
      <c r="N40" s="265" t="s">
        <v>252</v>
      </c>
      <c r="O40" s="265" t="s">
        <v>252</v>
      </c>
      <c r="P40" s="265" t="s">
        <v>252</v>
      </c>
      <c r="Q40" s="265" t="s">
        <v>252</v>
      </c>
      <c r="R40" s="265" t="s">
        <v>252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252</v>
      </c>
      <c r="D41" s="265" t="s">
        <v>252</v>
      </c>
      <c r="E41" s="265" t="s">
        <v>252</v>
      </c>
      <c r="F41" s="265" t="s">
        <v>252</v>
      </c>
      <c r="G41" s="265" t="s">
        <v>252</v>
      </c>
      <c r="H41" s="265" t="s">
        <v>252</v>
      </c>
      <c r="I41" s="265" t="s">
        <v>252</v>
      </c>
      <c r="J41" s="265" t="s">
        <v>252</v>
      </c>
      <c r="K41" s="265" t="s">
        <v>252</v>
      </c>
      <c r="L41" s="265" t="s">
        <v>252</v>
      </c>
      <c r="M41" s="265" t="s">
        <v>252</v>
      </c>
      <c r="N41" s="265" t="s">
        <v>252</v>
      </c>
      <c r="O41" s="265" t="s">
        <v>252</v>
      </c>
      <c r="P41" s="265" t="s">
        <v>252</v>
      </c>
      <c r="Q41" s="265" t="s">
        <v>252</v>
      </c>
      <c r="R41" s="265" t="s">
        <v>252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252</v>
      </c>
      <c r="D42" s="265" t="s">
        <v>252</v>
      </c>
      <c r="E42" s="265" t="s">
        <v>252</v>
      </c>
      <c r="F42" s="265" t="s">
        <v>252</v>
      </c>
      <c r="G42" s="265" t="s">
        <v>252</v>
      </c>
      <c r="H42" s="265" t="s">
        <v>252</v>
      </c>
      <c r="I42" s="265" t="s">
        <v>252</v>
      </c>
      <c r="J42" s="265" t="s">
        <v>252</v>
      </c>
      <c r="K42" s="265" t="s">
        <v>252</v>
      </c>
      <c r="L42" s="265" t="s">
        <v>252</v>
      </c>
      <c r="M42" s="265" t="s">
        <v>252</v>
      </c>
      <c r="N42" s="265" t="s">
        <v>252</v>
      </c>
      <c r="O42" s="265" t="s">
        <v>252</v>
      </c>
      <c r="P42" s="265" t="s">
        <v>252</v>
      </c>
      <c r="Q42" s="265" t="s">
        <v>252</v>
      </c>
      <c r="R42" s="265" t="s">
        <v>252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252</v>
      </c>
      <c r="D43" s="265" t="s">
        <v>252</v>
      </c>
      <c r="E43" s="265" t="s">
        <v>252</v>
      </c>
      <c r="F43" s="265" t="s">
        <v>252</v>
      </c>
      <c r="G43" s="265" t="s">
        <v>252</v>
      </c>
      <c r="H43" s="265" t="s">
        <v>252</v>
      </c>
      <c r="I43" s="265" t="s">
        <v>252</v>
      </c>
      <c r="J43" s="265" t="s">
        <v>252</v>
      </c>
      <c r="K43" s="265" t="s">
        <v>252</v>
      </c>
      <c r="L43" s="265" t="s">
        <v>252</v>
      </c>
      <c r="M43" s="265" t="s">
        <v>252</v>
      </c>
      <c r="N43" s="265" t="s">
        <v>252</v>
      </c>
      <c r="O43" s="265" t="s">
        <v>252</v>
      </c>
      <c r="P43" s="265" t="s">
        <v>252</v>
      </c>
      <c r="Q43" s="265" t="s">
        <v>252</v>
      </c>
      <c r="R43" s="265" t="s">
        <v>252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252</v>
      </c>
      <c r="D44" s="265" t="s">
        <v>252</v>
      </c>
      <c r="E44" s="265" t="s">
        <v>252</v>
      </c>
      <c r="F44" s="265" t="s">
        <v>252</v>
      </c>
      <c r="G44" s="265" t="s">
        <v>252</v>
      </c>
      <c r="H44" s="265" t="s">
        <v>252</v>
      </c>
      <c r="I44" s="265" t="s">
        <v>252</v>
      </c>
      <c r="J44" s="265" t="s">
        <v>252</v>
      </c>
      <c r="K44" s="265" t="s">
        <v>252</v>
      </c>
      <c r="L44" s="265" t="s">
        <v>252</v>
      </c>
      <c r="M44" s="265" t="s">
        <v>252</v>
      </c>
      <c r="N44" s="265" t="s">
        <v>252</v>
      </c>
      <c r="O44" s="265" t="s">
        <v>252</v>
      </c>
      <c r="P44" s="265" t="s">
        <v>252</v>
      </c>
      <c r="Q44" s="265" t="s">
        <v>252</v>
      </c>
      <c r="R44" s="265" t="s">
        <v>252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252</v>
      </c>
      <c r="D45" s="265" t="s">
        <v>252</v>
      </c>
      <c r="E45" s="265" t="s">
        <v>252</v>
      </c>
      <c r="F45" s="265" t="s">
        <v>252</v>
      </c>
      <c r="G45" s="265" t="s">
        <v>252</v>
      </c>
      <c r="H45" s="265" t="s">
        <v>252</v>
      </c>
      <c r="I45" s="265" t="s">
        <v>252</v>
      </c>
      <c r="J45" s="265" t="s">
        <v>252</v>
      </c>
      <c r="K45" s="265" t="s">
        <v>252</v>
      </c>
      <c r="L45" s="265" t="s">
        <v>252</v>
      </c>
      <c r="M45" s="265" t="s">
        <v>252</v>
      </c>
      <c r="N45" s="265" t="s">
        <v>252</v>
      </c>
      <c r="O45" s="265" t="s">
        <v>252</v>
      </c>
      <c r="P45" s="265" t="s">
        <v>252</v>
      </c>
      <c r="Q45" s="265" t="s">
        <v>252</v>
      </c>
      <c r="R45" s="265" t="s">
        <v>252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252</v>
      </c>
      <c r="D46" s="265" t="s">
        <v>252</v>
      </c>
      <c r="E46" s="265" t="s">
        <v>252</v>
      </c>
      <c r="F46" s="265" t="s">
        <v>252</v>
      </c>
      <c r="G46" s="265" t="s">
        <v>252</v>
      </c>
      <c r="H46" s="265" t="s">
        <v>252</v>
      </c>
      <c r="I46" s="265" t="s">
        <v>252</v>
      </c>
      <c r="J46" s="265" t="s">
        <v>252</v>
      </c>
      <c r="K46" s="265" t="s">
        <v>252</v>
      </c>
      <c r="L46" s="265" t="s">
        <v>252</v>
      </c>
      <c r="M46" s="265" t="s">
        <v>252</v>
      </c>
      <c r="N46" s="265" t="s">
        <v>252</v>
      </c>
      <c r="O46" s="265" t="s">
        <v>252</v>
      </c>
      <c r="P46" s="265" t="s">
        <v>252</v>
      </c>
      <c r="Q46" s="265" t="s">
        <v>252</v>
      </c>
      <c r="R46" s="265" t="s">
        <v>252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252</v>
      </c>
      <c r="D47" s="265" t="s">
        <v>252</v>
      </c>
      <c r="E47" s="265" t="s">
        <v>252</v>
      </c>
      <c r="F47" s="265" t="s">
        <v>252</v>
      </c>
      <c r="G47" s="265" t="s">
        <v>252</v>
      </c>
      <c r="H47" s="265" t="s">
        <v>252</v>
      </c>
      <c r="I47" s="265" t="s">
        <v>252</v>
      </c>
      <c r="J47" s="265" t="s">
        <v>252</v>
      </c>
      <c r="K47" s="265" t="s">
        <v>252</v>
      </c>
      <c r="L47" s="265" t="s">
        <v>252</v>
      </c>
      <c r="M47" s="265" t="s">
        <v>252</v>
      </c>
      <c r="N47" s="265" t="s">
        <v>252</v>
      </c>
      <c r="O47" s="265" t="s">
        <v>252</v>
      </c>
      <c r="P47" s="265" t="s">
        <v>252</v>
      </c>
      <c r="Q47" s="265" t="s">
        <v>252</v>
      </c>
      <c r="R47" s="265" t="s">
        <v>252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252</v>
      </c>
      <c r="D48" s="265" t="s">
        <v>252</v>
      </c>
      <c r="E48" s="265" t="s">
        <v>252</v>
      </c>
      <c r="F48" s="265" t="s">
        <v>252</v>
      </c>
      <c r="G48" s="265" t="s">
        <v>252</v>
      </c>
      <c r="H48" s="265" t="s">
        <v>252</v>
      </c>
      <c r="I48" s="265" t="s">
        <v>252</v>
      </c>
      <c r="J48" s="265" t="s">
        <v>252</v>
      </c>
      <c r="K48" s="265" t="s">
        <v>252</v>
      </c>
      <c r="L48" s="265" t="s">
        <v>252</v>
      </c>
      <c r="M48" s="265" t="s">
        <v>252</v>
      </c>
      <c r="N48" s="265" t="s">
        <v>252</v>
      </c>
      <c r="O48" s="265" t="s">
        <v>252</v>
      </c>
      <c r="P48" s="265" t="s">
        <v>252</v>
      </c>
      <c r="Q48" s="265" t="s">
        <v>252</v>
      </c>
      <c r="R48" s="265" t="s">
        <v>252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252</v>
      </c>
      <c r="D49" s="265" t="s">
        <v>252</v>
      </c>
      <c r="E49" s="265" t="s">
        <v>252</v>
      </c>
      <c r="F49" s="265" t="s">
        <v>252</v>
      </c>
      <c r="G49" s="265" t="s">
        <v>252</v>
      </c>
      <c r="H49" s="265" t="s">
        <v>252</v>
      </c>
      <c r="I49" s="265" t="s">
        <v>252</v>
      </c>
      <c r="J49" s="265" t="s">
        <v>252</v>
      </c>
      <c r="K49" s="265" t="s">
        <v>252</v>
      </c>
      <c r="L49" s="265" t="s">
        <v>252</v>
      </c>
      <c r="M49" s="265" t="s">
        <v>252</v>
      </c>
      <c r="N49" s="265" t="s">
        <v>252</v>
      </c>
      <c r="O49" s="265" t="s">
        <v>252</v>
      </c>
      <c r="P49" s="265" t="s">
        <v>252</v>
      </c>
      <c r="Q49" s="265" t="s">
        <v>252</v>
      </c>
      <c r="R49" s="265" t="s">
        <v>252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252</v>
      </c>
      <c r="D50" s="265" t="s">
        <v>252</v>
      </c>
      <c r="E50" s="265" t="s">
        <v>252</v>
      </c>
      <c r="F50" s="265" t="s">
        <v>252</v>
      </c>
      <c r="G50" s="265" t="s">
        <v>252</v>
      </c>
      <c r="H50" s="265" t="s">
        <v>252</v>
      </c>
      <c r="I50" s="265" t="s">
        <v>252</v>
      </c>
      <c r="J50" s="265" t="s">
        <v>252</v>
      </c>
      <c r="K50" s="265" t="s">
        <v>252</v>
      </c>
      <c r="L50" s="265" t="s">
        <v>252</v>
      </c>
      <c r="M50" s="265" t="s">
        <v>252</v>
      </c>
      <c r="N50" s="265" t="s">
        <v>252</v>
      </c>
      <c r="O50" s="265" t="s">
        <v>252</v>
      </c>
      <c r="P50" s="265" t="s">
        <v>252</v>
      </c>
      <c r="Q50" s="265" t="s">
        <v>252</v>
      </c>
      <c r="R50" s="265" t="s">
        <v>252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252</v>
      </c>
      <c r="D51" s="265" t="s">
        <v>252</v>
      </c>
      <c r="E51" s="265" t="s">
        <v>252</v>
      </c>
      <c r="F51" s="265" t="s">
        <v>252</v>
      </c>
      <c r="G51" s="265" t="s">
        <v>252</v>
      </c>
      <c r="H51" s="265" t="s">
        <v>252</v>
      </c>
      <c r="I51" s="265" t="s">
        <v>252</v>
      </c>
      <c r="J51" s="265" t="s">
        <v>252</v>
      </c>
      <c r="K51" s="265" t="s">
        <v>252</v>
      </c>
      <c r="L51" s="265" t="s">
        <v>252</v>
      </c>
      <c r="M51" s="265" t="s">
        <v>252</v>
      </c>
      <c r="N51" s="265" t="s">
        <v>252</v>
      </c>
      <c r="O51" s="265" t="s">
        <v>252</v>
      </c>
      <c r="P51" s="265" t="s">
        <v>252</v>
      </c>
      <c r="Q51" s="265" t="s">
        <v>252</v>
      </c>
      <c r="R51" s="265" t="s">
        <v>252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6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6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6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6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6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6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4"/>
      <c r="T11" s="364"/>
      <c r="U11" s="364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6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4"/>
      <c r="T14" s="364"/>
      <c r="U14" s="364"/>
      <c r="W14" s="364"/>
      <c r="X14" s="364"/>
      <c r="Y14" s="364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4"/>
      <c r="T20" s="364"/>
      <c r="U20" s="364"/>
      <c r="W20" s="364"/>
      <c r="X20" s="364"/>
      <c r="Y20" s="364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9" t="s">
        <v>141</v>
      </c>
      <c r="R26" s="210" t="s">
        <v>142</v>
      </c>
      <c r="S26" s="211"/>
      <c r="T26" s="211"/>
      <c r="U26" s="212" t="s">
        <v>404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09" t="s">
        <v>238</v>
      </c>
      <c r="R29" s="210" t="s">
        <v>272</v>
      </c>
      <c r="S29" s="211"/>
      <c r="T29" s="211"/>
      <c r="U29" s="212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408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409</v>
      </c>
      <c r="F64" s="330" t="s">
        <v>410</v>
      </c>
      <c r="G64" s="330" t="s">
        <v>420</v>
      </c>
      <c r="H64" s="330" t="s">
        <v>411</v>
      </c>
      <c r="I64" s="330" t="s">
        <v>412</v>
      </c>
      <c r="J64" s="330" t="s">
        <v>413</v>
      </c>
    </row>
    <row r="65" spans="5:10" ht="15.75">
      <c r="E65" s="329" t="s">
        <v>414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415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416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417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418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419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0" t="s">
        <v>90</v>
      </c>
      <c r="I82" s="370"/>
      <c r="J82" s="370" t="s">
        <v>440</v>
      </c>
      <c r="K82" s="370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0" t="s">
        <v>88</v>
      </c>
      <c r="F84" s="370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6">
        <v>320</v>
      </c>
      <c r="K86" s="1" t="s">
        <v>313</v>
      </c>
      <c r="L86" s="336">
        <v>380</v>
      </c>
    </row>
    <row r="87" spans="5:12">
      <c r="E87" s="1" t="s">
        <v>311</v>
      </c>
      <c r="F87" s="336">
        <v>320</v>
      </c>
      <c r="H87" s="1" t="s">
        <v>313</v>
      </c>
      <c r="I87" s="336">
        <v>380</v>
      </c>
      <c r="K87" s="1" t="s">
        <v>314</v>
      </c>
      <c r="L87" s="336">
        <v>320</v>
      </c>
    </row>
    <row r="88" spans="5:12">
      <c r="E88" s="1" t="s">
        <v>312</v>
      </c>
      <c r="F88" s="336">
        <v>570</v>
      </c>
      <c r="H88" s="1" t="s">
        <v>314</v>
      </c>
      <c r="I88" s="336">
        <v>320</v>
      </c>
      <c r="K88" s="1" t="s">
        <v>315</v>
      </c>
      <c r="L88" s="336">
        <v>290</v>
      </c>
    </row>
    <row r="89" spans="5:12">
      <c r="E89" s="1" t="s">
        <v>313</v>
      </c>
      <c r="F89" s="336">
        <v>380</v>
      </c>
    </row>
    <row r="90" spans="5:12">
      <c r="E90" s="1" t="s">
        <v>314</v>
      </c>
      <c r="F90" s="336">
        <v>320</v>
      </c>
    </row>
    <row r="91" spans="5:12">
      <c r="E91" s="1" t="s">
        <v>315</v>
      </c>
      <c r="F91" s="336">
        <v>290</v>
      </c>
    </row>
    <row r="92" spans="5:12">
      <c r="E92" s="1" t="s">
        <v>316</v>
      </c>
      <c r="F92" s="336">
        <v>720</v>
      </c>
    </row>
    <row r="93" spans="5:12">
      <c r="E93" s="1" t="s">
        <v>317</v>
      </c>
      <c r="F93" s="336">
        <v>880</v>
      </c>
    </row>
    <row r="101" spans="7:7">
      <c r="G101" s="3" t="s">
        <v>441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4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1" t="s">
        <v>214</v>
      </c>
      <c r="V1" s="371"/>
      <c r="AG1" s="373" t="s">
        <v>218</v>
      </c>
      <c r="AH1" s="374"/>
      <c r="AI1" s="374"/>
      <c r="AJ1" s="374"/>
      <c r="AK1" s="374"/>
      <c r="AL1" s="374"/>
      <c r="AM1" s="374"/>
      <c r="AN1" s="374"/>
      <c r="AO1" s="293"/>
    </row>
    <row r="2" spans="2:41" ht="15" customHeight="1">
      <c r="C2" s="222" t="str">
        <f>'CALCULATOR SHEET'!T2</f>
        <v>REV.4.13 MAY1722</v>
      </c>
      <c r="D2" s="125" t="s">
        <v>191</v>
      </c>
      <c r="F2" s="38" t="s">
        <v>159</v>
      </c>
      <c r="G2" s="223">
        <f ca="1">TODAY()</f>
        <v>45958</v>
      </c>
      <c r="H2" s="222"/>
      <c r="U2" s="371"/>
      <c r="V2" s="371"/>
      <c r="AG2" s="375"/>
      <c r="AH2" s="376"/>
      <c r="AI2" s="376"/>
      <c r="AJ2" s="376"/>
      <c r="AK2" s="376"/>
      <c r="AL2" s="376"/>
      <c r="AM2" s="376"/>
      <c r="AN2" s="376"/>
      <c r="AO2" s="293"/>
    </row>
    <row r="3" spans="2:41" ht="15" customHeight="1">
      <c r="C3" s="222" t="s">
        <v>160</v>
      </c>
      <c r="G3" s="225"/>
      <c r="I3" s="34">
        <v>0</v>
      </c>
      <c r="U3" s="372"/>
      <c r="V3" s="372"/>
      <c r="AG3" s="377"/>
      <c r="AH3" s="378"/>
      <c r="AI3" s="378"/>
      <c r="AJ3" s="378"/>
      <c r="AK3" s="378"/>
      <c r="AL3" s="378"/>
      <c r="AM3" s="378"/>
      <c r="AN3" s="378"/>
      <c r="AO3" s="293"/>
    </row>
    <row r="4" spans="2:41" s="246" customFormat="1" ht="50.1" customHeight="1">
      <c r="B4" s="247" t="s">
        <v>161</v>
      </c>
      <c r="C4" s="247" t="s">
        <v>162</v>
      </c>
      <c r="D4" s="248" t="s">
        <v>163</v>
      </c>
      <c r="E4" s="248" t="s">
        <v>164</v>
      </c>
      <c r="F4" s="247" t="s">
        <v>165</v>
      </c>
      <c r="G4" s="247" t="s">
        <v>166</v>
      </c>
      <c r="H4" s="249" t="s">
        <v>248</v>
      </c>
      <c r="I4" s="247" t="s">
        <v>167</v>
      </c>
      <c r="J4" s="266" t="s">
        <v>168</v>
      </c>
      <c r="K4" s="247" t="s">
        <v>169</v>
      </c>
      <c r="L4" s="247" t="s">
        <v>170</v>
      </c>
      <c r="M4" s="266" t="s">
        <v>171</v>
      </c>
      <c r="N4" s="247" t="s">
        <v>180</v>
      </c>
      <c r="O4" s="247" t="s">
        <v>172</v>
      </c>
      <c r="P4" s="247" t="s">
        <v>173</v>
      </c>
      <c r="Q4" s="247" t="s">
        <v>174</v>
      </c>
      <c r="R4" s="247" t="s">
        <v>175</v>
      </c>
      <c r="S4" s="247" t="s">
        <v>176</v>
      </c>
      <c r="T4" s="247" t="s">
        <v>177</v>
      </c>
      <c r="U4" s="247" t="s">
        <v>178</v>
      </c>
      <c r="V4" s="247" t="s">
        <v>179</v>
      </c>
      <c r="W4" s="247" t="s">
        <v>181</v>
      </c>
      <c r="X4" s="247" t="s">
        <v>182</v>
      </c>
      <c r="Y4" s="247" t="s">
        <v>183</v>
      </c>
      <c r="Z4" s="247" t="s">
        <v>184</v>
      </c>
      <c r="AA4" s="247" t="s">
        <v>185</v>
      </c>
      <c r="AB4" s="247" t="s">
        <v>186</v>
      </c>
      <c r="AC4" s="247" t="s">
        <v>187</v>
      </c>
      <c r="AD4" s="247" t="s">
        <v>188</v>
      </c>
      <c r="AE4" s="247" t="s">
        <v>189</v>
      </c>
      <c r="AG4" s="250" t="s">
        <v>51</v>
      </c>
      <c r="AH4" s="250" t="s">
        <v>283</v>
      </c>
      <c r="AI4" s="250" t="s">
        <v>219</v>
      </c>
      <c r="AJ4" s="250" t="s">
        <v>220</v>
      </c>
      <c r="AK4" s="250" t="s">
        <v>221</v>
      </c>
      <c r="AL4" s="250" t="s">
        <v>222</v>
      </c>
      <c r="AM4" s="247" t="s">
        <v>223</v>
      </c>
      <c r="AN4" s="250" t="s">
        <v>190</v>
      </c>
      <c r="AO4" s="298" t="s">
        <v>284</v>
      </c>
    </row>
    <row r="5" spans="2:41" s="64" customFormat="1" ht="30" customHeight="1">
      <c r="B5" s="226">
        <v>1</v>
      </c>
      <c r="C5" s="227" t="str">
        <f>IF('CALCULATOR SHEET'!D13&lt;&gt;"",'CALCULATOR SHEET'!$T$5,"")</f>
        <v>BS 102725EG-3</v>
      </c>
      <c r="D5" s="228">
        <f>IF('CALCULATOR SHEET'!D13&lt;&gt;"",'CALCULATOR SHEET'!$T$9,"")</f>
        <v>45957</v>
      </c>
      <c r="E5" s="229" t="str">
        <f>IF(D5&lt;&gt;"","BAJA SHADES","")</f>
        <v>BAJA SHADES</v>
      </c>
      <c r="F5" s="230" t="str">
        <f>IF(C5&lt;&gt;"",'CALCULATOR SHEET'!$D$9,"")</f>
        <v>PERSIANAS BLACK OUT</v>
      </c>
      <c r="G5" s="230" t="str">
        <f>IF('CALCULATOR SHEET'!D13&lt;&gt;"",'CALCULATOR SHEET'!D13,"")</f>
        <v>ROLLER</v>
      </c>
      <c r="H5" s="230" t="str">
        <f>IF(Q5="CCL",BOMS!AG5,"")</f>
        <v>RL-MAN -BSCH</v>
      </c>
      <c r="I5" s="229">
        <v>1</v>
      </c>
      <c r="J5" s="230" t="str">
        <f>IF(C5&lt;&gt;"",'CALCULATOR SHEET'!K13,"")</f>
        <v>METAL CHAIN</v>
      </c>
      <c r="K5" s="230" t="str">
        <f>IF(J5=GENERAL!$H$6,GENERAL!$H$6,IF(J5=GENERAL!$H$7,GENERAL!$H$7,IF('PM-ORDER'!J5=GENERAL!$H$8,GENERAL!$H$8,"")))</f>
        <v>METAL CHAIN</v>
      </c>
      <c r="L5" s="230" t="str">
        <f>IF(C5&lt;&gt;"",'CALCULATOR SHEET'!G13,"")</f>
        <v>BO LONG BEACH SAMBA</v>
      </c>
      <c r="M5" s="230" t="str">
        <f>IF(C5&lt;&gt;"",'CALCULATOR SHEET'!O13,"")</f>
        <v>REVERSE ROLL</v>
      </c>
      <c r="N5" s="230" t="str">
        <f>IF(C5&lt;&gt;"",'CALCULATOR SHEET'!H13,"")</f>
        <v>A</v>
      </c>
      <c r="O5" s="232">
        <f>IF(D5&lt;&gt;"",'CALCULATOR SHEET'!I13,"")</f>
        <v>55.5</v>
      </c>
      <c r="P5" s="232">
        <f>IF(E5&lt;&gt;"",'CALCULATOR SHEET'!J13,"")</f>
        <v>70</v>
      </c>
      <c r="Q5" s="229" t="str">
        <f>IF('CALCULATOR SHEET'!K13=GENERAL!$H$9,GENERAL!$H$9,IF(OR('CALCULATOR SHEET'!K13=GENERAL!$H$6,'CALCULATOR SHEET'!K13=GENERAL!$H$7,'CALCULATOR SHEET'!K13=GENERAL!$H$8),"CCL",""))</f>
        <v>CCL</v>
      </c>
      <c r="R5" s="229" t="str">
        <f>IF(C5&lt;&gt;"",'CALCULATOR SHEET'!M13,"")</f>
        <v>L</v>
      </c>
      <c r="S5" s="229" t="str">
        <f>IF(D5&lt;&gt;"",'CALCULATOR SHEET'!N13,"")</f>
        <v>INSIDE</v>
      </c>
      <c r="T5" s="231"/>
      <c r="U5" s="245"/>
      <c r="V5" s="245"/>
      <c r="W5" s="229" t="str">
        <f>IF(C5&lt;&gt;"",'CALCULATOR SHEET'!R13,"")</f>
        <v>NO</v>
      </c>
      <c r="X5" s="229"/>
      <c r="Y5" s="229">
        <v>1</v>
      </c>
      <c r="Z5" s="231"/>
      <c r="AA5" s="231" t="str">
        <f>IF(C5&lt;&gt;"",'CALCULATOR SHEET'!$H$9,"")</f>
        <v>ROSARITO</v>
      </c>
      <c r="AB5" s="231"/>
      <c r="AC5" s="231"/>
      <c r="AD5" s="233"/>
      <c r="AE5" s="234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6">
        <v>2</v>
      </c>
      <c r="C6" s="227" t="str">
        <f>IF('CALCULATOR SHEET'!D14&lt;&gt;"",'CALCULATOR SHEET'!$T$5,"")</f>
        <v>BS 102725EG-3</v>
      </c>
      <c r="D6" s="228">
        <f>IF('CALCULATOR SHEET'!D14&lt;&gt;"",'CALCULATOR SHEET'!$T$9,"")</f>
        <v>45957</v>
      </c>
      <c r="E6" s="229" t="str">
        <f t="shared" ref="E6:E69" si="0">IF(D6&lt;&gt;"","BAJA SHADES","")</f>
        <v>BAJA SHADES</v>
      </c>
      <c r="F6" s="230" t="str">
        <f>IF(C6&lt;&gt;"",'CALCULATOR SHEET'!$D$9,"")</f>
        <v>PERSIANAS BLACK OUT</v>
      </c>
      <c r="G6" s="230" t="str">
        <f>IF('CALCULATOR SHEET'!D14&lt;&gt;"",'CALCULATOR SHEET'!D14,"")</f>
        <v>ROLLER</v>
      </c>
      <c r="H6" s="230" t="str">
        <f>IF(Q6="CCL",BOMS!AG6,"")</f>
        <v>RL-MAN -BSCH</v>
      </c>
      <c r="I6" s="229">
        <v>1</v>
      </c>
      <c r="J6" s="230" t="str">
        <f>IF(C6&lt;&gt;"",'CALCULATOR SHEET'!K14,"")</f>
        <v>METAL CHAIN</v>
      </c>
      <c r="K6" s="230" t="str">
        <f>IF(J6=GENERAL!$H$6,GENERAL!$H$6,IF(J6=GENERAL!$H$7,GENERAL!$H$7,IF('PM-ORDER'!J6=GENERAL!$H$8,GENERAL!$H$8,"")))</f>
        <v>METAL CHAIN</v>
      </c>
      <c r="L6" s="230" t="str">
        <f>IF(C6&lt;&gt;"",'CALCULATOR SHEET'!G14,"")</f>
        <v>BO LONG BEACH SAMBA</v>
      </c>
      <c r="M6" s="230" t="str">
        <f>IF(C6&lt;&gt;"",'CALCULATOR SHEET'!O14,"")</f>
        <v>REVERSE ROLL</v>
      </c>
      <c r="N6" s="230" t="str">
        <f>IF(C6&lt;&gt;"",'CALCULATOR SHEET'!H14,"")</f>
        <v>B</v>
      </c>
      <c r="O6" s="232">
        <f>IF(D6&lt;&gt;"",'CALCULATOR SHEET'!I14,"")</f>
        <v>51.5</v>
      </c>
      <c r="P6" s="232">
        <f>IF(E6&lt;&gt;"",'CALCULATOR SHEET'!J14,"")</f>
        <v>70</v>
      </c>
      <c r="Q6" s="229" t="str">
        <f>IF('CALCULATOR SHEET'!K14=GENERAL!$H$9,GENERAL!$H$9,IF(OR('CALCULATOR SHEET'!K14=GENERAL!$H$6,'CALCULATOR SHEET'!K14=GENERAL!$H$7,'CALCULATOR SHEET'!K14=GENERAL!$H$8),"CCL",""))</f>
        <v>CCL</v>
      </c>
      <c r="R6" s="229" t="str">
        <f>IF(C6&lt;&gt;"",'CALCULATOR SHEET'!M14,"")</f>
        <v>L</v>
      </c>
      <c r="S6" s="229" t="str">
        <f>IF(D6&lt;&gt;"",'CALCULATOR SHEET'!N14,"")</f>
        <v>INSIDE</v>
      </c>
      <c r="T6" s="231"/>
      <c r="U6" s="245"/>
      <c r="V6" s="245"/>
      <c r="W6" s="229" t="str">
        <f>IF(C6&lt;&gt;"",'CALCULATOR SHEET'!R14,"")</f>
        <v>NO</v>
      </c>
      <c r="X6" s="229"/>
      <c r="Y6" s="229">
        <v>1</v>
      </c>
      <c r="Z6" s="231"/>
      <c r="AA6" s="231" t="str">
        <f>IF(C6&lt;&gt;"",'CALCULATOR SHEET'!$H$9,"")</f>
        <v>ROSARITO</v>
      </c>
      <c r="AB6" s="231"/>
      <c r="AC6" s="231"/>
      <c r="AD6" s="233"/>
      <c r="AE6" s="234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6">
        <v>3</v>
      </c>
      <c r="C7" s="227" t="str">
        <f>IF('CALCULATOR SHEET'!D15&lt;&gt;"",'CALCULATOR SHEET'!$T$5,"")</f>
        <v>BS 102725EG-3</v>
      </c>
      <c r="D7" s="228">
        <f>IF('CALCULATOR SHEET'!D15&lt;&gt;"",'CALCULATOR SHEET'!$T$9,"")</f>
        <v>45957</v>
      </c>
      <c r="E7" s="229" t="str">
        <f t="shared" si="0"/>
        <v>BAJA SHADES</v>
      </c>
      <c r="F7" s="230" t="str">
        <f>IF(C7&lt;&gt;"",'CALCULATOR SHEET'!$D$9,"")</f>
        <v>PERSIANAS BLACK OUT</v>
      </c>
      <c r="G7" s="230" t="str">
        <f>IF('CALCULATOR SHEET'!D15&lt;&gt;"",'CALCULATOR SHEET'!D15,"")</f>
        <v>ROLLER</v>
      </c>
      <c r="H7" s="230" t="str">
        <f>IF(Q7="CCL",BOMS!AG7,"")</f>
        <v>RL-MAN -BSCH</v>
      </c>
      <c r="I7" s="229">
        <v>1</v>
      </c>
      <c r="J7" s="230" t="str">
        <f>IF(C7&lt;&gt;"",'CALCULATOR SHEET'!K15,"")</f>
        <v>METAL CHAIN</v>
      </c>
      <c r="K7" s="230" t="str">
        <f>IF(J7=GENERAL!$H$6,GENERAL!$H$6,IF(J7=GENERAL!$H$7,GENERAL!$H$7,IF('PM-ORDER'!J7=GENERAL!$H$8,GENERAL!$H$8,"")))</f>
        <v>METAL CHAIN</v>
      </c>
      <c r="L7" s="230" t="str">
        <f>IF(C7&lt;&gt;"",'CALCULATOR SHEET'!G15,"")</f>
        <v>BO LONG BEACH SAMBA</v>
      </c>
      <c r="M7" s="230" t="str">
        <f>IF(C7&lt;&gt;"",'CALCULATOR SHEET'!O15,"")</f>
        <v>REVERSE ROLL</v>
      </c>
      <c r="N7" s="230" t="str">
        <f>IF(C7&lt;&gt;"",'CALCULATOR SHEET'!H15,"")</f>
        <v>C</v>
      </c>
      <c r="O7" s="232">
        <f>IF(D7&lt;&gt;"",'CALCULATOR SHEET'!I15,"")</f>
        <v>54.25</v>
      </c>
      <c r="P7" s="232">
        <f>IF(E7&lt;&gt;"",'CALCULATOR SHEET'!J15,"")</f>
        <v>70</v>
      </c>
      <c r="Q7" s="229" t="str">
        <f>IF('CALCULATOR SHEET'!K15=GENERAL!$H$9,GENERAL!$H$9,IF(OR('CALCULATOR SHEET'!K15=GENERAL!$H$6,'CALCULATOR SHEET'!K15=GENERAL!$H$7,'CALCULATOR SHEET'!K15=GENERAL!$H$8),"CCL",""))</f>
        <v>CCL</v>
      </c>
      <c r="R7" s="229" t="str">
        <f>IF(C7&lt;&gt;"",'CALCULATOR SHEET'!M15,"")</f>
        <v>L</v>
      </c>
      <c r="S7" s="229" t="str">
        <f>IF(D7&lt;&gt;"",'CALCULATOR SHEET'!N15,"")</f>
        <v>INSIDE</v>
      </c>
      <c r="T7" s="231"/>
      <c r="U7" s="245"/>
      <c r="V7" s="245"/>
      <c r="W7" s="229" t="str">
        <f>IF(C7&lt;&gt;"",'CALCULATOR SHEET'!R15,"")</f>
        <v>NO</v>
      </c>
      <c r="X7" s="229"/>
      <c r="Y7" s="229">
        <v>1</v>
      </c>
      <c r="Z7" s="231"/>
      <c r="AA7" s="231" t="str">
        <f>IF(C7&lt;&gt;"",'CALCULATOR SHEET'!$H$9,"")</f>
        <v>ROSARITO</v>
      </c>
      <c r="AB7" s="231"/>
      <c r="AC7" s="231"/>
      <c r="AD7" s="233"/>
      <c r="AE7" s="234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6">
        <v>4</v>
      </c>
      <c r="C8" s="227" t="str">
        <f>IF('CALCULATOR SHEET'!D16&lt;&gt;"",'CALCULATOR SHEET'!$T$5,"")</f>
        <v>BS 102725EG-3</v>
      </c>
      <c r="D8" s="228">
        <f>IF('CALCULATOR SHEET'!D16&lt;&gt;"",'CALCULATOR SHEET'!$T$9,"")</f>
        <v>45957</v>
      </c>
      <c r="E8" s="229" t="str">
        <f t="shared" si="0"/>
        <v>BAJA SHADES</v>
      </c>
      <c r="F8" s="230" t="str">
        <f>IF(C8&lt;&gt;"",'CALCULATOR SHEET'!$D$9,"")</f>
        <v>PERSIANAS BLACK OUT</v>
      </c>
      <c r="G8" s="230" t="str">
        <f>IF('CALCULATOR SHEET'!D16&lt;&gt;"",'CALCULATOR SHEET'!D16,"")</f>
        <v>ROLLER</v>
      </c>
      <c r="H8" s="230" t="str">
        <f>IF(Q8="CCL",BOMS!AG8,"")</f>
        <v>RL-MAN-BSMD</v>
      </c>
      <c r="I8" s="229">
        <v>1</v>
      </c>
      <c r="J8" s="230" t="str">
        <f>IF(C8&lt;&gt;"",'CALCULATOR SHEET'!K16,"")</f>
        <v>METAL CHAIN</v>
      </c>
      <c r="K8" s="230" t="str">
        <f>IF(J8=GENERAL!$H$6,GENERAL!$H$6,IF(J8=GENERAL!$H$7,GENERAL!$H$7,IF('PM-ORDER'!J8=GENERAL!$H$8,GENERAL!$H$8,"")))</f>
        <v>METAL CHAIN</v>
      </c>
      <c r="L8" s="230" t="str">
        <f>IF(C8&lt;&gt;"",'CALCULATOR SHEET'!G16,"")</f>
        <v>BO LONG BEACH SAMBA</v>
      </c>
      <c r="M8" s="230" t="str">
        <f>IF(C8&lt;&gt;"",'CALCULATOR SHEET'!O16,"")</f>
        <v>REVERSE ROLL</v>
      </c>
      <c r="N8" s="230" t="str">
        <f>IF(C8&lt;&gt;"",'CALCULATOR SHEET'!H16,"")</f>
        <v>D</v>
      </c>
      <c r="O8" s="232">
        <f>IF(D8&lt;&gt;"",'CALCULATOR SHEET'!I16,"")</f>
        <v>61</v>
      </c>
      <c r="P8" s="232">
        <f>IF(E8&lt;&gt;"",'CALCULATOR SHEET'!J16,"")</f>
        <v>97</v>
      </c>
      <c r="Q8" s="229" t="str">
        <f>IF('CALCULATOR SHEET'!K16=GENERAL!$H$9,GENERAL!$H$9,IF(OR('CALCULATOR SHEET'!K16=GENERAL!$H$6,'CALCULATOR SHEET'!K16=GENERAL!$H$7,'CALCULATOR SHEET'!K16=GENERAL!$H$8),"CCL",""))</f>
        <v>CCL</v>
      </c>
      <c r="R8" s="229" t="str">
        <f>IF(C8&lt;&gt;"",'CALCULATOR SHEET'!M16,"")</f>
        <v>L</v>
      </c>
      <c r="S8" s="229" t="str">
        <f>IF(D8&lt;&gt;"",'CALCULATOR SHEET'!N16,"")</f>
        <v>INSIDE</v>
      </c>
      <c r="T8" s="231"/>
      <c r="U8" s="245"/>
      <c r="V8" s="245"/>
      <c r="W8" s="229" t="str">
        <f>IF(C8&lt;&gt;"",'CALCULATOR SHEET'!R16,"")</f>
        <v>NO</v>
      </c>
      <c r="X8" s="229"/>
      <c r="Y8" s="229">
        <v>1</v>
      </c>
      <c r="Z8" s="231"/>
      <c r="AA8" s="231" t="str">
        <f>IF(C8&lt;&gt;"",'CALCULATOR SHEET'!$H$9,"")</f>
        <v>ROSARITO</v>
      </c>
      <c r="AB8" s="231"/>
      <c r="AC8" s="231"/>
      <c r="AD8" s="233"/>
      <c r="AE8" s="234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6">
        <v>5</v>
      </c>
      <c r="C9" s="227" t="str">
        <f>IF('CALCULATOR SHEET'!D17&lt;&gt;"",'CALCULATOR SHEET'!$T$5,"")</f>
        <v>BS 102725EG-3</v>
      </c>
      <c r="D9" s="228">
        <f>IF('CALCULATOR SHEET'!D17&lt;&gt;"",'CALCULATOR SHEET'!$T$9,"")</f>
        <v>45957</v>
      </c>
      <c r="E9" s="229" t="str">
        <f t="shared" si="0"/>
        <v>BAJA SHADES</v>
      </c>
      <c r="F9" s="230" t="str">
        <f>IF(C9&lt;&gt;"",'CALCULATOR SHEET'!$D$9,"")</f>
        <v>PERSIANAS BLACK OUT</v>
      </c>
      <c r="G9" s="230" t="str">
        <f>IF('CALCULATOR SHEET'!D17&lt;&gt;"",'CALCULATOR SHEET'!D17,"")</f>
        <v>ROLLER</v>
      </c>
      <c r="H9" s="230" t="str">
        <f>IF(Q9="CCL",BOMS!AG9,"")</f>
        <v>RL-MAN-BSMD</v>
      </c>
      <c r="I9" s="229">
        <v>1</v>
      </c>
      <c r="J9" s="230" t="str">
        <f>IF(C9&lt;&gt;"",'CALCULATOR SHEET'!K17,"")</f>
        <v>METAL CHAIN</v>
      </c>
      <c r="K9" s="230" t="str">
        <f>IF(J9=GENERAL!$H$6,GENERAL!$H$6,IF(J9=GENERAL!$H$7,GENERAL!$H$7,IF('PM-ORDER'!J9=GENERAL!$H$8,GENERAL!$H$8,"")))</f>
        <v>METAL CHAIN</v>
      </c>
      <c r="L9" s="230" t="str">
        <f>IF(C9&lt;&gt;"",'CALCULATOR SHEET'!G17,"")</f>
        <v>BO LONG BEACH SAMBA</v>
      </c>
      <c r="M9" s="230" t="str">
        <f>IF(C9&lt;&gt;"",'CALCULATOR SHEET'!O17,"")</f>
        <v>REVERSE ROLL</v>
      </c>
      <c r="N9" s="230" t="str">
        <f>IF(C9&lt;&gt;"",'CALCULATOR SHEET'!H17,"")</f>
        <v>E</v>
      </c>
      <c r="O9" s="232">
        <f>IF(D9&lt;&gt;"",'CALCULATOR SHEET'!I17,"")</f>
        <v>57</v>
      </c>
      <c r="P9" s="232">
        <f>IF(E9&lt;&gt;"",'CALCULATOR SHEET'!J17,"")</f>
        <v>97</v>
      </c>
      <c r="Q9" s="229" t="str">
        <f>IF('CALCULATOR SHEET'!K17=GENERAL!$H$9,GENERAL!$H$9,IF(OR('CALCULATOR SHEET'!K17=GENERAL!$H$6,'CALCULATOR SHEET'!K17=GENERAL!$H$7,'CALCULATOR SHEET'!K17=GENERAL!$H$8),"CCL",""))</f>
        <v>CCL</v>
      </c>
      <c r="R9" s="229" t="str">
        <f>IF(C9&lt;&gt;"",'CALCULATOR SHEET'!M17,"")</f>
        <v>L</v>
      </c>
      <c r="S9" s="229" t="str">
        <f>IF(D9&lt;&gt;"",'CALCULATOR SHEET'!N17,"")</f>
        <v>INSIDE</v>
      </c>
      <c r="T9" s="231"/>
      <c r="U9" s="245"/>
      <c r="V9" s="245"/>
      <c r="W9" s="229" t="str">
        <f>IF(C9&lt;&gt;"",'CALCULATOR SHEET'!R17,"")</f>
        <v>NO</v>
      </c>
      <c r="X9" s="229"/>
      <c r="Y9" s="229">
        <v>1</v>
      </c>
      <c r="Z9" s="231"/>
      <c r="AA9" s="231" t="str">
        <f>IF(C9&lt;&gt;"",'CALCULATOR SHEET'!$H$9,"")</f>
        <v>ROSARITO</v>
      </c>
      <c r="AB9" s="231"/>
      <c r="AC9" s="231"/>
      <c r="AD9" s="233"/>
      <c r="AE9" s="234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6">
        <v>6</v>
      </c>
      <c r="C10" s="227" t="str">
        <f>IF('CALCULATOR SHEET'!D18&lt;&gt;"",'CALCULATOR SHEET'!$T$5,"")</f>
        <v>BS 102725EG-3</v>
      </c>
      <c r="D10" s="228">
        <f>IF('CALCULATOR SHEET'!D18&lt;&gt;"",'CALCULATOR SHEET'!$T$9,"")</f>
        <v>45957</v>
      </c>
      <c r="E10" s="229" t="str">
        <f t="shared" si="0"/>
        <v>BAJA SHADES</v>
      </c>
      <c r="F10" s="230" t="str">
        <f>IF(C10&lt;&gt;"",'CALCULATOR SHEET'!$D$9,"")</f>
        <v>PERSIANAS BLACK OUT</v>
      </c>
      <c r="G10" s="230" t="str">
        <f>IF('CALCULATOR SHEET'!D18&lt;&gt;"",'CALCULATOR SHEET'!D18,"")</f>
        <v>ROLLER</v>
      </c>
      <c r="H10" s="230" t="str">
        <f>IF(Q10="CCL",BOMS!AG10,"")</f>
        <v>RL-MAN-BSMD</v>
      </c>
      <c r="I10" s="229">
        <v>1</v>
      </c>
      <c r="J10" s="230" t="str">
        <f>IF(C10&lt;&gt;"",'CALCULATOR SHEET'!K18,"")</f>
        <v>METAL CHAIN</v>
      </c>
      <c r="K10" s="230" t="str">
        <f>IF(J10=GENERAL!$H$6,GENERAL!$H$6,IF(J10=GENERAL!$H$7,GENERAL!$H$7,IF('PM-ORDER'!J10=GENERAL!$H$8,GENERAL!$H$8,"")))</f>
        <v>METAL CHAIN</v>
      </c>
      <c r="L10" s="230" t="str">
        <f>IF(C10&lt;&gt;"",'CALCULATOR SHEET'!G18,"")</f>
        <v>BO LONG BEACH SAMBA</v>
      </c>
      <c r="M10" s="230" t="str">
        <f>IF(C10&lt;&gt;"",'CALCULATOR SHEET'!O18,"")</f>
        <v>REVERSE ROLL</v>
      </c>
      <c r="N10" s="230" t="str">
        <f>IF(C10&lt;&gt;"",'CALCULATOR SHEET'!H18,"")</f>
        <v>F</v>
      </c>
      <c r="O10" s="232">
        <f>IF(D10&lt;&gt;"",'CALCULATOR SHEET'!I18,"")</f>
        <v>61</v>
      </c>
      <c r="P10" s="232">
        <f>IF(E10&lt;&gt;"",'CALCULATOR SHEET'!J18,"")</f>
        <v>97</v>
      </c>
      <c r="Q10" s="229" t="str">
        <f>IF('CALCULATOR SHEET'!K18=GENERAL!$H$9,GENERAL!$H$9,IF(OR('CALCULATOR SHEET'!K18=GENERAL!$H$6,'CALCULATOR SHEET'!K18=GENERAL!$H$7,'CALCULATOR SHEET'!K18=GENERAL!$H$8),"CCL",""))</f>
        <v>CCL</v>
      </c>
      <c r="R10" s="229" t="str">
        <f>IF(C10&lt;&gt;"",'CALCULATOR SHEET'!M18,"")</f>
        <v>L</v>
      </c>
      <c r="S10" s="229" t="str">
        <f>IF(D10&lt;&gt;"",'CALCULATOR SHEET'!N18,"")</f>
        <v>INSIDE</v>
      </c>
      <c r="T10" s="231"/>
      <c r="U10" s="245"/>
      <c r="V10" s="245"/>
      <c r="W10" s="229" t="str">
        <f>IF(C10&lt;&gt;"",'CALCULATOR SHEET'!R18,"")</f>
        <v>NO</v>
      </c>
      <c r="X10" s="229"/>
      <c r="Y10" s="229">
        <v>1</v>
      </c>
      <c r="Z10" s="231"/>
      <c r="AA10" s="231" t="str">
        <f>IF(C10&lt;&gt;"",'CALCULATOR SHEET'!$H$9,"")</f>
        <v>ROSARITO</v>
      </c>
      <c r="AB10" s="231"/>
      <c r="AC10" s="231"/>
      <c r="AD10" s="233"/>
      <c r="AE10" s="234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6">
        <v>7</v>
      </c>
      <c r="C11" s="227" t="str">
        <f>IF('CALCULATOR SHEET'!D19&lt;&gt;"",'CALCULATOR SHEET'!$T$5,"")</f>
        <v>BS 102725EG-3</v>
      </c>
      <c r="D11" s="228">
        <f>IF('CALCULATOR SHEET'!D19&lt;&gt;"",'CALCULATOR SHEET'!$T$9,"")</f>
        <v>45957</v>
      </c>
      <c r="E11" s="229" t="str">
        <f t="shared" si="0"/>
        <v>BAJA SHADES</v>
      </c>
      <c r="F11" s="230" t="str">
        <f>IF(C11&lt;&gt;"",'CALCULATOR SHEET'!$D$9,"")</f>
        <v>PERSIANAS BLACK OUT</v>
      </c>
      <c r="G11" s="230" t="str">
        <f>IF('CALCULATOR SHEET'!D19&lt;&gt;"",'CALCULATOR SHEET'!D19,"")</f>
        <v>ROLLER</v>
      </c>
      <c r="H11" s="230" t="str">
        <f>IF(Q11="CCL",BOMS!AG11,"")</f>
        <v>RL-MAN-BSMD</v>
      </c>
      <c r="I11" s="229">
        <v>1</v>
      </c>
      <c r="J11" s="230" t="str">
        <f>IF(C11&lt;&gt;"",'CALCULATOR SHEET'!K19,"")</f>
        <v>METAL CHAIN</v>
      </c>
      <c r="K11" s="230" t="str">
        <f>IF(J11=GENERAL!$H$6,GENERAL!$H$6,IF(J11=GENERAL!$H$7,GENERAL!$H$7,IF('PM-ORDER'!J11=GENERAL!$H$8,GENERAL!$H$8,"")))</f>
        <v>METAL CHAIN</v>
      </c>
      <c r="L11" s="230" t="str">
        <f>IF(C11&lt;&gt;"",'CALCULATOR SHEET'!G19,"")</f>
        <v>BO LONG BEACH SAMBA</v>
      </c>
      <c r="M11" s="230" t="str">
        <f>IF(C11&lt;&gt;"",'CALCULATOR SHEET'!O19,"")</f>
        <v>REVERSE ROLL</v>
      </c>
      <c r="N11" s="230" t="str">
        <f>IF(C11&lt;&gt;"",'CALCULATOR SHEET'!H19,"")</f>
        <v>G</v>
      </c>
      <c r="O11" s="232">
        <f>IF(D11&lt;&gt;"",'CALCULATOR SHEET'!I19,"")</f>
        <v>60</v>
      </c>
      <c r="P11" s="232">
        <f>IF(E11&lt;&gt;"",'CALCULATOR SHEET'!J19,"")</f>
        <v>97</v>
      </c>
      <c r="Q11" s="229" t="str">
        <f>IF('CALCULATOR SHEET'!K19=GENERAL!$H$9,GENERAL!$H$9,IF(OR('CALCULATOR SHEET'!K19=GENERAL!$H$6,'CALCULATOR SHEET'!K19=GENERAL!$H$7,'CALCULATOR SHEET'!K19=GENERAL!$H$8),"CCL",""))</f>
        <v>CCL</v>
      </c>
      <c r="R11" s="229" t="str">
        <f>IF(C11&lt;&gt;"",'CALCULATOR SHEET'!M19,"")</f>
        <v>L</v>
      </c>
      <c r="S11" s="229" t="str">
        <f>IF(D11&lt;&gt;"",'CALCULATOR SHEET'!N19,"")</f>
        <v>INSIDE</v>
      </c>
      <c r="T11" s="231"/>
      <c r="U11" s="245"/>
      <c r="V11" s="245"/>
      <c r="W11" s="229" t="str">
        <f>IF(C11&lt;&gt;"",'CALCULATOR SHEET'!R19,"")</f>
        <v>NO</v>
      </c>
      <c r="X11" s="229"/>
      <c r="Y11" s="229">
        <v>1</v>
      </c>
      <c r="Z11" s="231"/>
      <c r="AA11" s="231" t="str">
        <f>IF(C11&lt;&gt;"",'CALCULATOR SHEET'!$H$9,"")</f>
        <v>ROSARITO</v>
      </c>
      <c r="AB11" s="231"/>
      <c r="AC11" s="231"/>
      <c r="AD11" s="233"/>
      <c r="AE11" s="234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6">
        <v>8</v>
      </c>
      <c r="C12" s="227" t="str">
        <f>IF('CALCULATOR SHEET'!D20&lt;&gt;"",'CALCULATOR SHEET'!$T$5,"")</f>
        <v>BS 102725EG-3</v>
      </c>
      <c r="D12" s="228">
        <f>IF('CALCULATOR SHEET'!D20&lt;&gt;"",'CALCULATOR SHEET'!$T$9,"")</f>
        <v>45957</v>
      </c>
      <c r="E12" s="229" t="str">
        <f t="shared" si="0"/>
        <v>BAJA SHADES</v>
      </c>
      <c r="F12" s="230" t="str">
        <f>IF(C12&lt;&gt;"",'CALCULATOR SHEET'!$D$9,"")</f>
        <v>PERSIANAS BLACK OUT</v>
      </c>
      <c r="G12" s="230" t="str">
        <f>IF('CALCULATOR SHEET'!D20&lt;&gt;"",'CALCULATOR SHEET'!D20,"")</f>
        <v>ROLLER</v>
      </c>
      <c r="H12" s="230" t="str">
        <f>IF(Q12="CCL",BOMS!AG12,"")</f>
        <v>RL-MAN-BSMD</v>
      </c>
      <c r="I12" s="229">
        <v>1</v>
      </c>
      <c r="J12" s="230" t="str">
        <f>IF(C12&lt;&gt;"",'CALCULATOR SHEET'!K20,"")</f>
        <v>METAL CHAIN</v>
      </c>
      <c r="K12" s="230" t="str">
        <f>IF(J12=GENERAL!$H$6,GENERAL!$H$6,IF(J12=GENERAL!$H$7,GENERAL!$H$7,IF('PM-ORDER'!J12=GENERAL!$H$8,GENERAL!$H$8,"")))</f>
        <v>METAL CHAIN</v>
      </c>
      <c r="L12" s="230" t="str">
        <f>IF(C12&lt;&gt;"",'CALCULATOR SHEET'!G20,"")</f>
        <v>BO LONG BEACH SAMBA</v>
      </c>
      <c r="M12" s="230" t="str">
        <f>IF(C12&lt;&gt;"",'CALCULATOR SHEET'!O20,"")</f>
        <v>REVERSE ROLL</v>
      </c>
      <c r="N12" s="230" t="str">
        <f>IF(C12&lt;&gt;"",'CALCULATOR SHEET'!H20,"")</f>
        <v>H</v>
      </c>
      <c r="O12" s="232">
        <f>IF(D12&lt;&gt;"",'CALCULATOR SHEET'!I20,"")</f>
        <v>56.5</v>
      </c>
      <c r="P12" s="232">
        <f>IF(E12&lt;&gt;"",'CALCULATOR SHEET'!J20,"")</f>
        <v>97</v>
      </c>
      <c r="Q12" s="229" t="str">
        <f>IF('CALCULATOR SHEET'!K20=GENERAL!$H$9,GENERAL!$H$9,IF(OR('CALCULATOR SHEET'!K20=GENERAL!$H$6,'CALCULATOR SHEET'!K20=GENERAL!$H$7,'CALCULATOR SHEET'!K20=GENERAL!$H$8),"CCL",""))</f>
        <v>CCL</v>
      </c>
      <c r="R12" s="229" t="str">
        <f>IF(C12&lt;&gt;"",'CALCULATOR SHEET'!M20,"")</f>
        <v>L</v>
      </c>
      <c r="S12" s="229" t="str">
        <f>IF(D12&lt;&gt;"",'CALCULATOR SHEET'!N20,"")</f>
        <v>INSIDE</v>
      </c>
      <c r="T12" s="231"/>
      <c r="U12" s="245"/>
      <c r="V12" s="245"/>
      <c r="W12" s="229" t="str">
        <f>IF(C12&lt;&gt;"",'CALCULATOR SHEET'!R20,"")</f>
        <v>NO</v>
      </c>
      <c r="X12" s="229"/>
      <c r="Y12" s="229">
        <v>1</v>
      </c>
      <c r="Z12" s="231"/>
      <c r="AA12" s="231" t="str">
        <f>IF(C12&lt;&gt;"",'CALCULATOR SHEET'!$H$9,"")</f>
        <v>ROSARITO</v>
      </c>
      <c r="AB12" s="231"/>
      <c r="AC12" s="231"/>
      <c r="AD12" s="233"/>
      <c r="AE12" s="234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6">
        <v>9</v>
      </c>
      <c r="C13" s="227" t="str">
        <f>IF('CALCULATOR SHEET'!D21&lt;&gt;"",'CALCULATOR SHEET'!$T$5,"")</f>
        <v>BS 102725EG-3</v>
      </c>
      <c r="D13" s="228">
        <f>IF('CALCULATOR SHEET'!D21&lt;&gt;"",'CALCULATOR SHEET'!$T$9,"")</f>
        <v>45957</v>
      </c>
      <c r="E13" s="229" t="str">
        <f t="shared" si="0"/>
        <v>BAJA SHADES</v>
      </c>
      <c r="F13" s="230" t="str">
        <f>IF(C13&lt;&gt;"",'CALCULATOR SHEET'!$D$9,"")</f>
        <v>PERSIANAS BLACK OUT</v>
      </c>
      <c r="G13" s="230" t="str">
        <f>IF('CALCULATOR SHEET'!D21&lt;&gt;"",'CALCULATOR SHEET'!D21,"")</f>
        <v>ROLLER</v>
      </c>
      <c r="H13" s="230" t="str">
        <f>IF(Q13="CCL",BOMS!AG13,"")</f>
        <v>RL-MAN-BSMD</v>
      </c>
      <c r="I13" s="229">
        <v>1</v>
      </c>
      <c r="J13" s="230" t="str">
        <f>IF(C13&lt;&gt;"",'CALCULATOR SHEET'!K21,"")</f>
        <v>METAL CHAIN</v>
      </c>
      <c r="K13" s="230" t="str">
        <f>IF(J13=GENERAL!$H$6,GENERAL!$H$6,IF(J13=GENERAL!$H$7,GENERAL!$H$7,IF('PM-ORDER'!J13=GENERAL!$H$8,GENERAL!$H$8,"")))</f>
        <v>METAL CHAIN</v>
      </c>
      <c r="L13" s="230" t="str">
        <f>IF(C13&lt;&gt;"",'CALCULATOR SHEET'!G21,"")</f>
        <v>BO LONG BEACH SAMBA</v>
      </c>
      <c r="M13" s="230" t="str">
        <f>IF(C13&lt;&gt;"",'CALCULATOR SHEET'!O21,"")</f>
        <v>REVERSE ROLL</v>
      </c>
      <c r="N13" s="230" t="str">
        <f>IF(C13&lt;&gt;"",'CALCULATOR SHEET'!H21,"")</f>
        <v>I</v>
      </c>
      <c r="O13" s="232">
        <f>IF(D13&lt;&gt;"",'CALCULATOR SHEET'!I21,"")</f>
        <v>59.5</v>
      </c>
      <c r="P13" s="232">
        <f>IF(E13&lt;&gt;"",'CALCULATOR SHEET'!J21,"")</f>
        <v>97</v>
      </c>
      <c r="Q13" s="229" t="str">
        <f>IF('CALCULATOR SHEET'!K21=GENERAL!$H$9,GENERAL!$H$9,IF(OR('CALCULATOR SHEET'!K21=GENERAL!$H$6,'CALCULATOR SHEET'!K21=GENERAL!$H$7,'CALCULATOR SHEET'!K21=GENERAL!$H$8),"CCL",""))</f>
        <v>CCL</v>
      </c>
      <c r="R13" s="229" t="str">
        <f>IF(C13&lt;&gt;"",'CALCULATOR SHEET'!M21,"")</f>
        <v>L</v>
      </c>
      <c r="S13" s="229" t="str">
        <f>IF(D13&lt;&gt;"",'CALCULATOR SHEET'!N21,"")</f>
        <v>INSIDE</v>
      </c>
      <c r="T13" s="231"/>
      <c r="U13" s="245"/>
      <c r="V13" s="245"/>
      <c r="W13" s="229" t="str">
        <f>IF(C13&lt;&gt;"",'CALCULATOR SHEET'!R21,"")</f>
        <v>NO</v>
      </c>
      <c r="X13" s="229"/>
      <c r="Y13" s="229">
        <v>1</v>
      </c>
      <c r="Z13" s="231"/>
      <c r="AA13" s="231" t="str">
        <f>IF(C13&lt;&gt;"",'CALCULATOR SHEET'!$H$9,"")</f>
        <v>ROSARITO</v>
      </c>
      <c r="AB13" s="231"/>
      <c r="AC13" s="231"/>
      <c r="AD13" s="233"/>
      <c r="AE13" s="234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6">
        <v>10</v>
      </c>
      <c r="C14" s="227" t="str">
        <f>IF('CALCULATOR SHEET'!D22&lt;&gt;"",'CALCULATOR SHEET'!$T$5,"")</f>
        <v>BS 102725EG-3</v>
      </c>
      <c r="D14" s="228">
        <f>IF('CALCULATOR SHEET'!D22&lt;&gt;"",'CALCULATOR SHEET'!$T$9,"")</f>
        <v>45957</v>
      </c>
      <c r="E14" s="229" t="str">
        <f t="shared" si="0"/>
        <v>BAJA SHADES</v>
      </c>
      <c r="F14" s="230" t="str">
        <f>IF(C14&lt;&gt;"",'CALCULATOR SHEET'!$D$9,"")</f>
        <v>PERSIANAS BLACK OUT</v>
      </c>
      <c r="G14" s="230" t="str">
        <f>IF('CALCULATOR SHEET'!D22&lt;&gt;"",'CALCULATOR SHEET'!D22,"")</f>
        <v>ROLLER</v>
      </c>
      <c r="H14" s="230" t="str">
        <f>IF(Q14="CCL",BOMS!AG14,"")</f>
        <v>RL-MAN -BSCH</v>
      </c>
      <c r="I14" s="229">
        <v>1</v>
      </c>
      <c r="J14" s="230" t="str">
        <f>IF(C14&lt;&gt;"",'CALCULATOR SHEET'!K22,"")</f>
        <v>METAL CHAIN</v>
      </c>
      <c r="K14" s="230" t="str">
        <f>IF(J14=GENERAL!$H$6,GENERAL!$H$6,IF(J14=GENERAL!$H$7,GENERAL!$H$7,IF('PM-ORDER'!J14=GENERAL!$H$8,GENERAL!$H$8,"")))</f>
        <v>METAL CHAIN</v>
      </c>
      <c r="L14" s="230" t="str">
        <f>IF(C14&lt;&gt;"",'CALCULATOR SHEET'!G22,"")</f>
        <v>BO LONG BEACH SAMBA</v>
      </c>
      <c r="M14" s="230" t="str">
        <f>IF(C14&lt;&gt;"",'CALCULATOR SHEET'!O22,"")</f>
        <v>REVERSE ROLL</v>
      </c>
      <c r="N14" s="230" t="str">
        <f>IF(C14&lt;&gt;"",'CALCULATOR SHEET'!H22,"")</f>
        <v>J</v>
      </c>
      <c r="O14" s="232">
        <f>IF(D14&lt;&gt;"",'CALCULATOR SHEET'!I22,"")</f>
        <v>56.25</v>
      </c>
      <c r="P14" s="232">
        <f>IF(E14&lt;&gt;"",'CALCULATOR SHEET'!J22,"")</f>
        <v>70</v>
      </c>
      <c r="Q14" s="229" t="str">
        <f>IF('CALCULATOR SHEET'!K22=GENERAL!$H$9,GENERAL!$H$9,IF(OR('CALCULATOR SHEET'!K22=GENERAL!$H$6,'CALCULATOR SHEET'!K22=GENERAL!$H$7,'CALCULATOR SHEET'!K22=GENERAL!$H$8),"CCL",""))</f>
        <v>CCL</v>
      </c>
      <c r="R14" s="229" t="str">
        <f>IF(C14&lt;&gt;"",'CALCULATOR SHEET'!M22,"")</f>
        <v>L</v>
      </c>
      <c r="S14" s="229" t="str">
        <f>IF(D14&lt;&gt;"",'CALCULATOR SHEET'!N22,"")</f>
        <v>INSIDE</v>
      </c>
      <c r="T14" s="231"/>
      <c r="U14" s="245"/>
      <c r="V14" s="245"/>
      <c r="W14" s="229" t="str">
        <f>IF(C14&lt;&gt;"",'CALCULATOR SHEET'!R22,"")</f>
        <v>NO</v>
      </c>
      <c r="X14" s="229"/>
      <c r="Y14" s="229">
        <v>1</v>
      </c>
      <c r="Z14" s="231"/>
      <c r="AA14" s="231" t="str">
        <f>IF(C14&lt;&gt;"",'CALCULATOR SHEET'!$H$9,"")</f>
        <v>ROSARITO</v>
      </c>
      <c r="AB14" s="231"/>
      <c r="AC14" s="231"/>
      <c r="AD14" s="233"/>
      <c r="AE14" s="234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6">
        <v>11</v>
      </c>
      <c r="C15" s="227" t="str">
        <f>IF('CALCULATOR SHEET'!D23&lt;&gt;"",'CALCULATOR SHEET'!$T$5,"")</f>
        <v>BS 102725EG-3</v>
      </c>
      <c r="D15" s="228">
        <f>IF('CALCULATOR SHEET'!D23&lt;&gt;"",'CALCULATOR SHEET'!$T$9,"")</f>
        <v>45957</v>
      </c>
      <c r="E15" s="229" t="str">
        <f t="shared" si="0"/>
        <v>BAJA SHADES</v>
      </c>
      <c r="F15" s="230" t="str">
        <f>IF(C15&lt;&gt;"",'CALCULATOR SHEET'!$D$9,"")</f>
        <v>PERSIANAS BLACK OUT</v>
      </c>
      <c r="G15" s="230" t="str">
        <f>IF('CALCULATOR SHEET'!D23&lt;&gt;"",'CALCULATOR SHEET'!D23,"")</f>
        <v>ROLLER</v>
      </c>
      <c r="H15" s="230" t="str">
        <f>IF(Q15="CCL",BOMS!AG15,"")</f>
        <v>RL-MAN -BSCH</v>
      </c>
      <c r="I15" s="229">
        <v>1</v>
      </c>
      <c r="J15" s="230" t="str">
        <f>IF(C15&lt;&gt;"",'CALCULATOR SHEET'!K23,"")</f>
        <v>METAL CHAIN</v>
      </c>
      <c r="K15" s="230" t="str">
        <f>IF(J15=GENERAL!$H$6,GENERAL!$H$6,IF(J15=GENERAL!$H$7,GENERAL!$H$7,IF('PM-ORDER'!J15=GENERAL!$H$8,GENERAL!$H$8,"")))</f>
        <v>METAL CHAIN</v>
      </c>
      <c r="L15" s="230" t="str">
        <f>IF(C15&lt;&gt;"",'CALCULATOR SHEET'!G23,"")</f>
        <v>BO LONG BEACH SAMBA</v>
      </c>
      <c r="M15" s="230" t="str">
        <f>IF(C15&lt;&gt;"",'CALCULATOR SHEET'!O23,"")</f>
        <v>REVERSE ROLL</v>
      </c>
      <c r="N15" s="230" t="str">
        <f>IF(C15&lt;&gt;"",'CALCULATOR SHEET'!H23,"")</f>
        <v>K</v>
      </c>
      <c r="O15" s="232">
        <f>IF(D15&lt;&gt;"",'CALCULATOR SHEET'!I23,"")</f>
        <v>53.5</v>
      </c>
      <c r="P15" s="232">
        <f>IF(E15&lt;&gt;"",'CALCULATOR SHEET'!J23,"")</f>
        <v>70</v>
      </c>
      <c r="Q15" s="229" t="str">
        <f>IF('CALCULATOR SHEET'!K23=GENERAL!$H$9,GENERAL!$H$9,IF(OR('CALCULATOR SHEET'!K23=GENERAL!$H$6,'CALCULATOR SHEET'!K23=GENERAL!$H$7,'CALCULATOR SHEET'!K23=GENERAL!$H$8),"CCL",""))</f>
        <v>CCL</v>
      </c>
      <c r="R15" s="229" t="str">
        <f>IF(C15&lt;&gt;"",'CALCULATOR SHEET'!M23,"")</f>
        <v>L</v>
      </c>
      <c r="S15" s="229" t="str">
        <f>IF(D15&lt;&gt;"",'CALCULATOR SHEET'!N23,"")</f>
        <v>INSIDE</v>
      </c>
      <c r="T15" s="231"/>
      <c r="U15" s="245"/>
      <c r="V15" s="245"/>
      <c r="W15" s="229" t="str">
        <f>IF(C15&lt;&gt;"",'CALCULATOR SHEET'!R23,"")</f>
        <v>NO</v>
      </c>
      <c r="X15" s="229"/>
      <c r="Y15" s="229">
        <v>1</v>
      </c>
      <c r="Z15" s="231"/>
      <c r="AA15" s="231" t="str">
        <f>IF(C15&lt;&gt;"",'CALCULATOR SHEET'!$H$9,"")</f>
        <v>ROSARITO</v>
      </c>
      <c r="AB15" s="231"/>
      <c r="AC15" s="231"/>
      <c r="AD15" s="233"/>
      <c r="AE15" s="234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6">
        <v>12</v>
      </c>
      <c r="C16" s="227" t="str">
        <f>IF('CALCULATOR SHEET'!D24&lt;&gt;"",'CALCULATOR SHEET'!$T$5,"")</f>
        <v>BS 102725EG-3</v>
      </c>
      <c r="D16" s="228">
        <f>IF('CALCULATOR SHEET'!D24&lt;&gt;"",'CALCULATOR SHEET'!$T$9,"")</f>
        <v>45957</v>
      </c>
      <c r="E16" s="229" t="str">
        <f t="shared" si="0"/>
        <v>BAJA SHADES</v>
      </c>
      <c r="F16" s="230" t="str">
        <f>IF(C16&lt;&gt;"",'CALCULATOR SHEET'!$D$9,"")</f>
        <v>PERSIANAS BLACK OUT</v>
      </c>
      <c r="G16" s="230" t="str">
        <f>IF('CALCULATOR SHEET'!D24&lt;&gt;"",'CALCULATOR SHEET'!D24,"")</f>
        <v>ROLLER</v>
      </c>
      <c r="H16" s="230" t="str">
        <f>IF(Q16="CCL",BOMS!AG16,"")</f>
        <v>RL-MAN -BSCH</v>
      </c>
      <c r="I16" s="229">
        <v>1</v>
      </c>
      <c r="J16" s="230" t="str">
        <f>IF(C16&lt;&gt;"",'CALCULATOR SHEET'!K24,"")</f>
        <v>METAL CHAIN</v>
      </c>
      <c r="K16" s="230" t="str">
        <f>IF(J16=GENERAL!$H$6,GENERAL!$H$6,IF(J16=GENERAL!$H$7,GENERAL!$H$7,IF('PM-ORDER'!J16=GENERAL!$H$8,GENERAL!$H$8,"")))</f>
        <v>METAL CHAIN</v>
      </c>
      <c r="L16" s="230" t="str">
        <f>IF(C16&lt;&gt;"",'CALCULATOR SHEET'!G24,"")</f>
        <v>BO LONG BEACH SAMBA</v>
      </c>
      <c r="M16" s="230" t="str">
        <f>IF(C16&lt;&gt;"",'CALCULATOR SHEET'!O24,"")</f>
        <v>REVERSE ROLL</v>
      </c>
      <c r="N16" s="230" t="str">
        <f>IF(C16&lt;&gt;"",'CALCULATOR SHEET'!H24,"")</f>
        <v>L</v>
      </c>
      <c r="O16" s="232">
        <f>IF(D16&lt;&gt;"",'CALCULATOR SHEET'!I24,"")</f>
        <v>57</v>
      </c>
      <c r="P16" s="232">
        <f>IF(E16&lt;&gt;"",'CALCULATOR SHEET'!J24,"")</f>
        <v>70</v>
      </c>
      <c r="Q16" s="229" t="str">
        <f>IF('CALCULATOR SHEET'!K24=GENERAL!$H$9,GENERAL!$H$9,IF(OR('CALCULATOR SHEET'!K24=GENERAL!$H$6,'CALCULATOR SHEET'!K24=GENERAL!$H$7,'CALCULATOR SHEET'!K24=GENERAL!$H$8),"CCL",""))</f>
        <v>CCL</v>
      </c>
      <c r="R16" s="229" t="str">
        <f>IF(C16&lt;&gt;"",'CALCULATOR SHEET'!M24,"")</f>
        <v>L</v>
      </c>
      <c r="S16" s="229" t="str">
        <f>IF(D16&lt;&gt;"",'CALCULATOR SHEET'!N24,"")</f>
        <v>INSIDE</v>
      </c>
      <c r="T16" s="231"/>
      <c r="U16" s="245"/>
      <c r="V16" s="245"/>
      <c r="W16" s="229" t="str">
        <f>IF(C16&lt;&gt;"",'CALCULATOR SHEET'!R24,"")</f>
        <v>NO</v>
      </c>
      <c r="X16" s="229"/>
      <c r="Y16" s="229">
        <v>1</v>
      </c>
      <c r="Z16" s="231"/>
      <c r="AA16" s="231" t="str">
        <f>IF(C16&lt;&gt;"",'CALCULATOR SHEET'!$H$9,"")</f>
        <v>ROSARITO</v>
      </c>
      <c r="AB16" s="231"/>
      <c r="AC16" s="231"/>
      <c r="AD16" s="233"/>
      <c r="AE16" s="234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6">
        <v>13</v>
      </c>
      <c r="C17" s="227" t="str">
        <f>IF('CALCULATOR SHEET'!D25&lt;&gt;"",'CALCULATOR SHEET'!$T$5,"")</f>
        <v/>
      </c>
      <c r="D17" s="228" t="str">
        <f>IF('CALCULATOR SHEET'!D25&lt;&gt;"",'CALCULATOR SHEET'!$T$9,"")</f>
        <v/>
      </c>
      <c r="E17" s="229" t="str">
        <f t="shared" si="0"/>
        <v/>
      </c>
      <c r="F17" s="230" t="str">
        <f>IF(C17&lt;&gt;"",'CALCULATOR SHEET'!$D$9,"")</f>
        <v/>
      </c>
      <c r="G17" s="230" t="str">
        <f>IF('CALCULATOR SHEET'!D25&lt;&gt;"",'CALCULATOR SHEET'!D25,"")</f>
        <v/>
      </c>
      <c r="H17" s="230" t="str">
        <f>IF(Q17="CCL",BOMS!AG17,"")</f>
        <v/>
      </c>
      <c r="I17" s="229">
        <v>1</v>
      </c>
      <c r="J17" s="230" t="str">
        <f>IF(C17&lt;&gt;"",'CALCULATOR SHEET'!K25,"")</f>
        <v/>
      </c>
      <c r="K17" s="230" t="str">
        <f>IF(J17=GENERAL!$H$6,GENERAL!$H$6,IF(J17=GENERAL!$H$7,GENERAL!$H$7,IF('PM-ORDER'!J17=GENERAL!$H$8,GENERAL!$H$8,"")))</f>
        <v/>
      </c>
      <c r="L17" s="230" t="str">
        <f>IF(C17&lt;&gt;"",'CALCULATOR SHEET'!G25,"")</f>
        <v/>
      </c>
      <c r="M17" s="230" t="str">
        <f>IF(C17&lt;&gt;"",'CALCULATOR SHEET'!O25,"")</f>
        <v/>
      </c>
      <c r="N17" s="230" t="str">
        <f>IF(C17&lt;&gt;"",'CALCULATOR SHEET'!H25,"")</f>
        <v/>
      </c>
      <c r="O17" s="232" t="str">
        <f>IF(D17&lt;&gt;"",'CALCULATOR SHEET'!I25,"")</f>
        <v/>
      </c>
      <c r="P17" s="232" t="str">
        <f>IF(E17&lt;&gt;"",'CALCULATOR SHEET'!J25,"")</f>
        <v/>
      </c>
      <c r="Q17" s="229" t="str">
        <f>IF('CALCULATOR SHEET'!K25=GENERAL!$H$9,GENERAL!$H$9,IF(OR('CALCULATOR SHEET'!K25=GENERAL!$H$6,'CALCULATOR SHEET'!K25=GENERAL!$H$7,'CALCULATOR SHEET'!K25=GENERAL!$H$8),"CCL",""))</f>
        <v/>
      </c>
      <c r="R17" s="229" t="str">
        <f>IF(C17&lt;&gt;"",'CALCULATOR SHEET'!M25,"")</f>
        <v/>
      </c>
      <c r="S17" s="229" t="str">
        <f>IF(D17&lt;&gt;"",'CALCULATOR SHEET'!N25,"")</f>
        <v/>
      </c>
      <c r="T17" s="231"/>
      <c r="U17" s="245"/>
      <c r="V17" s="245"/>
      <c r="W17" s="229" t="str">
        <f>IF(C17&lt;&gt;"",'CALCULATOR SHEET'!R25,"")</f>
        <v/>
      </c>
      <c r="X17" s="229"/>
      <c r="Y17" s="229">
        <v>1</v>
      </c>
      <c r="Z17" s="231"/>
      <c r="AA17" s="231" t="str">
        <f>IF(C17&lt;&gt;"",'CALCULATOR SHEET'!$H$9,"")</f>
        <v/>
      </c>
      <c r="AB17" s="231"/>
      <c r="AC17" s="231"/>
      <c r="AD17" s="233"/>
      <c r="AE17" s="234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6">
        <v>14</v>
      </c>
      <c r="C18" s="227" t="str">
        <f>IF('CALCULATOR SHEET'!D26&lt;&gt;"",'CALCULATOR SHEET'!$T$5,"")</f>
        <v/>
      </c>
      <c r="D18" s="228" t="str">
        <f>IF('CALCULATOR SHEET'!D26&lt;&gt;"",'CALCULATOR SHEET'!$T$9,"")</f>
        <v/>
      </c>
      <c r="E18" s="229" t="str">
        <f t="shared" si="0"/>
        <v/>
      </c>
      <c r="F18" s="230" t="str">
        <f>IF(C18&lt;&gt;"",'CALCULATOR SHEET'!$D$9,"")</f>
        <v/>
      </c>
      <c r="G18" s="230" t="str">
        <f>IF('CALCULATOR SHEET'!D26&lt;&gt;"",'CALCULATOR SHEET'!D26,"")</f>
        <v/>
      </c>
      <c r="H18" s="230" t="str">
        <f>IF(Q18="CCL",BOMS!AG18,"")</f>
        <v/>
      </c>
      <c r="I18" s="229">
        <v>1</v>
      </c>
      <c r="J18" s="230" t="str">
        <f>IF(C18&lt;&gt;"",'CALCULATOR SHEET'!K26,"")</f>
        <v/>
      </c>
      <c r="K18" s="230" t="str">
        <f>IF(J18=GENERAL!$H$6,GENERAL!$H$6,IF(J18=GENERAL!$H$7,GENERAL!$H$7,IF('PM-ORDER'!J18=GENERAL!$H$8,GENERAL!$H$8,"")))</f>
        <v/>
      </c>
      <c r="L18" s="230" t="str">
        <f>IF(C18&lt;&gt;"",'CALCULATOR SHEET'!G26,"")</f>
        <v/>
      </c>
      <c r="M18" s="230" t="str">
        <f>IF(C18&lt;&gt;"",'CALCULATOR SHEET'!O26,"")</f>
        <v/>
      </c>
      <c r="N18" s="230" t="str">
        <f>IF(C18&lt;&gt;"",'CALCULATOR SHEET'!H26,"")</f>
        <v/>
      </c>
      <c r="O18" s="232" t="str">
        <f>IF(D18&lt;&gt;"",'CALCULATOR SHEET'!I26,"")</f>
        <v/>
      </c>
      <c r="P18" s="232" t="str">
        <f>IF(E18&lt;&gt;"",'CALCULATOR SHEET'!J26,"")</f>
        <v/>
      </c>
      <c r="Q18" s="229" t="str">
        <f>IF('CALCULATOR SHEET'!K26=GENERAL!$H$9,GENERAL!$H$9,IF(OR('CALCULATOR SHEET'!K26=GENERAL!$H$6,'CALCULATOR SHEET'!K26=GENERAL!$H$7,'CALCULATOR SHEET'!K26=GENERAL!$H$8),"CCL",""))</f>
        <v/>
      </c>
      <c r="R18" s="229" t="str">
        <f>IF(C18&lt;&gt;"",'CALCULATOR SHEET'!M26,"")</f>
        <v/>
      </c>
      <c r="S18" s="229" t="str">
        <f>IF(D18&lt;&gt;"",'CALCULATOR SHEET'!N26,"")</f>
        <v/>
      </c>
      <c r="T18" s="231"/>
      <c r="U18" s="245"/>
      <c r="V18" s="245"/>
      <c r="W18" s="229" t="str">
        <f>IF(C18&lt;&gt;"",'CALCULATOR SHEET'!R26,"")</f>
        <v/>
      </c>
      <c r="X18" s="229"/>
      <c r="Y18" s="229">
        <v>1</v>
      </c>
      <c r="Z18" s="231"/>
      <c r="AA18" s="231" t="str">
        <f>IF(C18&lt;&gt;"",'CALCULATOR SHEET'!$H$9,"")</f>
        <v/>
      </c>
      <c r="AB18" s="231"/>
      <c r="AC18" s="231"/>
      <c r="AD18" s="233"/>
      <c r="AE18" s="234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6">
        <v>15</v>
      </c>
      <c r="C19" s="227" t="str">
        <f>IF('CALCULATOR SHEET'!D27&lt;&gt;"",'CALCULATOR SHEET'!$T$5,"")</f>
        <v/>
      </c>
      <c r="D19" s="228" t="str">
        <f>IF('CALCULATOR SHEET'!D27&lt;&gt;"",'CALCULATOR SHEET'!$T$9,"")</f>
        <v/>
      </c>
      <c r="E19" s="229" t="str">
        <f t="shared" si="0"/>
        <v/>
      </c>
      <c r="F19" s="230" t="str">
        <f>IF(C19&lt;&gt;"",'CALCULATOR SHEET'!$D$9,"")</f>
        <v/>
      </c>
      <c r="G19" s="230" t="str">
        <f>IF('CALCULATOR SHEET'!D27&lt;&gt;"",'CALCULATOR SHEET'!D27,"")</f>
        <v/>
      </c>
      <c r="H19" s="230" t="str">
        <f>IF(Q19="CCL",BOMS!AG19,"")</f>
        <v/>
      </c>
      <c r="I19" s="229">
        <v>1</v>
      </c>
      <c r="J19" s="230" t="str">
        <f>IF(C19&lt;&gt;"",'CALCULATOR SHEET'!K27,"")</f>
        <v/>
      </c>
      <c r="K19" s="230" t="str">
        <f>IF(J19=GENERAL!$H$6,GENERAL!$H$6,IF(J19=GENERAL!$H$7,GENERAL!$H$7,IF('PM-ORDER'!J19=GENERAL!$H$8,GENERAL!$H$8,"")))</f>
        <v/>
      </c>
      <c r="L19" s="230" t="str">
        <f>IF(C19&lt;&gt;"",'CALCULATOR SHEET'!G27,"")</f>
        <v/>
      </c>
      <c r="M19" s="230" t="str">
        <f>IF(C19&lt;&gt;"",'CALCULATOR SHEET'!O27,"")</f>
        <v/>
      </c>
      <c r="N19" s="230" t="str">
        <f>IF(C19&lt;&gt;"",'CALCULATOR SHEET'!H27,"")</f>
        <v/>
      </c>
      <c r="O19" s="232" t="str">
        <f>IF(D19&lt;&gt;"",'CALCULATOR SHEET'!I27,"")</f>
        <v/>
      </c>
      <c r="P19" s="232" t="str">
        <f>IF(E19&lt;&gt;"",'CALCULATOR SHEET'!J27,"")</f>
        <v/>
      </c>
      <c r="Q19" s="229" t="str">
        <f>IF('CALCULATOR SHEET'!K27=GENERAL!$H$9,GENERAL!$H$9,IF(OR('CALCULATOR SHEET'!K27=GENERAL!$H$6,'CALCULATOR SHEET'!K27=GENERAL!$H$7,'CALCULATOR SHEET'!K27=GENERAL!$H$8),"CCL",""))</f>
        <v/>
      </c>
      <c r="R19" s="229" t="str">
        <f>IF(C19&lt;&gt;"",'CALCULATOR SHEET'!M27,"")</f>
        <v/>
      </c>
      <c r="S19" s="229" t="str">
        <f>IF(D19&lt;&gt;"",'CALCULATOR SHEET'!N27,"")</f>
        <v/>
      </c>
      <c r="T19" s="231"/>
      <c r="U19" s="245"/>
      <c r="V19" s="245"/>
      <c r="W19" s="229" t="str">
        <f>IF(C19&lt;&gt;"",'CALCULATOR SHEET'!R27,"")</f>
        <v/>
      </c>
      <c r="X19" s="229"/>
      <c r="Y19" s="229">
        <v>1</v>
      </c>
      <c r="Z19" s="231"/>
      <c r="AA19" s="231" t="str">
        <f>IF(C19&lt;&gt;"",'CALCULATOR SHEET'!$H$9,"")</f>
        <v/>
      </c>
      <c r="AB19" s="231"/>
      <c r="AC19" s="231"/>
      <c r="AD19" s="233"/>
      <c r="AE19" s="234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6">
        <v>16</v>
      </c>
      <c r="C20" s="227" t="str">
        <f>IF('CALCULATOR SHEET'!D28&lt;&gt;"",'CALCULATOR SHEET'!$T$5,"")</f>
        <v/>
      </c>
      <c r="D20" s="228" t="str">
        <f>IF('CALCULATOR SHEET'!D28&lt;&gt;"",'CALCULATOR SHEET'!$T$9,"")</f>
        <v/>
      </c>
      <c r="E20" s="229" t="str">
        <f t="shared" si="0"/>
        <v/>
      </c>
      <c r="F20" s="230" t="str">
        <f>IF(C20&lt;&gt;"",'CALCULATOR SHEET'!$D$9,"")</f>
        <v/>
      </c>
      <c r="G20" s="230" t="str">
        <f>IF('CALCULATOR SHEET'!D28&lt;&gt;"",'CALCULATOR SHEET'!D28,"")</f>
        <v/>
      </c>
      <c r="H20" s="230" t="str">
        <f>IF(Q20="CCL",BOMS!AG20,"")</f>
        <v/>
      </c>
      <c r="I20" s="229">
        <v>1</v>
      </c>
      <c r="J20" s="230" t="str">
        <f>IF(C20&lt;&gt;"",'CALCULATOR SHEET'!K28,"")</f>
        <v/>
      </c>
      <c r="K20" s="230" t="str">
        <f>IF(J20=GENERAL!$H$6,GENERAL!$H$6,IF(J20=GENERAL!$H$7,GENERAL!$H$7,IF('PM-ORDER'!J20=GENERAL!$H$8,GENERAL!$H$8,"")))</f>
        <v/>
      </c>
      <c r="L20" s="230" t="str">
        <f>IF(C20&lt;&gt;"",'CALCULATOR SHEET'!G28,"")</f>
        <v/>
      </c>
      <c r="M20" s="230" t="str">
        <f>IF(C20&lt;&gt;"",'CALCULATOR SHEET'!O28,"")</f>
        <v/>
      </c>
      <c r="N20" s="230" t="str">
        <f>IF(C20&lt;&gt;"",'CALCULATOR SHEET'!H28,"")</f>
        <v/>
      </c>
      <c r="O20" s="232" t="str">
        <f>IF(D20&lt;&gt;"",'CALCULATOR SHEET'!I28,"")</f>
        <v/>
      </c>
      <c r="P20" s="232" t="str">
        <f>IF(E20&lt;&gt;"",'CALCULATOR SHEET'!J28,"")</f>
        <v/>
      </c>
      <c r="Q20" s="229" t="str">
        <f>IF('CALCULATOR SHEET'!K28=GENERAL!$H$9,GENERAL!$H$9,IF(OR('CALCULATOR SHEET'!K28=GENERAL!$H$6,'CALCULATOR SHEET'!K28=GENERAL!$H$7,'CALCULATOR SHEET'!K28=GENERAL!$H$8),"CCL",""))</f>
        <v/>
      </c>
      <c r="R20" s="229" t="str">
        <f>IF(C20&lt;&gt;"",'CALCULATOR SHEET'!M28,"")</f>
        <v/>
      </c>
      <c r="S20" s="229" t="str">
        <f>IF(D20&lt;&gt;"",'CALCULATOR SHEET'!N28,"")</f>
        <v/>
      </c>
      <c r="T20" s="231"/>
      <c r="U20" s="245"/>
      <c r="V20" s="245"/>
      <c r="W20" s="229" t="str">
        <f>IF(C20&lt;&gt;"",'CALCULATOR SHEET'!R28,"")</f>
        <v/>
      </c>
      <c r="X20" s="229"/>
      <c r="Y20" s="229">
        <v>1</v>
      </c>
      <c r="Z20" s="231"/>
      <c r="AA20" s="231" t="str">
        <f>IF(C20&lt;&gt;"",'CALCULATOR SHEET'!$H$9,"")</f>
        <v/>
      </c>
      <c r="AB20" s="231"/>
      <c r="AC20" s="231"/>
      <c r="AD20" s="233"/>
      <c r="AE20" s="234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6">
        <v>17</v>
      </c>
      <c r="C21" s="227" t="str">
        <f>IF('CALCULATOR SHEET'!D29&lt;&gt;"",'CALCULATOR SHEET'!$T$5,"")</f>
        <v/>
      </c>
      <c r="D21" s="228" t="str">
        <f>IF('CALCULATOR SHEET'!D29&lt;&gt;"",'CALCULATOR SHEET'!$T$9,"")</f>
        <v/>
      </c>
      <c r="E21" s="229" t="str">
        <f t="shared" si="0"/>
        <v/>
      </c>
      <c r="F21" s="230" t="str">
        <f>IF(C21&lt;&gt;"",'CALCULATOR SHEET'!$D$9,"")</f>
        <v/>
      </c>
      <c r="G21" s="230" t="str">
        <f>IF('CALCULATOR SHEET'!D29&lt;&gt;"",'CALCULATOR SHEET'!D29,"")</f>
        <v/>
      </c>
      <c r="H21" s="230" t="str">
        <f>IF(Q21="CCL",BOMS!AG21,"")</f>
        <v/>
      </c>
      <c r="I21" s="229">
        <v>1</v>
      </c>
      <c r="J21" s="230" t="str">
        <f>IF(C21&lt;&gt;"",'CALCULATOR SHEET'!K29,"")</f>
        <v/>
      </c>
      <c r="K21" s="230" t="str">
        <f>IF(J21=GENERAL!$H$6,GENERAL!$H$6,IF(J21=GENERAL!$H$7,GENERAL!$H$7,IF('PM-ORDER'!J21=GENERAL!$H$8,GENERAL!$H$8,"")))</f>
        <v/>
      </c>
      <c r="L21" s="230" t="str">
        <f>IF(C21&lt;&gt;"",'CALCULATOR SHEET'!G29,"")</f>
        <v/>
      </c>
      <c r="M21" s="230" t="str">
        <f>IF(C21&lt;&gt;"",'CALCULATOR SHEET'!O29,"")</f>
        <v/>
      </c>
      <c r="N21" s="230" t="str">
        <f>IF(C21&lt;&gt;"",'CALCULATOR SHEET'!H29,"")</f>
        <v/>
      </c>
      <c r="O21" s="232" t="str">
        <f>IF(D21&lt;&gt;"",'CALCULATOR SHEET'!I29,"")</f>
        <v/>
      </c>
      <c r="P21" s="232" t="str">
        <f>IF(E21&lt;&gt;"",'CALCULATOR SHEET'!J29,"")</f>
        <v/>
      </c>
      <c r="Q21" s="229" t="str">
        <f>IF('CALCULATOR SHEET'!K29=GENERAL!$H$9,GENERAL!$H$9,IF(OR('CALCULATOR SHEET'!K29=GENERAL!$H$6,'CALCULATOR SHEET'!K29=GENERAL!$H$7,'CALCULATOR SHEET'!K29=GENERAL!$H$8),"CCL",""))</f>
        <v/>
      </c>
      <c r="R21" s="229" t="str">
        <f>IF(C21&lt;&gt;"",'CALCULATOR SHEET'!M29,"")</f>
        <v/>
      </c>
      <c r="S21" s="229" t="str">
        <f>IF(D21&lt;&gt;"",'CALCULATOR SHEET'!N29,"")</f>
        <v/>
      </c>
      <c r="T21" s="231"/>
      <c r="U21" s="245"/>
      <c r="V21" s="245"/>
      <c r="W21" s="229" t="str">
        <f>IF(C21&lt;&gt;"",'CALCULATOR SHEET'!R29,"")</f>
        <v/>
      </c>
      <c r="X21" s="229"/>
      <c r="Y21" s="229">
        <v>1</v>
      </c>
      <c r="Z21" s="231"/>
      <c r="AA21" s="231" t="str">
        <f>IF(C21&lt;&gt;"",'CALCULATOR SHEET'!$H$9,"")</f>
        <v/>
      </c>
      <c r="AB21" s="231"/>
      <c r="AC21" s="231"/>
      <c r="AD21" s="233"/>
      <c r="AE21" s="234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6">
        <v>18</v>
      </c>
      <c r="C22" s="227" t="str">
        <f>IF('CALCULATOR SHEET'!D30&lt;&gt;"",'CALCULATOR SHEET'!$T$5,"")</f>
        <v/>
      </c>
      <c r="D22" s="228" t="str">
        <f>IF('CALCULATOR SHEET'!D30&lt;&gt;"",'CALCULATOR SHEET'!$T$9,"")</f>
        <v/>
      </c>
      <c r="E22" s="229" t="str">
        <f t="shared" si="0"/>
        <v/>
      </c>
      <c r="F22" s="230" t="str">
        <f>IF(C22&lt;&gt;"",'CALCULATOR SHEET'!$D$9,"")</f>
        <v/>
      </c>
      <c r="G22" s="230" t="str">
        <f>IF('CALCULATOR SHEET'!D30&lt;&gt;"",'CALCULATOR SHEET'!D30,"")</f>
        <v/>
      </c>
      <c r="H22" s="230" t="str">
        <f>IF(Q22="CCL",BOMS!AG22,"")</f>
        <v/>
      </c>
      <c r="I22" s="229">
        <v>1</v>
      </c>
      <c r="J22" s="230" t="str">
        <f>IF(C22&lt;&gt;"",'CALCULATOR SHEET'!K30,"")</f>
        <v/>
      </c>
      <c r="K22" s="230" t="str">
        <f>IF(J22=GENERAL!$H$6,GENERAL!$H$6,IF(J22=GENERAL!$H$7,GENERAL!$H$7,IF('PM-ORDER'!J22=GENERAL!$H$8,GENERAL!$H$8,"")))</f>
        <v/>
      </c>
      <c r="L22" s="230" t="str">
        <f>IF(C22&lt;&gt;"",'CALCULATOR SHEET'!G30,"")</f>
        <v/>
      </c>
      <c r="M22" s="230" t="str">
        <f>IF(C22&lt;&gt;"",'CALCULATOR SHEET'!O30,"")</f>
        <v/>
      </c>
      <c r="N22" s="230" t="str">
        <f>IF(C22&lt;&gt;"",'CALCULATOR SHEET'!H30,"")</f>
        <v/>
      </c>
      <c r="O22" s="232" t="str">
        <f>IF(D22&lt;&gt;"",'CALCULATOR SHEET'!I30,"")</f>
        <v/>
      </c>
      <c r="P22" s="232" t="str">
        <f>IF(E22&lt;&gt;"",'CALCULATOR SHEET'!J30,"")</f>
        <v/>
      </c>
      <c r="Q22" s="229" t="str">
        <f>IF('CALCULATOR SHEET'!K30=GENERAL!$H$9,GENERAL!$H$9,IF(OR('CALCULATOR SHEET'!K30=GENERAL!$H$6,'CALCULATOR SHEET'!K30=GENERAL!$H$7,'CALCULATOR SHEET'!K30=GENERAL!$H$8),"CCL",""))</f>
        <v/>
      </c>
      <c r="R22" s="229" t="str">
        <f>IF(C22&lt;&gt;"",'CALCULATOR SHEET'!M30,"")</f>
        <v/>
      </c>
      <c r="S22" s="229" t="str">
        <f>IF(D22&lt;&gt;"",'CALCULATOR SHEET'!N30,"")</f>
        <v/>
      </c>
      <c r="T22" s="231"/>
      <c r="U22" s="245"/>
      <c r="V22" s="245"/>
      <c r="W22" s="229" t="str">
        <f>IF(C22&lt;&gt;"",'CALCULATOR SHEET'!R30,"")</f>
        <v/>
      </c>
      <c r="X22" s="229"/>
      <c r="Y22" s="229">
        <v>1</v>
      </c>
      <c r="Z22" s="231"/>
      <c r="AA22" s="231" t="str">
        <f>IF(C22&lt;&gt;"",'CALCULATOR SHEET'!$H$9,"")</f>
        <v/>
      </c>
      <c r="AB22" s="231"/>
      <c r="AC22" s="231"/>
      <c r="AD22" s="233"/>
      <c r="AE22" s="234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6">
        <v>19</v>
      </c>
      <c r="C23" s="227" t="str">
        <f>IF('CALCULATOR SHEET'!D31&lt;&gt;"",'CALCULATOR SHEET'!$T$5,"")</f>
        <v/>
      </c>
      <c r="D23" s="228" t="str">
        <f>IF('CALCULATOR SHEET'!D31&lt;&gt;"",'CALCULATOR SHEET'!$T$9,"")</f>
        <v/>
      </c>
      <c r="E23" s="229" t="str">
        <f t="shared" si="0"/>
        <v/>
      </c>
      <c r="F23" s="230" t="str">
        <f>IF(C23&lt;&gt;"",'CALCULATOR SHEET'!$D$9,"")</f>
        <v/>
      </c>
      <c r="G23" s="230" t="str">
        <f>IF('CALCULATOR SHEET'!D31&lt;&gt;"",'CALCULATOR SHEET'!D31,"")</f>
        <v/>
      </c>
      <c r="H23" s="230" t="str">
        <f>IF(Q23="CCL",BOMS!AG23,"")</f>
        <v/>
      </c>
      <c r="I23" s="229">
        <v>1</v>
      </c>
      <c r="J23" s="230" t="str">
        <f>IF(C23&lt;&gt;"",'CALCULATOR SHEET'!K31,"")</f>
        <v/>
      </c>
      <c r="K23" s="230" t="str">
        <f>IF(J23=GENERAL!$H$6,GENERAL!$H$6,IF(J23=GENERAL!$H$7,GENERAL!$H$7,IF('PM-ORDER'!J23=GENERAL!$H$8,GENERAL!$H$8,"")))</f>
        <v/>
      </c>
      <c r="L23" s="230" t="str">
        <f>IF(C23&lt;&gt;"",'CALCULATOR SHEET'!G31,"")</f>
        <v/>
      </c>
      <c r="M23" s="230" t="str">
        <f>IF(C23&lt;&gt;"",'CALCULATOR SHEET'!O31,"")</f>
        <v/>
      </c>
      <c r="N23" s="230" t="str">
        <f>IF(C23&lt;&gt;"",'CALCULATOR SHEET'!H31,"")</f>
        <v/>
      </c>
      <c r="O23" s="232" t="str">
        <f>IF(D23&lt;&gt;"",'CALCULATOR SHEET'!I31,"")</f>
        <v/>
      </c>
      <c r="P23" s="232" t="str">
        <f>IF(E23&lt;&gt;"",'CALCULATOR SHEET'!J31,"")</f>
        <v/>
      </c>
      <c r="Q23" s="229" t="str">
        <f>IF('CALCULATOR SHEET'!K31=GENERAL!$H$9,GENERAL!$H$9,IF(OR('CALCULATOR SHEET'!K31=GENERAL!$H$6,'CALCULATOR SHEET'!K31=GENERAL!$H$7,'CALCULATOR SHEET'!K31=GENERAL!$H$8),"CCL",""))</f>
        <v/>
      </c>
      <c r="R23" s="229" t="str">
        <f>IF(C23&lt;&gt;"",'CALCULATOR SHEET'!M31,"")</f>
        <v/>
      </c>
      <c r="S23" s="229" t="str">
        <f>IF(D23&lt;&gt;"",'CALCULATOR SHEET'!N31,"")</f>
        <v/>
      </c>
      <c r="T23" s="231"/>
      <c r="U23" s="245"/>
      <c r="V23" s="245"/>
      <c r="W23" s="229" t="str">
        <f>IF(C23&lt;&gt;"",'CALCULATOR SHEET'!R31,"")</f>
        <v/>
      </c>
      <c r="X23" s="229"/>
      <c r="Y23" s="229">
        <v>1</v>
      </c>
      <c r="Z23" s="231"/>
      <c r="AA23" s="231" t="str">
        <f>IF(C23&lt;&gt;"",'CALCULATOR SHEET'!$H$9,"")</f>
        <v/>
      </c>
      <c r="AB23" s="231"/>
      <c r="AC23" s="231"/>
      <c r="AD23" s="233"/>
      <c r="AE23" s="234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6">
        <v>20</v>
      </c>
      <c r="C24" s="227" t="str">
        <f>IF('CALCULATOR SHEET'!D32&lt;&gt;"",'CALCULATOR SHEET'!$T$5,"")</f>
        <v/>
      </c>
      <c r="D24" s="228" t="str">
        <f>IF('CALCULATOR SHEET'!D32&lt;&gt;"",'CALCULATOR SHEET'!$T$9,"")</f>
        <v/>
      </c>
      <c r="E24" s="229" t="str">
        <f t="shared" si="0"/>
        <v/>
      </c>
      <c r="F24" s="230" t="str">
        <f>IF(C24&lt;&gt;"",'CALCULATOR SHEET'!$D$9,"")</f>
        <v/>
      </c>
      <c r="G24" s="230" t="str">
        <f>IF('CALCULATOR SHEET'!D32&lt;&gt;"",'CALCULATOR SHEET'!D32,"")</f>
        <v/>
      </c>
      <c r="H24" s="230" t="str">
        <f>IF(Q24="CCL",BOMS!AG24,"")</f>
        <v/>
      </c>
      <c r="I24" s="229">
        <v>1</v>
      </c>
      <c r="J24" s="230" t="str">
        <f>IF(C24&lt;&gt;"",'CALCULATOR SHEET'!K32,"")</f>
        <v/>
      </c>
      <c r="K24" s="230" t="str">
        <f>IF(J24=GENERAL!$H$6,GENERAL!$H$6,IF(J24=GENERAL!$H$7,GENERAL!$H$7,IF('PM-ORDER'!J24=GENERAL!$H$8,GENERAL!$H$8,"")))</f>
        <v/>
      </c>
      <c r="L24" s="230" t="str">
        <f>IF(C24&lt;&gt;"",'CALCULATOR SHEET'!G32,"")</f>
        <v/>
      </c>
      <c r="M24" s="230" t="str">
        <f>IF(C24&lt;&gt;"",'CALCULATOR SHEET'!O32,"")</f>
        <v/>
      </c>
      <c r="N24" s="230" t="str">
        <f>IF(C24&lt;&gt;"",'CALCULATOR SHEET'!H32,"")</f>
        <v/>
      </c>
      <c r="O24" s="232" t="str">
        <f>IF(D24&lt;&gt;"",'CALCULATOR SHEET'!I32,"")</f>
        <v/>
      </c>
      <c r="P24" s="232" t="str">
        <f>IF(E24&lt;&gt;"",'CALCULATOR SHEET'!J32,"")</f>
        <v/>
      </c>
      <c r="Q24" s="229" t="str">
        <f>IF('CALCULATOR SHEET'!K32=GENERAL!$H$9,GENERAL!$H$9,IF(OR('CALCULATOR SHEET'!K32=GENERAL!$H$6,'CALCULATOR SHEET'!K32=GENERAL!$H$7,'CALCULATOR SHEET'!K32=GENERAL!$H$8),"CCL",""))</f>
        <v/>
      </c>
      <c r="R24" s="229" t="str">
        <f>IF(C24&lt;&gt;"",'CALCULATOR SHEET'!M32,"")</f>
        <v/>
      </c>
      <c r="S24" s="229" t="str">
        <f>IF(D24&lt;&gt;"",'CALCULATOR SHEET'!N32,"")</f>
        <v/>
      </c>
      <c r="T24" s="231"/>
      <c r="U24" s="245"/>
      <c r="V24" s="245"/>
      <c r="W24" s="229" t="str">
        <f>IF(C24&lt;&gt;"",'CALCULATOR SHEET'!R32,"")</f>
        <v/>
      </c>
      <c r="X24" s="229"/>
      <c r="Y24" s="229">
        <v>1</v>
      </c>
      <c r="Z24" s="231"/>
      <c r="AA24" s="231" t="str">
        <f>IF(C24&lt;&gt;"",'CALCULATOR SHEET'!$H$9,"")</f>
        <v/>
      </c>
      <c r="AB24" s="231"/>
      <c r="AC24" s="231"/>
      <c r="AD24" s="233"/>
      <c r="AE24" s="234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6">
        <v>21</v>
      </c>
      <c r="C25" s="227" t="str">
        <f>IF('CALCULATOR SHEET'!D33&lt;&gt;"",'CALCULATOR SHEET'!$T$5,"")</f>
        <v/>
      </c>
      <c r="D25" s="228" t="str">
        <f>IF('CALCULATOR SHEET'!D33&lt;&gt;"",'CALCULATOR SHEET'!$T$9,"")</f>
        <v/>
      </c>
      <c r="E25" s="229" t="str">
        <f t="shared" si="0"/>
        <v/>
      </c>
      <c r="F25" s="230" t="str">
        <f>IF(C25&lt;&gt;"",'CALCULATOR SHEET'!$D$9,"")</f>
        <v/>
      </c>
      <c r="G25" s="230" t="str">
        <f>IF('CALCULATOR SHEET'!D33&lt;&gt;"",'CALCULATOR SHEET'!D33,"")</f>
        <v/>
      </c>
      <c r="H25" s="230" t="str">
        <f>IF(Q25="CCL",BOMS!AG25,"")</f>
        <v/>
      </c>
      <c r="I25" s="229">
        <v>1</v>
      </c>
      <c r="J25" s="230" t="str">
        <f>IF(C25&lt;&gt;"",'CALCULATOR SHEET'!K33,"")</f>
        <v/>
      </c>
      <c r="K25" s="230" t="str">
        <f>IF(J25=GENERAL!$H$6,GENERAL!$H$6,IF(J25=GENERAL!$H$7,GENERAL!$H$7,IF('PM-ORDER'!J25=GENERAL!$H$8,GENERAL!$H$8,"")))</f>
        <v/>
      </c>
      <c r="L25" s="230" t="str">
        <f>IF(C25&lt;&gt;"",'CALCULATOR SHEET'!G33,"")</f>
        <v/>
      </c>
      <c r="M25" s="230" t="str">
        <f>IF(C25&lt;&gt;"",'CALCULATOR SHEET'!O33,"")</f>
        <v/>
      </c>
      <c r="N25" s="230" t="str">
        <f>IF(C25&lt;&gt;"",'CALCULATOR SHEET'!H33,"")</f>
        <v/>
      </c>
      <c r="O25" s="232" t="str">
        <f>IF(D25&lt;&gt;"",'CALCULATOR SHEET'!I33,"")</f>
        <v/>
      </c>
      <c r="P25" s="232" t="str">
        <f>IF(E25&lt;&gt;"",'CALCULATOR SHEET'!J33,"")</f>
        <v/>
      </c>
      <c r="Q25" s="229" t="str">
        <f>IF('CALCULATOR SHEET'!K33=GENERAL!$H$9,GENERAL!$H$9,IF(OR('CALCULATOR SHEET'!K33=GENERAL!$H$6,'CALCULATOR SHEET'!K33=GENERAL!$H$7,'CALCULATOR SHEET'!K33=GENERAL!$H$8),"CCL",""))</f>
        <v/>
      </c>
      <c r="R25" s="229" t="str">
        <f>IF(C25&lt;&gt;"",'CALCULATOR SHEET'!M33,"")</f>
        <v/>
      </c>
      <c r="S25" s="229" t="str">
        <f>IF(D25&lt;&gt;"",'CALCULATOR SHEET'!N33,"")</f>
        <v/>
      </c>
      <c r="T25" s="231"/>
      <c r="U25" s="245"/>
      <c r="V25" s="245"/>
      <c r="W25" s="229" t="str">
        <f>IF(C25&lt;&gt;"",'CALCULATOR SHEET'!R33,"")</f>
        <v/>
      </c>
      <c r="X25" s="229"/>
      <c r="Y25" s="229">
        <v>1</v>
      </c>
      <c r="Z25" s="231"/>
      <c r="AA25" s="231" t="str">
        <f>IF(C25&lt;&gt;"",'CALCULATOR SHEET'!$H$9,"")</f>
        <v/>
      </c>
      <c r="AB25" s="231"/>
      <c r="AC25" s="231"/>
      <c r="AD25" s="233"/>
      <c r="AE25" s="234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6">
        <v>22</v>
      </c>
      <c r="C26" s="227" t="str">
        <f>IF('CALCULATOR SHEET'!D34&lt;&gt;"",'CALCULATOR SHEET'!$T$5,"")</f>
        <v/>
      </c>
      <c r="D26" s="228" t="str">
        <f>IF('CALCULATOR SHEET'!D34&lt;&gt;"",'CALCULATOR SHEET'!$T$9,"")</f>
        <v/>
      </c>
      <c r="E26" s="229" t="str">
        <f t="shared" si="0"/>
        <v/>
      </c>
      <c r="F26" s="230" t="str">
        <f>IF(C26&lt;&gt;"",'CALCULATOR SHEET'!$D$9,"")</f>
        <v/>
      </c>
      <c r="G26" s="230" t="str">
        <f>IF('CALCULATOR SHEET'!D34&lt;&gt;"",'CALCULATOR SHEET'!D34,"")</f>
        <v/>
      </c>
      <c r="H26" s="230" t="str">
        <f>IF(Q26="CCL",BOMS!AG26,"")</f>
        <v/>
      </c>
      <c r="I26" s="229">
        <v>1</v>
      </c>
      <c r="J26" s="230" t="str">
        <f>IF(C26&lt;&gt;"",'CALCULATOR SHEET'!K34,"")</f>
        <v/>
      </c>
      <c r="K26" s="230" t="str">
        <f>IF(J26=GENERAL!$H$6,GENERAL!$H$6,IF(J26=GENERAL!$H$7,GENERAL!$H$7,IF('PM-ORDER'!J26=GENERAL!$H$8,GENERAL!$H$8,"")))</f>
        <v/>
      </c>
      <c r="L26" s="230" t="str">
        <f>IF(C26&lt;&gt;"",'CALCULATOR SHEET'!G34,"")</f>
        <v/>
      </c>
      <c r="M26" s="230" t="str">
        <f>IF(C26&lt;&gt;"",'CALCULATOR SHEET'!O34,"")</f>
        <v/>
      </c>
      <c r="N26" s="230" t="str">
        <f>IF(C26&lt;&gt;"",'CALCULATOR SHEET'!H34,"")</f>
        <v/>
      </c>
      <c r="O26" s="232" t="str">
        <f>IF(D26&lt;&gt;"",'CALCULATOR SHEET'!I34,"")</f>
        <v/>
      </c>
      <c r="P26" s="232" t="str">
        <f>IF(E26&lt;&gt;"",'CALCULATOR SHEET'!J34,"")</f>
        <v/>
      </c>
      <c r="Q26" s="229" t="str">
        <f>IF('CALCULATOR SHEET'!K34=GENERAL!$H$9,GENERAL!$H$9,IF(OR('CALCULATOR SHEET'!K34=GENERAL!$H$6,'CALCULATOR SHEET'!K34=GENERAL!$H$7,'CALCULATOR SHEET'!K34=GENERAL!$H$8),"CCL",""))</f>
        <v/>
      </c>
      <c r="R26" s="229" t="str">
        <f>IF(C26&lt;&gt;"",'CALCULATOR SHEET'!M34,"")</f>
        <v/>
      </c>
      <c r="S26" s="229" t="str">
        <f>IF(D26&lt;&gt;"",'CALCULATOR SHEET'!N34,"")</f>
        <v/>
      </c>
      <c r="T26" s="231"/>
      <c r="U26" s="245"/>
      <c r="V26" s="245"/>
      <c r="W26" s="229" t="str">
        <f>IF(C26&lt;&gt;"",'CALCULATOR SHEET'!R34,"")</f>
        <v/>
      </c>
      <c r="X26" s="229"/>
      <c r="Y26" s="229">
        <v>1</v>
      </c>
      <c r="Z26" s="231"/>
      <c r="AA26" s="231" t="str">
        <f>IF(C26&lt;&gt;"",'CALCULATOR SHEET'!$H$9,"")</f>
        <v/>
      </c>
      <c r="AB26" s="231"/>
      <c r="AC26" s="231"/>
      <c r="AD26" s="233"/>
      <c r="AE26" s="234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6">
        <v>23</v>
      </c>
      <c r="C27" s="227" t="str">
        <f>IF('CALCULATOR SHEET'!D35&lt;&gt;"",'CALCULATOR SHEET'!$T$5,"")</f>
        <v/>
      </c>
      <c r="D27" s="228" t="str">
        <f>IF('CALCULATOR SHEET'!D35&lt;&gt;"",'CALCULATOR SHEET'!$T$9,"")</f>
        <v/>
      </c>
      <c r="E27" s="229" t="str">
        <f t="shared" si="0"/>
        <v/>
      </c>
      <c r="F27" s="230" t="str">
        <f>IF(C27&lt;&gt;"",'CALCULATOR SHEET'!$D$9,"")</f>
        <v/>
      </c>
      <c r="G27" s="230" t="str">
        <f>IF('CALCULATOR SHEET'!D35&lt;&gt;"",'CALCULATOR SHEET'!D35,"")</f>
        <v/>
      </c>
      <c r="H27" s="230" t="str">
        <f>IF(Q27="CCL",BOMS!AG27,"")</f>
        <v/>
      </c>
      <c r="I27" s="229">
        <v>1</v>
      </c>
      <c r="J27" s="230" t="str">
        <f>IF(C27&lt;&gt;"",'CALCULATOR SHEET'!K35,"")</f>
        <v/>
      </c>
      <c r="K27" s="230" t="str">
        <f>IF(J27=GENERAL!$H$6,GENERAL!$H$6,IF(J27=GENERAL!$H$7,GENERAL!$H$7,IF('PM-ORDER'!J27=GENERAL!$H$8,GENERAL!$H$8,"")))</f>
        <v/>
      </c>
      <c r="L27" s="230" t="str">
        <f>IF(C27&lt;&gt;"",'CALCULATOR SHEET'!G35,"")</f>
        <v/>
      </c>
      <c r="M27" s="230" t="str">
        <f>IF(C27&lt;&gt;"",'CALCULATOR SHEET'!O35,"")</f>
        <v/>
      </c>
      <c r="N27" s="230" t="str">
        <f>IF(C27&lt;&gt;"",'CALCULATOR SHEET'!H35,"")</f>
        <v/>
      </c>
      <c r="O27" s="232" t="str">
        <f>IF(D27&lt;&gt;"",'CALCULATOR SHEET'!I35,"")</f>
        <v/>
      </c>
      <c r="P27" s="232" t="str">
        <f>IF(E27&lt;&gt;"",'CALCULATOR SHEET'!J35,"")</f>
        <v/>
      </c>
      <c r="Q27" s="229" t="str">
        <f>IF('CALCULATOR SHEET'!K35=GENERAL!$H$9,GENERAL!$H$9,IF(OR('CALCULATOR SHEET'!K35=GENERAL!$H$6,'CALCULATOR SHEET'!K35=GENERAL!$H$7,'CALCULATOR SHEET'!K35=GENERAL!$H$8),"CCL",""))</f>
        <v/>
      </c>
      <c r="R27" s="229" t="str">
        <f>IF(C27&lt;&gt;"",'CALCULATOR SHEET'!M35,"")</f>
        <v/>
      </c>
      <c r="S27" s="229" t="str">
        <f>IF(D27&lt;&gt;"",'CALCULATOR SHEET'!N35,"")</f>
        <v/>
      </c>
      <c r="T27" s="231"/>
      <c r="U27" s="245"/>
      <c r="V27" s="245"/>
      <c r="W27" s="229" t="str">
        <f>IF(C27&lt;&gt;"",'CALCULATOR SHEET'!R35,"")</f>
        <v/>
      </c>
      <c r="X27" s="229"/>
      <c r="Y27" s="229">
        <v>1</v>
      </c>
      <c r="Z27" s="231"/>
      <c r="AA27" s="231" t="str">
        <f>IF(C27&lt;&gt;"",'CALCULATOR SHEET'!$H$9,"")</f>
        <v/>
      </c>
      <c r="AB27" s="231"/>
      <c r="AC27" s="231"/>
      <c r="AD27" s="233"/>
      <c r="AE27" s="234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6">
        <v>24</v>
      </c>
      <c r="C28" s="227" t="str">
        <f>IF('CALCULATOR SHEET'!D36&lt;&gt;"",'CALCULATOR SHEET'!$T$5,"")</f>
        <v/>
      </c>
      <c r="D28" s="228" t="str">
        <f>IF('CALCULATOR SHEET'!D36&lt;&gt;"",'CALCULATOR SHEET'!$T$9,"")</f>
        <v/>
      </c>
      <c r="E28" s="229" t="str">
        <f t="shared" si="0"/>
        <v/>
      </c>
      <c r="F28" s="230" t="str">
        <f>IF(C28&lt;&gt;"",'CALCULATOR SHEET'!$D$9,"")</f>
        <v/>
      </c>
      <c r="G28" s="230" t="str">
        <f>IF('CALCULATOR SHEET'!D36&lt;&gt;"",'CALCULATOR SHEET'!D36,"")</f>
        <v/>
      </c>
      <c r="H28" s="230" t="str">
        <f>IF(Q28="CCL",BOMS!AG28,"")</f>
        <v/>
      </c>
      <c r="I28" s="229">
        <v>1</v>
      </c>
      <c r="J28" s="230" t="str">
        <f>IF(C28&lt;&gt;"",'CALCULATOR SHEET'!K36,"")</f>
        <v/>
      </c>
      <c r="K28" s="230" t="str">
        <f>IF(J28=GENERAL!$H$6,GENERAL!$H$6,IF(J28=GENERAL!$H$7,GENERAL!$H$7,IF('PM-ORDER'!J28=GENERAL!$H$8,GENERAL!$H$8,"")))</f>
        <v/>
      </c>
      <c r="L28" s="230" t="str">
        <f>IF(C28&lt;&gt;"",'CALCULATOR SHEET'!G36,"")</f>
        <v/>
      </c>
      <c r="M28" s="230" t="str">
        <f>IF(C28&lt;&gt;"",'CALCULATOR SHEET'!O36,"")</f>
        <v/>
      </c>
      <c r="N28" s="230" t="str">
        <f>IF(C28&lt;&gt;"",'CALCULATOR SHEET'!H36,"")</f>
        <v/>
      </c>
      <c r="O28" s="232" t="str">
        <f>IF(D28&lt;&gt;"",'CALCULATOR SHEET'!I36,"")</f>
        <v/>
      </c>
      <c r="P28" s="232" t="str">
        <f>IF(E28&lt;&gt;"",'CALCULATOR SHEET'!J36,"")</f>
        <v/>
      </c>
      <c r="Q28" s="229" t="str">
        <f>IF('CALCULATOR SHEET'!K36=GENERAL!$H$9,GENERAL!$H$9,IF(OR('CALCULATOR SHEET'!K36=GENERAL!$H$6,'CALCULATOR SHEET'!K36=GENERAL!$H$7,'CALCULATOR SHEET'!K36=GENERAL!$H$8),"CCL",""))</f>
        <v/>
      </c>
      <c r="R28" s="229" t="str">
        <f>IF(C28&lt;&gt;"",'CALCULATOR SHEET'!M36,"")</f>
        <v/>
      </c>
      <c r="S28" s="229" t="str">
        <f>IF(D28&lt;&gt;"",'CALCULATOR SHEET'!N36,"")</f>
        <v/>
      </c>
      <c r="T28" s="231"/>
      <c r="U28" s="245"/>
      <c r="V28" s="245"/>
      <c r="W28" s="229" t="str">
        <f>IF(C28&lt;&gt;"",'CALCULATOR SHEET'!R36,"")</f>
        <v/>
      </c>
      <c r="X28" s="229"/>
      <c r="Y28" s="229">
        <v>1</v>
      </c>
      <c r="Z28" s="231"/>
      <c r="AA28" s="231" t="str">
        <f>IF(C28&lt;&gt;"",'CALCULATOR SHEET'!$H$9,"")</f>
        <v/>
      </c>
      <c r="AB28" s="231"/>
      <c r="AC28" s="231"/>
      <c r="AD28" s="233"/>
      <c r="AE28" s="234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6">
        <v>25</v>
      </c>
      <c r="C29" s="227" t="str">
        <f>IF('CALCULATOR SHEET'!D37&lt;&gt;"",'CALCULATOR SHEET'!$T$5,"")</f>
        <v/>
      </c>
      <c r="D29" s="228" t="str">
        <f>IF('CALCULATOR SHEET'!D37&lt;&gt;"",'CALCULATOR SHEET'!$T$9,"")</f>
        <v/>
      </c>
      <c r="E29" s="229" t="str">
        <f t="shared" si="0"/>
        <v/>
      </c>
      <c r="F29" s="230" t="str">
        <f>IF(C29&lt;&gt;"",'CALCULATOR SHEET'!$D$9,"")</f>
        <v/>
      </c>
      <c r="G29" s="230" t="str">
        <f>IF('CALCULATOR SHEET'!D37&lt;&gt;"",'CALCULATOR SHEET'!D37,"")</f>
        <v/>
      </c>
      <c r="H29" s="230" t="str">
        <f>IF(Q29="CCL",BOMS!AG29,"")</f>
        <v/>
      </c>
      <c r="I29" s="229">
        <v>1</v>
      </c>
      <c r="J29" s="230" t="str">
        <f>IF(C29&lt;&gt;"",'CALCULATOR SHEET'!K37,"")</f>
        <v/>
      </c>
      <c r="K29" s="230" t="str">
        <f>IF(J29=GENERAL!$H$6,GENERAL!$H$6,IF(J29=GENERAL!$H$7,GENERAL!$H$7,IF('PM-ORDER'!J29=GENERAL!$H$8,GENERAL!$H$8,"")))</f>
        <v/>
      </c>
      <c r="L29" s="230" t="str">
        <f>IF(C29&lt;&gt;"",'CALCULATOR SHEET'!G37,"")</f>
        <v/>
      </c>
      <c r="M29" s="230" t="str">
        <f>IF(C29&lt;&gt;"",'CALCULATOR SHEET'!O37,"")</f>
        <v/>
      </c>
      <c r="N29" s="230" t="str">
        <f>IF(C29&lt;&gt;"",'CALCULATOR SHEET'!H37,"")</f>
        <v/>
      </c>
      <c r="O29" s="232" t="str">
        <f>IF(D29&lt;&gt;"",'CALCULATOR SHEET'!I37,"")</f>
        <v/>
      </c>
      <c r="P29" s="232" t="str">
        <f>IF(E29&lt;&gt;"",'CALCULATOR SHEET'!J37,"")</f>
        <v/>
      </c>
      <c r="Q29" s="229" t="str">
        <f>IF('CALCULATOR SHEET'!K37=GENERAL!$H$9,GENERAL!$H$9,IF(OR('CALCULATOR SHEET'!K37=GENERAL!$H$6,'CALCULATOR SHEET'!K37=GENERAL!$H$7,'CALCULATOR SHEET'!K37=GENERAL!$H$8),"CCL",""))</f>
        <v/>
      </c>
      <c r="R29" s="229" t="str">
        <f>IF(C29&lt;&gt;"",'CALCULATOR SHEET'!M37,"")</f>
        <v/>
      </c>
      <c r="S29" s="229" t="str">
        <f>IF(D29&lt;&gt;"",'CALCULATOR SHEET'!N37,"")</f>
        <v/>
      </c>
      <c r="T29" s="231"/>
      <c r="U29" s="245"/>
      <c r="V29" s="245"/>
      <c r="W29" s="229" t="str">
        <f>IF(C29&lt;&gt;"",'CALCULATOR SHEET'!R37,"")</f>
        <v/>
      </c>
      <c r="X29" s="229"/>
      <c r="Y29" s="229">
        <v>1</v>
      </c>
      <c r="Z29" s="231"/>
      <c r="AA29" s="231" t="str">
        <f>IF(C29&lt;&gt;"",'CALCULATOR SHEET'!$H$9,"")</f>
        <v/>
      </c>
      <c r="AB29" s="231"/>
      <c r="AC29" s="231"/>
      <c r="AD29" s="233"/>
      <c r="AE29" s="234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6">
        <v>26</v>
      </c>
      <c r="C30" s="227" t="str">
        <f>IF('CALCULATOR SHEET'!D38&lt;&gt;"",'CALCULATOR SHEET'!$T$5,"")</f>
        <v/>
      </c>
      <c r="D30" s="228" t="str">
        <f>IF('CALCULATOR SHEET'!D38&lt;&gt;"",'CALCULATOR SHEET'!$T$9,"")</f>
        <v/>
      </c>
      <c r="E30" s="229" t="str">
        <f t="shared" si="0"/>
        <v/>
      </c>
      <c r="F30" s="230" t="str">
        <f>IF(C30&lt;&gt;"",'CALCULATOR SHEET'!$D$9,"")</f>
        <v/>
      </c>
      <c r="G30" s="230" t="str">
        <f>IF('CALCULATOR SHEET'!D38&lt;&gt;"",'CALCULATOR SHEET'!D38,"")</f>
        <v/>
      </c>
      <c r="H30" s="230" t="str">
        <f>IF(Q30="CCL",BOMS!AG30,"")</f>
        <v/>
      </c>
      <c r="I30" s="229">
        <v>1</v>
      </c>
      <c r="J30" s="230" t="str">
        <f>IF(C30&lt;&gt;"",'CALCULATOR SHEET'!K38,"")</f>
        <v/>
      </c>
      <c r="K30" s="230" t="str">
        <f>IF(J30=GENERAL!$H$6,GENERAL!$H$6,IF(J30=GENERAL!$H$7,GENERAL!$H$7,IF('PM-ORDER'!J30=GENERAL!$H$8,GENERAL!$H$8,"")))</f>
        <v/>
      </c>
      <c r="L30" s="230" t="str">
        <f>IF(C30&lt;&gt;"",'CALCULATOR SHEET'!G38,"")</f>
        <v/>
      </c>
      <c r="M30" s="230" t="str">
        <f>IF(C30&lt;&gt;"",'CALCULATOR SHEET'!O38,"")</f>
        <v/>
      </c>
      <c r="N30" s="230" t="str">
        <f>IF(C30&lt;&gt;"",'CALCULATOR SHEET'!H38,"")</f>
        <v/>
      </c>
      <c r="O30" s="232" t="str">
        <f>IF(D30&lt;&gt;"",'CALCULATOR SHEET'!I38,"")</f>
        <v/>
      </c>
      <c r="P30" s="232" t="str">
        <f>IF(E30&lt;&gt;"",'CALCULATOR SHEET'!J38,"")</f>
        <v/>
      </c>
      <c r="Q30" s="229" t="str">
        <f>IF('CALCULATOR SHEET'!K38=GENERAL!$H$9,GENERAL!$H$9,IF(OR('CALCULATOR SHEET'!K38=GENERAL!$H$6,'CALCULATOR SHEET'!K38=GENERAL!$H$7,'CALCULATOR SHEET'!K38=GENERAL!$H$8),"CCL",""))</f>
        <v/>
      </c>
      <c r="R30" s="229" t="str">
        <f>IF(C30&lt;&gt;"",'CALCULATOR SHEET'!M38,"")</f>
        <v/>
      </c>
      <c r="S30" s="229" t="str">
        <f>IF(D30&lt;&gt;"",'CALCULATOR SHEET'!N38,"")</f>
        <v/>
      </c>
      <c r="T30" s="231"/>
      <c r="U30" s="245"/>
      <c r="V30" s="245"/>
      <c r="W30" s="229" t="str">
        <f>IF(C30&lt;&gt;"",'CALCULATOR SHEET'!R38,"")</f>
        <v/>
      </c>
      <c r="X30" s="229"/>
      <c r="Y30" s="229">
        <v>1</v>
      </c>
      <c r="Z30" s="231"/>
      <c r="AA30" s="231" t="str">
        <f>IF(C30&lt;&gt;"",'CALCULATOR SHEET'!$H$9,"")</f>
        <v/>
      </c>
      <c r="AB30" s="231"/>
      <c r="AC30" s="231"/>
      <c r="AD30" s="233"/>
      <c r="AE30" s="234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6">
        <v>27</v>
      </c>
      <c r="C31" s="227" t="str">
        <f>IF('CALCULATOR SHEET'!D39&lt;&gt;"",'CALCULATOR SHEET'!$T$5,"")</f>
        <v/>
      </c>
      <c r="D31" s="228" t="str">
        <f>IF('CALCULATOR SHEET'!D39&lt;&gt;"",'CALCULATOR SHEET'!$T$9,"")</f>
        <v/>
      </c>
      <c r="E31" s="229" t="str">
        <f t="shared" si="0"/>
        <v/>
      </c>
      <c r="F31" s="230" t="str">
        <f>IF(C31&lt;&gt;"",'CALCULATOR SHEET'!$D$9,"")</f>
        <v/>
      </c>
      <c r="G31" s="230" t="str">
        <f>IF('CALCULATOR SHEET'!D39&lt;&gt;"",'CALCULATOR SHEET'!D39,"")</f>
        <v/>
      </c>
      <c r="H31" s="230" t="str">
        <f>IF(Q31="CCL",BOMS!AG31,"")</f>
        <v/>
      </c>
      <c r="I31" s="229">
        <v>1</v>
      </c>
      <c r="J31" s="230" t="str">
        <f>IF(C31&lt;&gt;"",'CALCULATOR SHEET'!K39,"")</f>
        <v/>
      </c>
      <c r="K31" s="230" t="str">
        <f>IF(J31=GENERAL!$H$6,GENERAL!$H$6,IF(J31=GENERAL!$H$7,GENERAL!$H$7,IF('PM-ORDER'!J31=GENERAL!$H$8,GENERAL!$H$8,"")))</f>
        <v/>
      </c>
      <c r="L31" s="230" t="str">
        <f>IF(C31&lt;&gt;"",'CALCULATOR SHEET'!G39,"")</f>
        <v/>
      </c>
      <c r="M31" s="230" t="str">
        <f>IF(C31&lt;&gt;"",'CALCULATOR SHEET'!O39,"")</f>
        <v/>
      </c>
      <c r="N31" s="230" t="str">
        <f>IF(C31&lt;&gt;"",'CALCULATOR SHEET'!H39,"")</f>
        <v/>
      </c>
      <c r="O31" s="232" t="str">
        <f>IF(D31&lt;&gt;"",'CALCULATOR SHEET'!I39,"")</f>
        <v/>
      </c>
      <c r="P31" s="232" t="str">
        <f>IF(E31&lt;&gt;"",'CALCULATOR SHEET'!J39,"")</f>
        <v/>
      </c>
      <c r="Q31" s="229" t="str">
        <f>IF('CALCULATOR SHEET'!K39=GENERAL!$H$9,GENERAL!$H$9,IF(OR('CALCULATOR SHEET'!K39=GENERAL!$H$6,'CALCULATOR SHEET'!K39=GENERAL!$H$7,'CALCULATOR SHEET'!K39=GENERAL!$H$8),"CCL",""))</f>
        <v/>
      </c>
      <c r="R31" s="229" t="str">
        <f>IF(C31&lt;&gt;"",'CALCULATOR SHEET'!M39,"")</f>
        <v/>
      </c>
      <c r="S31" s="229" t="str">
        <f>IF(D31&lt;&gt;"",'CALCULATOR SHEET'!N39,"")</f>
        <v/>
      </c>
      <c r="T31" s="231"/>
      <c r="U31" s="245"/>
      <c r="V31" s="245"/>
      <c r="W31" s="229" t="str">
        <f>IF(C31&lt;&gt;"",'CALCULATOR SHEET'!R39,"")</f>
        <v/>
      </c>
      <c r="X31" s="229"/>
      <c r="Y31" s="229">
        <v>1</v>
      </c>
      <c r="Z31" s="231"/>
      <c r="AA31" s="231" t="str">
        <f>IF(C31&lt;&gt;"",'CALCULATOR SHEET'!$H$9,"")</f>
        <v/>
      </c>
      <c r="AB31" s="231"/>
      <c r="AC31" s="231"/>
      <c r="AD31" s="233"/>
      <c r="AE31" s="234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6">
        <v>28</v>
      </c>
      <c r="C32" s="227" t="str">
        <f>IF('CALCULATOR SHEET'!D40&lt;&gt;"",'CALCULATOR SHEET'!$T$5,"")</f>
        <v/>
      </c>
      <c r="D32" s="228" t="str">
        <f>IF('CALCULATOR SHEET'!D40&lt;&gt;"",'CALCULATOR SHEET'!$T$9,"")</f>
        <v/>
      </c>
      <c r="E32" s="229" t="str">
        <f t="shared" si="0"/>
        <v/>
      </c>
      <c r="F32" s="230" t="str">
        <f>IF(C32&lt;&gt;"",'CALCULATOR SHEET'!$D$9,"")</f>
        <v/>
      </c>
      <c r="G32" s="230" t="str">
        <f>IF('CALCULATOR SHEET'!D40&lt;&gt;"",'CALCULATOR SHEET'!D40,"")</f>
        <v/>
      </c>
      <c r="H32" s="230" t="str">
        <f>IF(Q32="CCL",BOMS!AG32,"")</f>
        <v/>
      </c>
      <c r="I32" s="229">
        <v>1</v>
      </c>
      <c r="J32" s="230" t="str">
        <f>IF(C32&lt;&gt;"",'CALCULATOR SHEET'!K40,"")</f>
        <v/>
      </c>
      <c r="K32" s="230" t="str">
        <f>IF(J32=GENERAL!$H$6,GENERAL!$H$6,IF(J32=GENERAL!$H$7,GENERAL!$H$7,IF('PM-ORDER'!J32=GENERAL!$H$8,GENERAL!$H$8,"")))</f>
        <v/>
      </c>
      <c r="L32" s="230" t="str">
        <f>IF(C32&lt;&gt;"",'CALCULATOR SHEET'!G40,"")</f>
        <v/>
      </c>
      <c r="M32" s="230" t="str">
        <f>IF(C32&lt;&gt;"",'CALCULATOR SHEET'!O40,"")</f>
        <v/>
      </c>
      <c r="N32" s="230" t="str">
        <f>IF(C32&lt;&gt;"",'CALCULATOR SHEET'!H40,"")</f>
        <v/>
      </c>
      <c r="O32" s="232" t="str">
        <f>IF(D32&lt;&gt;"",'CALCULATOR SHEET'!I40,"")</f>
        <v/>
      </c>
      <c r="P32" s="232" t="str">
        <f>IF(E32&lt;&gt;"",'CALCULATOR SHEET'!J40,"")</f>
        <v/>
      </c>
      <c r="Q32" s="229" t="str">
        <f>IF('CALCULATOR SHEET'!K40=GENERAL!$H$9,GENERAL!$H$9,IF(OR('CALCULATOR SHEET'!K40=GENERAL!$H$6,'CALCULATOR SHEET'!K40=GENERAL!$H$7,'CALCULATOR SHEET'!K40=GENERAL!$H$8),"CCL",""))</f>
        <v/>
      </c>
      <c r="R32" s="229" t="str">
        <f>IF(C32&lt;&gt;"",'CALCULATOR SHEET'!M40,"")</f>
        <v/>
      </c>
      <c r="S32" s="229" t="str">
        <f>IF(D32&lt;&gt;"",'CALCULATOR SHEET'!N40,"")</f>
        <v/>
      </c>
      <c r="T32" s="231"/>
      <c r="U32" s="245"/>
      <c r="V32" s="245"/>
      <c r="W32" s="229" t="str">
        <f>IF(C32&lt;&gt;"",'CALCULATOR SHEET'!R40,"")</f>
        <v/>
      </c>
      <c r="X32" s="229"/>
      <c r="Y32" s="229">
        <v>1</v>
      </c>
      <c r="Z32" s="231"/>
      <c r="AA32" s="231" t="str">
        <f>IF(C32&lt;&gt;"",'CALCULATOR SHEET'!$H$9,"")</f>
        <v/>
      </c>
      <c r="AB32" s="231"/>
      <c r="AC32" s="231"/>
      <c r="AD32" s="233"/>
      <c r="AE32" s="234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6">
        <v>29</v>
      </c>
      <c r="C33" s="227" t="str">
        <f>IF('CALCULATOR SHEET'!D41&lt;&gt;"",'CALCULATOR SHEET'!$T$5,"")</f>
        <v/>
      </c>
      <c r="D33" s="228" t="str">
        <f>IF('CALCULATOR SHEET'!D41&lt;&gt;"",'CALCULATOR SHEET'!$T$9,"")</f>
        <v/>
      </c>
      <c r="E33" s="229" t="str">
        <f t="shared" si="0"/>
        <v/>
      </c>
      <c r="F33" s="230" t="str">
        <f>IF(C33&lt;&gt;"",'CALCULATOR SHEET'!$D$9,"")</f>
        <v/>
      </c>
      <c r="G33" s="230" t="str">
        <f>IF('CALCULATOR SHEET'!D41&lt;&gt;"",'CALCULATOR SHEET'!D41,"")</f>
        <v/>
      </c>
      <c r="H33" s="230" t="str">
        <f>IF(Q33="CCL",BOMS!AG33,"")</f>
        <v/>
      </c>
      <c r="I33" s="229">
        <v>1</v>
      </c>
      <c r="J33" s="230" t="str">
        <f>IF(C33&lt;&gt;"",'CALCULATOR SHEET'!K41,"")</f>
        <v/>
      </c>
      <c r="K33" s="230" t="str">
        <f>IF(J33=GENERAL!$H$6,GENERAL!$H$6,IF(J33=GENERAL!$H$7,GENERAL!$H$7,IF('PM-ORDER'!J33=GENERAL!$H$8,GENERAL!$H$8,"")))</f>
        <v/>
      </c>
      <c r="L33" s="230" t="str">
        <f>IF(C33&lt;&gt;"",'CALCULATOR SHEET'!G41,"")</f>
        <v/>
      </c>
      <c r="M33" s="230" t="str">
        <f>IF(C33&lt;&gt;"",'CALCULATOR SHEET'!O41,"")</f>
        <v/>
      </c>
      <c r="N33" s="230" t="str">
        <f>IF(C33&lt;&gt;"",'CALCULATOR SHEET'!H41,"")</f>
        <v/>
      </c>
      <c r="O33" s="232" t="str">
        <f>IF(D33&lt;&gt;"",'CALCULATOR SHEET'!I41,"")</f>
        <v/>
      </c>
      <c r="P33" s="232" t="str">
        <f>IF(E33&lt;&gt;"",'CALCULATOR SHEET'!J41,"")</f>
        <v/>
      </c>
      <c r="Q33" s="229" t="str">
        <f>IF('CALCULATOR SHEET'!K41=GENERAL!$H$9,GENERAL!$H$9,IF(OR('CALCULATOR SHEET'!K41=GENERAL!$H$6,'CALCULATOR SHEET'!K41=GENERAL!$H$7,'CALCULATOR SHEET'!K41=GENERAL!$H$8),"CCL",""))</f>
        <v/>
      </c>
      <c r="R33" s="229" t="str">
        <f>IF(C33&lt;&gt;"",'CALCULATOR SHEET'!M41,"")</f>
        <v/>
      </c>
      <c r="S33" s="229" t="str">
        <f>IF(D33&lt;&gt;"",'CALCULATOR SHEET'!N41,"")</f>
        <v/>
      </c>
      <c r="T33" s="231"/>
      <c r="U33" s="245"/>
      <c r="V33" s="245"/>
      <c r="W33" s="229" t="str">
        <f>IF(C33&lt;&gt;"",'CALCULATOR SHEET'!R41,"")</f>
        <v/>
      </c>
      <c r="X33" s="229"/>
      <c r="Y33" s="229">
        <v>1</v>
      </c>
      <c r="Z33" s="231"/>
      <c r="AA33" s="231" t="str">
        <f>IF(C33&lt;&gt;"",'CALCULATOR SHEET'!$H$9,"")</f>
        <v/>
      </c>
      <c r="AB33" s="231"/>
      <c r="AC33" s="231"/>
      <c r="AD33" s="233"/>
      <c r="AE33" s="234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6">
        <v>30</v>
      </c>
      <c r="C34" s="227" t="str">
        <f>IF('CALCULATOR SHEET'!D42&lt;&gt;"",'CALCULATOR SHEET'!$T$5,"")</f>
        <v/>
      </c>
      <c r="D34" s="228" t="str">
        <f>IF('CALCULATOR SHEET'!D42&lt;&gt;"",'CALCULATOR SHEET'!$T$9,"")</f>
        <v/>
      </c>
      <c r="E34" s="229" t="str">
        <f t="shared" si="0"/>
        <v/>
      </c>
      <c r="F34" s="230" t="str">
        <f>IF(C34&lt;&gt;"",'CALCULATOR SHEET'!$D$9,"")</f>
        <v/>
      </c>
      <c r="G34" s="230" t="str">
        <f>IF('CALCULATOR SHEET'!D42&lt;&gt;"",'CALCULATOR SHEET'!D42,"")</f>
        <v/>
      </c>
      <c r="H34" s="230" t="str">
        <f>IF(Q34="CCL",BOMS!AG34,"")</f>
        <v/>
      </c>
      <c r="I34" s="229">
        <v>1</v>
      </c>
      <c r="J34" s="230" t="str">
        <f>IF(C34&lt;&gt;"",'CALCULATOR SHEET'!K42,"")</f>
        <v/>
      </c>
      <c r="K34" s="230" t="str">
        <f>IF(J34=GENERAL!$H$6,GENERAL!$H$6,IF(J34=GENERAL!$H$7,GENERAL!$H$7,IF('PM-ORDER'!J34=GENERAL!$H$8,GENERAL!$H$8,"")))</f>
        <v/>
      </c>
      <c r="L34" s="230" t="str">
        <f>IF(C34&lt;&gt;"",'CALCULATOR SHEET'!G42,"")</f>
        <v/>
      </c>
      <c r="M34" s="230" t="str">
        <f>IF(C34&lt;&gt;"",'CALCULATOR SHEET'!O42,"")</f>
        <v/>
      </c>
      <c r="N34" s="230" t="str">
        <f>IF(C34&lt;&gt;"",'CALCULATOR SHEET'!H42,"")</f>
        <v/>
      </c>
      <c r="O34" s="232" t="str">
        <f>IF(D34&lt;&gt;"",'CALCULATOR SHEET'!I42,"")</f>
        <v/>
      </c>
      <c r="P34" s="232" t="str">
        <f>IF(E34&lt;&gt;"",'CALCULATOR SHEET'!J42,"")</f>
        <v/>
      </c>
      <c r="Q34" s="229" t="str">
        <f>IF('CALCULATOR SHEET'!K42=GENERAL!$H$9,GENERAL!$H$9,IF(OR('CALCULATOR SHEET'!K42=GENERAL!$H$6,'CALCULATOR SHEET'!K42=GENERAL!$H$7,'CALCULATOR SHEET'!K42=GENERAL!$H$8),"CCL",""))</f>
        <v/>
      </c>
      <c r="R34" s="229" t="str">
        <f>IF(C34&lt;&gt;"",'CALCULATOR SHEET'!M42,"")</f>
        <v/>
      </c>
      <c r="S34" s="229" t="str">
        <f>IF(D34&lt;&gt;"",'CALCULATOR SHEET'!N42,"")</f>
        <v/>
      </c>
      <c r="T34" s="231"/>
      <c r="U34" s="245"/>
      <c r="V34" s="245"/>
      <c r="W34" s="229" t="str">
        <f>IF(C34&lt;&gt;"",'CALCULATOR SHEET'!R42,"")</f>
        <v/>
      </c>
      <c r="X34" s="229"/>
      <c r="Y34" s="229">
        <v>1</v>
      </c>
      <c r="Z34" s="231"/>
      <c r="AA34" s="231" t="str">
        <f>IF(C34&lt;&gt;"",'CALCULATOR SHEET'!$H$9,"")</f>
        <v/>
      </c>
      <c r="AB34" s="231"/>
      <c r="AC34" s="231"/>
      <c r="AD34" s="233"/>
      <c r="AE34" s="234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6">
        <v>31</v>
      </c>
      <c r="C35" s="227" t="str">
        <f>IF('CALCULATOR SHEET'!D43&lt;&gt;"",'CALCULATOR SHEET'!$T$5,"")</f>
        <v/>
      </c>
      <c r="D35" s="228" t="str">
        <f>IF('CALCULATOR SHEET'!D43&lt;&gt;"",'CALCULATOR SHEET'!$T$9,"")</f>
        <v/>
      </c>
      <c r="E35" s="229" t="str">
        <f t="shared" si="0"/>
        <v/>
      </c>
      <c r="F35" s="230" t="str">
        <f>IF(C35&lt;&gt;"",'CALCULATOR SHEET'!$D$9,"")</f>
        <v/>
      </c>
      <c r="G35" s="230" t="str">
        <f>IF('CALCULATOR SHEET'!D43&lt;&gt;"",'CALCULATOR SHEET'!D43,"")</f>
        <v/>
      </c>
      <c r="H35" s="230" t="str">
        <f>IF(Q35="CCL",BOMS!AG35,"")</f>
        <v/>
      </c>
      <c r="I35" s="229">
        <v>1</v>
      </c>
      <c r="J35" s="230" t="str">
        <f>IF(C35&lt;&gt;"",'CALCULATOR SHEET'!K43,"")</f>
        <v/>
      </c>
      <c r="K35" s="230" t="str">
        <f>IF(J35=GENERAL!$H$6,GENERAL!$H$6,IF(J35=GENERAL!$H$7,GENERAL!$H$7,IF('PM-ORDER'!J35=GENERAL!$H$8,GENERAL!$H$8,"")))</f>
        <v/>
      </c>
      <c r="L35" s="230" t="str">
        <f>IF(C35&lt;&gt;"",'CALCULATOR SHEET'!G43,"")</f>
        <v/>
      </c>
      <c r="M35" s="230" t="str">
        <f>IF(C35&lt;&gt;"",'CALCULATOR SHEET'!O43,"")</f>
        <v/>
      </c>
      <c r="N35" s="230" t="str">
        <f>IF(C35&lt;&gt;"",'CALCULATOR SHEET'!H43,"")</f>
        <v/>
      </c>
      <c r="O35" s="232" t="str">
        <f>IF(D35&lt;&gt;"",'CALCULATOR SHEET'!I43,"")</f>
        <v/>
      </c>
      <c r="P35" s="232" t="str">
        <f>IF(E35&lt;&gt;"",'CALCULATOR SHEET'!J43,"")</f>
        <v/>
      </c>
      <c r="Q35" s="229" t="str">
        <f>IF('CALCULATOR SHEET'!K43=GENERAL!$H$9,GENERAL!$H$9,IF(OR('CALCULATOR SHEET'!K43=GENERAL!$H$6,'CALCULATOR SHEET'!K43=GENERAL!$H$7,'CALCULATOR SHEET'!K43=GENERAL!$H$8),"CCL",""))</f>
        <v/>
      </c>
      <c r="R35" s="229" t="str">
        <f>IF(C35&lt;&gt;"",'CALCULATOR SHEET'!M43,"")</f>
        <v/>
      </c>
      <c r="S35" s="229" t="str">
        <f>IF(D35&lt;&gt;"",'CALCULATOR SHEET'!N43,"")</f>
        <v/>
      </c>
      <c r="T35" s="231"/>
      <c r="U35" s="245"/>
      <c r="V35" s="245"/>
      <c r="W35" s="229" t="str">
        <f>IF(C35&lt;&gt;"",'CALCULATOR SHEET'!R43,"")</f>
        <v/>
      </c>
      <c r="X35" s="229"/>
      <c r="Y35" s="229">
        <v>1</v>
      </c>
      <c r="Z35" s="231"/>
      <c r="AA35" s="231" t="str">
        <f>IF(C35&lt;&gt;"",'CALCULATOR SHEET'!$H$9,"")</f>
        <v/>
      </c>
      <c r="AB35" s="231"/>
      <c r="AC35" s="231"/>
      <c r="AD35" s="233"/>
      <c r="AE35" s="234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6">
        <v>32</v>
      </c>
      <c r="C36" s="227" t="str">
        <f>IF('CALCULATOR SHEET'!D44&lt;&gt;"",'CALCULATOR SHEET'!$T$5,"")</f>
        <v/>
      </c>
      <c r="D36" s="228" t="str">
        <f>IF('CALCULATOR SHEET'!D44&lt;&gt;"",'CALCULATOR SHEET'!$T$9,"")</f>
        <v/>
      </c>
      <c r="E36" s="229" t="str">
        <f t="shared" si="0"/>
        <v/>
      </c>
      <c r="F36" s="230" t="str">
        <f>IF(C36&lt;&gt;"",'CALCULATOR SHEET'!$D$9,"")</f>
        <v/>
      </c>
      <c r="G36" s="230" t="str">
        <f>IF('CALCULATOR SHEET'!D44&lt;&gt;"",'CALCULATOR SHEET'!D44,"")</f>
        <v/>
      </c>
      <c r="H36" s="230" t="str">
        <f>IF(Q36="CCL",BOMS!AG36,"")</f>
        <v/>
      </c>
      <c r="I36" s="229">
        <v>1</v>
      </c>
      <c r="J36" s="230" t="str">
        <f>IF(C36&lt;&gt;"",'CALCULATOR SHEET'!K44,"")</f>
        <v/>
      </c>
      <c r="K36" s="230" t="str">
        <f>IF(J36=GENERAL!$H$6,GENERAL!$H$6,IF(J36=GENERAL!$H$7,GENERAL!$H$7,IF('PM-ORDER'!J36=GENERAL!$H$8,GENERAL!$H$8,"")))</f>
        <v/>
      </c>
      <c r="L36" s="230" t="str">
        <f>IF(C36&lt;&gt;"",'CALCULATOR SHEET'!G44,"")</f>
        <v/>
      </c>
      <c r="M36" s="230" t="str">
        <f>IF(C36&lt;&gt;"",'CALCULATOR SHEET'!O44,"")</f>
        <v/>
      </c>
      <c r="N36" s="230" t="str">
        <f>IF(C36&lt;&gt;"",'CALCULATOR SHEET'!H44,"")</f>
        <v/>
      </c>
      <c r="O36" s="232" t="str">
        <f>IF(D36&lt;&gt;"",'CALCULATOR SHEET'!I44,"")</f>
        <v/>
      </c>
      <c r="P36" s="232" t="str">
        <f>IF(E36&lt;&gt;"",'CALCULATOR SHEET'!J44,"")</f>
        <v/>
      </c>
      <c r="Q36" s="229" t="str">
        <f>IF('CALCULATOR SHEET'!K44=GENERAL!$H$9,GENERAL!$H$9,IF(OR('CALCULATOR SHEET'!K44=GENERAL!$H$6,'CALCULATOR SHEET'!K44=GENERAL!$H$7,'CALCULATOR SHEET'!K44=GENERAL!$H$8),"CCL",""))</f>
        <v/>
      </c>
      <c r="R36" s="229" t="str">
        <f>IF(C36&lt;&gt;"",'CALCULATOR SHEET'!M44,"")</f>
        <v/>
      </c>
      <c r="S36" s="229" t="str">
        <f>IF(D36&lt;&gt;"",'CALCULATOR SHEET'!N44,"")</f>
        <v/>
      </c>
      <c r="T36" s="231"/>
      <c r="U36" s="245"/>
      <c r="V36" s="245"/>
      <c r="W36" s="229" t="str">
        <f>IF(C36&lt;&gt;"",'CALCULATOR SHEET'!R44,"")</f>
        <v/>
      </c>
      <c r="X36" s="229"/>
      <c r="Y36" s="229">
        <v>1</v>
      </c>
      <c r="Z36" s="231"/>
      <c r="AA36" s="231" t="str">
        <f>IF(C36&lt;&gt;"",'CALCULATOR SHEET'!$H$9,"")</f>
        <v/>
      </c>
      <c r="AB36" s="231"/>
      <c r="AC36" s="231"/>
      <c r="AD36" s="233"/>
      <c r="AE36" s="234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6">
        <v>33</v>
      </c>
      <c r="C37" s="227" t="str">
        <f>IF('CALCULATOR SHEET'!D45&lt;&gt;"",'CALCULATOR SHEET'!$T$5,"")</f>
        <v/>
      </c>
      <c r="D37" s="228" t="str">
        <f>IF('CALCULATOR SHEET'!D45&lt;&gt;"",'CALCULATOR SHEET'!$T$9,"")</f>
        <v/>
      </c>
      <c r="E37" s="229" t="str">
        <f t="shared" si="0"/>
        <v/>
      </c>
      <c r="F37" s="230" t="str">
        <f>IF(C37&lt;&gt;"",'CALCULATOR SHEET'!$D$9,"")</f>
        <v/>
      </c>
      <c r="G37" s="230" t="str">
        <f>IF('CALCULATOR SHEET'!D45&lt;&gt;"",'CALCULATOR SHEET'!D45,"")</f>
        <v/>
      </c>
      <c r="H37" s="230" t="str">
        <f>IF(Q37="CCL",BOMS!AG37,"")</f>
        <v/>
      </c>
      <c r="I37" s="229">
        <v>1</v>
      </c>
      <c r="J37" s="230" t="str">
        <f>IF(C37&lt;&gt;"",'CALCULATOR SHEET'!K45,"")</f>
        <v/>
      </c>
      <c r="K37" s="230" t="str">
        <f>IF(J37=GENERAL!$H$6,GENERAL!$H$6,IF(J37=GENERAL!$H$7,GENERAL!$H$7,IF('PM-ORDER'!J37=GENERAL!$H$8,GENERAL!$H$8,"")))</f>
        <v/>
      </c>
      <c r="L37" s="230" t="str">
        <f>IF(C37&lt;&gt;"",'CALCULATOR SHEET'!G45,"")</f>
        <v/>
      </c>
      <c r="M37" s="230" t="str">
        <f>IF(C37&lt;&gt;"",'CALCULATOR SHEET'!O45,"")</f>
        <v/>
      </c>
      <c r="N37" s="230" t="str">
        <f>IF(C37&lt;&gt;"",'CALCULATOR SHEET'!H45,"")</f>
        <v/>
      </c>
      <c r="O37" s="232" t="str">
        <f>IF(D37&lt;&gt;"",'CALCULATOR SHEET'!I45,"")</f>
        <v/>
      </c>
      <c r="P37" s="232" t="str">
        <f>IF(E37&lt;&gt;"",'CALCULATOR SHEET'!J45,"")</f>
        <v/>
      </c>
      <c r="Q37" s="229" t="str">
        <f>IF('CALCULATOR SHEET'!K45=GENERAL!$H$9,GENERAL!$H$9,IF(OR('CALCULATOR SHEET'!K45=GENERAL!$H$6,'CALCULATOR SHEET'!K45=GENERAL!$H$7,'CALCULATOR SHEET'!K45=GENERAL!$H$8),"CCL",""))</f>
        <v/>
      </c>
      <c r="R37" s="229" t="str">
        <f>IF(C37&lt;&gt;"",'CALCULATOR SHEET'!M45,"")</f>
        <v/>
      </c>
      <c r="S37" s="229" t="str">
        <f>IF(D37&lt;&gt;"",'CALCULATOR SHEET'!N45,"")</f>
        <v/>
      </c>
      <c r="T37" s="231"/>
      <c r="U37" s="245"/>
      <c r="V37" s="245"/>
      <c r="W37" s="229" t="str">
        <f>IF(C37&lt;&gt;"",'CALCULATOR SHEET'!R45,"")</f>
        <v/>
      </c>
      <c r="X37" s="229"/>
      <c r="Y37" s="229">
        <v>1</v>
      </c>
      <c r="Z37" s="231"/>
      <c r="AA37" s="231" t="str">
        <f>IF(C37&lt;&gt;"",'CALCULATOR SHEET'!$H$9,"")</f>
        <v/>
      </c>
      <c r="AB37" s="231"/>
      <c r="AC37" s="231"/>
      <c r="AD37" s="233"/>
      <c r="AE37" s="234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6">
        <v>34</v>
      </c>
      <c r="C38" s="227" t="str">
        <f>IF('CALCULATOR SHEET'!D46&lt;&gt;"",'CALCULATOR SHEET'!$T$5,"")</f>
        <v/>
      </c>
      <c r="D38" s="228" t="str">
        <f>IF('CALCULATOR SHEET'!D46&lt;&gt;"",'CALCULATOR SHEET'!$T$9,"")</f>
        <v/>
      </c>
      <c r="E38" s="229" t="str">
        <f t="shared" si="0"/>
        <v/>
      </c>
      <c r="F38" s="230" t="str">
        <f>IF(C38&lt;&gt;"",'CALCULATOR SHEET'!$D$9,"")</f>
        <v/>
      </c>
      <c r="G38" s="230" t="str">
        <f>IF('CALCULATOR SHEET'!D46&lt;&gt;"",'CALCULATOR SHEET'!D46,"")</f>
        <v/>
      </c>
      <c r="H38" s="230" t="str">
        <f>IF(Q38="CCL",BOMS!AG38,"")</f>
        <v/>
      </c>
      <c r="I38" s="229">
        <v>1</v>
      </c>
      <c r="J38" s="230" t="str">
        <f>IF(C38&lt;&gt;"",'CALCULATOR SHEET'!K46,"")</f>
        <v/>
      </c>
      <c r="K38" s="230" t="str">
        <f>IF(J38=GENERAL!$H$6,GENERAL!$H$6,IF(J38=GENERAL!$H$7,GENERAL!$H$7,IF('PM-ORDER'!J38=GENERAL!$H$8,GENERAL!$H$8,"")))</f>
        <v/>
      </c>
      <c r="L38" s="230" t="str">
        <f>IF(C38&lt;&gt;"",'CALCULATOR SHEET'!G46,"")</f>
        <v/>
      </c>
      <c r="M38" s="230" t="str">
        <f>IF(C38&lt;&gt;"",'CALCULATOR SHEET'!O46,"")</f>
        <v/>
      </c>
      <c r="N38" s="230" t="str">
        <f>IF(C38&lt;&gt;"",'CALCULATOR SHEET'!H46,"")</f>
        <v/>
      </c>
      <c r="O38" s="232" t="str">
        <f>IF(D38&lt;&gt;"",'CALCULATOR SHEET'!I46,"")</f>
        <v/>
      </c>
      <c r="P38" s="232" t="str">
        <f>IF(E38&lt;&gt;"",'CALCULATOR SHEET'!J46,"")</f>
        <v/>
      </c>
      <c r="Q38" s="229" t="str">
        <f>IF('CALCULATOR SHEET'!K46=GENERAL!$H$9,GENERAL!$H$9,IF(OR('CALCULATOR SHEET'!K46=GENERAL!$H$6,'CALCULATOR SHEET'!K46=GENERAL!$H$7,'CALCULATOR SHEET'!K46=GENERAL!$H$8),"CCL",""))</f>
        <v/>
      </c>
      <c r="R38" s="229" t="str">
        <f>IF(C38&lt;&gt;"",'CALCULATOR SHEET'!M46,"")</f>
        <v/>
      </c>
      <c r="S38" s="229" t="str">
        <f>IF(D38&lt;&gt;"",'CALCULATOR SHEET'!N46,"")</f>
        <v/>
      </c>
      <c r="T38" s="231"/>
      <c r="U38" s="245"/>
      <c r="V38" s="245"/>
      <c r="W38" s="229" t="str">
        <f>IF(C38&lt;&gt;"",'CALCULATOR SHEET'!R46,"")</f>
        <v/>
      </c>
      <c r="X38" s="229"/>
      <c r="Y38" s="229">
        <v>1</v>
      </c>
      <c r="Z38" s="231"/>
      <c r="AA38" s="231" t="str">
        <f>IF(C38&lt;&gt;"",'CALCULATOR SHEET'!$H$9,"")</f>
        <v/>
      </c>
      <c r="AB38" s="231"/>
      <c r="AC38" s="231"/>
      <c r="AD38" s="233"/>
      <c r="AE38" s="234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6">
        <v>35</v>
      </c>
      <c r="C39" s="227" t="str">
        <f>IF('CALCULATOR SHEET'!D47&lt;&gt;"",'CALCULATOR SHEET'!$T$5,"")</f>
        <v/>
      </c>
      <c r="D39" s="228" t="str">
        <f>IF('CALCULATOR SHEET'!D47&lt;&gt;"",'CALCULATOR SHEET'!$T$9,"")</f>
        <v/>
      </c>
      <c r="E39" s="229" t="str">
        <f t="shared" si="0"/>
        <v/>
      </c>
      <c r="F39" s="230" t="str">
        <f>IF(C39&lt;&gt;"",'CALCULATOR SHEET'!$D$9,"")</f>
        <v/>
      </c>
      <c r="G39" s="230" t="str">
        <f>IF('CALCULATOR SHEET'!D47&lt;&gt;"",'CALCULATOR SHEET'!D47,"")</f>
        <v/>
      </c>
      <c r="H39" s="230" t="str">
        <f>IF(Q39="CCL",BOMS!AG39,"")</f>
        <v/>
      </c>
      <c r="I39" s="229">
        <v>1</v>
      </c>
      <c r="J39" s="230" t="str">
        <f>IF(C39&lt;&gt;"",'CALCULATOR SHEET'!K47,"")</f>
        <v/>
      </c>
      <c r="K39" s="230" t="str">
        <f>IF(J39=GENERAL!$H$6,GENERAL!$H$6,IF(J39=GENERAL!$H$7,GENERAL!$H$7,IF('PM-ORDER'!J39=GENERAL!$H$8,GENERAL!$H$8,"")))</f>
        <v/>
      </c>
      <c r="L39" s="230" t="str">
        <f>IF(C39&lt;&gt;"",'CALCULATOR SHEET'!G47,"")</f>
        <v/>
      </c>
      <c r="M39" s="230" t="str">
        <f>IF(C39&lt;&gt;"",'CALCULATOR SHEET'!O47,"")</f>
        <v/>
      </c>
      <c r="N39" s="230" t="str">
        <f>IF(C39&lt;&gt;"",'CALCULATOR SHEET'!H47,"")</f>
        <v/>
      </c>
      <c r="O39" s="232" t="str">
        <f>IF(D39&lt;&gt;"",'CALCULATOR SHEET'!I47,"")</f>
        <v/>
      </c>
      <c r="P39" s="232" t="str">
        <f>IF(E39&lt;&gt;"",'CALCULATOR SHEET'!J47,"")</f>
        <v/>
      </c>
      <c r="Q39" s="229" t="str">
        <f>IF('CALCULATOR SHEET'!K47=GENERAL!$H$9,GENERAL!$H$9,IF(OR('CALCULATOR SHEET'!K47=GENERAL!$H$6,'CALCULATOR SHEET'!K47=GENERAL!$H$7,'CALCULATOR SHEET'!K47=GENERAL!$H$8),"CCL",""))</f>
        <v/>
      </c>
      <c r="R39" s="229" t="str">
        <f>IF(C39&lt;&gt;"",'CALCULATOR SHEET'!M47,"")</f>
        <v/>
      </c>
      <c r="S39" s="229" t="str">
        <f>IF(D39&lt;&gt;"",'CALCULATOR SHEET'!N47,"")</f>
        <v/>
      </c>
      <c r="T39" s="231"/>
      <c r="U39" s="245"/>
      <c r="V39" s="245"/>
      <c r="W39" s="229" t="str">
        <f>IF(C39&lt;&gt;"",'CALCULATOR SHEET'!R47,"")</f>
        <v/>
      </c>
      <c r="X39" s="229"/>
      <c r="Y39" s="229">
        <v>1</v>
      </c>
      <c r="Z39" s="231"/>
      <c r="AA39" s="231" t="str">
        <f>IF(C39&lt;&gt;"",'CALCULATOR SHEET'!$H$9,"")</f>
        <v/>
      </c>
      <c r="AB39" s="231"/>
      <c r="AC39" s="231"/>
      <c r="AD39" s="233"/>
      <c r="AE39" s="234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6">
        <v>36</v>
      </c>
      <c r="C40" s="227" t="str">
        <f>IF('CALCULATOR SHEET'!D48&lt;&gt;"",'CALCULATOR SHEET'!$T$5,"")</f>
        <v/>
      </c>
      <c r="D40" s="228" t="str">
        <f>IF('CALCULATOR SHEET'!D48&lt;&gt;"",'CALCULATOR SHEET'!$T$9,"")</f>
        <v/>
      </c>
      <c r="E40" s="229" t="str">
        <f t="shared" si="0"/>
        <v/>
      </c>
      <c r="F40" s="230" t="str">
        <f>IF(C40&lt;&gt;"",'CALCULATOR SHEET'!$D$9,"")</f>
        <v/>
      </c>
      <c r="G40" s="230" t="str">
        <f>IF('CALCULATOR SHEET'!D48&lt;&gt;"",'CALCULATOR SHEET'!D48,"")</f>
        <v/>
      </c>
      <c r="H40" s="230" t="str">
        <f>IF(Q40="CCL",BOMS!AG40,"")</f>
        <v/>
      </c>
      <c r="I40" s="229">
        <v>1</v>
      </c>
      <c r="J40" s="230" t="str">
        <f>IF(C40&lt;&gt;"",'CALCULATOR SHEET'!K48,"")</f>
        <v/>
      </c>
      <c r="K40" s="230" t="str">
        <f>IF(J40=GENERAL!$H$6,GENERAL!$H$6,IF(J40=GENERAL!$H$7,GENERAL!$H$7,IF('PM-ORDER'!J40=GENERAL!$H$8,GENERAL!$H$8,"")))</f>
        <v/>
      </c>
      <c r="L40" s="230" t="str">
        <f>IF(C40&lt;&gt;"",'CALCULATOR SHEET'!G48,"")</f>
        <v/>
      </c>
      <c r="M40" s="230" t="str">
        <f>IF(C40&lt;&gt;"",'CALCULATOR SHEET'!O48,"")</f>
        <v/>
      </c>
      <c r="N40" s="230" t="str">
        <f>IF(C40&lt;&gt;"",'CALCULATOR SHEET'!H48,"")</f>
        <v/>
      </c>
      <c r="O40" s="232" t="str">
        <f>IF(D40&lt;&gt;"",'CALCULATOR SHEET'!I48,"")</f>
        <v/>
      </c>
      <c r="P40" s="232" t="str">
        <f>IF(E40&lt;&gt;"",'CALCULATOR SHEET'!J48,"")</f>
        <v/>
      </c>
      <c r="Q40" s="229" t="str">
        <f>IF('CALCULATOR SHEET'!K48=GENERAL!$H$9,GENERAL!$H$9,IF(OR('CALCULATOR SHEET'!K48=GENERAL!$H$6,'CALCULATOR SHEET'!K48=GENERAL!$H$7,'CALCULATOR SHEET'!K48=GENERAL!$H$8),"CCL",""))</f>
        <v/>
      </c>
      <c r="R40" s="229" t="str">
        <f>IF(C40&lt;&gt;"",'CALCULATOR SHEET'!M48,"")</f>
        <v/>
      </c>
      <c r="S40" s="229" t="str">
        <f>IF(D40&lt;&gt;"",'CALCULATOR SHEET'!N48,"")</f>
        <v/>
      </c>
      <c r="T40" s="231"/>
      <c r="U40" s="245"/>
      <c r="V40" s="245"/>
      <c r="W40" s="229" t="str">
        <f>IF(C40&lt;&gt;"",'CALCULATOR SHEET'!R48,"")</f>
        <v/>
      </c>
      <c r="X40" s="229"/>
      <c r="Y40" s="229">
        <v>1</v>
      </c>
      <c r="Z40" s="231"/>
      <c r="AA40" s="231" t="str">
        <f>IF(C40&lt;&gt;"",'CALCULATOR SHEET'!$H$9,"")</f>
        <v/>
      </c>
      <c r="AB40" s="231"/>
      <c r="AC40" s="231"/>
      <c r="AD40" s="233"/>
      <c r="AE40" s="234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6">
        <v>37</v>
      </c>
      <c r="C41" s="227" t="str">
        <f>IF('CALCULATOR SHEET'!D49&lt;&gt;"",'CALCULATOR SHEET'!$T$5,"")</f>
        <v/>
      </c>
      <c r="D41" s="228" t="str">
        <f>IF('CALCULATOR SHEET'!D49&lt;&gt;"",'CALCULATOR SHEET'!$T$9,"")</f>
        <v/>
      </c>
      <c r="E41" s="229" t="str">
        <f t="shared" si="0"/>
        <v/>
      </c>
      <c r="F41" s="230" t="str">
        <f>IF(C41&lt;&gt;"",'CALCULATOR SHEET'!$D$9,"")</f>
        <v/>
      </c>
      <c r="G41" s="230" t="str">
        <f>IF('CALCULATOR SHEET'!D49&lt;&gt;"",'CALCULATOR SHEET'!D49,"")</f>
        <v/>
      </c>
      <c r="H41" s="230" t="str">
        <f>IF(Q41="CCL",BOMS!AG41,"")</f>
        <v/>
      </c>
      <c r="I41" s="229">
        <v>1</v>
      </c>
      <c r="J41" s="230" t="str">
        <f>IF(C41&lt;&gt;"",'CALCULATOR SHEET'!K49,"")</f>
        <v/>
      </c>
      <c r="K41" s="230" t="str">
        <f>IF(J41=GENERAL!$H$6,GENERAL!$H$6,IF(J41=GENERAL!$H$7,GENERAL!$H$7,IF('PM-ORDER'!J41=GENERAL!$H$8,GENERAL!$H$8,"")))</f>
        <v/>
      </c>
      <c r="L41" s="230" t="str">
        <f>IF(C41&lt;&gt;"",'CALCULATOR SHEET'!G49,"")</f>
        <v/>
      </c>
      <c r="M41" s="230" t="str">
        <f>IF(C41&lt;&gt;"",'CALCULATOR SHEET'!O49,"")</f>
        <v/>
      </c>
      <c r="N41" s="230" t="str">
        <f>IF(C41&lt;&gt;"",'CALCULATOR SHEET'!H49,"")</f>
        <v/>
      </c>
      <c r="O41" s="232" t="str">
        <f>IF(D41&lt;&gt;"",'CALCULATOR SHEET'!I49,"")</f>
        <v/>
      </c>
      <c r="P41" s="232" t="str">
        <f>IF(E41&lt;&gt;"",'CALCULATOR SHEET'!J49,"")</f>
        <v/>
      </c>
      <c r="Q41" s="229" t="str">
        <f>IF('CALCULATOR SHEET'!K49=GENERAL!$H$9,GENERAL!$H$9,IF(OR('CALCULATOR SHEET'!K49=GENERAL!$H$6,'CALCULATOR SHEET'!K49=GENERAL!$H$7,'CALCULATOR SHEET'!K49=GENERAL!$H$8),"CCL",""))</f>
        <v/>
      </c>
      <c r="R41" s="229" t="str">
        <f>IF(C41&lt;&gt;"",'CALCULATOR SHEET'!M49,"")</f>
        <v/>
      </c>
      <c r="S41" s="229" t="str">
        <f>IF(D41&lt;&gt;"",'CALCULATOR SHEET'!N49,"")</f>
        <v/>
      </c>
      <c r="T41" s="231"/>
      <c r="U41" s="245"/>
      <c r="V41" s="245"/>
      <c r="W41" s="229" t="str">
        <f>IF(C41&lt;&gt;"",'CALCULATOR SHEET'!R49,"")</f>
        <v/>
      </c>
      <c r="X41" s="229"/>
      <c r="Y41" s="229">
        <v>1</v>
      </c>
      <c r="Z41" s="231"/>
      <c r="AA41" s="231" t="str">
        <f>IF(C41&lt;&gt;"",'CALCULATOR SHEET'!$H$9,"")</f>
        <v/>
      </c>
      <c r="AB41" s="231"/>
      <c r="AC41" s="231"/>
      <c r="AD41" s="233"/>
      <c r="AE41" s="234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6">
        <v>38</v>
      </c>
      <c r="C42" s="227" t="str">
        <f>IF('CALCULATOR SHEET'!D50&lt;&gt;"",'CALCULATOR SHEET'!$T$5,"")</f>
        <v/>
      </c>
      <c r="D42" s="228" t="str">
        <f>IF('CALCULATOR SHEET'!D50&lt;&gt;"",'CALCULATOR SHEET'!$T$9,"")</f>
        <v/>
      </c>
      <c r="E42" s="229" t="str">
        <f t="shared" si="0"/>
        <v/>
      </c>
      <c r="F42" s="230" t="str">
        <f>IF(C42&lt;&gt;"",'CALCULATOR SHEET'!$D$9,"")</f>
        <v/>
      </c>
      <c r="G42" s="230" t="str">
        <f>IF('CALCULATOR SHEET'!D50&lt;&gt;"",'CALCULATOR SHEET'!D50,"")</f>
        <v/>
      </c>
      <c r="H42" s="230" t="str">
        <f>IF(Q42="CCL",BOMS!AG42,"")</f>
        <v/>
      </c>
      <c r="I42" s="229">
        <v>1</v>
      </c>
      <c r="J42" s="230" t="str">
        <f>IF(C42&lt;&gt;"",'CALCULATOR SHEET'!K50,"")</f>
        <v/>
      </c>
      <c r="K42" s="230" t="str">
        <f>IF(J42=GENERAL!$H$6,GENERAL!$H$6,IF(J42=GENERAL!$H$7,GENERAL!$H$7,IF('PM-ORDER'!J42=GENERAL!$H$8,GENERAL!$H$8,"")))</f>
        <v/>
      </c>
      <c r="L42" s="230" t="str">
        <f>IF(C42&lt;&gt;"",'CALCULATOR SHEET'!G50,"")</f>
        <v/>
      </c>
      <c r="M42" s="230" t="str">
        <f>IF(C42&lt;&gt;"",'CALCULATOR SHEET'!O50,"")</f>
        <v/>
      </c>
      <c r="N42" s="230" t="str">
        <f>IF(C42&lt;&gt;"",'CALCULATOR SHEET'!H50,"")</f>
        <v/>
      </c>
      <c r="O42" s="232" t="str">
        <f>IF(D42&lt;&gt;"",'CALCULATOR SHEET'!I50,"")</f>
        <v/>
      </c>
      <c r="P42" s="232" t="str">
        <f>IF(E42&lt;&gt;"",'CALCULATOR SHEET'!J50,"")</f>
        <v/>
      </c>
      <c r="Q42" s="229" t="str">
        <f>IF('CALCULATOR SHEET'!K50=GENERAL!$H$9,GENERAL!$H$9,IF(OR('CALCULATOR SHEET'!K50=GENERAL!$H$6,'CALCULATOR SHEET'!K50=GENERAL!$H$7,'CALCULATOR SHEET'!K50=GENERAL!$H$8),"CCL",""))</f>
        <v/>
      </c>
      <c r="R42" s="229" t="str">
        <f>IF(C42&lt;&gt;"",'CALCULATOR SHEET'!M50,"")</f>
        <v/>
      </c>
      <c r="S42" s="229" t="str">
        <f>IF(D42&lt;&gt;"",'CALCULATOR SHEET'!N50,"")</f>
        <v/>
      </c>
      <c r="T42" s="231"/>
      <c r="U42" s="245"/>
      <c r="V42" s="245"/>
      <c r="W42" s="229" t="str">
        <f>IF(C42&lt;&gt;"",'CALCULATOR SHEET'!R50,"")</f>
        <v/>
      </c>
      <c r="X42" s="229"/>
      <c r="Y42" s="229">
        <v>1</v>
      </c>
      <c r="Z42" s="231"/>
      <c r="AA42" s="231" t="str">
        <f>IF(C42&lt;&gt;"",'CALCULATOR SHEET'!$H$9,"")</f>
        <v/>
      </c>
      <c r="AB42" s="231"/>
      <c r="AC42" s="231"/>
      <c r="AD42" s="233"/>
      <c r="AE42" s="234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6">
        <v>39</v>
      </c>
      <c r="C43" s="227" t="str">
        <f>IF('CALCULATOR SHEET'!D51&lt;&gt;"",'CALCULATOR SHEET'!$T$5,"")</f>
        <v/>
      </c>
      <c r="D43" s="228" t="str">
        <f>IF('CALCULATOR SHEET'!D51&lt;&gt;"",'CALCULATOR SHEET'!$T$9,"")</f>
        <v/>
      </c>
      <c r="E43" s="229" t="str">
        <f t="shared" si="0"/>
        <v/>
      </c>
      <c r="F43" s="230" t="str">
        <f>IF(C43&lt;&gt;"",'CALCULATOR SHEET'!$D$9,"")</f>
        <v/>
      </c>
      <c r="G43" s="230" t="str">
        <f>IF('CALCULATOR SHEET'!D51&lt;&gt;"",'CALCULATOR SHEET'!D51,"")</f>
        <v/>
      </c>
      <c r="H43" s="230" t="str">
        <f>IF(Q43="CCL",BOMS!AG43,"")</f>
        <v/>
      </c>
      <c r="I43" s="229">
        <v>1</v>
      </c>
      <c r="J43" s="230" t="str">
        <f>IF(C43&lt;&gt;"",'CALCULATOR SHEET'!K51,"")</f>
        <v/>
      </c>
      <c r="K43" s="230" t="str">
        <f>IF(J43=GENERAL!$H$6,GENERAL!$H$6,IF(J43=GENERAL!$H$7,GENERAL!$H$7,IF('PM-ORDER'!J43=GENERAL!$H$8,GENERAL!$H$8,"")))</f>
        <v/>
      </c>
      <c r="L43" s="230" t="str">
        <f>IF(C43&lt;&gt;"",'CALCULATOR SHEET'!G51,"")</f>
        <v/>
      </c>
      <c r="M43" s="230" t="str">
        <f>IF(C43&lt;&gt;"",'CALCULATOR SHEET'!O51,"")</f>
        <v/>
      </c>
      <c r="N43" s="230" t="str">
        <f>IF(C43&lt;&gt;"",'CALCULATOR SHEET'!H51,"")</f>
        <v/>
      </c>
      <c r="O43" s="232" t="str">
        <f>IF(D43&lt;&gt;"",'CALCULATOR SHEET'!I51,"")</f>
        <v/>
      </c>
      <c r="P43" s="232" t="str">
        <f>IF(E43&lt;&gt;"",'CALCULATOR SHEET'!J51,"")</f>
        <v/>
      </c>
      <c r="Q43" s="229" t="str">
        <f>IF('CALCULATOR SHEET'!K51=GENERAL!$H$9,GENERAL!$H$9,IF(OR('CALCULATOR SHEET'!K51=GENERAL!$H$6,'CALCULATOR SHEET'!K51=GENERAL!$H$7,'CALCULATOR SHEET'!K51=GENERAL!$H$8),"CCL",""))</f>
        <v/>
      </c>
      <c r="R43" s="229" t="str">
        <f>IF(C43&lt;&gt;"",'CALCULATOR SHEET'!M51,"")</f>
        <v/>
      </c>
      <c r="S43" s="229" t="str">
        <f>IF(D43&lt;&gt;"",'CALCULATOR SHEET'!N51,"")</f>
        <v/>
      </c>
      <c r="T43" s="231"/>
      <c r="U43" s="245"/>
      <c r="V43" s="245"/>
      <c r="W43" s="229" t="str">
        <f>IF(C43&lt;&gt;"",'CALCULATOR SHEET'!R51,"")</f>
        <v/>
      </c>
      <c r="X43" s="229"/>
      <c r="Y43" s="229">
        <v>1</v>
      </c>
      <c r="Z43" s="231"/>
      <c r="AA43" s="231" t="str">
        <f>IF(C43&lt;&gt;"",'CALCULATOR SHEET'!$H$9,"")</f>
        <v/>
      </c>
      <c r="AB43" s="231"/>
      <c r="AC43" s="231"/>
      <c r="AD43" s="233"/>
      <c r="AE43" s="234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6">
        <v>40</v>
      </c>
      <c r="C44" s="227" t="str">
        <f>IF('CALCULATOR SHEET'!D52&lt;&gt;"",'CALCULATOR SHEET'!$T$5,"")</f>
        <v/>
      </c>
      <c r="D44" s="228" t="str">
        <f>IF('CALCULATOR SHEET'!D52&lt;&gt;"",'CALCULATOR SHEET'!$T$9,"")</f>
        <v/>
      </c>
      <c r="E44" s="229" t="str">
        <f t="shared" si="0"/>
        <v/>
      </c>
      <c r="F44" s="230" t="str">
        <f>IF(C44&lt;&gt;"",'CALCULATOR SHEET'!$D$9,"")</f>
        <v/>
      </c>
      <c r="G44" s="230" t="str">
        <f>IF('CALCULATOR SHEET'!D52&lt;&gt;"",'CALCULATOR SHEET'!D52,"")</f>
        <v/>
      </c>
      <c r="H44" s="230" t="str">
        <f>IF(Q44="CCL",BOMS!AG44,"")</f>
        <v/>
      </c>
      <c r="I44" s="229">
        <v>1</v>
      </c>
      <c r="J44" s="230" t="str">
        <f>IF(C44&lt;&gt;"",'CALCULATOR SHEET'!K52,"")</f>
        <v/>
      </c>
      <c r="K44" s="230" t="str">
        <f>IF(J44=GENERAL!$H$6,GENERAL!$H$6,IF(J44=GENERAL!$H$7,GENERAL!$H$7,IF('PM-ORDER'!J44=GENERAL!$H$8,GENERAL!$H$8,"")))</f>
        <v/>
      </c>
      <c r="L44" s="230" t="str">
        <f>IF(C44&lt;&gt;"",'CALCULATOR SHEET'!G52,"")</f>
        <v/>
      </c>
      <c r="M44" s="230" t="str">
        <f>IF(C44&lt;&gt;"",'CALCULATOR SHEET'!O52,"")</f>
        <v/>
      </c>
      <c r="N44" s="230" t="str">
        <f>IF(C44&lt;&gt;"",'CALCULATOR SHEET'!H52,"")</f>
        <v/>
      </c>
      <c r="O44" s="232" t="str">
        <f>IF(D44&lt;&gt;"",'CALCULATOR SHEET'!I52,"")</f>
        <v/>
      </c>
      <c r="P44" s="232" t="str">
        <f>IF(E44&lt;&gt;"",'CALCULATOR SHEET'!J52,"")</f>
        <v/>
      </c>
      <c r="Q44" s="229" t="str">
        <f>IF('CALCULATOR SHEET'!K52=GENERAL!$H$9,GENERAL!$H$9,IF(OR('CALCULATOR SHEET'!K52=GENERAL!$H$6,'CALCULATOR SHEET'!K52=GENERAL!$H$7,'CALCULATOR SHEET'!K52=GENERAL!$H$8),"CCL",""))</f>
        <v/>
      </c>
      <c r="R44" s="229" t="str">
        <f>IF(C44&lt;&gt;"",'CALCULATOR SHEET'!M52,"")</f>
        <v/>
      </c>
      <c r="S44" s="229" t="str">
        <f>IF(D44&lt;&gt;"",'CALCULATOR SHEET'!N52,"")</f>
        <v/>
      </c>
      <c r="T44" s="231"/>
      <c r="U44" s="245"/>
      <c r="V44" s="245"/>
      <c r="W44" s="229" t="str">
        <f>IF(C44&lt;&gt;"",'CALCULATOR SHEET'!R52,"")</f>
        <v/>
      </c>
      <c r="X44" s="229"/>
      <c r="Y44" s="229">
        <v>1</v>
      </c>
      <c r="Z44" s="231"/>
      <c r="AA44" s="231" t="str">
        <f>IF(C44&lt;&gt;"",'CALCULATOR SHEET'!$H$9,"")</f>
        <v/>
      </c>
      <c r="AB44" s="231"/>
      <c r="AC44" s="231"/>
      <c r="AD44" s="233"/>
      <c r="AE44" s="234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6">
        <v>41</v>
      </c>
      <c r="C45" s="227" t="str">
        <f>IF('CALCULATOR SHEET'!D53&lt;&gt;"",'CALCULATOR SHEET'!$T$5,"")</f>
        <v/>
      </c>
      <c r="D45" s="228" t="str">
        <f>IF('CALCULATOR SHEET'!D53&lt;&gt;"",'CALCULATOR SHEET'!$T$9,"")</f>
        <v/>
      </c>
      <c r="E45" s="229" t="str">
        <f t="shared" si="0"/>
        <v/>
      </c>
      <c r="F45" s="230" t="str">
        <f>IF(C45&lt;&gt;"",'CALCULATOR SHEET'!$D$9,"")</f>
        <v/>
      </c>
      <c r="G45" s="230" t="str">
        <f>IF('CALCULATOR SHEET'!D53&lt;&gt;"",'CALCULATOR SHEET'!D53,"")</f>
        <v/>
      </c>
      <c r="H45" s="230" t="str">
        <f>IF(Q45="CCL",BOMS!AG45,"")</f>
        <v/>
      </c>
      <c r="I45" s="229">
        <v>1</v>
      </c>
      <c r="J45" s="230" t="str">
        <f>IF(C45&lt;&gt;"",'CALCULATOR SHEET'!K53,"")</f>
        <v/>
      </c>
      <c r="K45" s="230" t="str">
        <f>IF(J45=GENERAL!$H$6,GENERAL!$H$6,IF(J45=GENERAL!$H$7,GENERAL!$H$7,IF('PM-ORDER'!J45=GENERAL!$H$8,GENERAL!$H$8,"")))</f>
        <v/>
      </c>
      <c r="L45" s="230" t="str">
        <f>IF(C45&lt;&gt;"",'CALCULATOR SHEET'!G53,"")</f>
        <v/>
      </c>
      <c r="M45" s="230" t="str">
        <f>IF(C45&lt;&gt;"",'CALCULATOR SHEET'!O53,"")</f>
        <v/>
      </c>
      <c r="N45" s="230" t="str">
        <f>IF(C45&lt;&gt;"",'CALCULATOR SHEET'!H53,"")</f>
        <v/>
      </c>
      <c r="O45" s="232" t="str">
        <f>IF(D45&lt;&gt;"",'CALCULATOR SHEET'!I53,"")</f>
        <v/>
      </c>
      <c r="P45" s="232" t="str">
        <f>IF(E45&lt;&gt;"",'CALCULATOR SHEET'!J53,"")</f>
        <v/>
      </c>
      <c r="Q45" s="229" t="str">
        <f>IF('CALCULATOR SHEET'!K53=GENERAL!$H$9,GENERAL!$H$9,IF(OR('CALCULATOR SHEET'!K53=GENERAL!$H$6,'CALCULATOR SHEET'!K53=GENERAL!$H$7,'CALCULATOR SHEET'!K53=GENERAL!$H$8),"CCL",""))</f>
        <v/>
      </c>
      <c r="R45" s="229" t="str">
        <f>IF(C45&lt;&gt;"",'CALCULATOR SHEET'!M53,"")</f>
        <v/>
      </c>
      <c r="S45" s="229" t="str">
        <f>IF(D45&lt;&gt;"",'CALCULATOR SHEET'!N53,"")</f>
        <v/>
      </c>
      <c r="T45" s="231"/>
      <c r="U45" s="245"/>
      <c r="V45" s="245"/>
      <c r="W45" s="229" t="str">
        <f>IF(C45&lt;&gt;"",'CALCULATOR SHEET'!R53,"")</f>
        <v/>
      </c>
      <c r="X45" s="229"/>
      <c r="Y45" s="229">
        <v>1</v>
      </c>
      <c r="Z45" s="231"/>
      <c r="AA45" s="231" t="str">
        <f>IF(C45&lt;&gt;"",'CALCULATOR SHEET'!$H$9,"")</f>
        <v/>
      </c>
      <c r="AB45" s="231"/>
      <c r="AC45" s="231"/>
      <c r="AD45" s="233"/>
      <c r="AE45" s="234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6">
        <v>42</v>
      </c>
      <c r="C46" s="227" t="str">
        <f>IF('CALCULATOR SHEET'!D54&lt;&gt;"",'CALCULATOR SHEET'!$T$5,"")</f>
        <v/>
      </c>
      <c r="D46" s="228" t="str">
        <f>IF('CALCULATOR SHEET'!D54&lt;&gt;"",'CALCULATOR SHEET'!$T$9,"")</f>
        <v/>
      </c>
      <c r="E46" s="229" t="str">
        <f t="shared" si="0"/>
        <v/>
      </c>
      <c r="F46" s="230" t="str">
        <f>IF(C46&lt;&gt;"",'CALCULATOR SHEET'!$D$9,"")</f>
        <v/>
      </c>
      <c r="G46" s="230" t="str">
        <f>IF('CALCULATOR SHEET'!D54&lt;&gt;"",'CALCULATOR SHEET'!D54,"")</f>
        <v/>
      </c>
      <c r="H46" s="230" t="str">
        <f>IF(Q46="CCL",BOMS!AG46,"")</f>
        <v/>
      </c>
      <c r="I46" s="229">
        <v>1</v>
      </c>
      <c r="J46" s="230" t="str">
        <f>IF(C46&lt;&gt;"",'CALCULATOR SHEET'!K54,"")</f>
        <v/>
      </c>
      <c r="K46" s="230" t="str">
        <f>IF(J46=GENERAL!$H$6,GENERAL!$H$6,IF(J46=GENERAL!$H$7,GENERAL!$H$7,IF('PM-ORDER'!J46=GENERAL!$H$8,GENERAL!$H$8,"")))</f>
        <v/>
      </c>
      <c r="L46" s="230" t="str">
        <f>IF(C46&lt;&gt;"",'CALCULATOR SHEET'!G54,"")</f>
        <v/>
      </c>
      <c r="M46" s="230" t="str">
        <f>IF(C46&lt;&gt;"",'CALCULATOR SHEET'!O54,"")</f>
        <v/>
      </c>
      <c r="N46" s="230" t="str">
        <f>IF(C46&lt;&gt;"",'CALCULATOR SHEET'!H54,"")</f>
        <v/>
      </c>
      <c r="O46" s="232" t="str">
        <f>IF(D46&lt;&gt;"",'CALCULATOR SHEET'!I54,"")</f>
        <v/>
      </c>
      <c r="P46" s="232" t="str">
        <f>IF(E46&lt;&gt;"",'CALCULATOR SHEET'!J54,"")</f>
        <v/>
      </c>
      <c r="Q46" s="229" t="str">
        <f>IF('CALCULATOR SHEET'!K54=GENERAL!$H$9,GENERAL!$H$9,IF(OR('CALCULATOR SHEET'!K54=GENERAL!$H$6,'CALCULATOR SHEET'!K54=GENERAL!$H$7,'CALCULATOR SHEET'!K54=GENERAL!$H$8),"CCL",""))</f>
        <v/>
      </c>
      <c r="R46" s="229" t="str">
        <f>IF(C46&lt;&gt;"",'CALCULATOR SHEET'!M54,"")</f>
        <v/>
      </c>
      <c r="S46" s="229" t="str">
        <f>IF(D46&lt;&gt;"",'CALCULATOR SHEET'!N54,"")</f>
        <v/>
      </c>
      <c r="T46" s="231"/>
      <c r="U46" s="245"/>
      <c r="V46" s="245"/>
      <c r="W46" s="229" t="str">
        <f>IF(C46&lt;&gt;"",'CALCULATOR SHEET'!R54,"")</f>
        <v/>
      </c>
      <c r="X46" s="229"/>
      <c r="Y46" s="229">
        <v>1</v>
      </c>
      <c r="Z46" s="231"/>
      <c r="AA46" s="231" t="str">
        <f>IF(C46&lt;&gt;"",'CALCULATOR SHEET'!$H$9,"")</f>
        <v/>
      </c>
      <c r="AB46" s="231"/>
      <c r="AC46" s="231"/>
      <c r="AD46" s="233"/>
      <c r="AE46" s="234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6">
        <v>43</v>
      </c>
      <c r="C47" s="227" t="str">
        <f>IF('CALCULATOR SHEET'!D55&lt;&gt;"",'CALCULATOR SHEET'!$T$5,"")</f>
        <v/>
      </c>
      <c r="D47" s="228" t="str">
        <f>IF('CALCULATOR SHEET'!D55&lt;&gt;"",'CALCULATOR SHEET'!$T$9,"")</f>
        <v/>
      </c>
      <c r="E47" s="229" t="str">
        <f t="shared" si="0"/>
        <v/>
      </c>
      <c r="F47" s="230" t="str">
        <f>IF(C47&lt;&gt;"",'CALCULATOR SHEET'!$D$9,"")</f>
        <v/>
      </c>
      <c r="G47" s="230" t="str">
        <f>IF('CALCULATOR SHEET'!D55&lt;&gt;"",'CALCULATOR SHEET'!D55,"")</f>
        <v/>
      </c>
      <c r="H47" s="230" t="str">
        <f>IF(Q47="CCL",BOMS!AG47,"")</f>
        <v/>
      </c>
      <c r="I47" s="229">
        <v>1</v>
      </c>
      <c r="J47" s="230" t="str">
        <f>IF(C47&lt;&gt;"",'CALCULATOR SHEET'!K55,"")</f>
        <v/>
      </c>
      <c r="K47" s="230" t="str">
        <f>IF(J47=GENERAL!$H$6,GENERAL!$H$6,IF(J47=GENERAL!$H$7,GENERAL!$H$7,IF('PM-ORDER'!J47=GENERAL!$H$8,GENERAL!$H$8,"")))</f>
        <v/>
      </c>
      <c r="L47" s="230" t="str">
        <f>IF(C47&lt;&gt;"",'CALCULATOR SHEET'!G55,"")</f>
        <v/>
      </c>
      <c r="M47" s="230" t="str">
        <f>IF(C47&lt;&gt;"",'CALCULATOR SHEET'!O55,"")</f>
        <v/>
      </c>
      <c r="N47" s="230" t="str">
        <f>IF(C47&lt;&gt;"",'CALCULATOR SHEET'!H55,"")</f>
        <v/>
      </c>
      <c r="O47" s="232" t="str">
        <f>IF(D47&lt;&gt;"",'CALCULATOR SHEET'!I55,"")</f>
        <v/>
      </c>
      <c r="P47" s="232" t="str">
        <f>IF(E47&lt;&gt;"",'CALCULATOR SHEET'!J55,"")</f>
        <v/>
      </c>
      <c r="Q47" s="229" t="str">
        <f>IF('CALCULATOR SHEET'!K55=GENERAL!$H$9,GENERAL!$H$9,IF(OR('CALCULATOR SHEET'!K55=GENERAL!$H$6,'CALCULATOR SHEET'!K55=GENERAL!$H$7,'CALCULATOR SHEET'!K55=GENERAL!$H$8),"CCL",""))</f>
        <v/>
      </c>
      <c r="R47" s="229" t="str">
        <f>IF(C47&lt;&gt;"",'CALCULATOR SHEET'!M55,"")</f>
        <v/>
      </c>
      <c r="S47" s="229" t="str">
        <f>IF(D47&lt;&gt;"",'CALCULATOR SHEET'!N55,"")</f>
        <v/>
      </c>
      <c r="T47" s="231"/>
      <c r="U47" s="245"/>
      <c r="V47" s="245"/>
      <c r="W47" s="229" t="str">
        <f>IF(C47&lt;&gt;"",'CALCULATOR SHEET'!R55,"")</f>
        <v/>
      </c>
      <c r="X47" s="229"/>
      <c r="Y47" s="229">
        <v>1</v>
      </c>
      <c r="Z47" s="231"/>
      <c r="AA47" s="231" t="str">
        <f>IF(C47&lt;&gt;"",'CALCULATOR SHEET'!$H$9,"")</f>
        <v/>
      </c>
      <c r="AB47" s="231"/>
      <c r="AC47" s="231"/>
      <c r="AD47" s="233"/>
      <c r="AE47" s="234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6">
        <v>44</v>
      </c>
      <c r="C48" s="227" t="str">
        <f>IF('CALCULATOR SHEET'!D56&lt;&gt;"",'CALCULATOR SHEET'!$T$5,"")</f>
        <v/>
      </c>
      <c r="D48" s="228" t="str">
        <f>IF('CALCULATOR SHEET'!D56&lt;&gt;"",'CALCULATOR SHEET'!$T$9,"")</f>
        <v/>
      </c>
      <c r="E48" s="229" t="str">
        <f t="shared" si="0"/>
        <v/>
      </c>
      <c r="F48" s="230" t="str">
        <f>IF(C48&lt;&gt;"",'CALCULATOR SHEET'!$D$9,"")</f>
        <v/>
      </c>
      <c r="G48" s="230" t="str">
        <f>IF('CALCULATOR SHEET'!D56&lt;&gt;"",'CALCULATOR SHEET'!D56,"")</f>
        <v/>
      </c>
      <c r="H48" s="230" t="str">
        <f>IF(Q48="CCL",BOMS!AG48,"")</f>
        <v/>
      </c>
      <c r="I48" s="229">
        <v>1</v>
      </c>
      <c r="J48" s="230" t="str">
        <f>IF(C48&lt;&gt;"",'CALCULATOR SHEET'!K56,"")</f>
        <v/>
      </c>
      <c r="K48" s="230" t="str">
        <f>IF(J48=GENERAL!$H$6,GENERAL!$H$6,IF(J48=GENERAL!$H$7,GENERAL!$H$7,IF('PM-ORDER'!J48=GENERAL!$H$8,GENERAL!$H$8,"")))</f>
        <v/>
      </c>
      <c r="L48" s="230" t="str">
        <f>IF(C48&lt;&gt;"",'CALCULATOR SHEET'!G56,"")</f>
        <v/>
      </c>
      <c r="M48" s="230" t="str">
        <f>IF(C48&lt;&gt;"",'CALCULATOR SHEET'!O56,"")</f>
        <v/>
      </c>
      <c r="N48" s="230" t="str">
        <f>IF(C48&lt;&gt;"",'CALCULATOR SHEET'!H56,"")</f>
        <v/>
      </c>
      <c r="O48" s="232" t="str">
        <f>IF(D48&lt;&gt;"",'CALCULATOR SHEET'!I56,"")</f>
        <v/>
      </c>
      <c r="P48" s="232" t="str">
        <f>IF(E48&lt;&gt;"",'CALCULATOR SHEET'!J56,"")</f>
        <v/>
      </c>
      <c r="Q48" s="229" t="str">
        <f>IF('CALCULATOR SHEET'!K56=GENERAL!$H$9,GENERAL!$H$9,IF(OR('CALCULATOR SHEET'!K56=GENERAL!$H$6,'CALCULATOR SHEET'!K56=GENERAL!$H$7,'CALCULATOR SHEET'!K56=GENERAL!$H$8),"CCL",""))</f>
        <v/>
      </c>
      <c r="R48" s="229" t="str">
        <f>IF(C48&lt;&gt;"",'CALCULATOR SHEET'!M56,"")</f>
        <v/>
      </c>
      <c r="S48" s="229" t="str">
        <f>IF(D48&lt;&gt;"",'CALCULATOR SHEET'!N56,"")</f>
        <v/>
      </c>
      <c r="T48" s="231"/>
      <c r="U48" s="245"/>
      <c r="V48" s="245"/>
      <c r="W48" s="229" t="str">
        <f>IF(C48&lt;&gt;"",'CALCULATOR SHEET'!R56,"")</f>
        <v/>
      </c>
      <c r="X48" s="229"/>
      <c r="Y48" s="229">
        <v>1</v>
      </c>
      <c r="Z48" s="231"/>
      <c r="AA48" s="231" t="str">
        <f>IF(C48&lt;&gt;"",'CALCULATOR SHEET'!$H$9,"")</f>
        <v/>
      </c>
      <c r="AB48" s="231"/>
      <c r="AC48" s="231"/>
      <c r="AD48" s="233"/>
      <c r="AE48" s="234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6">
        <v>45</v>
      </c>
      <c r="C49" s="227" t="str">
        <f>IF('CALCULATOR SHEET'!D57&lt;&gt;"",'CALCULATOR SHEET'!$T$5,"")</f>
        <v/>
      </c>
      <c r="D49" s="228" t="str">
        <f>IF('CALCULATOR SHEET'!D57&lt;&gt;"",'CALCULATOR SHEET'!$T$9,"")</f>
        <v/>
      </c>
      <c r="E49" s="229" t="str">
        <f t="shared" si="0"/>
        <v/>
      </c>
      <c r="F49" s="230" t="str">
        <f>IF(C49&lt;&gt;"",'CALCULATOR SHEET'!$D$9,"")</f>
        <v/>
      </c>
      <c r="G49" s="230" t="str">
        <f>IF('CALCULATOR SHEET'!D57&lt;&gt;"",'CALCULATOR SHEET'!D57,"")</f>
        <v/>
      </c>
      <c r="H49" s="230" t="str">
        <f>IF(Q49="CCL",BOMS!AG49,"")</f>
        <v/>
      </c>
      <c r="I49" s="229">
        <v>1</v>
      </c>
      <c r="J49" s="230" t="str">
        <f>IF(C49&lt;&gt;"",'CALCULATOR SHEET'!K57,"")</f>
        <v/>
      </c>
      <c r="K49" s="230" t="str">
        <f>IF(J49=GENERAL!$H$6,GENERAL!$H$6,IF(J49=GENERAL!$H$7,GENERAL!$H$7,IF('PM-ORDER'!J49=GENERAL!$H$8,GENERAL!$H$8,"")))</f>
        <v/>
      </c>
      <c r="L49" s="230" t="str">
        <f>IF(C49&lt;&gt;"",'CALCULATOR SHEET'!G57,"")</f>
        <v/>
      </c>
      <c r="M49" s="230" t="str">
        <f>IF(C49&lt;&gt;"",'CALCULATOR SHEET'!O57,"")</f>
        <v/>
      </c>
      <c r="N49" s="230" t="str">
        <f>IF(C49&lt;&gt;"",'CALCULATOR SHEET'!H57,"")</f>
        <v/>
      </c>
      <c r="O49" s="232" t="str">
        <f>IF(D49&lt;&gt;"",'CALCULATOR SHEET'!I57,"")</f>
        <v/>
      </c>
      <c r="P49" s="232" t="str">
        <f>IF(E49&lt;&gt;"",'CALCULATOR SHEET'!J57,"")</f>
        <v/>
      </c>
      <c r="Q49" s="229" t="str">
        <f>IF('CALCULATOR SHEET'!K57=GENERAL!$H$9,GENERAL!$H$9,IF(OR('CALCULATOR SHEET'!K57=GENERAL!$H$6,'CALCULATOR SHEET'!K57=GENERAL!$H$7,'CALCULATOR SHEET'!K57=GENERAL!$H$8),"CCL",""))</f>
        <v/>
      </c>
      <c r="R49" s="229" t="str">
        <f>IF(C49&lt;&gt;"",'CALCULATOR SHEET'!M57,"")</f>
        <v/>
      </c>
      <c r="S49" s="229" t="str">
        <f>IF(D49&lt;&gt;"",'CALCULATOR SHEET'!N57,"")</f>
        <v/>
      </c>
      <c r="T49" s="231"/>
      <c r="U49" s="245"/>
      <c r="V49" s="245"/>
      <c r="W49" s="229" t="str">
        <f>IF(C49&lt;&gt;"",'CALCULATOR SHEET'!R57,"")</f>
        <v/>
      </c>
      <c r="X49" s="229"/>
      <c r="Y49" s="229">
        <v>1</v>
      </c>
      <c r="Z49" s="231"/>
      <c r="AA49" s="231" t="str">
        <f>IF(C49&lt;&gt;"",'CALCULATOR SHEET'!$H$9,"")</f>
        <v/>
      </c>
      <c r="AB49" s="231"/>
      <c r="AC49" s="231"/>
      <c r="AD49" s="233"/>
      <c r="AE49" s="234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6">
        <v>46</v>
      </c>
      <c r="C50" s="227" t="str">
        <f>IF('CALCULATOR SHEET'!D58&lt;&gt;"",'CALCULATOR SHEET'!$T$5,"")</f>
        <v/>
      </c>
      <c r="D50" s="228" t="str">
        <f>IF('CALCULATOR SHEET'!D58&lt;&gt;"",'CALCULATOR SHEET'!$T$9,"")</f>
        <v/>
      </c>
      <c r="E50" s="229" t="str">
        <f t="shared" si="0"/>
        <v/>
      </c>
      <c r="F50" s="230" t="str">
        <f>IF(C50&lt;&gt;"",'CALCULATOR SHEET'!$D$9,"")</f>
        <v/>
      </c>
      <c r="G50" s="230" t="str">
        <f>IF('CALCULATOR SHEET'!D58&lt;&gt;"",'CALCULATOR SHEET'!D58,"")</f>
        <v/>
      </c>
      <c r="H50" s="230" t="str">
        <f>IF(Q50="CCL",BOMS!AG50,"")</f>
        <v/>
      </c>
      <c r="I50" s="229">
        <v>1</v>
      </c>
      <c r="J50" s="230" t="str">
        <f>IF(C50&lt;&gt;"",'CALCULATOR SHEET'!K58,"")</f>
        <v/>
      </c>
      <c r="K50" s="230" t="str">
        <f>IF(J50=GENERAL!$H$6,GENERAL!$H$6,IF(J50=GENERAL!$H$7,GENERAL!$H$7,IF('PM-ORDER'!J50=GENERAL!$H$8,GENERAL!$H$8,"")))</f>
        <v/>
      </c>
      <c r="L50" s="230" t="str">
        <f>IF(C50&lt;&gt;"",'CALCULATOR SHEET'!G58,"")</f>
        <v/>
      </c>
      <c r="M50" s="230" t="str">
        <f>IF(C50&lt;&gt;"",'CALCULATOR SHEET'!O58,"")</f>
        <v/>
      </c>
      <c r="N50" s="230" t="str">
        <f>IF(C50&lt;&gt;"",'CALCULATOR SHEET'!H58,"")</f>
        <v/>
      </c>
      <c r="O50" s="232" t="str">
        <f>IF(D50&lt;&gt;"",'CALCULATOR SHEET'!I58,"")</f>
        <v/>
      </c>
      <c r="P50" s="232" t="str">
        <f>IF(E50&lt;&gt;"",'CALCULATOR SHEET'!J58,"")</f>
        <v/>
      </c>
      <c r="Q50" s="229" t="str">
        <f>IF('CALCULATOR SHEET'!K58=GENERAL!$H$9,GENERAL!$H$9,IF(OR('CALCULATOR SHEET'!K58=GENERAL!$H$6,'CALCULATOR SHEET'!K58=GENERAL!$H$7,'CALCULATOR SHEET'!K58=GENERAL!$H$8),"CCL",""))</f>
        <v/>
      </c>
      <c r="R50" s="229" t="str">
        <f>IF(C50&lt;&gt;"",'CALCULATOR SHEET'!M58,"")</f>
        <v/>
      </c>
      <c r="S50" s="229" t="str">
        <f>IF(D50&lt;&gt;"",'CALCULATOR SHEET'!N58,"")</f>
        <v/>
      </c>
      <c r="T50" s="231"/>
      <c r="U50" s="245"/>
      <c r="V50" s="245"/>
      <c r="W50" s="229" t="str">
        <f>IF(C50&lt;&gt;"",'CALCULATOR SHEET'!R58,"")</f>
        <v/>
      </c>
      <c r="X50" s="229"/>
      <c r="Y50" s="229">
        <v>1</v>
      </c>
      <c r="Z50" s="231"/>
      <c r="AA50" s="231" t="str">
        <f>IF(C50&lt;&gt;"",'CALCULATOR SHEET'!$H$9,"")</f>
        <v/>
      </c>
      <c r="AB50" s="231"/>
      <c r="AC50" s="231"/>
      <c r="AD50" s="233"/>
      <c r="AE50" s="234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6">
        <v>47</v>
      </c>
      <c r="C51" s="227" t="str">
        <f>IF('CALCULATOR SHEET'!D59&lt;&gt;"",'CALCULATOR SHEET'!$T$5,"")</f>
        <v/>
      </c>
      <c r="D51" s="228" t="str">
        <f>IF('CALCULATOR SHEET'!D59&lt;&gt;"",'CALCULATOR SHEET'!$T$9,"")</f>
        <v/>
      </c>
      <c r="E51" s="229" t="str">
        <f t="shared" si="0"/>
        <v/>
      </c>
      <c r="F51" s="230" t="str">
        <f>IF(C51&lt;&gt;"",'CALCULATOR SHEET'!$D$9,"")</f>
        <v/>
      </c>
      <c r="G51" s="230" t="str">
        <f>IF('CALCULATOR SHEET'!D59&lt;&gt;"",'CALCULATOR SHEET'!D59,"")</f>
        <v/>
      </c>
      <c r="H51" s="230" t="str">
        <f>IF(Q51="CCL",BOMS!AG51,"")</f>
        <v/>
      </c>
      <c r="I51" s="229">
        <v>1</v>
      </c>
      <c r="J51" s="230" t="str">
        <f>IF(C51&lt;&gt;"",'CALCULATOR SHEET'!K59,"")</f>
        <v/>
      </c>
      <c r="K51" s="230" t="str">
        <f>IF(J51=GENERAL!$H$6,GENERAL!$H$6,IF(J51=GENERAL!$H$7,GENERAL!$H$7,IF('PM-ORDER'!J51=GENERAL!$H$8,GENERAL!$H$8,"")))</f>
        <v/>
      </c>
      <c r="L51" s="230" t="str">
        <f>IF(C51&lt;&gt;"",'CALCULATOR SHEET'!G59,"")</f>
        <v/>
      </c>
      <c r="M51" s="230" t="str">
        <f>IF(C51&lt;&gt;"",'CALCULATOR SHEET'!O59,"")</f>
        <v/>
      </c>
      <c r="N51" s="230" t="str">
        <f>IF(C51&lt;&gt;"",'CALCULATOR SHEET'!H59,"")</f>
        <v/>
      </c>
      <c r="O51" s="232" t="str">
        <f>IF(D51&lt;&gt;"",'CALCULATOR SHEET'!I59,"")</f>
        <v/>
      </c>
      <c r="P51" s="232" t="str">
        <f>IF(E51&lt;&gt;"",'CALCULATOR SHEET'!J59,"")</f>
        <v/>
      </c>
      <c r="Q51" s="229" t="str">
        <f>IF('CALCULATOR SHEET'!K59=GENERAL!$H$9,GENERAL!$H$9,IF(OR('CALCULATOR SHEET'!K59=GENERAL!$H$6,'CALCULATOR SHEET'!K59=GENERAL!$H$7,'CALCULATOR SHEET'!K59=GENERAL!$H$8),"CCL",""))</f>
        <v/>
      </c>
      <c r="R51" s="229" t="str">
        <f>IF(C51&lt;&gt;"",'CALCULATOR SHEET'!M59,"")</f>
        <v/>
      </c>
      <c r="S51" s="229" t="str">
        <f>IF(D51&lt;&gt;"",'CALCULATOR SHEET'!N59,"")</f>
        <v/>
      </c>
      <c r="T51" s="231"/>
      <c r="U51" s="245"/>
      <c r="V51" s="245"/>
      <c r="W51" s="229" t="str">
        <f>IF(C51&lt;&gt;"",'CALCULATOR SHEET'!R59,"")</f>
        <v/>
      </c>
      <c r="X51" s="229"/>
      <c r="Y51" s="229">
        <v>1</v>
      </c>
      <c r="Z51" s="231"/>
      <c r="AA51" s="231" t="str">
        <f>IF(C51&lt;&gt;"",'CALCULATOR SHEET'!$H$9,"")</f>
        <v/>
      </c>
      <c r="AB51" s="231"/>
      <c r="AC51" s="231"/>
      <c r="AD51" s="233"/>
      <c r="AE51" s="234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6">
        <v>48</v>
      </c>
      <c r="C52" s="227" t="str">
        <f>IF('CALCULATOR SHEET'!D60&lt;&gt;"",'CALCULATOR SHEET'!$T$5,"")</f>
        <v/>
      </c>
      <c r="D52" s="228" t="str">
        <f>IF('CALCULATOR SHEET'!D60&lt;&gt;"",'CALCULATOR SHEET'!$T$9,"")</f>
        <v/>
      </c>
      <c r="E52" s="229" t="str">
        <f t="shared" si="0"/>
        <v/>
      </c>
      <c r="F52" s="230" t="str">
        <f>IF(C52&lt;&gt;"",'CALCULATOR SHEET'!$D$9,"")</f>
        <v/>
      </c>
      <c r="G52" s="230" t="str">
        <f>IF('CALCULATOR SHEET'!D60&lt;&gt;"",'CALCULATOR SHEET'!D60,"")</f>
        <v/>
      </c>
      <c r="H52" s="230" t="str">
        <f>IF(Q52="CCL",BOMS!AG52,"")</f>
        <v/>
      </c>
      <c r="I52" s="229">
        <v>1</v>
      </c>
      <c r="J52" s="230" t="str">
        <f>IF(C52&lt;&gt;"",'CALCULATOR SHEET'!K60,"")</f>
        <v/>
      </c>
      <c r="K52" s="230" t="str">
        <f>IF(J52=GENERAL!$H$6,GENERAL!$H$6,IF(J52=GENERAL!$H$7,GENERAL!$H$7,IF('PM-ORDER'!J52=GENERAL!$H$8,GENERAL!$H$8,"")))</f>
        <v/>
      </c>
      <c r="L52" s="230" t="str">
        <f>IF(C52&lt;&gt;"",'CALCULATOR SHEET'!G60,"")</f>
        <v/>
      </c>
      <c r="M52" s="230" t="str">
        <f>IF(C52&lt;&gt;"",'CALCULATOR SHEET'!O60,"")</f>
        <v/>
      </c>
      <c r="N52" s="230" t="str">
        <f>IF(C52&lt;&gt;"",'CALCULATOR SHEET'!H60,"")</f>
        <v/>
      </c>
      <c r="O52" s="232" t="str">
        <f>IF(D52&lt;&gt;"",'CALCULATOR SHEET'!I60,"")</f>
        <v/>
      </c>
      <c r="P52" s="232" t="str">
        <f>IF(E52&lt;&gt;"",'CALCULATOR SHEET'!J60,"")</f>
        <v/>
      </c>
      <c r="Q52" s="229" t="str">
        <f>IF('CALCULATOR SHEET'!K60=GENERAL!$H$9,GENERAL!$H$9,IF(OR('CALCULATOR SHEET'!K60=GENERAL!$H$6,'CALCULATOR SHEET'!K60=GENERAL!$H$7,'CALCULATOR SHEET'!K60=GENERAL!$H$8),"CCL",""))</f>
        <v/>
      </c>
      <c r="R52" s="229" t="str">
        <f>IF(C52&lt;&gt;"",'CALCULATOR SHEET'!M60,"")</f>
        <v/>
      </c>
      <c r="S52" s="229" t="str">
        <f>IF(D52&lt;&gt;"",'CALCULATOR SHEET'!N60,"")</f>
        <v/>
      </c>
      <c r="T52" s="231"/>
      <c r="U52" s="245"/>
      <c r="V52" s="245"/>
      <c r="W52" s="229" t="str">
        <f>IF(C52&lt;&gt;"",'CALCULATOR SHEET'!R60,"")</f>
        <v/>
      </c>
      <c r="X52" s="229"/>
      <c r="Y52" s="229">
        <v>1</v>
      </c>
      <c r="Z52" s="231"/>
      <c r="AA52" s="231" t="str">
        <f>IF(C52&lt;&gt;"",'CALCULATOR SHEET'!$H$9,"")</f>
        <v/>
      </c>
      <c r="AB52" s="231"/>
      <c r="AC52" s="231"/>
      <c r="AD52" s="233"/>
      <c r="AE52" s="234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6">
        <v>49</v>
      </c>
      <c r="C53" s="227" t="str">
        <f>IF('CALCULATOR SHEET'!D61&lt;&gt;"",'CALCULATOR SHEET'!$T$5,"")</f>
        <v/>
      </c>
      <c r="D53" s="228" t="str">
        <f>IF('CALCULATOR SHEET'!D61&lt;&gt;"",'CALCULATOR SHEET'!$T$9,"")</f>
        <v/>
      </c>
      <c r="E53" s="229" t="str">
        <f t="shared" si="0"/>
        <v/>
      </c>
      <c r="F53" s="230" t="str">
        <f>IF(C53&lt;&gt;"",'CALCULATOR SHEET'!$D$9,"")</f>
        <v/>
      </c>
      <c r="G53" s="230" t="str">
        <f>IF('CALCULATOR SHEET'!D61&lt;&gt;"",'CALCULATOR SHEET'!D61,"")</f>
        <v/>
      </c>
      <c r="H53" s="230" t="str">
        <f>IF(Q53="CCL",BOMS!AG53,"")</f>
        <v/>
      </c>
      <c r="I53" s="229">
        <v>1</v>
      </c>
      <c r="J53" s="230" t="str">
        <f>IF(C53&lt;&gt;"",'CALCULATOR SHEET'!K61,"")</f>
        <v/>
      </c>
      <c r="K53" s="230" t="str">
        <f>IF(J53=GENERAL!$H$6,GENERAL!$H$6,IF(J53=GENERAL!$H$7,GENERAL!$H$7,IF('PM-ORDER'!J53=GENERAL!$H$8,GENERAL!$H$8,"")))</f>
        <v/>
      </c>
      <c r="L53" s="230" t="str">
        <f>IF(C53&lt;&gt;"",'CALCULATOR SHEET'!G61,"")</f>
        <v/>
      </c>
      <c r="M53" s="230" t="str">
        <f>IF(C53&lt;&gt;"",'CALCULATOR SHEET'!O61,"")</f>
        <v/>
      </c>
      <c r="N53" s="230" t="str">
        <f>IF(C53&lt;&gt;"",'CALCULATOR SHEET'!H61,"")</f>
        <v/>
      </c>
      <c r="O53" s="232" t="str">
        <f>IF(D53&lt;&gt;"",'CALCULATOR SHEET'!I61,"")</f>
        <v/>
      </c>
      <c r="P53" s="232" t="str">
        <f>IF(E53&lt;&gt;"",'CALCULATOR SHEET'!J61,"")</f>
        <v/>
      </c>
      <c r="Q53" s="229" t="str">
        <f>IF('CALCULATOR SHEET'!K61=GENERAL!$H$9,GENERAL!$H$9,IF(OR('CALCULATOR SHEET'!K61=GENERAL!$H$6,'CALCULATOR SHEET'!K61=GENERAL!$H$7,'CALCULATOR SHEET'!K61=GENERAL!$H$8),"CCL",""))</f>
        <v/>
      </c>
      <c r="R53" s="229" t="str">
        <f>IF(C53&lt;&gt;"",'CALCULATOR SHEET'!M61,"")</f>
        <v/>
      </c>
      <c r="S53" s="229" t="str">
        <f>IF(D53&lt;&gt;"",'CALCULATOR SHEET'!N61,"")</f>
        <v/>
      </c>
      <c r="T53" s="231"/>
      <c r="U53" s="245"/>
      <c r="V53" s="245"/>
      <c r="W53" s="229" t="str">
        <f>IF(C53&lt;&gt;"",'CALCULATOR SHEET'!R61,"")</f>
        <v/>
      </c>
      <c r="X53" s="229"/>
      <c r="Y53" s="229">
        <v>1</v>
      </c>
      <c r="Z53" s="231"/>
      <c r="AA53" s="231" t="str">
        <f>IF(C53&lt;&gt;"",'CALCULATOR SHEET'!$H$9,"")</f>
        <v/>
      </c>
      <c r="AB53" s="231"/>
      <c r="AC53" s="231"/>
      <c r="AD53" s="233"/>
      <c r="AE53" s="234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6">
        <v>50</v>
      </c>
      <c r="C54" s="227" t="str">
        <f>IF('CALCULATOR SHEET'!D62&lt;&gt;"",'CALCULATOR SHEET'!$T$5,"")</f>
        <v/>
      </c>
      <c r="D54" s="228" t="str">
        <f>IF('CALCULATOR SHEET'!D62&lt;&gt;"",'CALCULATOR SHEET'!$T$9,"")</f>
        <v/>
      </c>
      <c r="E54" s="229" t="str">
        <f t="shared" si="0"/>
        <v/>
      </c>
      <c r="F54" s="230" t="str">
        <f>IF(C54&lt;&gt;"",'CALCULATOR SHEET'!$D$9,"")</f>
        <v/>
      </c>
      <c r="G54" s="230" t="str">
        <f>IF('CALCULATOR SHEET'!D62&lt;&gt;"",'CALCULATOR SHEET'!D62,"")</f>
        <v/>
      </c>
      <c r="H54" s="230" t="str">
        <f>IF(Q54="CCL",BOMS!AG54,"")</f>
        <v/>
      </c>
      <c r="I54" s="229">
        <v>1</v>
      </c>
      <c r="J54" s="230" t="str">
        <f>IF(C54&lt;&gt;"",'CALCULATOR SHEET'!K62,"")</f>
        <v/>
      </c>
      <c r="K54" s="230" t="str">
        <f>IF(J54=GENERAL!$H$6,GENERAL!$H$6,IF(J54=GENERAL!$H$7,GENERAL!$H$7,IF('PM-ORDER'!J54=GENERAL!$H$8,GENERAL!$H$8,"")))</f>
        <v/>
      </c>
      <c r="L54" s="230" t="str">
        <f>IF(C54&lt;&gt;"",'CALCULATOR SHEET'!G62,"")</f>
        <v/>
      </c>
      <c r="M54" s="230" t="str">
        <f>IF(C54&lt;&gt;"",'CALCULATOR SHEET'!O62,"")</f>
        <v/>
      </c>
      <c r="N54" s="230" t="str">
        <f>IF(C54&lt;&gt;"",'CALCULATOR SHEET'!H62,"")</f>
        <v/>
      </c>
      <c r="O54" s="232" t="str">
        <f>IF(D54&lt;&gt;"",'CALCULATOR SHEET'!I62,"")</f>
        <v/>
      </c>
      <c r="P54" s="232" t="str">
        <f>IF(E54&lt;&gt;"",'CALCULATOR SHEET'!J62,"")</f>
        <v/>
      </c>
      <c r="Q54" s="229" t="str">
        <f>IF('CALCULATOR SHEET'!K62=GENERAL!$H$9,GENERAL!$H$9,IF(OR('CALCULATOR SHEET'!K62=GENERAL!$H$6,'CALCULATOR SHEET'!K62=GENERAL!$H$7,'CALCULATOR SHEET'!K62=GENERAL!$H$8),"CCL",""))</f>
        <v/>
      </c>
      <c r="R54" s="229" t="str">
        <f>IF(C54&lt;&gt;"",'CALCULATOR SHEET'!M62,"")</f>
        <v/>
      </c>
      <c r="S54" s="229" t="str">
        <f>IF(D54&lt;&gt;"",'CALCULATOR SHEET'!N62,"")</f>
        <v/>
      </c>
      <c r="T54" s="231"/>
      <c r="U54" s="245"/>
      <c r="V54" s="245"/>
      <c r="W54" s="229" t="str">
        <f>IF(C54&lt;&gt;"",'CALCULATOR SHEET'!R62,"")</f>
        <v/>
      </c>
      <c r="X54" s="229"/>
      <c r="Y54" s="229">
        <v>1</v>
      </c>
      <c r="Z54" s="231"/>
      <c r="AA54" s="231" t="str">
        <f>IF(C54&lt;&gt;"",'CALCULATOR SHEET'!$H$9,"")</f>
        <v/>
      </c>
      <c r="AB54" s="231"/>
      <c r="AC54" s="231"/>
      <c r="AD54" s="233"/>
      <c r="AE54" s="234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6">
        <v>51</v>
      </c>
      <c r="C55" s="227" t="str">
        <f>IF('CALCULATOR SHEET'!D66&lt;&gt;"",'CALCULATOR SHEET'!$T$5,"")</f>
        <v/>
      </c>
      <c r="D55" s="228" t="str">
        <f>IF('CALCULATOR SHEET'!D66&lt;&gt;"",'CALCULATOR SHEET'!$T$9,"")</f>
        <v/>
      </c>
      <c r="E55" s="229" t="str">
        <f t="shared" si="0"/>
        <v/>
      </c>
      <c r="F55" s="230" t="str">
        <f>IF(C55&lt;&gt;"",'CALCULATOR SHEET'!$D$9,"")</f>
        <v/>
      </c>
      <c r="G55" s="230" t="str">
        <f>IF('CALCULATOR SHEET'!D66&lt;&gt;"",'CALCULATOR SHEET'!D66,"")</f>
        <v/>
      </c>
      <c r="H55" s="230" t="str">
        <f>IF(Q55="CCL",BOMS!AG55,"")</f>
        <v/>
      </c>
      <c r="I55" s="229">
        <v>1</v>
      </c>
      <c r="J55" s="230" t="str">
        <f>IF(C55&lt;&gt;"",'CALCULATOR SHEET'!K66,"")</f>
        <v/>
      </c>
      <c r="K55" s="230" t="str">
        <f>IF(J55=GENERAL!$H$6,GENERAL!$H$6,IF(J55=GENERAL!$H$7,GENERAL!$H$7,IF('PM-ORDER'!J55=GENERAL!$H$8,GENERAL!$H$8,"")))</f>
        <v/>
      </c>
      <c r="L55" s="230" t="str">
        <f>IF(C55&lt;&gt;"",'CALCULATOR SHEET'!G66,"")</f>
        <v/>
      </c>
      <c r="M55" s="230" t="str">
        <f>IF(C55&lt;&gt;"",'CALCULATOR SHEET'!O66,"")</f>
        <v/>
      </c>
      <c r="N55" s="230" t="str">
        <f>IF(C55&lt;&gt;"",'CALCULATOR SHEET'!H66,"")</f>
        <v/>
      </c>
      <c r="O55" s="232" t="str">
        <f>IF(D55&lt;&gt;"",'CALCULATOR SHEET'!I66,"")</f>
        <v/>
      </c>
      <c r="P55" s="232" t="str">
        <f>IF(E55&lt;&gt;"",'CALCULATOR SHEET'!J66,"")</f>
        <v/>
      </c>
      <c r="Q55" s="229" t="str">
        <f>IF('CALCULATOR SHEET'!K66=GENERAL!$H$9,GENERAL!$H$9,IF(OR('CALCULATOR SHEET'!K66=GENERAL!$H$6,'CALCULATOR SHEET'!K66=GENERAL!$H$7,'CALCULATOR SHEET'!K66=GENERAL!$H$8),"CCL",""))</f>
        <v/>
      </c>
      <c r="R55" s="229" t="str">
        <f>IF(C55&lt;&gt;"",'CALCULATOR SHEET'!M66,"")</f>
        <v/>
      </c>
      <c r="S55" s="229" t="str">
        <f>IF(D55&lt;&gt;"",'CALCULATOR SHEET'!N66,"")</f>
        <v/>
      </c>
      <c r="T55" s="231"/>
      <c r="U55" s="245"/>
      <c r="V55" s="245"/>
      <c r="W55" s="229" t="str">
        <f>IF(C55&lt;&gt;"",'CALCULATOR SHEET'!R66,"")</f>
        <v/>
      </c>
      <c r="X55" s="229"/>
      <c r="Y55" s="229">
        <v>1</v>
      </c>
      <c r="Z55" s="231"/>
      <c r="AA55" s="231" t="str">
        <f>IF(C55&lt;&gt;"",'CALCULATOR SHEET'!$H$9,"")</f>
        <v/>
      </c>
      <c r="AB55" s="231"/>
      <c r="AC55" s="231"/>
      <c r="AD55" s="233"/>
      <c r="AE55" s="234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6">
        <v>52</v>
      </c>
      <c r="C56" s="227" t="str">
        <f>IF('CALCULATOR SHEET'!D67&lt;&gt;"",'CALCULATOR SHEET'!$T$5,"")</f>
        <v/>
      </c>
      <c r="D56" s="228" t="str">
        <f>IF('CALCULATOR SHEET'!D67&lt;&gt;"",'CALCULATOR SHEET'!$T$9,"")</f>
        <v/>
      </c>
      <c r="E56" s="229" t="str">
        <f t="shared" si="0"/>
        <v/>
      </c>
      <c r="F56" s="230" t="str">
        <f>IF(C56&lt;&gt;"",'CALCULATOR SHEET'!$D$9,"")</f>
        <v/>
      </c>
      <c r="G56" s="230" t="str">
        <f>IF('CALCULATOR SHEET'!D67&lt;&gt;"",'CALCULATOR SHEET'!D67,"")</f>
        <v/>
      </c>
      <c r="H56" s="230" t="str">
        <f>IF(Q56="CCL",BOMS!AG56,"")</f>
        <v/>
      </c>
      <c r="I56" s="229">
        <v>1</v>
      </c>
      <c r="J56" s="230" t="str">
        <f>IF(C56&lt;&gt;"",'CALCULATOR SHEET'!K67,"")</f>
        <v/>
      </c>
      <c r="K56" s="230" t="str">
        <f>IF(J56=GENERAL!$H$6,GENERAL!$H$6,IF(J56=GENERAL!$H$7,GENERAL!$H$7,IF('PM-ORDER'!J56=GENERAL!$H$8,GENERAL!$H$8,"")))</f>
        <v/>
      </c>
      <c r="L56" s="230" t="str">
        <f>IF(C56&lt;&gt;"",'CALCULATOR SHEET'!G67,"")</f>
        <v/>
      </c>
      <c r="M56" s="230" t="str">
        <f>IF(C56&lt;&gt;"",'CALCULATOR SHEET'!O67,"")</f>
        <v/>
      </c>
      <c r="N56" s="230" t="str">
        <f>IF(C56&lt;&gt;"",'CALCULATOR SHEET'!H67,"")</f>
        <v/>
      </c>
      <c r="O56" s="232" t="str">
        <f>IF(D56&lt;&gt;"",'CALCULATOR SHEET'!I67,"")</f>
        <v/>
      </c>
      <c r="P56" s="232" t="str">
        <f>IF(E56&lt;&gt;"",'CALCULATOR SHEET'!J67,"")</f>
        <v/>
      </c>
      <c r="Q56" s="229" t="str">
        <f>IF('CALCULATOR SHEET'!K67=GENERAL!$H$9,GENERAL!$H$9,IF(OR('CALCULATOR SHEET'!K67=GENERAL!$H$6,'CALCULATOR SHEET'!K67=GENERAL!$H$7,'CALCULATOR SHEET'!K67=GENERAL!$H$8),"CCL",""))</f>
        <v/>
      </c>
      <c r="R56" s="229" t="str">
        <f>IF(C56&lt;&gt;"",'CALCULATOR SHEET'!M67,"")</f>
        <v/>
      </c>
      <c r="S56" s="229" t="str">
        <f>IF(D56&lt;&gt;"",'CALCULATOR SHEET'!N67,"")</f>
        <v/>
      </c>
      <c r="T56" s="231"/>
      <c r="U56" s="245"/>
      <c r="V56" s="245"/>
      <c r="W56" s="229" t="str">
        <f>IF(C56&lt;&gt;"",'CALCULATOR SHEET'!R67,"")</f>
        <v/>
      </c>
      <c r="X56" s="229"/>
      <c r="Y56" s="229">
        <v>1</v>
      </c>
      <c r="Z56" s="231"/>
      <c r="AA56" s="231" t="str">
        <f>IF(C56&lt;&gt;"",'CALCULATOR SHEET'!$H$9,"")</f>
        <v/>
      </c>
      <c r="AB56" s="231"/>
      <c r="AC56" s="231"/>
      <c r="AD56" s="233"/>
      <c r="AE56" s="234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6">
        <v>53</v>
      </c>
      <c r="C57" s="227" t="str">
        <f>IF('CALCULATOR SHEET'!D68&lt;&gt;"",'CALCULATOR SHEET'!$T$5,"")</f>
        <v/>
      </c>
      <c r="D57" s="228" t="str">
        <f>IF('CALCULATOR SHEET'!D68&lt;&gt;"",'CALCULATOR SHEET'!$T$9,"")</f>
        <v/>
      </c>
      <c r="E57" s="229" t="str">
        <f t="shared" si="0"/>
        <v/>
      </c>
      <c r="F57" s="230" t="str">
        <f>IF(C57&lt;&gt;"",'CALCULATOR SHEET'!$D$9,"")</f>
        <v/>
      </c>
      <c r="G57" s="230" t="str">
        <f>IF('CALCULATOR SHEET'!D68&lt;&gt;"",'CALCULATOR SHEET'!D68,"")</f>
        <v/>
      </c>
      <c r="H57" s="230" t="str">
        <f>IF(Q57="CCL",BOMS!AG57,"")</f>
        <v/>
      </c>
      <c r="I57" s="229">
        <v>1</v>
      </c>
      <c r="J57" s="230" t="str">
        <f>IF(C57&lt;&gt;"",'CALCULATOR SHEET'!K68,"")</f>
        <v/>
      </c>
      <c r="K57" s="230" t="str">
        <f>IF(J57=GENERAL!$H$6,GENERAL!$H$6,IF(J57=GENERAL!$H$7,GENERAL!$H$7,IF('PM-ORDER'!J57=GENERAL!$H$8,GENERAL!$H$8,"")))</f>
        <v/>
      </c>
      <c r="L57" s="230" t="str">
        <f>IF(C57&lt;&gt;"",'CALCULATOR SHEET'!G68,"")</f>
        <v/>
      </c>
      <c r="M57" s="230" t="str">
        <f>IF(C57&lt;&gt;"",'CALCULATOR SHEET'!O68,"")</f>
        <v/>
      </c>
      <c r="N57" s="230" t="str">
        <f>IF(C57&lt;&gt;"",'CALCULATOR SHEET'!H68,"")</f>
        <v/>
      </c>
      <c r="O57" s="232" t="str">
        <f>IF(D57&lt;&gt;"",'CALCULATOR SHEET'!I68,"")</f>
        <v/>
      </c>
      <c r="P57" s="232" t="str">
        <f>IF(E57&lt;&gt;"",'CALCULATOR SHEET'!J68,"")</f>
        <v/>
      </c>
      <c r="Q57" s="229" t="str">
        <f>IF('CALCULATOR SHEET'!K68=GENERAL!$H$9,GENERAL!$H$9,IF(OR('CALCULATOR SHEET'!K68=GENERAL!$H$6,'CALCULATOR SHEET'!K68=GENERAL!$H$7,'CALCULATOR SHEET'!K68=GENERAL!$H$8),"CCL",""))</f>
        <v/>
      </c>
      <c r="R57" s="229" t="str">
        <f>IF(C57&lt;&gt;"",'CALCULATOR SHEET'!M68,"")</f>
        <v/>
      </c>
      <c r="S57" s="229" t="str">
        <f>IF(D57&lt;&gt;"",'CALCULATOR SHEET'!N68,"")</f>
        <v/>
      </c>
      <c r="T57" s="231"/>
      <c r="U57" s="245"/>
      <c r="V57" s="245"/>
      <c r="W57" s="229" t="str">
        <f>IF(C57&lt;&gt;"",'CALCULATOR SHEET'!R68,"")</f>
        <v/>
      </c>
      <c r="X57" s="229"/>
      <c r="Y57" s="229">
        <v>1</v>
      </c>
      <c r="Z57" s="231"/>
      <c r="AA57" s="231" t="str">
        <f>IF(C57&lt;&gt;"",'CALCULATOR SHEET'!$H$9,"")</f>
        <v/>
      </c>
      <c r="AB57" s="231"/>
      <c r="AC57" s="231"/>
      <c r="AD57" s="233"/>
      <c r="AE57" s="234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6">
        <v>54</v>
      </c>
      <c r="C58" s="227" t="str">
        <f>IF('CALCULATOR SHEET'!D69&lt;&gt;"",'CALCULATOR SHEET'!$T$5,"")</f>
        <v/>
      </c>
      <c r="D58" s="228" t="str">
        <f>IF('CALCULATOR SHEET'!D69&lt;&gt;"",'CALCULATOR SHEET'!$T$9,"")</f>
        <v/>
      </c>
      <c r="E58" s="229" t="str">
        <f t="shared" si="0"/>
        <v/>
      </c>
      <c r="F58" s="230" t="str">
        <f>IF(C58&lt;&gt;"",'CALCULATOR SHEET'!$D$9,"")</f>
        <v/>
      </c>
      <c r="G58" s="230" t="str">
        <f>IF('CALCULATOR SHEET'!D69&lt;&gt;"",'CALCULATOR SHEET'!D69,"")</f>
        <v/>
      </c>
      <c r="H58" s="230" t="str">
        <f>IF(Q58="CCL",BOMS!AG58,"")</f>
        <v/>
      </c>
      <c r="I58" s="229">
        <v>1</v>
      </c>
      <c r="J58" s="230" t="str">
        <f>IF(C58&lt;&gt;"",'CALCULATOR SHEET'!K69,"")</f>
        <v/>
      </c>
      <c r="K58" s="230" t="str">
        <f>IF(J58=GENERAL!$H$6,GENERAL!$H$6,IF(J58=GENERAL!$H$7,GENERAL!$H$7,IF('PM-ORDER'!J58=GENERAL!$H$8,GENERAL!$H$8,"")))</f>
        <v/>
      </c>
      <c r="L58" s="230" t="str">
        <f>IF(C58&lt;&gt;"",'CALCULATOR SHEET'!G69,"")</f>
        <v/>
      </c>
      <c r="M58" s="230" t="str">
        <f>IF(C58&lt;&gt;"",'CALCULATOR SHEET'!O69,"")</f>
        <v/>
      </c>
      <c r="N58" s="230" t="str">
        <f>IF(C58&lt;&gt;"",'CALCULATOR SHEET'!H69,"")</f>
        <v/>
      </c>
      <c r="O58" s="232" t="str">
        <f>IF(D58&lt;&gt;"",'CALCULATOR SHEET'!I69,"")</f>
        <v/>
      </c>
      <c r="P58" s="232" t="str">
        <f>IF(E58&lt;&gt;"",'CALCULATOR SHEET'!J69,"")</f>
        <v/>
      </c>
      <c r="Q58" s="229" t="str">
        <f>IF('CALCULATOR SHEET'!K69=GENERAL!$H$9,GENERAL!$H$9,IF(OR('CALCULATOR SHEET'!K69=GENERAL!$H$6,'CALCULATOR SHEET'!K69=GENERAL!$H$7,'CALCULATOR SHEET'!K69=GENERAL!$H$8),"CCL",""))</f>
        <v/>
      </c>
      <c r="R58" s="229" t="str">
        <f>IF(C58&lt;&gt;"",'CALCULATOR SHEET'!M69,"")</f>
        <v/>
      </c>
      <c r="S58" s="229" t="str">
        <f>IF(D58&lt;&gt;"",'CALCULATOR SHEET'!N69,"")</f>
        <v/>
      </c>
      <c r="T58" s="231"/>
      <c r="U58" s="245"/>
      <c r="V58" s="245"/>
      <c r="W58" s="229" t="str">
        <f>IF(C58&lt;&gt;"",'CALCULATOR SHEET'!R69,"")</f>
        <v/>
      </c>
      <c r="X58" s="229"/>
      <c r="Y58" s="229">
        <v>1</v>
      </c>
      <c r="Z58" s="231"/>
      <c r="AA58" s="231" t="str">
        <f>IF(C58&lt;&gt;"",'CALCULATOR SHEET'!$H$9,"")</f>
        <v/>
      </c>
      <c r="AB58" s="231"/>
      <c r="AC58" s="231"/>
      <c r="AD58" s="233"/>
      <c r="AE58" s="234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6">
        <v>55</v>
      </c>
      <c r="C59" s="227" t="str">
        <f>IF('CALCULATOR SHEET'!D70&lt;&gt;"",'CALCULATOR SHEET'!$T$5,"")</f>
        <v/>
      </c>
      <c r="D59" s="228" t="str">
        <f>IF('CALCULATOR SHEET'!D70&lt;&gt;"",'CALCULATOR SHEET'!$T$9,"")</f>
        <v/>
      </c>
      <c r="E59" s="229" t="str">
        <f t="shared" si="0"/>
        <v/>
      </c>
      <c r="F59" s="230" t="str">
        <f>IF(C59&lt;&gt;"",'CALCULATOR SHEET'!$D$9,"")</f>
        <v/>
      </c>
      <c r="G59" s="230" t="str">
        <f>IF('CALCULATOR SHEET'!D70&lt;&gt;"",'CALCULATOR SHEET'!D70,"")</f>
        <v/>
      </c>
      <c r="H59" s="230" t="str">
        <f>IF(Q59="CCL",BOMS!AG59,"")</f>
        <v/>
      </c>
      <c r="I59" s="229">
        <v>1</v>
      </c>
      <c r="J59" s="230" t="str">
        <f>IF(C59&lt;&gt;"",'CALCULATOR SHEET'!K70,"")</f>
        <v/>
      </c>
      <c r="K59" s="230" t="str">
        <f>IF(J59=GENERAL!$H$6,GENERAL!$H$6,IF(J59=GENERAL!$H$7,GENERAL!$H$7,IF('PM-ORDER'!J59=GENERAL!$H$8,GENERAL!$H$8,"")))</f>
        <v/>
      </c>
      <c r="L59" s="230" t="str">
        <f>IF(C59&lt;&gt;"",'CALCULATOR SHEET'!G70,"")</f>
        <v/>
      </c>
      <c r="M59" s="230" t="str">
        <f>IF(C59&lt;&gt;"",'CALCULATOR SHEET'!O70,"")</f>
        <v/>
      </c>
      <c r="N59" s="230" t="str">
        <f>IF(C59&lt;&gt;"",'CALCULATOR SHEET'!H70,"")</f>
        <v/>
      </c>
      <c r="O59" s="232" t="str">
        <f>IF(D59&lt;&gt;"",'CALCULATOR SHEET'!I70,"")</f>
        <v/>
      </c>
      <c r="P59" s="232" t="str">
        <f>IF(E59&lt;&gt;"",'CALCULATOR SHEET'!J70,"")</f>
        <v/>
      </c>
      <c r="Q59" s="229" t="str">
        <f>IF('CALCULATOR SHEET'!K70=GENERAL!$H$9,GENERAL!$H$9,IF(OR('CALCULATOR SHEET'!K70=GENERAL!$H$6,'CALCULATOR SHEET'!K70=GENERAL!$H$7,'CALCULATOR SHEET'!K70=GENERAL!$H$8),"CCL",""))</f>
        <v/>
      </c>
      <c r="R59" s="229" t="str">
        <f>IF(C59&lt;&gt;"",'CALCULATOR SHEET'!M70,"")</f>
        <v/>
      </c>
      <c r="S59" s="229" t="str">
        <f>IF(D59&lt;&gt;"",'CALCULATOR SHEET'!N70,"")</f>
        <v/>
      </c>
      <c r="T59" s="231"/>
      <c r="U59" s="245"/>
      <c r="V59" s="245"/>
      <c r="W59" s="229" t="str">
        <f>IF(C59&lt;&gt;"",'CALCULATOR SHEET'!#REF!,"")</f>
        <v/>
      </c>
      <c r="X59" s="229"/>
      <c r="Y59" s="229">
        <v>1</v>
      </c>
      <c r="Z59" s="231"/>
      <c r="AA59" s="231" t="str">
        <f>IF(C59&lt;&gt;"",'CALCULATOR SHEET'!$H$9,"")</f>
        <v/>
      </c>
      <c r="AB59" s="231"/>
      <c r="AC59" s="231"/>
      <c r="AD59" s="233"/>
      <c r="AE59" s="234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6">
        <v>56</v>
      </c>
      <c r="C60" s="227" t="str">
        <f>IF('CALCULATOR SHEET'!D71&lt;&gt;"",'CALCULATOR SHEET'!$T$5,"")</f>
        <v/>
      </c>
      <c r="D60" s="228" t="str">
        <f>IF('CALCULATOR SHEET'!D71&lt;&gt;"",'CALCULATOR SHEET'!$T$9,"")</f>
        <v/>
      </c>
      <c r="E60" s="229" t="str">
        <f t="shared" si="0"/>
        <v/>
      </c>
      <c r="F60" s="230" t="str">
        <f>IF(C60&lt;&gt;"",'CALCULATOR SHEET'!$D$9,"")</f>
        <v/>
      </c>
      <c r="G60" s="230" t="str">
        <f>IF('CALCULATOR SHEET'!D71&lt;&gt;"",'CALCULATOR SHEET'!D71,"")</f>
        <v/>
      </c>
      <c r="H60" s="230" t="str">
        <f>IF(Q60="CCL",BOMS!AG60,"")</f>
        <v/>
      </c>
      <c r="I60" s="229">
        <v>1</v>
      </c>
      <c r="J60" s="230" t="str">
        <f>IF(C60&lt;&gt;"",'CALCULATOR SHEET'!K71,"")</f>
        <v/>
      </c>
      <c r="K60" s="230" t="str">
        <f>IF(J60=GENERAL!$H$6,GENERAL!$H$6,IF(J60=GENERAL!$H$7,GENERAL!$H$7,IF('PM-ORDER'!J60=GENERAL!$H$8,GENERAL!$H$8,"")))</f>
        <v/>
      </c>
      <c r="L60" s="230" t="str">
        <f>IF(C60&lt;&gt;"",'CALCULATOR SHEET'!G71,"")</f>
        <v/>
      </c>
      <c r="M60" s="230" t="str">
        <f>IF(C60&lt;&gt;"",'CALCULATOR SHEET'!O71,"")</f>
        <v/>
      </c>
      <c r="N60" s="230" t="str">
        <f>IF(C60&lt;&gt;"",'CALCULATOR SHEET'!H71,"")</f>
        <v/>
      </c>
      <c r="O60" s="232" t="str">
        <f>IF(D60&lt;&gt;"",'CALCULATOR SHEET'!I71,"")</f>
        <v/>
      </c>
      <c r="P60" s="232" t="str">
        <f>IF(E60&lt;&gt;"",'CALCULATOR SHEET'!J71,"")</f>
        <v/>
      </c>
      <c r="Q60" s="229" t="str">
        <f>IF('CALCULATOR SHEET'!K71=GENERAL!$H$9,GENERAL!$H$9,IF(OR('CALCULATOR SHEET'!K71=GENERAL!$H$6,'CALCULATOR SHEET'!K71=GENERAL!$H$7,'CALCULATOR SHEET'!K71=GENERAL!$H$8),"CCL",""))</f>
        <v/>
      </c>
      <c r="R60" s="229" t="str">
        <f>IF(C60&lt;&gt;"",'CALCULATOR SHEET'!M71,"")</f>
        <v/>
      </c>
      <c r="S60" s="229" t="str">
        <f>IF(D60&lt;&gt;"",'CALCULATOR SHEET'!N71,"")</f>
        <v/>
      </c>
      <c r="T60" s="231"/>
      <c r="U60" s="245"/>
      <c r="V60" s="245"/>
      <c r="W60" s="229" t="str">
        <f>IF(C60&lt;&gt;"",'CALCULATOR SHEET'!R71,"")</f>
        <v/>
      </c>
      <c r="X60" s="229"/>
      <c r="Y60" s="229">
        <v>1</v>
      </c>
      <c r="Z60" s="231"/>
      <c r="AA60" s="231" t="str">
        <f>IF(C60&lt;&gt;"",'CALCULATOR SHEET'!$H$9,"")</f>
        <v/>
      </c>
      <c r="AB60" s="231"/>
      <c r="AC60" s="231"/>
      <c r="AD60" s="233"/>
      <c r="AE60" s="234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6">
        <v>57</v>
      </c>
      <c r="C61" s="227" t="str">
        <f>IF('CALCULATOR SHEET'!D72&lt;&gt;"",'CALCULATOR SHEET'!$T$5,"")</f>
        <v/>
      </c>
      <c r="D61" s="228" t="str">
        <f>IF('CALCULATOR SHEET'!D72&lt;&gt;"",'CALCULATOR SHEET'!$T$9,"")</f>
        <v/>
      </c>
      <c r="E61" s="229" t="str">
        <f t="shared" si="0"/>
        <v/>
      </c>
      <c r="F61" s="230" t="str">
        <f>IF(C61&lt;&gt;"",'CALCULATOR SHEET'!$D$9,"")</f>
        <v/>
      </c>
      <c r="G61" s="230" t="str">
        <f>IF('CALCULATOR SHEET'!D72&lt;&gt;"",'CALCULATOR SHEET'!D72,"")</f>
        <v/>
      </c>
      <c r="H61" s="230" t="str">
        <f>IF(Q61="CCL",BOMS!AG61,"")</f>
        <v/>
      </c>
      <c r="I61" s="229">
        <v>1</v>
      </c>
      <c r="J61" s="230" t="str">
        <f>IF(C61&lt;&gt;"",'CALCULATOR SHEET'!K72,"")</f>
        <v/>
      </c>
      <c r="K61" s="230" t="str">
        <f>IF(J61=GENERAL!$H$6,GENERAL!$H$6,IF(J61=GENERAL!$H$7,GENERAL!$H$7,IF('PM-ORDER'!J61=GENERAL!$H$8,GENERAL!$H$8,"")))</f>
        <v/>
      </c>
      <c r="L61" s="230" t="str">
        <f>IF(C61&lt;&gt;"",'CALCULATOR SHEET'!G72,"")</f>
        <v/>
      </c>
      <c r="M61" s="230" t="str">
        <f>IF(C61&lt;&gt;"",'CALCULATOR SHEET'!O72,"")</f>
        <v/>
      </c>
      <c r="N61" s="230" t="str">
        <f>IF(C61&lt;&gt;"",'CALCULATOR SHEET'!H72,"")</f>
        <v/>
      </c>
      <c r="O61" s="232" t="str">
        <f>IF(D61&lt;&gt;"",'CALCULATOR SHEET'!I72,"")</f>
        <v/>
      </c>
      <c r="P61" s="232" t="str">
        <f>IF(E61&lt;&gt;"",'CALCULATOR SHEET'!J72,"")</f>
        <v/>
      </c>
      <c r="Q61" s="229" t="str">
        <f>IF('CALCULATOR SHEET'!K72=GENERAL!$H$9,GENERAL!$H$9,IF(OR('CALCULATOR SHEET'!K72=GENERAL!$H$6,'CALCULATOR SHEET'!K72=GENERAL!$H$7,'CALCULATOR SHEET'!K72=GENERAL!$H$8),"CCL",""))</f>
        <v/>
      </c>
      <c r="R61" s="229" t="str">
        <f>IF(C61&lt;&gt;"",'CALCULATOR SHEET'!M72,"")</f>
        <v/>
      </c>
      <c r="S61" s="229" t="str">
        <f>IF(D61&lt;&gt;"",'CALCULATOR SHEET'!N72,"")</f>
        <v/>
      </c>
      <c r="T61" s="231"/>
      <c r="U61" s="245"/>
      <c r="V61" s="245"/>
      <c r="W61" s="229" t="str">
        <f>IF(C61&lt;&gt;"",'CALCULATOR SHEET'!R72,"")</f>
        <v/>
      </c>
      <c r="X61" s="229"/>
      <c r="Y61" s="229">
        <v>1</v>
      </c>
      <c r="Z61" s="231"/>
      <c r="AA61" s="231" t="str">
        <f>IF(C61&lt;&gt;"",'CALCULATOR SHEET'!$H$9,"")</f>
        <v/>
      </c>
      <c r="AB61" s="231"/>
      <c r="AC61" s="231"/>
      <c r="AD61" s="233"/>
      <c r="AE61" s="234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6">
        <v>58</v>
      </c>
      <c r="C62" s="227" t="str">
        <f>IF('CALCULATOR SHEET'!D73&lt;&gt;"",'CALCULATOR SHEET'!$T$5,"")</f>
        <v/>
      </c>
      <c r="D62" s="228" t="str">
        <f>IF('CALCULATOR SHEET'!D73&lt;&gt;"",'CALCULATOR SHEET'!$T$9,"")</f>
        <v/>
      </c>
      <c r="E62" s="229" t="str">
        <f t="shared" si="0"/>
        <v/>
      </c>
      <c r="F62" s="230" t="str">
        <f>IF(C62&lt;&gt;"",'CALCULATOR SHEET'!$D$9,"")</f>
        <v/>
      </c>
      <c r="G62" s="230" t="str">
        <f>IF('CALCULATOR SHEET'!D73&lt;&gt;"",'CALCULATOR SHEET'!D73,"")</f>
        <v/>
      </c>
      <c r="H62" s="230" t="str">
        <f>IF(Q62="CCL",BOMS!AG62,"")</f>
        <v/>
      </c>
      <c r="I62" s="229">
        <v>1</v>
      </c>
      <c r="J62" s="230" t="str">
        <f>IF(C62&lt;&gt;"",'CALCULATOR SHEET'!K73,"")</f>
        <v/>
      </c>
      <c r="K62" s="230" t="str">
        <f>IF(J62=GENERAL!$H$6,GENERAL!$H$6,IF(J62=GENERAL!$H$7,GENERAL!$H$7,IF('PM-ORDER'!J62=GENERAL!$H$8,GENERAL!$H$8,"")))</f>
        <v/>
      </c>
      <c r="L62" s="230" t="str">
        <f>IF(C62&lt;&gt;"",'CALCULATOR SHEET'!G73,"")</f>
        <v/>
      </c>
      <c r="M62" s="230" t="str">
        <f>IF(C62&lt;&gt;"",'CALCULATOR SHEET'!O73,"")</f>
        <v/>
      </c>
      <c r="N62" s="230" t="str">
        <f>IF(C62&lt;&gt;"",'CALCULATOR SHEET'!H73,"")</f>
        <v/>
      </c>
      <c r="O62" s="232" t="str">
        <f>IF(D62&lt;&gt;"",'CALCULATOR SHEET'!I73,"")</f>
        <v/>
      </c>
      <c r="P62" s="232" t="str">
        <f>IF(E62&lt;&gt;"",'CALCULATOR SHEET'!J73,"")</f>
        <v/>
      </c>
      <c r="Q62" s="229" t="str">
        <f>IF('CALCULATOR SHEET'!K73=GENERAL!$H$9,GENERAL!$H$9,IF(OR('CALCULATOR SHEET'!K73=GENERAL!$H$6,'CALCULATOR SHEET'!K73=GENERAL!$H$7,'CALCULATOR SHEET'!K73=GENERAL!$H$8),"CCL",""))</f>
        <v/>
      </c>
      <c r="R62" s="229" t="str">
        <f>IF(C62&lt;&gt;"",'CALCULATOR SHEET'!M73,"")</f>
        <v/>
      </c>
      <c r="S62" s="229" t="str">
        <f>IF(D62&lt;&gt;"",'CALCULATOR SHEET'!N73,"")</f>
        <v/>
      </c>
      <c r="T62" s="231"/>
      <c r="U62" s="245"/>
      <c r="V62" s="245"/>
      <c r="W62" s="229" t="str">
        <f>IF(C62&lt;&gt;"",'CALCULATOR SHEET'!R73,"")</f>
        <v/>
      </c>
      <c r="X62" s="229"/>
      <c r="Y62" s="229">
        <v>1</v>
      </c>
      <c r="Z62" s="231"/>
      <c r="AA62" s="231" t="str">
        <f>IF(C62&lt;&gt;"",'CALCULATOR SHEET'!$H$9,"")</f>
        <v/>
      </c>
      <c r="AB62" s="231"/>
      <c r="AC62" s="231"/>
      <c r="AD62" s="233"/>
      <c r="AE62" s="234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6">
        <v>59</v>
      </c>
      <c r="C63" s="227" t="str">
        <f>IF('CALCULATOR SHEET'!D74&lt;&gt;"",'CALCULATOR SHEET'!$T$5,"")</f>
        <v/>
      </c>
      <c r="D63" s="228" t="str">
        <f>IF('CALCULATOR SHEET'!D74&lt;&gt;"",'CALCULATOR SHEET'!$T$9,"")</f>
        <v/>
      </c>
      <c r="E63" s="229" t="str">
        <f t="shared" si="0"/>
        <v/>
      </c>
      <c r="F63" s="230" t="str">
        <f>IF(C63&lt;&gt;"",'CALCULATOR SHEET'!$D$9,"")</f>
        <v/>
      </c>
      <c r="G63" s="230" t="str">
        <f>IF('CALCULATOR SHEET'!D74&lt;&gt;"",'CALCULATOR SHEET'!D74,"")</f>
        <v/>
      </c>
      <c r="H63" s="230" t="str">
        <f>IF(Q63="CCL",BOMS!AG63,"")</f>
        <v/>
      </c>
      <c r="I63" s="229">
        <v>1</v>
      </c>
      <c r="J63" s="230" t="str">
        <f>IF(C63&lt;&gt;"",'CALCULATOR SHEET'!K74,"")</f>
        <v/>
      </c>
      <c r="K63" s="230" t="str">
        <f>IF(J63=GENERAL!$H$6,GENERAL!$H$6,IF(J63=GENERAL!$H$7,GENERAL!$H$7,IF('PM-ORDER'!J63=GENERAL!$H$8,GENERAL!$H$8,"")))</f>
        <v/>
      </c>
      <c r="L63" s="230" t="str">
        <f>IF(C63&lt;&gt;"",'CALCULATOR SHEET'!G74,"")</f>
        <v/>
      </c>
      <c r="M63" s="230" t="str">
        <f>IF(C63&lt;&gt;"",'CALCULATOR SHEET'!O74,"")</f>
        <v/>
      </c>
      <c r="N63" s="230" t="str">
        <f>IF(C63&lt;&gt;"",'CALCULATOR SHEET'!H74,"")</f>
        <v/>
      </c>
      <c r="O63" s="232" t="str">
        <f>IF(D63&lt;&gt;"",'CALCULATOR SHEET'!I74,"")</f>
        <v/>
      </c>
      <c r="P63" s="232" t="str">
        <f>IF(E63&lt;&gt;"",'CALCULATOR SHEET'!J74,"")</f>
        <v/>
      </c>
      <c r="Q63" s="229" t="str">
        <f>IF('CALCULATOR SHEET'!K74=GENERAL!$H$9,GENERAL!$H$9,IF(OR('CALCULATOR SHEET'!K74=GENERAL!$H$6,'CALCULATOR SHEET'!K74=GENERAL!$H$7,'CALCULATOR SHEET'!K74=GENERAL!$H$8),"CCL",""))</f>
        <v/>
      </c>
      <c r="R63" s="229" t="str">
        <f>IF(C63&lt;&gt;"",'CALCULATOR SHEET'!M74,"")</f>
        <v/>
      </c>
      <c r="S63" s="229" t="str">
        <f>IF(D63&lt;&gt;"",'CALCULATOR SHEET'!N74,"")</f>
        <v/>
      </c>
      <c r="T63" s="231"/>
      <c r="U63" s="245"/>
      <c r="V63" s="245"/>
      <c r="W63" s="229" t="str">
        <f>IF(C63&lt;&gt;"",'CALCULATOR SHEET'!R74,"")</f>
        <v/>
      </c>
      <c r="X63" s="229"/>
      <c r="Y63" s="229">
        <v>1</v>
      </c>
      <c r="Z63" s="231"/>
      <c r="AA63" s="231" t="str">
        <f>IF(C63&lt;&gt;"",'CALCULATOR SHEET'!$H$9,"")</f>
        <v/>
      </c>
      <c r="AB63" s="231"/>
      <c r="AC63" s="231"/>
      <c r="AD63" s="233"/>
      <c r="AE63" s="234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6">
        <v>60</v>
      </c>
      <c r="C64" s="227" t="str">
        <f>IF('CALCULATOR SHEET'!D75&lt;&gt;"",'CALCULATOR SHEET'!$T$5,"")</f>
        <v/>
      </c>
      <c r="D64" s="228" t="str">
        <f>IF('CALCULATOR SHEET'!D75&lt;&gt;"",'CALCULATOR SHEET'!$T$9,"")</f>
        <v/>
      </c>
      <c r="E64" s="229" t="str">
        <f t="shared" si="0"/>
        <v/>
      </c>
      <c r="F64" s="230" t="str">
        <f>IF(C64&lt;&gt;"",'CALCULATOR SHEET'!$D$9,"")</f>
        <v/>
      </c>
      <c r="G64" s="230" t="str">
        <f>IF('CALCULATOR SHEET'!D75&lt;&gt;"",'CALCULATOR SHEET'!D75,"")</f>
        <v/>
      </c>
      <c r="H64" s="230" t="str">
        <f>IF(Q64="CCL",BOMS!AG64,"")</f>
        <v/>
      </c>
      <c r="I64" s="229">
        <v>1</v>
      </c>
      <c r="J64" s="230" t="str">
        <f>IF(C64&lt;&gt;"",'CALCULATOR SHEET'!K75,"")</f>
        <v/>
      </c>
      <c r="K64" s="230" t="str">
        <f>IF(J64=GENERAL!$H$6,GENERAL!$H$6,IF(J64=GENERAL!$H$7,GENERAL!$H$7,IF('PM-ORDER'!J64=GENERAL!$H$8,GENERAL!$H$8,"")))</f>
        <v/>
      </c>
      <c r="L64" s="230" t="str">
        <f>IF(C64&lt;&gt;"",'CALCULATOR SHEET'!G75,"")</f>
        <v/>
      </c>
      <c r="M64" s="230" t="str">
        <f>IF(C64&lt;&gt;"",'CALCULATOR SHEET'!O75,"")</f>
        <v/>
      </c>
      <c r="N64" s="230" t="str">
        <f>IF(C64&lt;&gt;"",'CALCULATOR SHEET'!H75,"")</f>
        <v/>
      </c>
      <c r="O64" s="232" t="str">
        <f>IF(D64&lt;&gt;"",'CALCULATOR SHEET'!I75,"")</f>
        <v/>
      </c>
      <c r="P64" s="232" t="str">
        <f>IF(E64&lt;&gt;"",'CALCULATOR SHEET'!J75,"")</f>
        <v/>
      </c>
      <c r="Q64" s="229" t="str">
        <f>IF('CALCULATOR SHEET'!K75=GENERAL!$H$9,GENERAL!$H$9,IF(OR('CALCULATOR SHEET'!K75=GENERAL!$H$6,'CALCULATOR SHEET'!K75=GENERAL!$H$7,'CALCULATOR SHEET'!K75=GENERAL!$H$8),"CCL",""))</f>
        <v/>
      </c>
      <c r="R64" s="229" t="str">
        <f>IF(C64&lt;&gt;"",'CALCULATOR SHEET'!M75,"")</f>
        <v/>
      </c>
      <c r="S64" s="229" t="str">
        <f>IF(D64&lt;&gt;"",'CALCULATOR SHEET'!N75,"")</f>
        <v/>
      </c>
      <c r="T64" s="231"/>
      <c r="U64" s="245"/>
      <c r="V64" s="245"/>
      <c r="W64" s="229" t="str">
        <f>IF(C64&lt;&gt;"",'CALCULATOR SHEET'!R75,"")</f>
        <v/>
      </c>
      <c r="X64" s="229"/>
      <c r="Y64" s="229">
        <v>1</v>
      </c>
      <c r="Z64" s="231"/>
      <c r="AA64" s="231" t="str">
        <f>IF(C64&lt;&gt;"",'CALCULATOR SHEET'!$H$9,"")</f>
        <v/>
      </c>
      <c r="AB64" s="231"/>
      <c r="AC64" s="231"/>
      <c r="AD64" s="233"/>
      <c r="AE64" s="234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6">
        <v>61</v>
      </c>
      <c r="C65" s="227" t="str">
        <f>IF('CALCULATOR SHEET'!D76&lt;&gt;"",'CALCULATOR SHEET'!$T$5,"")</f>
        <v/>
      </c>
      <c r="D65" s="228" t="str">
        <f>IF('CALCULATOR SHEET'!D76&lt;&gt;"",'CALCULATOR SHEET'!$T$9,"")</f>
        <v/>
      </c>
      <c r="E65" s="229" t="str">
        <f t="shared" si="0"/>
        <v/>
      </c>
      <c r="F65" s="230" t="str">
        <f>IF(C65&lt;&gt;"",'CALCULATOR SHEET'!$D$9,"")</f>
        <v/>
      </c>
      <c r="G65" s="230" t="str">
        <f>IF('CALCULATOR SHEET'!D76&lt;&gt;"",'CALCULATOR SHEET'!D76,"")</f>
        <v/>
      </c>
      <c r="H65" s="230" t="str">
        <f>IF(Q65="CCL",BOMS!AG65,"")</f>
        <v/>
      </c>
      <c r="I65" s="229">
        <v>1</v>
      </c>
      <c r="J65" s="230" t="str">
        <f>IF(C65&lt;&gt;"",'CALCULATOR SHEET'!K76,"")</f>
        <v/>
      </c>
      <c r="K65" s="230" t="str">
        <f>IF(J65=GENERAL!$H$6,GENERAL!$H$6,IF(J65=GENERAL!$H$7,GENERAL!$H$7,IF('PM-ORDER'!J65=GENERAL!$H$8,GENERAL!$H$8,"")))</f>
        <v/>
      </c>
      <c r="L65" s="230" t="str">
        <f>IF(C65&lt;&gt;"",'CALCULATOR SHEET'!G76,"")</f>
        <v/>
      </c>
      <c r="M65" s="230" t="str">
        <f>IF(C65&lt;&gt;"",'CALCULATOR SHEET'!O76,"")</f>
        <v/>
      </c>
      <c r="N65" s="230" t="str">
        <f>IF(C65&lt;&gt;"",'CALCULATOR SHEET'!H76,"")</f>
        <v/>
      </c>
      <c r="O65" s="232" t="str">
        <f>IF(D65&lt;&gt;"",'CALCULATOR SHEET'!I76,"")</f>
        <v/>
      </c>
      <c r="P65" s="232" t="str">
        <f>IF(E65&lt;&gt;"",'CALCULATOR SHEET'!J76,"")</f>
        <v/>
      </c>
      <c r="Q65" s="229" t="str">
        <f>IF('CALCULATOR SHEET'!K76=GENERAL!$H$9,GENERAL!$H$9,IF(OR('CALCULATOR SHEET'!K76=GENERAL!$H$6,'CALCULATOR SHEET'!K76=GENERAL!$H$7,'CALCULATOR SHEET'!K76=GENERAL!$H$8),"CCL",""))</f>
        <v/>
      </c>
      <c r="R65" s="229" t="str">
        <f>IF(C65&lt;&gt;"",'CALCULATOR SHEET'!M76,"")</f>
        <v/>
      </c>
      <c r="S65" s="229" t="str">
        <f>IF(D65&lt;&gt;"",'CALCULATOR SHEET'!N76,"")</f>
        <v/>
      </c>
      <c r="T65" s="231"/>
      <c r="U65" s="245"/>
      <c r="V65" s="245"/>
      <c r="W65" s="229" t="str">
        <f>IF(C65&lt;&gt;"",'CALCULATOR SHEET'!R76,"")</f>
        <v/>
      </c>
      <c r="X65" s="229"/>
      <c r="Y65" s="229">
        <v>1</v>
      </c>
      <c r="Z65" s="231"/>
      <c r="AA65" s="231" t="str">
        <f>IF(C65&lt;&gt;"",'CALCULATOR SHEET'!$H$9,"")</f>
        <v/>
      </c>
      <c r="AB65" s="231"/>
      <c r="AC65" s="231"/>
      <c r="AD65" s="233"/>
      <c r="AE65" s="234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6">
        <v>62</v>
      </c>
      <c r="C66" s="227" t="str">
        <f>IF('CALCULATOR SHEET'!D77&lt;&gt;"",'CALCULATOR SHEET'!$T$5,"")</f>
        <v/>
      </c>
      <c r="D66" s="228" t="str">
        <f>IF('CALCULATOR SHEET'!D77&lt;&gt;"",'CALCULATOR SHEET'!$T$9,"")</f>
        <v/>
      </c>
      <c r="E66" s="229" t="str">
        <f t="shared" si="0"/>
        <v/>
      </c>
      <c r="F66" s="230" t="str">
        <f>IF(C66&lt;&gt;"",'CALCULATOR SHEET'!$D$9,"")</f>
        <v/>
      </c>
      <c r="G66" s="230" t="str">
        <f>IF('CALCULATOR SHEET'!D77&lt;&gt;"",'CALCULATOR SHEET'!D77,"")</f>
        <v/>
      </c>
      <c r="H66" s="230" t="str">
        <f>IF(Q66="CCL",BOMS!AG66,"")</f>
        <v/>
      </c>
      <c r="I66" s="229">
        <v>1</v>
      </c>
      <c r="J66" s="230" t="str">
        <f>IF(C66&lt;&gt;"",'CALCULATOR SHEET'!K77,"")</f>
        <v/>
      </c>
      <c r="K66" s="230" t="str">
        <f>IF(J66=GENERAL!$H$6,GENERAL!$H$6,IF(J66=GENERAL!$H$7,GENERAL!$H$7,IF('PM-ORDER'!J66=GENERAL!$H$8,GENERAL!$H$8,"")))</f>
        <v/>
      </c>
      <c r="L66" s="230" t="str">
        <f>IF(C66&lt;&gt;"",'CALCULATOR SHEET'!G77,"")</f>
        <v/>
      </c>
      <c r="M66" s="230" t="str">
        <f>IF(C66&lt;&gt;"",'CALCULATOR SHEET'!O77,"")</f>
        <v/>
      </c>
      <c r="N66" s="230" t="str">
        <f>IF(C66&lt;&gt;"",'CALCULATOR SHEET'!H77,"")</f>
        <v/>
      </c>
      <c r="O66" s="232" t="str">
        <f>IF(D66&lt;&gt;"",'CALCULATOR SHEET'!I77,"")</f>
        <v/>
      </c>
      <c r="P66" s="232" t="str">
        <f>IF(E66&lt;&gt;"",'CALCULATOR SHEET'!J77,"")</f>
        <v/>
      </c>
      <c r="Q66" s="229" t="str">
        <f>IF('CALCULATOR SHEET'!K77=GENERAL!$H$9,GENERAL!$H$9,IF(OR('CALCULATOR SHEET'!K77=GENERAL!$H$6,'CALCULATOR SHEET'!K77=GENERAL!$H$7,'CALCULATOR SHEET'!K77=GENERAL!$H$8),"CCL",""))</f>
        <v/>
      </c>
      <c r="R66" s="229" t="str">
        <f>IF(C66&lt;&gt;"",'CALCULATOR SHEET'!M77,"")</f>
        <v/>
      </c>
      <c r="S66" s="229" t="str">
        <f>IF(D66&lt;&gt;"",'CALCULATOR SHEET'!N77,"")</f>
        <v/>
      </c>
      <c r="T66" s="231"/>
      <c r="U66" s="245"/>
      <c r="V66" s="245"/>
      <c r="W66" s="229" t="str">
        <f>IF(C66&lt;&gt;"",'CALCULATOR SHEET'!R77,"")</f>
        <v/>
      </c>
      <c r="X66" s="229"/>
      <c r="Y66" s="229">
        <v>1</v>
      </c>
      <c r="Z66" s="231"/>
      <c r="AA66" s="231" t="str">
        <f>IF(C66&lt;&gt;"",'CALCULATOR SHEET'!$H$9,"")</f>
        <v/>
      </c>
      <c r="AB66" s="231"/>
      <c r="AC66" s="231"/>
      <c r="AD66" s="233"/>
      <c r="AE66" s="234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6">
        <v>63</v>
      </c>
      <c r="C67" s="227" t="str">
        <f>IF('CALCULATOR SHEET'!D78&lt;&gt;"",'CALCULATOR SHEET'!$T$5,"")</f>
        <v/>
      </c>
      <c r="D67" s="228" t="str">
        <f>IF('CALCULATOR SHEET'!D78&lt;&gt;"",'CALCULATOR SHEET'!$T$9,"")</f>
        <v/>
      </c>
      <c r="E67" s="229" t="str">
        <f t="shared" si="0"/>
        <v/>
      </c>
      <c r="F67" s="230" t="str">
        <f>IF(C67&lt;&gt;"",'CALCULATOR SHEET'!$D$9,"")</f>
        <v/>
      </c>
      <c r="G67" s="230" t="str">
        <f>IF('CALCULATOR SHEET'!D78&lt;&gt;"",'CALCULATOR SHEET'!D78,"")</f>
        <v/>
      </c>
      <c r="H67" s="230" t="str">
        <f>IF(Q67="CCL",BOMS!AG67,"")</f>
        <v/>
      </c>
      <c r="I67" s="229">
        <v>1</v>
      </c>
      <c r="J67" s="230" t="str">
        <f>IF(C67&lt;&gt;"",'CALCULATOR SHEET'!K78,"")</f>
        <v/>
      </c>
      <c r="K67" s="230" t="str">
        <f>IF(J67=GENERAL!$H$6,GENERAL!$H$6,IF(J67=GENERAL!$H$7,GENERAL!$H$7,IF('PM-ORDER'!J67=GENERAL!$H$8,GENERAL!$H$8,"")))</f>
        <v/>
      </c>
      <c r="L67" s="230" t="str">
        <f>IF(C67&lt;&gt;"",'CALCULATOR SHEET'!G78,"")</f>
        <v/>
      </c>
      <c r="M67" s="230" t="str">
        <f>IF(C67&lt;&gt;"",'CALCULATOR SHEET'!O78,"")</f>
        <v/>
      </c>
      <c r="N67" s="230" t="str">
        <f>IF(C67&lt;&gt;"",'CALCULATOR SHEET'!H78,"")</f>
        <v/>
      </c>
      <c r="O67" s="232" t="str">
        <f>IF(D67&lt;&gt;"",'CALCULATOR SHEET'!I78,"")</f>
        <v/>
      </c>
      <c r="P67" s="232" t="str">
        <f>IF(E67&lt;&gt;"",'CALCULATOR SHEET'!J78,"")</f>
        <v/>
      </c>
      <c r="Q67" s="229" t="str">
        <f>IF('CALCULATOR SHEET'!K78=GENERAL!$H$9,GENERAL!$H$9,IF(OR('CALCULATOR SHEET'!K78=GENERAL!$H$6,'CALCULATOR SHEET'!K78=GENERAL!$H$7,'CALCULATOR SHEET'!K78=GENERAL!$H$8),"CCL",""))</f>
        <v/>
      </c>
      <c r="R67" s="229" t="str">
        <f>IF(C67&lt;&gt;"",'CALCULATOR SHEET'!M78,"")</f>
        <v/>
      </c>
      <c r="S67" s="229" t="str">
        <f>IF(D67&lt;&gt;"",'CALCULATOR SHEET'!N78,"")</f>
        <v/>
      </c>
      <c r="T67" s="231"/>
      <c r="U67" s="245"/>
      <c r="V67" s="245"/>
      <c r="W67" s="229" t="str">
        <f>IF(C67&lt;&gt;"",'CALCULATOR SHEET'!R78,"")</f>
        <v/>
      </c>
      <c r="X67" s="229"/>
      <c r="Y67" s="229">
        <v>1</v>
      </c>
      <c r="Z67" s="231"/>
      <c r="AA67" s="231" t="str">
        <f>IF(C67&lt;&gt;"",'CALCULATOR SHEET'!$H$9,"")</f>
        <v/>
      </c>
      <c r="AB67" s="231"/>
      <c r="AC67" s="231"/>
      <c r="AD67" s="233"/>
      <c r="AE67" s="234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6">
        <v>64</v>
      </c>
      <c r="C68" s="227" t="str">
        <f>IF('CALCULATOR SHEET'!D79&lt;&gt;"",'CALCULATOR SHEET'!$T$5,"")</f>
        <v/>
      </c>
      <c r="D68" s="228" t="str">
        <f>IF('CALCULATOR SHEET'!D79&lt;&gt;"",'CALCULATOR SHEET'!$T$9,"")</f>
        <v/>
      </c>
      <c r="E68" s="229" t="str">
        <f t="shared" si="0"/>
        <v/>
      </c>
      <c r="F68" s="230" t="str">
        <f>IF(C68&lt;&gt;"",'CALCULATOR SHEET'!$D$9,"")</f>
        <v/>
      </c>
      <c r="G68" s="230" t="str">
        <f>IF('CALCULATOR SHEET'!D79&lt;&gt;"",'CALCULATOR SHEET'!D79,"")</f>
        <v/>
      </c>
      <c r="H68" s="230" t="str">
        <f>IF(Q68="CCL",BOMS!AG68,"")</f>
        <v/>
      </c>
      <c r="I68" s="229">
        <v>1</v>
      </c>
      <c r="J68" s="230" t="str">
        <f>IF(C68&lt;&gt;"",'CALCULATOR SHEET'!K79,"")</f>
        <v/>
      </c>
      <c r="K68" s="230" t="str">
        <f>IF(J68=GENERAL!$H$6,GENERAL!$H$6,IF(J68=GENERAL!$H$7,GENERAL!$H$7,IF('PM-ORDER'!J68=GENERAL!$H$8,GENERAL!$H$8,"")))</f>
        <v/>
      </c>
      <c r="L68" s="230" t="str">
        <f>IF(C68&lt;&gt;"",'CALCULATOR SHEET'!G79,"")</f>
        <v/>
      </c>
      <c r="M68" s="230" t="str">
        <f>IF(C68&lt;&gt;"",'CALCULATOR SHEET'!O79,"")</f>
        <v/>
      </c>
      <c r="N68" s="230" t="str">
        <f>IF(C68&lt;&gt;"",'CALCULATOR SHEET'!H79,"")</f>
        <v/>
      </c>
      <c r="O68" s="232" t="str">
        <f>IF(D68&lt;&gt;"",'CALCULATOR SHEET'!I79,"")</f>
        <v/>
      </c>
      <c r="P68" s="232" t="str">
        <f>IF(E68&lt;&gt;"",'CALCULATOR SHEET'!J79,"")</f>
        <v/>
      </c>
      <c r="Q68" s="229" t="str">
        <f>IF('CALCULATOR SHEET'!K79=GENERAL!$H$9,GENERAL!$H$9,IF(OR('CALCULATOR SHEET'!K79=GENERAL!$H$6,'CALCULATOR SHEET'!K79=GENERAL!$H$7,'CALCULATOR SHEET'!K79=GENERAL!$H$8),"CCL",""))</f>
        <v/>
      </c>
      <c r="R68" s="229" t="str">
        <f>IF(C68&lt;&gt;"",'CALCULATOR SHEET'!M79,"")</f>
        <v/>
      </c>
      <c r="S68" s="229" t="str">
        <f>IF(D68&lt;&gt;"",'CALCULATOR SHEET'!N79,"")</f>
        <v/>
      </c>
      <c r="T68" s="231"/>
      <c r="U68" s="245"/>
      <c r="V68" s="245"/>
      <c r="W68" s="229" t="str">
        <f>IF(C68&lt;&gt;"",'CALCULATOR SHEET'!R79,"")</f>
        <v/>
      </c>
      <c r="X68" s="229"/>
      <c r="Y68" s="229">
        <v>1</v>
      </c>
      <c r="Z68" s="231"/>
      <c r="AA68" s="231" t="str">
        <f>IF(C68&lt;&gt;"",'CALCULATOR SHEET'!$H$9,"")</f>
        <v/>
      </c>
      <c r="AB68" s="231"/>
      <c r="AC68" s="231"/>
      <c r="AD68" s="233"/>
      <c r="AE68" s="234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6">
        <v>65</v>
      </c>
      <c r="C69" s="227" t="str">
        <f>IF('CALCULATOR SHEET'!D80&lt;&gt;"",'CALCULATOR SHEET'!$T$5,"")</f>
        <v/>
      </c>
      <c r="D69" s="228" t="str">
        <f>IF('CALCULATOR SHEET'!D80&lt;&gt;"",'CALCULATOR SHEET'!$T$9,"")</f>
        <v/>
      </c>
      <c r="E69" s="229" t="str">
        <f t="shared" si="0"/>
        <v/>
      </c>
      <c r="F69" s="230" t="str">
        <f>IF(C69&lt;&gt;"",'CALCULATOR SHEET'!$D$9,"")</f>
        <v/>
      </c>
      <c r="G69" s="230" t="str">
        <f>IF('CALCULATOR SHEET'!D80&lt;&gt;"",'CALCULATOR SHEET'!D80,"")</f>
        <v/>
      </c>
      <c r="H69" s="230" t="str">
        <f>IF(Q69="CCL",BOMS!AG69,"")</f>
        <v/>
      </c>
      <c r="I69" s="229">
        <v>1</v>
      </c>
      <c r="J69" s="230" t="str">
        <f>IF(C69&lt;&gt;"",'CALCULATOR SHEET'!K80,"")</f>
        <v/>
      </c>
      <c r="K69" s="230" t="str">
        <f>IF(J69=GENERAL!$H$6,GENERAL!$H$6,IF(J69=GENERAL!$H$7,GENERAL!$H$7,IF('PM-ORDER'!J69=GENERAL!$H$8,GENERAL!$H$8,"")))</f>
        <v/>
      </c>
      <c r="L69" s="230" t="str">
        <f>IF(C69&lt;&gt;"",'CALCULATOR SHEET'!G80,"")</f>
        <v/>
      </c>
      <c r="M69" s="230" t="str">
        <f>IF(C69&lt;&gt;"",'CALCULATOR SHEET'!O80,"")</f>
        <v/>
      </c>
      <c r="N69" s="230" t="str">
        <f>IF(C69&lt;&gt;"",'CALCULATOR SHEET'!H80,"")</f>
        <v/>
      </c>
      <c r="O69" s="232" t="str">
        <f>IF(D69&lt;&gt;"",'CALCULATOR SHEET'!I80,"")</f>
        <v/>
      </c>
      <c r="P69" s="232" t="str">
        <f>IF(E69&lt;&gt;"",'CALCULATOR SHEET'!J80,"")</f>
        <v/>
      </c>
      <c r="Q69" s="229" t="str">
        <f>IF('CALCULATOR SHEET'!K80=GENERAL!$H$9,GENERAL!$H$9,IF(OR('CALCULATOR SHEET'!K80=GENERAL!$H$6,'CALCULATOR SHEET'!K80=GENERAL!$H$7,'CALCULATOR SHEET'!K80=GENERAL!$H$8),"CCL",""))</f>
        <v/>
      </c>
      <c r="R69" s="229" t="str">
        <f>IF(C69&lt;&gt;"",'CALCULATOR SHEET'!M80,"")</f>
        <v/>
      </c>
      <c r="S69" s="229" t="str">
        <f>IF(D69&lt;&gt;"",'CALCULATOR SHEET'!N80,"")</f>
        <v/>
      </c>
      <c r="T69" s="231"/>
      <c r="U69" s="245"/>
      <c r="V69" s="245"/>
      <c r="W69" s="229" t="str">
        <f>IF(C69&lt;&gt;"",'CALCULATOR SHEET'!R80,"")</f>
        <v/>
      </c>
      <c r="X69" s="229"/>
      <c r="Y69" s="229">
        <v>1</v>
      </c>
      <c r="Z69" s="231"/>
      <c r="AA69" s="231" t="str">
        <f>IF(C69&lt;&gt;"",'CALCULATOR SHEET'!$H$9,"")</f>
        <v/>
      </c>
      <c r="AB69" s="231"/>
      <c r="AC69" s="231"/>
      <c r="AD69" s="233"/>
      <c r="AE69" s="234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6">
        <v>66</v>
      </c>
      <c r="C70" s="227" t="str">
        <f>IF('CALCULATOR SHEET'!D81&lt;&gt;"",'CALCULATOR SHEET'!$T$5,"")</f>
        <v/>
      </c>
      <c r="D70" s="228" t="str">
        <f>IF('CALCULATOR SHEET'!D81&lt;&gt;"",'CALCULATOR SHEET'!$T$9,"")</f>
        <v/>
      </c>
      <c r="E70" s="229" t="str">
        <f t="shared" ref="E70:E109" si="1">IF(D70&lt;&gt;"","BAJA SHADES","")</f>
        <v/>
      </c>
      <c r="F70" s="230" t="str">
        <f>IF(C70&lt;&gt;"",'CALCULATOR SHEET'!$D$9,"")</f>
        <v/>
      </c>
      <c r="G70" s="230" t="str">
        <f>IF('CALCULATOR SHEET'!D81&lt;&gt;"",'CALCULATOR SHEET'!D81,"")</f>
        <v/>
      </c>
      <c r="H70" s="230" t="str">
        <f>IF(Q70="CCL",BOMS!AG70,"")</f>
        <v/>
      </c>
      <c r="I70" s="229">
        <v>1</v>
      </c>
      <c r="J70" s="230" t="str">
        <f>IF(C70&lt;&gt;"",'CALCULATOR SHEET'!K81,"")</f>
        <v/>
      </c>
      <c r="K70" s="230" t="str">
        <f>IF(J70=GENERAL!$H$6,GENERAL!$H$6,IF(J70=GENERAL!$H$7,GENERAL!$H$7,IF('PM-ORDER'!J70=GENERAL!$H$8,GENERAL!$H$8,"")))</f>
        <v/>
      </c>
      <c r="L70" s="230" t="str">
        <f>IF(C70&lt;&gt;"",'CALCULATOR SHEET'!G81,"")</f>
        <v/>
      </c>
      <c r="M70" s="230" t="str">
        <f>IF(C70&lt;&gt;"",'CALCULATOR SHEET'!O81,"")</f>
        <v/>
      </c>
      <c r="N70" s="230" t="str">
        <f>IF(C70&lt;&gt;"",'CALCULATOR SHEET'!H81,"")</f>
        <v/>
      </c>
      <c r="O70" s="232" t="str">
        <f>IF(D70&lt;&gt;"",'CALCULATOR SHEET'!I81,"")</f>
        <v/>
      </c>
      <c r="P70" s="232" t="str">
        <f>IF(E70&lt;&gt;"",'CALCULATOR SHEET'!J81,"")</f>
        <v/>
      </c>
      <c r="Q70" s="229" t="str">
        <f>IF('CALCULATOR SHEET'!K81=GENERAL!$H$9,GENERAL!$H$9,IF(OR('CALCULATOR SHEET'!K81=GENERAL!$H$6,'CALCULATOR SHEET'!K81=GENERAL!$H$7,'CALCULATOR SHEET'!K81=GENERAL!$H$8),"CCL",""))</f>
        <v/>
      </c>
      <c r="R70" s="229" t="str">
        <f>IF(C70&lt;&gt;"",'CALCULATOR SHEET'!M81,"")</f>
        <v/>
      </c>
      <c r="S70" s="229" t="str">
        <f>IF(D70&lt;&gt;"",'CALCULATOR SHEET'!N81,"")</f>
        <v/>
      </c>
      <c r="T70" s="231"/>
      <c r="U70" s="245"/>
      <c r="V70" s="245"/>
      <c r="W70" s="229" t="str">
        <f>IF(C70&lt;&gt;"",'CALCULATOR SHEET'!R81,"")</f>
        <v/>
      </c>
      <c r="X70" s="229"/>
      <c r="Y70" s="229">
        <v>1</v>
      </c>
      <c r="Z70" s="231"/>
      <c r="AA70" s="231" t="str">
        <f>IF(C70&lt;&gt;"",'CALCULATOR SHEET'!$H$9,"")</f>
        <v/>
      </c>
      <c r="AB70" s="231"/>
      <c r="AC70" s="231"/>
      <c r="AD70" s="233"/>
      <c r="AE70" s="234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6">
        <v>67</v>
      </c>
      <c r="C71" s="227" t="str">
        <f>IF('CALCULATOR SHEET'!D82&lt;&gt;"",'CALCULATOR SHEET'!$T$5,"")</f>
        <v/>
      </c>
      <c r="D71" s="228" t="str">
        <f>IF('CALCULATOR SHEET'!D82&lt;&gt;"",'CALCULATOR SHEET'!$T$9,"")</f>
        <v/>
      </c>
      <c r="E71" s="229" t="str">
        <f t="shared" si="1"/>
        <v/>
      </c>
      <c r="F71" s="230" t="str">
        <f>IF(C71&lt;&gt;"",'CALCULATOR SHEET'!$D$9,"")</f>
        <v/>
      </c>
      <c r="G71" s="230" t="str">
        <f>IF('CALCULATOR SHEET'!D82&lt;&gt;"",'CALCULATOR SHEET'!D82,"")</f>
        <v/>
      </c>
      <c r="H71" s="230" t="str">
        <f>IF(Q71="CCL",BOMS!AG71,"")</f>
        <v/>
      </c>
      <c r="I71" s="229">
        <v>1</v>
      </c>
      <c r="J71" s="230" t="str">
        <f>IF(C71&lt;&gt;"",'CALCULATOR SHEET'!K82,"")</f>
        <v/>
      </c>
      <c r="K71" s="230" t="str">
        <f>IF(J71=GENERAL!$H$6,GENERAL!$H$6,IF(J71=GENERAL!$H$7,GENERAL!$H$7,IF('PM-ORDER'!J71=GENERAL!$H$8,GENERAL!$H$8,"")))</f>
        <v/>
      </c>
      <c r="L71" s="230" t="str">
        <f>IF(C71&lt;&gt;"",'CALCULATOR SHEET'!G82,"")</f>
        <v/>
      </c>
      <c r="M71" s="230" t="str">
        <f>IF(C71&lt;&gt;"",'CALCULATOR SHEET'!O82,"")</f>
        <v/>
      </c>
      <c r="N71" s="230" t="str">
        <f>IF(C71&lt;&gt;"",'CALCULATOR SHEET'!H82,"")</f>
        <v/>
      </c>
      <c r="O71" s="232" t="str">
        <f>IF(D71&lt;&gt;"",'CALCULATOR SHEET'!I82,"")</f>
        <v/>
      </c>
      <c r="P71" s="232" t="str">
        <f>IF(E71&lt;&gt;"",'CALCULATOR SHEET'!J82,"")</f>
        <v/>
      </c>
      <c r="Q71" s="229" t="str">
        <f>IF('CALCULATOR SHEET'!K82=GENERAL!$H$9,GENERAL!$H$9,IF(OR('CALCULATOR SHEET'!K82=GENERAL!$H$6,'CALCULATOR SHEET'!K82=GENERAL!$H$7,'CALCULATOR SHEET'!K82=GENERAL!$H$8),"CCL",""))</f>
        <v/>
      </c>
      <c r="R71" s="229" t="str">
        <f>IF(C71&lt;&gt;"",'CALCULATOR SHEET'!M82,"")</f>
        <v/>
      </c>
      <c r="S71" s="229" t="str">
        <f>IF(D71&lt;&gt;"",'CALCULATOR SHEET'!N82,"")</f>
        <v/>
      </c>
      <c r="T71" s="231"/>
      <c r="U71" s="245"/>
      <c r="V71" s="245"/>
      <c r="W71" s="229" t="str">
        <f>IF(C71&lt;&gt;"",'CALCULATOR SHEET'!R82,"")</f>
        <v/>
      </c>
      <c r="X71" s="229"/>
      <c r="Y71" s="229">
        <v>1</v>
      </c>
      <c r="Z71" s="231"/>
      <c r="AA71" s="231" t="str">
        <f>IF(C71&lt;&gt;"",'CALCULATOR SHEET'!$H$9,"")</f>
        <v/>
      </c>
      <c r="AB71" s="231"/>
      <c r="AC71" s="231"/>
      <c r="AD71" s="233"/>
      <c r="AE71" s="234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6">
        <v>68</v>
      </c>
      <c r="C72" s="227" t="str">
        <f>IF('CALCULATOR SHEET'!D83&lt;&gt;"",'CALCULATOR SHEET'!$T$5,"")</f>
        <v/>
      </c>
      <c r="D72" s="228" t="str">
        <f>IF('CALCULATOR SHEET'!D83&lt;&gt;"",'CALCULATOR SHEET'!$T$9,"")</f>
        <v/>
      </c>
      <c r="E72" s="229" t="str">
        <f t="shared" si="1"/>
        <v/>
      </c>
      <c r="F72" s="230" t="str">
        <f>IF(C72&lt;&gt;"",'CALCULATOR SHEET'!$D$9,"")</f>
        <v/>
      </c>
      <c r="G72" s="230" t="str">
        <f>IF('CALCULATOR SHEET'!D83&lt;&gt;"",'CALCULATOR SHEET'!D83,"")</f>
        <v/>
      </c>
      <c r="H72" s="230" t="str">
        <f>IF(Q72="CCL",BOMS!AG72,"")</f>
        <v/>
      </c>
      <c r="I72" s="229">
        <v>1</v>
      </c>
      <c r="J72" s="230" t="str">
        <f>IF(C72&lt;&gt;"",'CALCULATOR SHEET'!K83,"")</f>
        <v/>
      </c>
      <c r="K72" s="230" t="str">
        <f>IF(J72=GENERAL!$H$6,GENERAL!$H$6,IF(J72=GENERAL!$H$7,GENERAL!$H$7,IF('PM-ORDER'!J72=GENERAL!$H$8,GENERAL!$H$8,"")))</f>
        <v/>
      </c>
      <c r="L72" s="230" t="str">
        <f>IF(C72&lt;&gt;"",'CALCULATOR SHEET'!G83,"")</f>
        <v/>
      </c>
      <c r="M72" s="230" t="str">
        <f>IF(C72&lt;&gt;"",'CALCULATOR SHEET'!O83,"")</f>
        <v/>
      </c>
      <c r="N72" s="230" t="str">
        <f>IF(C72&lt;&gt;"",'CALCULATOR SHEET'!H83,"")</f>
        <v/>
      </c>
      <c r="O72" s="232" t="str">
        <f>IF(D72&lt;&gt;"",'CALCULATOR SHEET'!I83,"")</f>
        <v/>
      </c>
      <c r="P72" s="232" t="str">
        <f>IF(E72&lt;&gt;"",'CALCULATOR SHEET'!J83,"")</f>
        <v/>
      </c>
      <c r="Q72" s="229" t="str">
        <f>IF('CALCULATOR SHEET'!K83=GENERAL!$H$9,GENERAL!$H$9,IF(OR('CALCULATOR SHEET'!K83=GENERAL!$H$6,'CALCULATOR SHEET'!K83=GENERAL!$H$7,'CALCULATOR SHEET'!K83=GENERAL!$H$8),"CCL",""))</f>
        <v/>
      </c>
      <c r="R72" s="229" t="str">
        <f>IF(C72&lt;&gt;"",'CALCULATOR SHEET'!M83,"")</f>
        <v/>
      </c>
      <c r="S72" s="229" t="str">
        <f>IF(D72&lt;&gt;"",'CALCULATOR SHEET'!N83,"")</f>
        <v/>
      </c>
      <c r="T72" s="231"/>
      <c r="U72" s="245"/>
      <c r="V72" s="245"/>
      <c r="W72" s="229" t="str">
        <f>IF(C72&lt;&gt;"",'CALCULATOR SHEET'!R83,"")</f>
        <v/>
      </c>
      <c r="X72" s="229"/>
      <c r="Y72" s="229">
        <v>1</v>
      </c>
      <c r="Z72" s="231"/>
      <c r="AA72" s="231" t="str">
        <f>IF(C72&lt;&gt;"",'CALCULATOR SHEET'!$H$9,"")</f>
        <v/>
      </c>
      <c r="AB72" s="231"/>
      <c r="AC72" s="231"/>
      <c r="AD72" s="233"/>
      <c r="AE72" s="234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6">
        <v>69</v>
      </c>
      <c r="C73" s="227" t="str">
        <f>IF('CALCULATOR SHEET'!D84&lt;&gt;"",'CALCULATOR SHEET'!$T$5,"")</f>
        <v/>
      </c>
      <c r="D73" s="228" t="str">
        <f>IF('CALCULATOR SHEET'!D84&lt;&gt;"",'CALCULATOR SHEET'!$T$9,"")</f>
        <v/>
      </c>
      <c r="E73" s="229" t="str">
        <f t="shared" si="1"/>
        <v/>
      </c>
      <c r="F73" s="230" t="str">
        <f>IF(C73&lt;&gt;"",'CALCULATOR SHEET'!$D$9,"")</f>
        <v/>
      </c>
      <c r="G73" s="230" t="str">
        <f>IF('CALCULATOR SHEET'!D84&lt;&gt;"",'CALCULATOR SHEET'!D84,"")</f>
        <v/>
      </c>
      <c r="H73" s="230" t="str">
        <f>IF(Q73="CCL",BOMS!AG73,"")</f>
        <v/>
      </c>
      <c r="I73" s="229">
        <v>1</v>
      </c>
      <c r="J73" s="230" t="str">
        <f>IF(C73&lt;&gt;"",'CALCULATOR SHEET'!K84,"")</f>
        <v/>
      </c>
      <c r="K73" s="230" t="str">
        <f>IF(J73=GENERAL!$H$6,GENERAL!$H$6,IF(J73=GENERAL!$H$7,GENERAL!$H$7,IF('PM-ORDER'!J73=GENERAL!$H$8,GENERAL!$H$8,"")))</f>
        <v/>
      </c>
      <c r="L73" s="230" t="str">
        <f>IF(C73&lt;&gt;"",'CALCULATOR SHEET'!G84,"")</f>
        <v/>
      </c>
      <c r="M73" s="230" t="str">
        <f>IF(C73&lt;&gt;"",'CALCULATOR SHEET'!O84,"")</f>
        <v/>
      </c>
      <c r="N73" s="230" t="str">
        <f>IF(C73&lt;&gt;"",'CALCULATOR SHEET'!H84,"")</f>
        <v/>
      </c>
      <c r="O73" s="232" t="str">
        <f>IF(D73&lt;&gt;"",'CALCULATOR SHEET'!I84,"")</f>
        <v/>
      </c>
      <c r="P73" s="232" t="str">
        <f>IF(E73&lt;&gt;"",'CALCULATOR SHEET'!J84,"")</f>
        <v/>
      </c>
      <c r="Q73" s="229" t="str">
        <f>IF('CALCULATOR SHEET'!K84=GENERAL!$H$9,GENERAL!$H$9,IF(OR('CALCULATOR SHEET'!K84=GENERAL!$H$6,'CALCULATOR SHEET'!K84=GENERAL!$H$7,'CALCULATOR SHEET'!K84=GENERAL!$H$8),"CCL",""))</f>
        <v/>
      </c>
      <c r="R73" s="229" t="str">
        <f>IF(C73&lt;&gt;"",'CALCULATOR SHEET'!M84,"")</f>
        <v/>
      </c>
      <c r="S73" s="229" t="str">
        <f>IF(D73&lt;&gt;"",'CALCULATOR SHEET'!N84,"")</f>
        <v/>
      </c>
      <c r="T73" s="231"/>
      <c r="U73" s="245"/>
      <c r="V73" s="245"/>
      <c r="W73" s="229" t="str">
        <f>IF(C73&lt;&gt;"",'CALCULATOR SHEET'!R84,"")</f>
        <v/>
      </c>
      <c r="X73" s="229"/>
      <c r="Y73" s="229">
        <v>1</v>
      </c>
      <c r="Z73" s="231"/>
      <c r="AA73" s="231" t="str">
        <f>IF(C73&lt;&gt;"",'CALCULATOR SHEET'!$H$9,"")</f>
        <v/>
      </c>
      <c r="AB73" s="231"/>
      <c r="AC73" s="231"/>
      <c r="AD73" s="233"/>
      <c r="AE73" s="234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6">
        <v>70</v>
      </c>
      <c r="C74" s="227" t="str">
        <f>IF('CALCULATOR SHEET'!D85&lt;&gt;"",'CALCULATOR SHEET'!$T$5,"")</f>
        <v/>
      </c>
      <c r="D74" s="228" t="str">
        <f>IF('CALCULATOR SHEET'!D85&lt;&gt;"",'CALCULATOR SHEET'!$T$9,"")</f>
        <v/>
      </c>
      <c r="E74" s="229" t="str">
        <f t="shared" si="1"/>
        <v/>
      </c>
      <c r="F74" s="230" t="str">
        <f>IF(C74&lt;&gt;"",'CALCULATOR SHEET'!$D$9,"")</f>
        <v/>
      </c>
      <c r="G74" s="230" t="str">
        <f>IF('CALCULATOR SHEET'!D85&lt;&gt;"",'CALCULATOR SHEET'!D85,"")</f>
        <v/>
      </c>
      <c r="H74" s="230" t="str">
        <f>IF(Q74="CCL",BOMS!AG74,"")</f>
        <v/>
      </c>
      <c r="I74" s="229">
        <v>1</v>
      </c>
      <c r="J74" s="230" t="str">
        <f>IF(C74&lt;&gt;"",'CALCULATOR SHEET'!K85,"")</f>
        <v/>
      </c>
      <c r="K74" s="230" t="str">
        <f>IF(J74=GENERAL!$H$6,GENERAL!$H$6,IF(J74=GENERAL!$H$7,GENERAL!$H$7,IF('PM-ORDER'!J74=GENERAL!$H$8,GENERAL!$H$8,"")))</f>
        <v/>
      </c>
      <c r="L74" s="230" t="str">
        <f>IF(C74&lt;&gt;"",'CALCULATOR SHEET'!G85,"")</f>
        <v/>
      </c>
      <c r="M74" s="230" t="str">
        <f>IF(C74&lt;&gt;"",'CALCULATOR SHEET'!O85,"")</f>
        <v/>
      </c>
      <c r="N74" s="230" t="str">
        <f>IF(C74&lt;&gt;"",'CALCULATOR SHEET'!H85,"")</f>
        <v/>
      </c>
      <c r="O74" s="232" t="str">
        <f>IF(D74&lt;&gt;"",'CALCULATOR SHEET'!I85,"")</f>
        <v/>
      </c>
      <c r="P74" s="232" t="str">
        <f>IF(E74&lt;&gt;"",'CALCULATOR SHEET'!J85,"")</f>
        <v/>
      </c>
      <c r="Q74" s="229" t="str">
        <f>IF('CALCULATOR SHEET'!K85=GENERAL!$H$9,GENERAL!$H$9,IF(OR('CALCULATOR SHEET'!K85=GENERAL!$H$6,'CALCULATOR SHEET'!K85=GENERAL!$H$7,'CALCULATOR SHEET'!K85=GENERAL!$H$8),"CCL",""))</f>
        <v/>
      </c>
      <c r="R74" s="229" t="str">
        <f>IF(C74&lt;&gt;"",'CALCULATOR SHEET'!M85,"")</f>
        <v/>
      </c>
      <c r="S74" s="229" t="str">
        <f>IF(D74&lt;&gt;"",'CALCULATOR SHEET'!N85,"")</f>
        <v/>
      </c>
      <c r="T74" s="231"/>
      <c r="U74" s="245"/>
      <c r="V74" s="245"/>
      <c r="W74" s="229" t="str">
        <f>IF(C74&lt;&gt;"",'CALCULATOR SHEET'!R85,"")</f>
        <v/>
      </c>
      <c r="X74" s="229"/>
      <c r="Y74" s="229">
        <v>1</v>
      </c>
      <c r="Z74" s="231"/>
      <c r="AA74" s="231" t="str">
        <f>IF(C74&lt;&gt;"",'CALCULATOR SHEET'!$H$9,"")</f>
        <v/>
      </c>
      <c r="AB74" s="231"/>
      <c r="AC74" s="231"/>
      <c r="AD74" s="233"/>
      <c r="AE74" s="234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6">
        <v>71</v>
      </c>
      <c r="C75" s="227" t="str">
        <f>IF('CALCULATOR SHEET'!D86&lt;&gt;"",'CALCULATOR SHEET'!$T$5,"")</f>
        <v/>
      </c>
      <c r="D75" s="228" t="str">
        <f>IF('CALCULATOR SHEET'!D86&lt;&gt;"",'CALCULATOR SHEET'!$T$9,"")</f>
        <v/>
      </c>
      <c r="E75" s="229" t="str">
        <f t="shared" si="1"/>
        <v/>
      </c>
      <c r="F75" s="230" t="str">
        <f>IF(C75&lt;&gt;"",'CALCULATOR SHEET'!$D$9,"")</f>
        <v/>
      </c>
      <c r="G75" s="230" t="str">
        <f>IF('CALCULATOR SHEET'!D86&lt;&gt;"",'CALCULATOR SHEET'!D86,"")</f>
        <v/>
      </c>
      <c r="H75" s="230" t="str">
        <f>IF(Q75="CCL",BOMS!AG75,"")</f>
        <v/>
      </c>
      <c r="I75" s="229">
        <v>1</v>
      </c>
      <c r="J75" s="230" t="str">
        <f>IF(C75&lt;&gt;"",'CALCULATOR SHEET'!K86,"")</f>
        <v/>
      </c>
      <c r="K75" s="230" t="str">
        <f>IF(J75=GENERAL!$H$6,GENERAL!$H$6,IF(J75=GENERAL!$H$7,GENERAL!$H$7,IF('PM-ORDER'!J75=GENERAL!$H$8,GENERAL!$H$8,"")))</f>
        <v/>
      </c>
      <c r="L75" s="230" t="str">
        <f>IF(C75&lt;&gt;"",'CALCULATOR SHEET'!G86,"")</f>
        <v/>
      </c>
      <c r="M75" s="230" t="str">
        <f>IF(C75&lt;&gt;"",'CALCULATOR SHEET'!O86,"")</f>
        <v/>
      </c>
      <c r="N75" s="230" t="str">
        <f>IF(C75&lt;&gt;"",'CALCULATOR SHEET'!H86,"")</f>
        <v/>
      </c>
      <c r="O75" s="232" t="str">
        <f>IF(D75&lt;&gt;"",'CALCULATOR SHEET'!I86,"")</f>
        <v/>
      </c>
      <c r="P75" s="232" t="str">
        <f>IF(E75&lt;&gt;"",'CALCULATOR SHEET'!J86,"")</f>
        <v/>
      </c>
      <c r="Q75" s="229" t="str">
        <f>IF('CALCULATOR SHEET'!K86=GENERAL!$H$9,GENERAL!$H$9,IF(OR('CALCULATOR SHEET'!K86=GENERAL!$H$6,'CALCULATOR SHEET'!K86=GENERAL!$H$7,'CALCULATOR SHEET'!K86=GENERAL!$H$8),"CCL",""))</f>
        <v/>
      </c>
      <c r="R75" s="229" t="str">
        <f>IF(C75&lt;&gt;"",'CALCULATOR SHEET'!M86,"")</f>
        <v/>
      </c>
      <c r="S75" s="229" t="str">
        <f>IF(D75&lt;&gt;"",'CALCULATOR SHEET'!N86,"")</f>
        <v/>
      </c>
      <c r="T75" s="231"/>
      <c r="U75" s="245"/>
      <c r="V75" s="245"/>
      <c r="W75" s="229" t="str">
        <f>IF(C75&lt;&gt;"",'CALCULATOR SHEET'!R86,"")</f>
        <v/>
      </c>
      <c r="X75" s="229"/>
      <c r="Y75" s="229">
        <v>1</v>
      </c>
      <c r="Z75" s="231"/>
      <c r="AA75" s="231" t="str">
        <f>IF(C75&lt;&gt;"",'CALCULATOR SHEET'!$H$9,"")</f>
        <v/>
      </c>
      <c r="AB75" s="231"/>
      <c r="AC75" s="231"/>
      <c r="AD75" s="233"/>
      <c r="AE75" s="234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6">
        <v>72</v>
      </c>
      <c r="C76" s="227" t="str">
        <f>IF('CALCULATOR SHEET'!D87&lt;&gt;"",'CALCULATOR SHEET'!$T$5,"")</f>
        <v/>
      </c>
      <c r="D76" s="228" t="str">
        <f>IF('CALCULATOR SHEET'!D87&lt;&gt;"",'CALCULATOR SHEET'!$T$9,"")</f>
        <v/>
      </c>
      <c r="E76" s="229" t="str">
        <f t="shared" si="1"/>
        <v/>
      </c>
      <c r="F76" s="230" t="str">
        <f>IF(C76&lt;&gt;"",'CALCULATOR SHEET'!$D$9,"")</f>
        <v/>
      </c>
      <c r="G76" s="230" t="str">
        <f>IF('CALCULATOR SHEET'!D87&lt;&gt;"",'CALCULATOR SHEET'!D87,"")</f>
        <v/>
      </c>
      <c r="H76" s="230" t="str">
        <f>IF(Q76="CCL",BOMS!AG76,"")</f>
        <v/>
      </c>
      <c r="I76" s="229">
        <v>1</v>
      </c>
      <c r="J76" s="230" t="str">
        <f>IF(C76&lt;&gt;"",'CALCULATOR SHEET'!K87,"")</f>
        <v/>
      </c>
      <c r="K76" s="230" t="str">
        <f>IF(J76=GENERAL!$H$6,GENERAL!$H$6,IF(J76=GENERAL!$H$7,GENERAL!$H$7,IF('PM-ORDER'!J76=GENERAL!$H$8,GENERAL!$H$8,"")))</f>
        <v/>
      </c>
      <c r="L76" s="230" t="str">
        <f>IF(C76&lt;&gt;"",'CALCULATOR SHEET'!G87,"")</f>
        <v/>
      </c>
      <c r="M76" s="230" t="str">
        <f>IF(C76&lt;&gt;"",'CALCULATOR SHEET'!O87,"")</f>
        <v/>
      </c>
      <c r="N76" s="230" t="str">
        <f>IF(C76&lt;&gt;"",'CALCULATOR SHEET'!H87,"")</f>
        <v/>
      </c>
      <c r="O76" s="232" t="str">
        <f>IF(D76&lt;&gt;"",'CALCULATOR SHEET'!I87,"")</f>
        <v/>
      </c>
      <c r="P76" s="232" t="str">
        <f>IF(E76&lt;&gt;"",'CALCULATOR SHEET'!J87,"")</f>
        <v/>
      </c>
      <c r="Q76" s="229" t="str">
        <f>IF('CALCULATOR SHEET'!K87=GENERAL!$H$9,GENERAL!$H$9,IF(OR('CALCULATOR SHEET'!K87=GENERAL!$H$6,'CALCULATOR SHEET'!K87=GENERAL!$H$7,'CALCULATOR SHEET'!K87=GENERAL!$H$8),"CCL",""))</f>
        <v/>
      </c>
      <c r="R76" s="229" t="str">
        <f>IF(C76&lt;&gt;"",'CALCULATOR SHEET'!M87,"")</f>
        <v/>
      </c>
      <c r="S76" s="229" t="str">
        <f>IF(D76&lt;&gt;"",'CALCULATOR SHEET'!N87,"")</f>
        <v/>
      </c>
      <c r="T76" s="231"/>
      <c r="U76" s="245"/>
      <c r="V76" s="245"/>
      <c r="W76" s="229" t="str">
        <f>IF(C76&lt;&gt;"",'CALCULATOR SHEET'!R87,"")</f>
        <v/>
      </c>
      <c r="X76" s="229"/>
      <c r="Y76" s="229">
        <v>1</v>
      </c>
      <c r="Z76" s="231"/>
      <c r="AA76" s="231" t="str">
        <f>IF(C76&lt;&gt;"",'CALCULATOR SHEET'!$H$9,"")</f>
        <v/>
      </c>
      <c r="AB76" s="231"/>
      <c r="AC76" s="231"/>
      <c r="AD76" s="233"/>
      <c r="AE76" s="234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6">
        <v>73</v>
      </c>
      <c r="C77" s="227" t="str">
        <f>IF('CALCULATOR SHEET'!D88&lt;&gt;"",'CALCULATOR SHEET'!$T$5,"")</f>
        <v/>
      </c>
      <c r="D77" s="228" t="str">
        <f>IF('CALCULATOR SHEET'!D88&lt;&gt;"",'CALCULATOR SHEET'!$T$9,"")</f>
        <v/>
      </c>
      <c r="E77" s="229" t="str">
        <f t="shared" si="1"/>
        <v/>
      </c>
      <c r="F77" s="230" t="str">
        <f>IF(C77&lt;&gt;"",'CALCULATOR SHEET'!$D$9,"")</f>
        <v/>
      </c>
      <c r="G77" s="230" t="str">
        <f>IF('CALCULATOR SHEET'!D88&lt;&gt;"",'CALCULATOR SHEET'!D88,"")</f>
        <v/>
      </c>
      <c r="H77" s="230" t="str">
        <f>IF(Q77="CCL",BOMS!AG77,"")</f>
        <v/>
      </c>
      <c r="I77" s="229">
        <v>1</v>
      </c>
      <c r="J77" s="230" t="str">
        <f>IF(C77&lt;&gt;"",'CALCULATOR SHEET'!K88,"")</f>
        <v/>
      </c>
      <c r="K77" s="230" t="str">
        <f>IF(J77=GENERAL!$H$6,GENERAL!$H$6,IF(J77=GENERAL!$H$7,GENERAL!$H$7,IF('PM-ORDER'!J77=GENERAL!$H$8,GENERAL!$H$8,"")))</f>
        <v/>
      </c>
      <c r="L77" s="230" t="str">
        <f>IF(C77&lt;&gt;"",'CALCULATOR SHEET'!G88,"")</f>
        <v/>
      </c>
      <c r="M77" s="230" t="str">
        <f>IF(C77&lt;&gt;"",'CALCULATOR SHEET'!O88,"")</f>
        <v/>
      </c>
      <c r="N77" s="230" t="str">
        <f>IF(C77&lt;&gt;"",'CALCULATOR SHEET'!H88,"")</f>
        <v/>
      </c>
      <c r="O77" s="232" t="str">
        <f>IF(D77&lt;&gt;"",'CALCULATOR SHEET'!I88,"")</f>
        <v/>
      </c>
      <c r="P77" s="232" t="str">
        <f>IF(E77&lt;&gt;"",'CALCULATOR SHEET'!J88,"")</f>
        <v/>
      </c>
      <c r="Q77" s="229" t="str">
        <f>IF('CALCULATOR SHEET'!K88=GENERAL!$H$9,GENERAL!$H$9,IF(OR('CALCULATOR SHEET'!K88=GENERAL!$H$6,'CALCULATOR SHEET'!K88=GENERAL!$H$7,'CALCULATOR SHEET'!K88=GENERAL!$H$8),"CCL",""))</f>
        <v/>
      </c>
      <c r="R77" s="229" t="str">
        <f>IF(C77&lt;&gt;"",'CALCULATOR SHEET'!M88,"")</f>
        <v/>
      </c>
      <c r="S77" s="229" t="str">
        <f>IF(D77&lt;&gt;"",'CALCULATOR SHEET'!N88,"")</f>
        <v/>
      </c>
      <c r="T77" s="231"/>
      <c r="U77" s="245"/>
      <c r="V77" s="245"/>
      <c r="W77" s="229" t="str">
        <f>IF(C77&lt;&gt;"",'CALCULATOR SHEET'!R88,"")</f>
        <v/>
      </c>
      <c r="X77" s="229"/>
      <c r="Y77" s="229">
        <v>1</v>
      </c>
      <c r="Z77" s="231"/>
      <c r="AA77" s="231" t="str">
        <f>IF(C77&lt;&gt;"",'CALCULATOR SHEET'!$H$9,"")</f>
        <v/>
      </c>
      <c r="AB77" s="231"/>
      <c r="AC77" s="231"/>
      <c r="AD77" s="233"/>
      <c r="AE77" s="234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6">
        <v>74</v>
      </c>
      <c r="C78" s="227" t="str">
        <f>IF('CALCULATOR SHEET'!D89&lt;&gt;"",'CALCULATOR SHEET'!$T$5,"")</f>
        <v/>
      </c>
      <c r="D78" s="228" t="str">
        <f>IF('CALCULATOR SHEET'!D89&lt;&gt;"",'CALCULATOR SHEET'!$T$9,"")</f>
        <v/>
      </c>
      <c r="E78" s="229" t="str">
        <f t="shared" si="1"/>
        <v/>
      </c>
      <c r="F78" s="230" t="str">
        <f>IF(C78&lt;&gt;"",'CALCULATOR SHEET'!$D$9,"")</f>
        <v/>
      </c>
      <c r="G78" s="230" t="str">
        <f>IF('CALCULATOR SHEET'!D89&lt;&gt;"",'CALCULATOR SHEET'!D89,"")</f>
        <v/>
      </c>
      <c r="H78" s="230" t="str">
        <f>IF(Q78="CCL",BOMS!AG78,"")</f>
        <v/>
      </c>
      <c r="I78" s="229">
        <v>1</v>
      </c>
      <c r="J78" s="230" t="str">
        <f>IF(C78&lt;&gt;"",'CALCULATOR SHEET'!K89,"")</f>
        <v/>
      </c>
      <c r="K78" s="230" t="str">
        <f>IF(J78=GENERAL!$H$6,GENERAL!$H$6,IF(J78=GENERAL!$H$7,GENERAL!$H$7,IF('PM-ORDER'!J78=GENERAL!$H$8,GENERAL!$H$8,"")))</f>
        <v/>
      </c>
      <c r="L78" s="230" t="str">
        <f>IF(C78&lt;&gt;"",'CALCULATOR SHEET'!G89,"")</f>
        <v/>
      </c>
      <c r="M78" s="230" t="str">
        <f>IF(C78&lt;&gt;"",'CALCULATOR SHEET'!O89,"")</f>
        <v/>
      </c>
      <c r="N78" s="230" t="str">
        <f>IF(C78&lt;&gt;"",'CALCULATOR SHEET'!H89,"")</f>
        <v/>
      </c>
      <c r="O78" s="232" t="str">
        <f>IF(D78&lt;&gt;"",'CALCULATOR SHEET'!I89,"")</f>
        <v/>
      </c>
      <c r="P78" s="232" t="str">
        <f>IF(E78&lt;&gt;"",'CALCULATOR SHEET'!J89,"")</f>
        <v/>
      </c>
      <c r="Q78" s="229" t="str">
        <f>IF('CALCULATOR SHEET'!K89=GENERAL!$H$9,GENERAL!$H$9,IF(OR('CALCULATOR SHEET'!K89=GENERAL!$H$6,'CALCULATOR SHEET'!K89=GENERAL!$H$7,'CALCULATOR SHEET'!K89=GENERAL!$H$8),"CCL",""))</f>
        <v/>
      </c>
      <c r="R78" s="229" t="str">
        <f>IF(C78&lt;&gt;"",'CALCULATOR SHEET'!M89,"")</f>
        <v/>
      </c>
      <c r="S78" s="229" t="str">
        <f>IF(D78&lt;&gt;"",'CALCULATOR SHEET'!N89,"")</f>
        <v/>
      </c>
      <c r="T78" s="231"/>
      <c r="U78" s="245"/>
      <c r="V78" s="245"/>
      <c r="W78" s="229" t="str">
        <f>IF(C78&lt;&gt;"",'CALCULATOR SHEET'!R89,"")</f>
        <v/>
      </c>
      <c r="X78" s="229"/>
      <c r="Y78" s="229">
        <v>1</v>
      </c>
      <c r="Z78" s="231"/>
      <c r="AA78" s="231" t="str">
        <f>IF(C78&lt;&gt;"",'CALCULATOR SHEET'!$H$9,"")</f>
        <v/>
      </c>
      <c r="AB78" s="231"/>
      <c r="AC78" s="231"/>
      <c r="AD78" s="233"/>
      <c r="AE78" s="234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6">
        <v>75</v>
      </c>
      <c r="C79" s="227" t="str">
        <f>IF('CALCULATOR SHEET'!D90&lt;&gt;"",'CALCULATOR SHEET'!$T$5,"")</f>
        <v/>
      </c>
      <c r="D79" s="228" t="str">
        <f>IF('CALCULATOR SHEET'!D90&lt;&gt;"",'CALCULATOR SHEET'!$T$9,"")</f>
        <v/>
      </c>
      <c r="E79" s="229" t="str">
        <f t="shared" si="1"/>
        <v/>
      </c>
      <c r="F79" s="230" t="str">
        <f>IF(C79&lt;&gt;"",'CALCULATOR SHEET'!$D$9,"")</f>
        <v/>
      </c>
      <c r="G79" s="230" t="str">
        <f>IF('CALCULATOR SHEET'!D90&lt;&gt;"",'CALCULATOR SHEET'!D90,"")</f>
        <v/>
      </c>
      <c r="H79" s="230" t="str">
        <f>IF(Q79="CCL",BOMS!AG79,"")</f>
        <v/>
      </c>
      <c r="I79" s="229">
        <v>1</v>
      </c>
      <c r="J79" s="230" t="str">
        <f>IF(C79&lt;&gt;"",'CALCULATOR SHEET'!K90,"")</f>
        <v/>
      </c>
      <c r="K79" s="230" t="str">
        <f>IF(J79=GENERAL!$H$6,GENERAL!$H$6,IF(J79=GENERAL!$H$7,GENERAL!$H$7,IF('PM-ORDER'!J79=GENERAL!$H$8,GENERAL!$H$8,"")))</f>
        <v/>
      </c>
      <c r="L79" s="230" t="str">
        <f>IF(C79&lt;&gt;"",'CALCULATOR SHEET'!G90,"")</f>
        <v/>
      </c>
      <c r="M79" s="230" t="str">
        <f>IF(C79&lt;&gt;"",'CALCULATOR SHEET'!O90,"")</f>
        <v/>
      </c>
      <c r="N79" s="230" t="str">
        <f>IF(C79&lt;&gt;"",'CALCULATOR SHEET'!H90,"")</f>
        <v/>
      </c>
      <c r="O79" s="232" t="str">
        <f>IF(D79&lt;&gt;"",'CALCULATOR SHEET'!I90,"")</f>
        <v/>
      </c>
      <c r="P79" s="232" t="str">
        <f>IF(E79&lt;&gt;"",'CALCULATOR SHEET'!J90,"")</f>
        <v/>
      </c>
      <c r="Q79" s="229" t="str">
        <f>IF('CALCULATOR SHEET'!K90=GENERAL!$H$9,GENERAL!$H$9,IF(OR('CALCULATOR SHEET'!K90=GENERAL!$H$6,'CALCULATOR SHEET'!K90=GENERAL!$H$7,'CALCULATOR SHEET'!K90=GENERAL!$H$8),"CCL",""))</f>
        <v/>
      </c>
      <c r="R79" s="229" t="str">
        <f>IF(C79&lt;&gt;"",'CALCULATOR SHEET'!M90,"")</f>
        <v/>
      </c>
      <c r="S79" s="229" t="str">
        <f>IF(D79&lt;&gt;"",'CALCULATOR SHEET'!N90,"")</f>
        <v/>
      </c>
      <c r="T79" s="231"/>
      <c r="U79" s="245"/>
      <c r="V79" s="245"/>
      <c r="W79" s="229" t="str">
        <f>IF(C79&lt;&gt;"",'CALCULATOR SHEET'!R90,"")</f>
        <v/>
      </c>
      <c r="X79" s="229"/>
      <c r="Y79" s="229">
        <v>1</v>
      </c>
      <c r="Z79" s="231"/>
      <c r="AA79" s="231" t="str">
        <f>IF(C79&lt;&gt;"",'CALCULATOR SHEET'!$H$9,"")</f>
        <v/>
      </c>
      <c r="AB79" s="231"/>
      <c r="AC79" s="231"/>
      <c r="AD79" s="233"/>
      <c r="AE79" s="234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6">
        <v>76</v>
      </c>
      <c r="C80" s="227" t="str">
        <f>IF('CALCULATOR SHEET'!D91&lt;&gt;"",'CALCULATOR SHEET'!$T$5,"")</f>
        <v/>
      </c>
      <c r="D80" s="228" t="str">
        <f>IF('CALCULATOR SHEET'!D91&lt;&gt;"",'CALCULATOR SHEET'!$T$9,"")</f>
        <v/>
      </c>
      <c r="E80" s="229" t="str">
        <f t="shared" si="1"/>
        <v/>
      </c>
      <c r="F80" s="230" t="str">
        <f>IF(C80&lt;&gt;"",'CALCULATOR SHEET'!$D$9,"")</f>
        <v/>
      </c>
      <c r="G80" s="230" t="str">
        <f>IF('CALCULATOR SHEET'!D91&lt;&gt;"",'CALCULATOR SHEET'!D91,"")</f>
        <v/>
      </c>
      <c r="H80" s="230" t="str">
        <f>IF(Q80="CCL",BOMS!AG80,"")</f>
        <v/>
      </c>
      <c r="I80" s="229">
        <v>1</v>
      </c>
      <c r="J80" s="230" t="str">
        <f>IF(C80&lt;&gt;"",'CALCULATOR SHEET'!K91,"")</f>
        <v/>
      </c>
      <c r="K80" s="230" t="str">
        <f>IF(J80=GENERAL!$H$6,GENERAL!$H$6,IF(J80=GENERAL!$H$7,GENERAL!$H$7,IF('PM-ORDER'!J80=GENERAL!$H$8,GENERAL!$H$8,"")))</f>
        <v/>
      </c>
      <c r="L80" s="230" t="str">
        <f>IF(C80&lt;&gt;"",'CALCULATOR SHEET'!G91,"")</f>
        <v/>
      </c>
      <c r="M80" s="230" t="str">
        <f>IF(C80&lt;&gt;"",'CALCULATOR SHEET'!O91,"")</f>
        <v/>
      </c>
      <c r="N80" s="230" t="str">
        <f>IF(C80&lt;&gt;"",'CALCULATOR SHEET'!H91,"")</f>
        <v/>
      </c>
      <c r="O80" s="232" t="str">
        <f>IF(D80&lt;&gt;"",'CALCULATOR SHEET'!I91,"")</f>
        <v/>
      </c>
      <c r="P80" s="232" t="str">
        <f>IF(E80&lt;&gt;"",'CALCULATOR SHEET'!J91,"")</f>
        <v/>
      </c>
      <c r="Q80" s="229" t="str">
        <f>IF('CALCULATOR SHEET'!K91=GENERAL!$H$9,GENERAL!$H$9,IF(OR('CALCULATOR SHEET'!K91=GENERAL!$H$6,'CALCULATOR SHEET'!K91=GENERAL!$H$7,'CALCULATOR SHEET'!K91=GENERAL!$H$8),"CCL",""))</f>
        <v/>
      </c>
      <c r="R80" s="229" t="str">
        <f>IF(C80&lt;&gt;"",'CALCULATOR SHEET'!M91,"")</f>
        <v/>
      </c>
      <c r="S80" s="229" t="str">
        <f>IF(D80&lt;&gt;"",'CALCULATOR SHEET'!N91,"")</f>
        <v/>
      </c>
      <c r="T80" s="231"/>
      <c r="U80" s="245"/>
      <c r="V80" s="245"/>
      <c r="W80" s="229" t="str">
        <f>IF(C80&lt;&gt;"",'CALCULATOR SHEET'!R91,"")</f>
        <v/>
      </c>
      <c r="X80" s="229"/>
      <c r="Y80" s="229">
        <v>1</v>
      </c>
      <c r="Z80" s="231"/>
      <c r="AA80" s="231" t="str">
        <f>IF(C80&lt;&gt;"",'CALCULATOR SHEET'!$H$9,"")</f>
        <v/>
      </c>
      <c r="AB80" s="231"/>
      <c r="AC80" s="231"/>
      <c r="AD80" s="233"/>
      <c r="AE80" s="234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6">
        <v>77</v>
      </c>
      <c r="C81" s="227" t="str">
        <f>IF('CALCULATOR SHEET'!D92&lt;&gt;"",'CALCULATOR SHEET'!$T$5,"")</f>
        <v/>
      </c>
      <c r="D81" s="228" t="str">
        <f>IF('CALCULATOR SHEET'!D92&lt;&gt;"",'CALCULATOR SHEET'!$T$9,"")</f>
        <v/>
      </c>
      <c r="E81" s="229" t="str">
        <f t="shared" si="1"/>
        <v/>
      </c>
      <c r="F81" s="230" t="str">
        <f>IF(C81&lt;&gt;"",'CALCULATOR SHEET'!$D$9,"")</f>
        <v/>
      </c>
      <c r="G81" s="230" t="str">
        <f>IF('CALCULATOR SHEET'!D92&lt;&gt;"",'CALCULATOR SHEET'!D92,"")</f>
        <v/>
      </c>
      <c r="H81" s="230" t="str">
        <f>IF(Q81="CCL",BOMS!AG81,"")</f>
        <v/>
      </c>
      <c r="I81" s="229">
        <v>1</v>
      </c>
      <c r="J81" s="230" t="str">
        <f>IF(C81&lt;&gt;"",'CALCULATOR SHEET'!K92,"")</f>
        <v/>
      </c>
      <c r="K81" s="230" t="str">
        <f>IF(J81=GENERAL!$H$6,GENERAL!$H$6,IF(J81=GENERAL!$H$7,GENERAL!$H$7,IF('PM-ORDER'!J81=GENERAL!$H$8,GENERAL!$H$8,"")))</f>
        <v/>
      </c>
      <c r="L81" s="230" t="str">
        <f>IF(C81&lt;&gt;"",'CALCULATOR SHEET'!G92,"")</f>
        <v/>
      </c>
      <c r="M81" s="230" t="str">
        <f>IF(C81&lt;&gt;"",'CALCULATOR SHEET'!O92,"")</f>
        <v/>
      </c>
      <c r="N81" s="230" t="str">
        <f>IF(C81&lt;&gt;"",'CALCULATOR SHEET'!H92,"")</f>
        <v/>
      </c>
      <c r="O81" s="232" t="str">
        <f>IF(D81&lt;&gt;"",'CALCULATOR SHEET'!I92,"")</f>
        <v/>
      </c>
      <c r="P81" s="232" t="str">
        <f>IF(E81&lt;&gt;"",'CALCULATOR SHEET'!J92,"")</f>
        <v/>
      </c>
      <c r="Q81" s="229" t="str">
        <f>IF('CALCULATOR SHEET'!K92=GENERAL!$H$9,GENERAL!$H$9,IF(OR('CALCULATOR SHEET'!K92=GENERAL!$H$6,'CALCULATOR SHEET'!K92=GENERAL!$H$7,'CALCULATOR SHEET'!K92=GENERAL!$H$8),"CCL",""))</f>
        <v/>
      </c>
      <c r="R81" s="229" t="str">
        <f>IF(C81&lt;&gt;"",'CALCULATOR SHEET'!M92,"")</f>
        <v/>
      </c>
      <c r="S81" s="229" t="str">
        <f>IF(D81&lt;&gt;"",'CALCULATOR SHEET'!N92,"")</f>
        <v/>
      </c>
      <c r="T81" s="231"/>
      <c r="U81" s="245"/>
      <c r="V81" s="245"/>
      <c r="W81" s="229" t="str">
        <f>IF(C81&lt;&gt;"",'CALCULATOR SHEET'!R92,"")</f>
        <v/>
      </c>
      <c r="X81" s="229"/>
      <c r="Y81" s="229">
        <v>1</v>
      </c>
      <c r="Z81" s="231"/>
      <c r="AA81" s="231" t="str">
        <f>IF(C81&lt;&gt;"",'CALCULATOR SHEET'!$H$9,"")</f>
        <v/>
      </c>
      <c r="AB81" s="231"/>
      <c r="AC81" s="231"/>
      <c r="AD81" s="233"/>
      <c r="AE81" s="234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6">
        <v>78</v>
      </c>
      <c r="C82" s="227" t="str">
        <f>IF('CALCULATOR SHEET'!D93&lt;&gt;"",'CALCULATOR SHEET'!$T$5,"")</f>
        <v/>
      </c>
      <c r="D82" s="228" t="str">
        <f>IF('CALCULATOR SHEET'!D93&lt;&gt;"",'CALCULATOR SHEET'!$T$9,"")</f>
        <v/>
      </c>
      <c r="E82" s="229" t="str">
        <f t="shared" si="1"/>
        <v/>
      </c>
      <c r="F82" s="230" t="str">
        <f>IF(C82&lt;&gt;"",'CALCULATOR SHEET'!$D$9,"")</f>
        <v/>
      </c>
      <c r="G82" s="230" t="str">
        <f>IF('CALCULATOR SHEET'!D93&lt;&gt;"",'CALCULATOR SHEET'!D93,"")</f>
        <v/>
      </c>
      <c r="H82" s="230" t="str">
        <f>IF(Q82="CCL",BOMS!AG82,"")</f>
        <v/>
      </c>
      <c r="I82" s="229">
        <v>1</v>
      </c>
      <c r="J82" s="230" t="str">
        <f>IF(C82&lt;&gt;"",'CALCULATOR SHEET'!K93,"")</f>
        <v/>
      </c>
      <c r="K82" s="230" t="str">
        <f>IF(J82=GENERAL!$H$6,GENERAL!$H$6,IF(J82=GENERAL!$H$7,GENERAL!$H$7,IF('PM-ORDER'!J82=GENERAL!$H$8,GENERAL!$H$8,"")))</f>
        <v/>
      </c>
      <c r="L82" s="230" t="str">
        <f>IF(C82&lt;&gt;"",'CALCULATOR SHEET'!G93,"")</f>
        <v/>
      </c>
      <c r="M82" s="230" t="str">
        <f>IF(C82&lt;&gt;"",'CALCULATOR SHEET'!O93,"")</f>
        <v/>
      </c>
      <c r="N82" s="230" t="str">
        <f>IF(C82&lt;&gt;"",'CALCULATOR SHEET'!H93,"")</f>
        <v/>
      </c>
      <c r="O82" s="232" t="str">
        <f>IF(D82&lt;&gt;"",'CALCULATOR SHEET'!I93,"")</f>
        <v/>
      </c>
      <c r="P82" s="232" t="str">
        <f>IF(E82&lt;&gt;"",'CALCULATOR SHEET'!J93,"")</f>
        <v/>
      </c>
      <c r="Q82" s="229" t="str">
        <f>IF('CALCULATOR SHEET'!K93=GENERAL!$H$9,GENERAL!$H$9,IF(OR('CALCULATOR SHEET'!K93=GENERAL!$H$6,'CALCULATOR SHEET'!K93=GENERAL!$H$7,'CALCULATOR SHEET'!K93=GENERAL!$H$8),"CCL",""))</f>
        <v/>
      </c>
      <c r="R82" s="229" t="str">
        <f>IF(C82&lt;&gt;"",'CALCULATOR SHEET'!M93,"")</f>
        <v/>
      </c>
      <c r="S82" s="229" t="str">
        <f>IF(D82&lt;&gt;"",'CALCULATOR SHEET'!N93,"")</f>
        <v/>
      </c>
      <c r="T82" s="231"/>
      <c r="U82" s="245"/>
      <c r="V82" s="245"/>
      <c r="W82" s="229" t="str">
        <f>IF(C82&lt;&gt;"",'CALCULATOR SHEET'!R93,"")</f>
        <v/>
      </c>
      <c r="X82" s="229"/>
      <c r="Y82" s="229">
        <v>1</v>
      </c>
      <c r="Z82" s="231"/>
      <c r="AA82" s="231" t="str">
        <f>IF(C82&lt;&gt;"",'CALCULATOR SHEET'!$H$9,"")</f>
        <v/>
      </c>
      <c r="AB82" s="231"/>
      <c r="AC82" s="231"/>
      <c r="AD82" s="233"/>
      <c r="AE82" s="234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6">
        <v>79</v>
      </c>
      <c r="C83" s="227" t="str">
        <f>IF('CALCULATOR SHEET'!D94&lt;&gt;"",'CALCULATOR SHEET'!$T$5,"")</f>
        <v/>
      </c>
      <c r="D83" s="228" t="str">
        <f>IF('CALCULATOR SHEET'!D94&lt;&gt;"",'CALCULATOR SHEET'!$T$9,"")</f>
        <v/>
      </c>
      <c r="E83" s="229" t="str">
        <f t="shared" si="1"/>
        <v/>
      </c>
      <c r="F83" s="230" t="str">
        <f>IF(C83&lt;&gt;"",'CALCULATOR SHEET'!$D$9,"")</f>
        <v/>
      </c>
      <c r="G83" s="230" t="str">
        <f>IF('CALCULATOR SHEET'!D94&lt;&gt;"",'CALCULATOR SHEET'!D94,"")</f>
        <v/>
      </c>
      <c r="H83" s="230" t="str">
        <f>IF(Q83="CCL",BOMS!AG83,"")</f>
        <v/>
      </c>
      <c r="I83" s="229">
        <v>1</v>
      </c>
      <c r="J83" s="230" t="str">
        <f>IF(C83&lt;&gt;"",'CALCULATOR SHEET'!K94,"")</f>
        <v/>
      </c>
      <c r="K83" s="230" t="str">
        <f>IF(J83=GENERAL!$H$6,GENERAL!$H$6,IF(J83=GENERAL!$H$7,GENERAL!$H$7,IF('PM-ORDER'!J83=GENERAL!$H$8,GENERAL!$H$8,"")))</f>
        <v/>
      </c>
      <c r="L83" s="230" t="str">
        <f>IF(C83&lt;&gt;"",'CALCULATOR SHEET'!G94,"")</f>
        <v/>
      </c>
      <c r="M83" s="230" t="str">
        <f>IF(C83&lt;&gt;"",'CALCULATOR SHEET'!O94,"")</f>
        <v/>
      </c>
      <c r="N83" s="230" t="str">
        <f>IF(C83&lt;&gt;"",'CALCULATOR SHEET'!H94,"")</f>
        <v/>
      </c>
      <c r="O83" s="232" t="str">
        <f>IF(D83&lt;&gt;"",'CALCULATOR SHEET'!I94,"")</f>
        <v/>
      </c>
      <c r="P83" s="232" t="str">
        <f>IF(E83&lt;&gt;"",'CALCULATOR SHEET'!J94,"")</f>
        <v/>
      </c>
      <c r="Q83" s="229" t="str">
        <f>IF('CALCULATOR SHEET'!K94=GENERAL!$H$9,GENERAL!$H$9,IF(OR('CALCULATOR SHEET'!K94=GENERAL!$H$6,'CALCULATOR SHEET'!K94=GENERAL!$H$7,'CALCULATOR SHEET'!K94=GENERAL!$H$8),"CCL",""))</f>
        <v/>
      </c>
      <c r="R83" s="229" t="str">
        <f>IF(C83&lt;&gt;"",'CALCULATOR SHEET'!M94,"")</f>
        <v/>
      </c>
      <c r="S83" s="229" t="str">
        <f>IF(D83&lt;&gt;"",'CALCULATOR SHEET'!N94,"")</f>
        <v/>
      </c>
      <c r="T83" s="231"/>
      <c r="U83" s="245"/>
      <c r="V83" s="245"/>
      <c r="W83" s="229" t="str">
        <f>IF(C83&lt;&gt;"",'CALCULATOR SHEET'!R94,"")</f>
        <v/>
      </c>
      <c r="X83" s="229"/>
      <c r="Y83" s="229">
        <v>1</v>
      </c>
      <c r="Z83" s="231"/>
      <c r="AA83" s="231" t="str">
        <f>IF(C83&lt;&gt;"",'CALCULATOR SHEET'!$H$9,"")</f>
        <v/>
      </c>
      <c r="AB83" s="231"/>
      <c r="AC83" s="231"/>
      <c r="AD83" s="233"/>
      <c r="AE83" s="234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6">
        <v>80</v>
      </c>
      <c r="C84" s="227" t="str">
        <f>IF('CALCULATOR SHEET'!D95&lt;&gt;"",'CALCULATOR SHEET'!$T$5,"")</f>
        <v/>
      </c>
      <c r="D84" s="228" t="str">
        <f>IF('CALCULATOR SHEET'!D95&lt;&gt;"",'CALCULATOR SHEET'!$T$9,"")</f>
        <v/>
      </c>
      <c r="E84" s="229" t="str">
        <f t="shared" si="1"/>
        <v/>
      </c>
      <c r="F84" s="230" t="str">
        <f>IF(C84&lt;&gt;"",'CALCULATOR SHEET'!$D$9,"")</f>
        <v/>
      </c>
      <c r="G84" s="230" t="str">
        <f>IF('CALCULATOR SHEET'!D95&lt;&gt;"",'CALCULATOR SHEET'!D95,"")</f>
        <v/>
      </c>
      <c r="H84" s="230" t="str">
        <f>IF(Q84="CCL",BOMS!AG84,"")</f>
        <v/>
      </c>
      <c r="I84" s="229">
        <v>1</v>
      </c>
      <c r="J84" s="230" t="str">
        <f>IF(C84&lt;&gt;"",'CALCULATOR SHEET'!K95,"")</f>
        <v/>
      </c>
      <c r="K84" s="230" t="str">
        <f>IF(J84=GENERAL!$H$6,GENERAL!$H$6,IF(J84=GENERAL!$H$7,GENERAL!$H$7,IF('PM-ORDER'!J84=GENERAL!$H$8,GENERAL!$H$8,"")))</f>
        <v/>
      </c>
      <c r="L84" s="230" t="str">
        <f>IF(C84&lt;&gt;"",'CALCULATOR SHEET'!G95,"")</f>
        <v/>
      </c>
      <c r="M84" s="230" t="str">
        <f>IF(C84&lt;&gt;"",'CALCULATOR SHEET'!O95,"")</f>
        <v/>
      </c>
      <c r="N84" s="230" t="str">
        <f>IF(C84&lt;&gt;"",'CALCULATOR SHEET'!H95,"")</f>
        <v/>
      </c>
      <c r="O84" s="232" t="str">
        <f>IF(D84&lt;&gt;"",'CALCULATOR SHEET'!I95,"")</f>
        <v/>
      </c>
      <c r="P84" s="232" t="str">
        <f>IF(E84&lt;&gt;"",'CALCULATOR SHEET'!J95,"")</f>
        <v/>
      </c>
      <c r="Q84" s="229" t="str">
        <f>IF('CALCULATOR SHEET'!K95=GENERAL!$H$9,GENERAL!$H$9,IF(OR('CALCULATOR SHEET'!K95=GENERAL!$H$6,'CALCULATOR SHEET'!K95=GENERAL!$H$7,'CALCULATOR SHEET'!K95=GENERAL!$H$8),"CCL",""))</f>
        <v/>
      </c>
      <c r="R84" s="229" t="str">
        <f>IF(C84&lt;&gt;"",'CALCULATOR SHEET'!M95,"")</f>
        <v/>
      </c>
      <c r="S84" s="229" t="str">
        <f>IF(D84&lt;&gt;"",'CALCULATOR SHEET'!N95,"")</f>
        <v/>
      </c>
      <c r="T84" s="231"/>
      <c r="U84" s="245"/>
      <c r="V84" s="245"/>
      <c r="W84" s="229" t="str">
        <f>IF(C84&lt;&gt;"",'CALCULATOR SHEET'!R95,"")</f>
        <v/>
      </c>
      <c r="X84" s="229"/>
      <c r="Y84" s="229">
        <v>1</v>
      </c>
      <c r="Z84" s="231"/>
      <c r="AA84" s="231" t="str">
        <f>IF(C84&lt;&gt;"",'CALCULATOR SHEET'!$H$9,"")</f>
        <v/>
      </c>
      <c r="AB84" s="231"/>
      <c r="AC84" s="231"/>
      <c r="AD84" s="233"/>
      <c r="AE84" s="234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6">
        <v>81</v>
      </c>
      <c r="C85" s="227" t="str">
        <f>IF('CALCULATOR SHEET'!D96&lt;&gt;"",'CALCULATOR SHEET'!$T$5,"")</f>
        <v/>
      </c>
      <c r="D85" s="228" t="str">
        <f>IF('CALCULATOR SHEET'!D96&lt;&gt;"",'CALCULATOR SHEET'!$T$9,"")</f>
        <v/>
      </c>
      <c r="E85" s="229" t="str">
        <f t="shared" si="1"/>
        <v/>
      </c>
      <c r="F85" s="230" t="str">
        <f>IF(C85&lt;&gt;"",'CALCULATOR SHEET'!$D$9,"")</f>
        <v/>
      </c>
      <c r="G85" s="230" t="str">
        <f>IF('CALCULATOR SHEET'!D96&lt;&gt;"",'CALCULATOR SHEET'!D96,"")</f>
        <v/>
      </c>
      <c r="H85" s="230" t="str">
        <f>IF(Q85="CCL",BOMS!AG85,"")</f>
        <v/>
      </c>
      <c r="I85" s="229">
        <v>1</v>
      </c>
      <c r="J85" s="230" t="str">
        <f>IF(C85&lt;&gt;"",'CALCULATOR SHEET'!K96,"")</f>
        <v/>
      </c>
      <c r="K85" s="230" t="str">
        <f>IF(J85=GENERAL!$H$6,GENERAL!$H$6,IF(J85=GENERAL!$H$7,GENERAL!$H$7,IF('PM-ORDER'!J85=GENERAL!$H$8,GENERAL!$H$8,"")))</f>
        <v/>
      </c>
      <c r="L85" s="230" t="str">
        <f>IF(C85&lt;&gt;"",'CALCULATOR SHEET'!G96,"")</f>
        <v/>
      </c>
      <c r="M85" s="230" t="str">
        <f>IF(C85&lt;&gt;"",'CALCULATOR SHEET'!O96,"")</f>
        <v/>
      </c>
      <c r="N85" s="230" t="str">
        <f>IF(C85&lt;&gt;"",'CALCULATOR SHEET'!H96,"")</f>
        <v/>
      </c>
      <c r="O85" s="232" t="str">
        <f>IF(D85&lt;&gt;"",'CALCULATOR SHEET'!I96,"")</f>
        <v/>
      </c>
      <c r="P85" s="232" t="str">
        <f>IF(E85&lt;&gt;"",'CALCULATOR SHEET'!J96,"")</f>
        <v/>
      </c>
      <c r="Q85" s="229" t="str">
        <f>IF('CALCULATOR SHEET'!K96=GENERAL!$H$9,GENERAL!$H$9,IF(OR('CALCULATOR SHEET'!K96=GENERAL!$H$6,'CALCULATOR SHEET'!K96=GENERAL!$H$7,'CALCULATOR SHEET'!K96=GENERAL!$H$8),"CCL",""))</f>
        <v/>
      </c>
      <c r="R85" s="229" t="str">
        <f>IF(C85&lt;&gt;"",'CALCULATOR SHEET'!M96,"")</f>
        <v/>
      </c>
      <c r="S85" s="229" t="str">
        <f>IF(D85&lt;&gt;"",'CALCULATOR SHEET'!N96,"")</f>
        <v/>
      </c>
      <c r="T85" s="231"/>
      <c r="U85" s="245"/>
      <c r="V85" s="245"/>
      <c r="W85" s="229" t="str">
        <f>IF(C85&lt;&gt;"",'CALCULATOR SHEET'!R96,"")</f>
        <v/>
      </c>
      <c r="X85" s="229"/>
      <c r="Y85" s="229">
        <v>1</v>
      </c>
      <c r="Z85" s="231"/>
      <c r="AA85" s="231" t="str">
        <f>IF(C85&lt;&gt;"",'CALCULATOR SHEET'!$H$9,"")</f>
        <v/>
      </c>
      <c r="AB85" s="231"/>
      <c r="AC85" s="231"/>
      <c r="AD85" s="233"/>
      <c r="AE85" s="234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6">
        <v>82</v>
      </c>
      <c r="C86" s="227" t="str">
        <f>IF('CALCULATOR SHEET'!D97&lt;&gt;"",'CALCULATOR SHEET'!$T$5,"")</f>
        <v/>
      </c>
      <c r="D86" s="228" t="str">
        <f>IF('CALCULATOR SHEET'!D97&lt;&gt;"",'CALCULATOR SHEET'!$T$9,"")</f>
        <v/>
      </c>
      <c r="E86" s="229" t="str">
        <f t="shared" si="1"/>
        <v/>
      </c>
      <c r="F86" s="230" t="str">
        <f>IF(C86&lt;&gt;"",'CALCULATOR SHEET'!$D$9,"")</f>
        <v/>
      </c>
      <c r="G86" s="230" t="str">
        <f>IF('CALCULATOR SHEET'!D97&lt;&gt;"",'CALCULATOR SHEET'!D97,"")</f>
        <v/>
      </c>
      <c r="H86" s="230" t="str">
        <f>IF(Q86="CCL",BOMS!AG86,"")</f>
        <v/>
      </c>
      <c r="I86" s="229">
        <v>1</v>
      </c>
      <c r="J86" s="230" t="str">
        <f>IF(C86&lt;&gt;"",'CALCULATOR SHEET'!K97,"")</f>
        <v/>
      </c>
      <c r="K86" s="230" t="str">
        <f>IF(J86=GENERAL!$H$6,GENERAL!$H$6,IF(J86=GENERAL!$H$7,GENERAL!$H$7,IF('PM-ORDER'!J86=GENERAL!$H$8,GENERAL!$H$8,"")))</f>
        <v/>
      </c>
      <c r="L86" s="230" t="str">
        <f>IF(C86&lt;&gt;"",'CALCULATOR SHEET'!G97,"")</f>
        <v/>
      </c>
      <c r="M86" s="230" t="str">
        <f>IF(C86&lt;&gt;"",'CALCULATOR SHEET'!O97,"")</f>
        <v/>
      </c>
      <c r="N86" s="230" t="str">
        <f>IF(C86&lt;&gt;"",'CALCULATOR SHEET'!H97,"")</f>
        <v/>
      </c>
      <c r="O86" s="232" t="str">
        <f>IF(D86&lt;&gt;"",'CALCULATOR SHEET'!I97,"")</f>
        <v/>
      </c>
      <c r="P86" s="232" t="str">
        <f>IF(E86&lt;&gt;"",'CALCULATOR SHEET'!J97,"")</f>
        <v/>
      </c>
      <c r="Q86" s="229" t="str">
        <f>IF('CALCULATOR SHEET'!K97=GENERAL!$H$9,GENERAL!$H$9,IF(OR('CALCULATOR SHEET'!K97=GENERAL!$H$6,'CALCULATOR SHEET'!K97=GENERAL!$H$7,'CALCULATOR SHEET'!K97=GENERAL!$H$8),"CCL",""))</f>
        <v/>
      </c>
      <c r="R86" s="229" t="str">
        <f>IF(C86&lt;&gt;"",'CALCULATOR SHEET'!M97,"")</f>
        <v/>
      </c>
      <c r="S86" s="229" t="str">
        <f>IF(D86&lt;&gt;"",'CALCULATOR SHEET'!N97,"")</f>
        <v/>
      </c>
      <c r="T86" s="231"/>
      <c r="U86" s="245"/>
      <c r="V86" s="245"/>
      <c r="W86" s="229" t="str">
        <f>IF(C86&lt;&gt;"",'CALCULATOR SHEET'!R97,"")</f>
        <v/>
      </c>
      <c r="X86" s="229"/>
      <c r="Y86" s="229">
        <v>1</v>
      </c>
      <c r="Z86" s="231"/>
      <c r="AA86" s="231" t="str">
        <f>IF(C86&lt;&gt;"",'CALCULATOR SHEET'!$H$9,"")</f>
        <v/>
      </c>
      <c r="AB86" s="231"/>
      <c r="AC86" s="231"/>
      <c r="AD86" s="233"/>
      <c r="AE86" s="234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6">
        <v>83</v>
      </c>
      <c r="C87" s="227" t="str">
        <f>IF('CALCULATOR SHEET'!D98&lt;&gt;"",'CALCULATOR SHEET'!$T$5,"")</f>
        <v/>
      </c>
      <c r="D87" s="228" t="str">
        <f>IF('CALCULATOR SHEET'!D98&lt;&gt;"",'CALCULATOR SHEET'!$T$9,"")</f>
        <v/>
      </c>
      <c r="E87" s="229" t="str">
        <f t="shared" si="1"/>
        <v/>
      </c>
      <c r="F87" s="230" t="str">
        <f>IF(C87&lt;&gt;"",'CALCULATOR SHEET'!$D$9,"")</f>
        <v/>
      </c>
      <c r="G87" s="230" t="str">
        <f>IF('CALCULATOR SHEET'!D98&lt;&gt;"",'CALCULATOR SHEET'!D98,"")</f>
        <v/>
      </c>
      <c r="H87" s="230" t="str">
        <f>IF(Q87="CCL",BOMS!AG87,"")</f>
        <v/>
      </c>
      <c r="I87" s="229">
        <v>1</v>
      </c>
      <c r="J87" s="230" t="str">
        <f>IF(C87&lt;&gt;"",'CALCULATOR SHEET'!K98,"")</f>
        <v/>
      </c>
      <c r="K87" s="230" t="str">
        <f>IF(J87=GENERAL!$H$6,GENERAL!$H$6,IF(J87=GENERAL!$H$7,GENERAL!$H$7,IF('PM-ORDER'!J87=GENERAL!$H$8,GENERAL!$H$8,"")))</f>
        <v/>
      </c>
      <c r="L87" s="230" t="str">
        <f>IF(C87&lt;&gt;"",'CALCULATOR SHEET'!G98,"")</f>
        <v/>
      </c>
      <c r="M87" s="230" t="str">
        <f>IF(C87&lt;&gt;"",'CALCULATOR SHEET'!O98,"")</f>
        <v/>
      </c>
      <c r="N87" s="230" t="str">
        <f>IF(C87&lt;&gt;"",'CALCULATOR SHEET'!H98,"")</f>
        <v/>
      </c>
      <c r="O87" s="232" t="str">
        <f>IF(D87&lt;&gt;"",'CALCULATOR SHEET'!I98,"")</f>
        <v/>
      </c>
      <c r="P87" s="232" t="str">
        <f>IF(E87&lt;&gt;"",'CALCULATOR SHEET'!J98,"")</f>
        <v/>
      </c>
      <c r="Q87" s="229" t="str">
        <f>IF('CALCULATOR SHEET'!K98=GENERAL!$H$9,GENERAL!$H$9,IF(OR('CALCULATOR SHEET'!K98=GENERAL!$H$6,'CALCULATOR SHEET'!K98=GENERAL!$H$7,'CALCULATOR SHEET'!K98=GENERAL!$H$8),"CCL",""))</f>
        <v/>
      </c>
      <c r="R87" s="229" t="str">
        <f>IF(C87&lt;&gt;"",'CALCULATOR SHEET'!M98,"")</f>
        <v/>
      </c>
      <c r="S87" s="229" t="str">
        <f>IF(D87&lt;&gt;"",'CALCULATOR SHEET'!N98,"")</f>
        <v/>
      </c>
      <c r="T87" s="231"/>
      <c r="U87" s="245"/>
      <c r="V87" s="245"/>
      <c r="W87" s="229" t="str">
        <f>IF(C87&lt;&gt;"",'CALCULATOR SHEET'!R98,"")</f>
        <v/>
      </c>
      <c r="X87" s="229"/>
      <c r="Y87" s="229">
        <v>1</v>
      </c>
      <c r="Z87" s="231"/>
      <c r="AA87" s="231" t="str">
        <f>IF(C87&lt;&gt;"",'CALCULATOR SHEET'!$H$9,"")</f>
        <v/>
      </c>
      <c r="AB87" s="231"/>
      <c r="AC87" s="231"/>
      <c r="AD87" s="233"/>
      <c r="AE87" s="234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6">
        <v>84</v>
      </c>
      <c r="C88" s="227" t="str">
        <f>IF('CALCULATOR SHEET'!D99&lt;&gt;"",'CALCULATOR SHEET'!$T$5,"")</f>
        <v/>
      </c>
      <c r="D88" s="228" t="str">
        <f>IF('CALCULATOR SHEET'!D99&lt;&gt;"",'CALCULATOR SHEET'!$T$9,"")</f>
        <v/>
      </c>
      <c r="E88" s="229" t="str">
        <f t="shared" si="1"/>
        <v/>
      </c>
      <c r="F88" s="230" t="str">
        <f>IF(C88&lt;&gt;"",'CALCULATOR SHEET'!$D$9,"")</f>
        <v/>
      </c>
      <c r="G88" s="230" t="str">
        <f>IF('CALCULATOR SHEET'!D99&lt;&gt;"",'CALCULATOR SHEET'!D99,"")</f>
        <v/>
      </c>
      <c r="H88" s="230" t="str">
        <f>IF(Q88="CCL",BOMS!AG88,"")</f>
        <v/>
      </c>
      <c r="I88" s="229">
        <v>1</v>
      </c>
      <c r="J88" s="230" t="str">
        <f>IF(C88&lt;&gt;"",'CALCULATOR SHEET'!K99,"")</f>
        <v/>
      </c>
      <c r="K88" s="230" t="str">
        <f>IF(J88=GENERAL!$H$6,GENERAL!$H$6,IF(J88=GENERAL!$H$7,GENERAL!$H$7,IF('PM-ORDER'!J88=GENERAL!$H$8,GENERAL!$H$8,"")))</f>
        <v/>
      </c>
      <c r="L88" s="230" t="str">
        <f>IF(C88&lt;&gt;"",'CALCULATOR SHEET'!G99,"")</f>
        <v/>
      </c>
      <c r="M88" s="230" t="str">
        <f>IF(C88&lt;&gt;"",'CALCULATOR SHEET'!O99,"")</f>
        <v/>
      </c>
      <c r="N88" s="230" t="str">
        <f>IF(C88&lt;&gt;"",'CALCULATOR SHEET'!H99,"")</f>
        <v/>
      </c>
      <c r="O88" s="232" t="str">
        <f>IF(D88&lt;&gt;"",'CALCULATOR SHEET'!I99,"")</f>
        <v/>
      </c>
      <c r="P88" s="232" t="str">
        <f>IF(E88&lt;&gt;"",'CALCULATOR SHEET'!J99,"")</f>
        <v/>
      </c>
      <c r="Q88" s="229" t="str">
        <f>IF('CALCULATOR SHEET'!K99=GENERAL!$H$9,GENERAL!$H$9,IF(OR('CALCULATOR SHEET'!K99=GENERAL!$H$6,'CALCULATOR SHEET'!K99=GENERAL!$H$7,'CALCULATOR SHEET'!K99=GENERAL!$H$8),"CCL",""))</f>
        <v/>
      </c>
      <c r="R88" s="229" t="str">
        <f>IF(C88&lt;&gt;"",'CALCULATOR SHEET'!M99,"")</f>
        <v/>
      </c>
      <c r="S88" s="229" t="str">
        <f>IF(D88&lt;&gt;"",'CALCULATOR SHEET'!N99,"")</f>
        <v/>
      </c>
      <c r="T88" s="231"/>
      <c r="U88" s="245"/>
      <c r="V88" s="245"/>
      <c r="W88" s="229" t="str">
        <f>IF(C88&lt;&gt;"",'CALCULATOR SHEET'!R99,"")</f>
        <v/>
      </c>
      <c r="X88" s="229"/>
      <c r="Y88" s="229">
        <v>1</v>
      </c>
      <c r="Z88" s="231"/>
      <c r="AA88" s="231" t="str">
        <f>IF(C88&lt;&gt;"",'CALCULATOR SHEET'!$H$9,"")</f>
        <v/>
      </c>
      <c r="AB88" s="231"/>
      <c r="AC88" s="231"/>
      <c r="AD88" s="233"/>
      <c r="AE88" s="234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6">
        <v>85</v>
      </c>
      <c r="C89" s="227" t="str">
        <f>IF('CALCULATOR SHEET'!D100&lt;&gt;"",'CALCULATOR SHEET'!$T$5,"")</f>
        <v/>
      </c>
      <c r="D89" s="228" t="str">
        <f>IF('CALCULATOR SHEET'!D100&lt;&gt;"",'CALCULATOR SHEET'!$T$9,"")</f>
        <v/>
      </c>
      <c r="E89" s="229" t="str">
        <f t="shared" si="1"/>
        <v/>
      </c>
      <c r="F89" s="230" t="str">
        <f>IF(C89&lt;&gt;"",'CALCULATOR SHEET'!$D$9,"")</f>
        <v/>
      </c>
      <c r="G89" s="230" t="str">
        <f>IF('CALCULATOR SHEET'!D100&lt;&gt;"",'CALCULATOR SHEET'!D100,"")</f>
        <v/>
      </c>
      <c r="H89" s="230" t="str">
        <f>IF(Q89="CCL",BOMS!AG89,"")</f>
        <v/>
      </c>
      <c r="I89" s="229">
        <v>1</v>
      </c>
      <c r="J89" s="230" t="str">
        <f>IF(C89&lt;&gt;"",'CALCULATOR SHEET'!K100,"")</f>
        <v/>
      </c>
      <c r="K89" s="230" t="str">
        <f>IF(J89=GENERAL!$H$6,GENERAL!$H$6,IF(J89=GENERAL!$H$7,GENERAL!$H$7,IF('PM-ORDER'!J89=GENERAL!$H$8,GENERAL!$H$8,"")))</f>
        <v/>
      </c>
      <c r="L89" s="230" t="str">
        <f>IF(C89&lt;&gt;"",'CALCULATOR SHEET'!G100,"")</f>
        <v/>
      </c>
      <c r="M89" s="230" t="str">
        <f>IF(C89&lt;&gt;"",'CALCULATOR SHEET'!O100,"")</f>
        <v/>
      </c>
      <c r="N89" s="230" t="str">
        <f>IF(C89&lt;&gt;"",'CALCULATOR SHEET'!H100,"")</f>
        <v/>
      </c>
      <c r="O89" s="232" t="str">
        <f>IF(D89&lt;&gt;"",'CALCULATOR SHEET'!I100,"")</f>
        <v/>
      </c>
      <c r="P89" s="232" t="str">
        <f>IF(E89&lt;&gt;"",'CALCULATOR SHEET'!J100,"")</f>
        <v/>
      </c>
      <c r="Q89" s="229" t="str">
        <f>IF('CALCULATOR SHEET'!K100=GENERAL!$H$9,GENERAL!$H$9,IF(OR('CALCULATOR SHEET'!K100=GENERAL!$H$6,'CALCULATOR SHEET'!K100=GENERAL!$H$7,'CALCULATOR SHEET'!K100=GENERAL!$H$8),"CCL",""))</f>
        <v/>
      </c>
      <c r="R89" s="229" t="str">
        <f>IF(C89&lt;&gt;"",'CALCULATOR SHEET'!M100,"")</f>
        <v/>
      </c>
      <c r="S89" s="229" t="str">
        <f>IF(D89&lt;&gt;"",'CALCULATOR SHEET'!N100,"")</f>
        <v/>
      </c>
      <c r="T89" s="231"/>
      <c r="U89" s="245"/>
      <c r="V89" s="245"/>
      <c r="W89" s="229" t="str">
        <f>IF(C89&lt;&gt;"",'CALCULATOR SHEET'!R100,"")</f>
        <v/>
      </c>
      <c r="X89" s="229"/>
      <c r="Y89" s="229">
        <v>1</v>
      </c>
      <c r="Z89" s="231"/>
      <c r="AA89" s="231" t="str">
        <f>IF(C89&lt;&gt;"",'CALCULATOR SHEET'!$H$9,"")</f>
        <v/>
      </c>
      <c r="AB89" s="231"/>
      <c r="AC89" s="231"/>
      <c r="AD89" s="233"/>
      <c r="AE89" s="234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6">
        <v>86</v>
      </c>
      <c r="C90" s="227" t="str">
        <f>IF('CALCULATOR SHEET'!D101&lt;&gt;"",'CALCULATOR SHEET'!$T$5,"")</f>
        <v/>
      </c>
      <c r="D90" s="228" t="str">
        <f>IF('CALCULATOR SHEET'!D101&lt;&gt;"",'CALCULATOR SHEET'!$T$9,"")</f>
        <v/>
      </c>
      <c r="E90" s="229" t="str">
        <f t="shared" si="1"/>
        <v/>
      </c>
      <c r="F90" s="230" t="str">
        <f>IF(C90&lt;&gt;"",'CALCULATOR SHEET'!$D$9,"")</f>
        <v/>
      </c>
      <c r="G90" s="230" t="str">
        <f>IF('CALCULATOR SHEET'!D101&lt;&gt;"",'CALCULATOR SHEET'!D101,"")</f>
        <v/>
      </c>
      <c r="H90" s="230" t="str">
        <f>IF(Q90="CCL",BOMS!AG90,"")</f>
        <v/>
      </c>
      <c r="I90" s="229">
        <v>1</v>
      </c>
      <c r="J90" s="230" t="str">
        <f>IF(C90&lt;&gt;"",'CALCULATOR SHEET'!K101,"")</f>
        <v/>
      </c>
      <c r="K90" s="230" t="str">
        <f>IF(J90=GENERAL!$H$6,GENERAL!$H$6,IF(J90=GENERAL!$H$7,GENERAL!$H$7,IF('PM-ORDER'!J90=GENERAL!$H$8,GENERAL!$H$8,"")))</f>
        <v/>
      </c>
      <c r="L90" s="230" t="str">
        <f>IF(C90&lt;&gt;"",'CALCULATOR SHEET'!G101,"")</f>
        <v/>
      </c>
      <c r="M90" s="230" t="str">
        <f>IF(C90&lt;&gt;"",'CALCULATOR SHEET'!O101,"")</f>
        <v/>
      </c>
      <c r="N90" s="230" t="str">
        <f>IF(C90&lt;&gt;"",'CALCULATOR SHEET'!H101,"")</f>
        <v/>
      </c>
      <c r="O90" s="232" t="str">
        <f>IF(D90&lt;&gt;"",'CALCULATOR SHEET'!I101,"")</f>
        <v/>
      </c>
      <c r="P90" s="232" t="str">
        <f>IF(E90&lt;&gt;"",'CALCULATOR SHEET'!J101,"")</f>
        <v/>
      </c>
      <c r="Q90" s="229" t="str">
        <f>IF('CALCULATOR SHEET'!K101=GENERAL!$H$9,GENERAL!$H$9,IF(OR('CALCULATOR SHEET'!K101=GENERAL!$H$6,'CALCULATOR SHEET'!K101=GENERAL!$H$7,'CALCULATOR SHEET'!K101=GENERAL!$H$8),"CCL",""))</f>
        <v/>
      </c>
      <c r="R90" s="229" t="str">
        <f>IF(C90&lt;&gt;"",'CALCULATOR SHEET'!M101,"")</f>
        <v/>
      </c>
      <c r="S90" s="229" t="str">
        <f>IF(D90&lt;&gt;"",'CALCULATOR SHEET'!N101,"")</f>
        <v/>
      </c>
      <c r="T90" s="231"/>
      <c r="U90" s="245"/>
      <c r="V90" s="245"/>
      <c r="W90" s="229" t="str">
        <f>IF(C90&lt;&gt;"",'CALCULATOR SHEET'!R101,"")</f>
        <v/>
      </c>
      <c r="X90" s="229"/>
      <c r="Y90" s="229">
        <v>1</v>
      </c>
      <c r="Z90" s="231"/>
      <c r="AA90" s="231" t="str">
        <f>IF(C90&lt;&gt;"",'CALCULATOR SHEET'!$H$9,"")</f>
        <v/>
      </c>
      <c r="AB90" s="231"/>
      <c r="AC90" s="231"/>
      <c r="AD90" s="233"/>
      <c r="AE90" s="234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6">
        <v>87</v>
      </c>
      <c r="C91" s="227" t="str">
        <f>IF('CALCULATOR SHEET'!D102&lt;&gt;"",'CALCULATOR SHEET'!$T$5,"")</f>
        <v/>
      </c>
      <c r="D91" s="228" t="str">
        <f>IF('CALCULATOR SHEET'!D102&lt;&gt;"",'CALCULATOR SHEET'!$T$9,"")</f>
        <v/>
      </c>
      <c r="E91" s="229" t="str">
        <f t="shared" si="1"/>
        <v/>
      </c>
      <c r="F91" s="230" t="str">
        <f>IF(C91&lt;&gt;"",'CALCULATOR SHEET'!$D$9,"")</f>
        <v/>
      </c>
      <c r="G91" s="230" t="str">
        <f>IF('CALCULATOR SHEET'!D102&lt;&gt;"",'CALCULATOR SHEET'!D102,"")</f>
        <v/>
      </c>
      <c r="H91" s="230" t="str">
        <f>IF(Q91="CCL",BOMS!AG91,"")</f>
        <v/>
      </c>
      <c r="I91" s="229">
        <v>1</v>
      </c>
      <c r="J91" s="230" t="str">
        <f>IF(C91&lt;&gt;"",'CALCULATOR SHEET'!K102,"")</f>
        <v/>
      </c>
      <c r="K91" s="230" t="str">
        <f>IF(J91=GENERAL!$H$6,GENERAL!$H$6,IF(J91=GENERAL!$H$7,GENERAL!$H$7,IF('PM-ORDER'!J91=GENERAL!$H$8,GENERAL!$H$8,"")))</f>
        <v/>
      </c>
      <c r="L91" s="230" t="str">
        <f>IF(C91&lt;&gt;"",'CALCULATOR SHEET'!G102,"")</f>
        <v/>
      </c>
      <c r="M91" s="230" t="str">
        <f>IF(C91&lt;&gt;"",'CALCULATOR SHEET'!O102,"")</f>
        <v/>
      </c>
      <c r="N91" s="230" t="str">
        <f>IF(C91&lt;&gt;"",'CALCULATOR SHEET'!H102,"")</f>
        <v/>
      </c>
      <c r="O91" s="232" t="str">
        <f>IF(D91&lt;&gt;"",'CALCULATOR SHEET'!I102,"")</f>
        <v/>
      </c>
      <c r="P91" s="232" t="str">
        <f>IF(E91&lt;&gt;"",'CALCULATOR SHEET'!J102,"")</f>
        <v/>
      </c>
      <c r="Q91" s="229" t="str">
        <f>IF('CALCULATOR SHEET'!K102=GENERAL!$H$9,GENERAL!$H$9,IF(OR('CALCULATOR SHEET'!K102=GENERAL!$H$6,'CALCULATOR SHEET'!K102=GENERAL!$H$7,'CALCULATOR SHEET'!K102=GENERAL!$H$8),"CCL",""))</f>
        <v/>
      </c>
      <c r="R91" s="229" t="str">
        <f>IF(C91&lt;&gt;"",'CALCULATOR SHEET'!M102,"")</f>
        <v/>
      </c>
      <c r="S91" s="229" t="str">
        <f>IF(D91&lt;&gt;"",'CALCULATOR SHEET'!N102,"")</f>
        <v/>
      </c>
      <c r="T91" s="231"/>
      <c r="U91" s="245"/>
      <c r="V91" s="245"/>
      <c r="W91" s="229" t="str">
        <f>IF(C91&lt;&gt;"",'CALCULATOR SHEET'!R102,"")</f>
        <v/>
      </c>
      <c r="X91" s="229"/>
      <c r="Y91" s="229">
        <v>1</v>
      </c>
      <c r="Z91" s="231"/>
      <c r="AA91" s="231" t="str">
        <f>IF(C91&lt;&gt;"",'CALCULATOR SHEET'!$H$9,"")</f>
        <v/>
      </c>
      <c r="AB91" s="231"/>
      <c r="AC91" s="231"/>
      <c r="AD91" s="233"/>
      <c r="AE91" s="234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6">
        <v>88</v>
      </c>
      <c r="C92" s="227" t="str">
        <f>IF('CALCULATOR SHEET'!D103&lt;&gt;"",'CALCULATOR SHEET'!$T$5,"")</f>
        <v/>
      </c>
      <c r="D92" s="228" t="str">
        <f>IF('CALCULATOR SHEET'!D103&lt;&gt;"",'CALCULATOR SHEET'!$T$9,"")</f>
        <v/>
      </c>
      <c r="E92" s="229" t="str">
        <f t="shared" si="1"/>
        <v/>
      </c>
      <c r="F92" s="230" t="str">
        <f>IF(C92&lt;&gt;"",'CALCULATOR SHEET'!$D$9,"")</f>
        <v/>
      </c>
      <c r="G92" s="230" t="str">
        <f>IF('CALCULATOR SHEET'!D103&lt;&gt;"",'CALCULATOR SHEET'!D103,"")</f>
        <v/>
      </c>
      <c r="H92" s="230" t="str">
        <f>IF(Q92="CCL",BOMS!AG92,"")</f>
        <v/>
      </c>
      <c r="I92" s="229">
        <v>1</v>
      </c>
      <c r="J92" s="230" t="str">
        <f>IF(C92&lt;&gt;"",'CALCULATOR SHEET'!K103,"")</f>
        <v/>
      </c>
      <c r="K92" s="230" t="str">
        <f>IF(J92=GENERAL!$H$6,GENERAL!$H$6,IF(J92=GENERAL!$H$7,GENERAL!$H$7,IF('PM-ORDER'!J92=GENERAL!$H$8,GENERAL!$H$8,"")))</f>
        <v/>
      </c>
      <c r="L92" s="230" t="str">
        <f>IF(C92&lt;&gt;"",'CALCULATOR SHEET'!G103,"")</f>
        <v/>
      </c>
      <c r="M92" s="230" t="str">
        <f>IF(C92&lt;&gt;"",'CALCULATOR SHEET'!O103,"")</f>
        <v/>
      </c>
      <c r="N92" s="230" t="str">
        <f>IF(C92&lt;&gt;"",'CALCULATOR SHEET'!H103,"")</f>
        <v/>
      </c>
      <c r="O92" s="232" t="str">
        <f>IF(D92&lt;&gt;"",'CALCULATOR SHEET'!I103,"")</f>
        <v/>
      </c>
      <c r="P92" s="232" t="str">
        <f>IF(E92&lt;&gt;"",'CALCULATOR SHEET'!J103,"")</f>
        <v/>
      </c>
      <c r="Q92" s="229" t="str">
        <f>IF('CALCULATOR SHEET'!K103=GENERAL!$H$9,GENERAL!$H$9,IF(OR('CALCULATOR SHEET'!K103=GENERAL!$H$6,'CALCULATOR SHEET'!K103=GENERAL!$H$7,'CALCULATOR SHEET'!K103=GENERAL!$H$8),"CCL",""))</f>
        <v/>
      </c>
      <c r="R92" s="229" t="str">
        <f>IF(C92&lt;&gt;"",'CALCULATOR SHEET'!M103,"")</f>
        <v/>
      </c>
      <c r="S92" s="229" t="str">
        <f>IF(D92&lt;&gt;"",'CALCULATOR SHEET'!N103,"")</f>
        <v/>
      </c>
      <c r="T92" s="231"/>
      <c r="U92" s="245"/>
      <c r="V92" s="245"/>
      <c r="W92" s="229" t="str">
        <f>IF(C92&lt;&gt;"",'CALCULATOR SHEET'!R103,"")</f>
        <v/>
      </c>
      <c r="X92" s="229"/>
      <c r="Y92" s="229">
        <v>1</v>
      </c>
      <c r="Z92" s="231"/>
      <c r="AA92" s="231" t="str">
        <f>IF(C92&lt;&gt;"",'CALCULATOR SHEET'!$H$9,"")</f>
        <v/>
      </c>
      <c r="AB92" s="231"/>
      <c r="AC92" s="231"/>
      <c r="AD92" s="233"/>
      <c r="AE92" s="234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6">
        <v>89</v>
      </c>
      <c r="C93" s="227" t="str">
        <f>IF('CALCULATOR SHEET'!D104&lt;&gt;"",'CALCULATOR SHEET'!$T$5,"")</f>
        <v/>
      </c>
      <c r="D93" s="228" t="str">
        <f>IF('CALCULATOR SHEET'!D104&lt;&gt;"",'CALCULATOR SHEET'!$T$9,"")</f>
        <v/>
      </c>
      <c r="E93" s="229" t="str">
        <f t="shared" si="1"/>
        <v/>
      </c>
      <c r="F93" s="230" t="str">
        <f>IF(C93&lt;&gt;"",'CALCULATOR SHEET'!$D$9,"")</f>
        <v/>
      </c>
      <c r="G93" s="230" t="str">
        <f>IF('CALCULATOR SHEET'!D104&lt;&gt;"",'CALCULATOR SHEET'!D104,"")</f>
        <v/>
      </c>
      <c r="H93" s="230" t="str">
        <f>IF(Q93="CCL",BOMS!AG93,"")</f>
        <v/>
      </c>
      <c r="I93" s="229">
        <v>1</v>
      </c>
      <c r="J93" s="230" t="str">
        <f>IF(C93&lt;&gt;"",'CALCULATOR SHEET'!K104,"")</f>
        <v/>
      </c>
      <c r="K93" s="230" t="str">
        <f>IF(J93=GENERAL!$H$6,GENERAL!$H$6,IF(J93=GENERAL!$H$7,GENERAL!$H$7,IF('PM-ORDER'!J93=GENERAL!$H$8,GENERAL!$H$8,"")))</f>
        <v/>
      </c>
      <c r="L93" s="230" t="str">
        <f>IF(C93&lt;&gt;"",'CALCULATOR SHEET'!G104,"")</f>
        <v/>
      </c>
      <c r="M93" s="230" t="str">
        <f>IF(C93&lt;&gt;"",'CALCULATOR SHEET'!O104,"")</f>
        <v/>
      </c>
      <c r="N93" s="230" t="str">
        <f>IF(C93&lt;&gt;"",'CALCULATOR SHEET'!H104,"")</f>
        <v/>
      </c>
      <c r="O93" s="232" t="str">
        <f>IF(D93&lt;&gt;"",'CALCULATOR SHEET'!I104,"")</f>
        <v/>
      </c>
      <c r="P93" s="232" t="str">
        <f>IF(E93&lt;&gt;"",'CALCULATOR SHEET'!J104,"")</f>
        <v/>
      </c>
      <c r="Q93" s="229" t="str">
        <f>IF('CALCULATOR SHEET'!K104=GENERAL!$H$9,GENERAL!$H$9,IF(OR('CALCULATOR SHEET'!K104=GENERAL!$H$6,'CALCULATOR SHEET'!K104=GENERAL!$H$7,'CALCULATOR SHEET'!K104=GENERAL!$H$8),"CCL",""))</f>
        <v/>
      </c>
      <c r="R93" s="229" t="str">
        <f>IF(C93&lt;&gt;"",'CALCULATOR SHEET'!M104,"")</f>
        <v/>
      </c>
      <c r="S93" s="229" t="str">
        <f>IF(D93&lt;&gt;"",'CALCULATOR SHEET'!N104,"")</f>
        <v/>
      </c>
      <c r="T93" s="231"/>
      <c r="U93" s="245"/>
      <c r="V93" s="245"/>
      <c r="W93" s="229" t="str">
        <f>IF(C93&lt;&gt;"",'CALCULATOR SHEET'!R104,"")</f>
        <v/>
      </c>
      <c r="X93" s="229"/>
      <c r="Y93" s="229">
        <v>1</v>
      </c>
      <c r="Z93" s="231"/>
      <c r="AA93" s="231" t="str">
        <f>IF(C93&lt;&gt;"",'CALCULATOR SHEET'!$H$9,"")</f>
        <v/>
      </c>
      <c r="AB93" s="231"/>
      <c r="AC93" s="231"/>
      <c r="AD93" s="233"/>
      <c r="AE93" s="234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6">
        <v>90</v>
      </c>
      <c r="C94" s="227" t="str">
        <f>IF('CALCULATOR SHEET'!D105&lt;&gt;"",'CALCULATOR SHEET'!$T$5,"")</f>
        <v/>
      </c>
      <c r="D94" s="228" t="str">
        <f>IF('CALCULATOR SHEET'!D105&lt;&gt;"",'CALCULATOR SHEET'!$T$9,"")</f>
        <v/>
      </c>
      <c r="E94" s="229" t="str">
        <f t="shared" si="1"/>
        <v/>
      </c>
      <c r="F94" s="230" t="str">
        <f>IF(C94&lt;&gt;"",'CALCULATOR SHEET'!$D$9,"")</f>
        <v/>
      </c>
      <c r="G94" s="230" t="str">
        <f>IF('CALCULATOR SHEET'!D105&lt;&gt;"",'CALCULATOR SHEET'!D105,"")</f>
        <v/>
      </c>
      <c r="H94" s="230" t="str">
        <f>IF(Q94="CCL",BOMS!AG94,"")</f>
        <v/>
      </c>
      <c r="I94" s="229">
        <v>1</v>
      </c>
      <c r="J94" s="230" t="str">
        <f>IF(C94&lt;&gt;"",'CALCULATOR SHEET'!K105,"")</f>
        <v/>
      </c>
      <c r="K94" s="230" t="str">
        <f>IF(J94=GENERAL!$H$6,GENERAL!$H$6,IF(J94=GENERAL!$H$7,GENERAL!$H$7,IF('PM-ORDER'!J94=GENERAL!$H$8,GENERAL!$H$8,"")))</f>
        <v/>
      </c>
      <c r="L94" s="230" t="str">
        <f>IF(C94&lt;&gt;"",'CALCULATOR SHEET'!G105,"")</f>
        <v/>
      </c>
      <c r="M94" s="230" t="str">
        <f>IF(C94&lt;&gt;"",'CALCULATOR SHEET'!O105,"")</f>
        <v/>
      </c>
      <c r="N94" s="230" t="str">
        <f>IF(C94&lt;&gt;"",'CALCULATOR SHEET'!H105,"")</f>
        <v/>
      </c>
      <c r="O94" s="232" t="str">
        <f>IF(D94&lt;&gt;"",'CALCULATOR SHEET'!I105,"")</f>
        <v/>
      </c>
      <c r="P94" s="232" t="str">
        <f>IF(E94&lt;&gt;"",'CALCULATOR SHEET'!J105,"")</f>
        <v/>
      </c>
      <c r="Q94" s="229" t="str">
        <f>IF('CALCULATOR SHEET'!K105=GENERAL!$H$9,GENERAL!$H$9,IF(OR('CALCULATOR SHEET'!K105=GENERAL!$H$6,'CALCULATOR SHEET'!K105=GENERAL!$H$7,'CALCULATOR SHEET'!K105=GENERAL!$H$8),"CCL",""))</f>
        <v/>
      </c>
      <c r="R94" s="229" t="str">
        <f>IF(C94&lt;&gt;"",'CALCULATOR SHEET'!M105,"")</f>
        <v/>
      </c>
      <c r="S94" s="229" t="str">
        <f>IF(D94&lt;&gt;"",'CALCULATOR SHEET'!N105,"")</f>
        <v/>
      </c>
      <c r="T94" s="231"/>
      <c r="U94" s="245"/>
      <c r="V94" s="245"/>
      <c r="W94" s="229" t="str">
        <f>IF(C94&lt;&gt;"",'CALCULATOR SHEET'!R105,"")</f>
        <v/>
      </c>
      <c r="X94" s="229"/>
      <c r="Y94" s="229">
        <v>1</v>
      </c>
      <c r="Z94" s="231"/>
      <c r="AA94" s="231" t="str">
        <f>IF(C94&lt;&gt;"",'CALCULATOR SHEET'!$H$9,"")</f>
        <v/>
      </c>
      <c r="AB94" s="231"/>
      <c r="AC94" s="231"/>
      <c r="AD94" s="233"/>
      <c r="AE94" s="234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6">
        <v>91</v>
      </c>
      <c r="C95" s="227" t="str">
        <f>IF('CALCULATOR SHEET'!D106&lt;&gt;"",'CALCULATOR SHEET'!$T$5,"")</f>
        <v/>
      </c>
      <c r="D95" s="228" t="str">
        <f>IF('CALCULATOR SHEET'!D106&lt;&gt;"",'CALCULATOR SHEET'!$T$9,"")</f>
        <v/>
      </c>
      <c r="E95" s="229" t="str">
        <f t="shared" si="1"/>
        <v/>
      </c>
      <c r="F95" s="230" t="str">
        <f>IF(C95&lt;&gt;"",'CALCULATOR SHEET'!$D$9,"")</f>
        <v/>
      </c>
      <c r="G95" s="230" t="str">
        <f>IF('CALCULATOR SHEET'!D106&lt;&gt;"",'CALCULATOR SHEET'!D106,"")</f>
        <v/>
      </c>
      <c r="H95" s="230" t="str">
        <f>IF(Q95="CCL",BOMS!AG95,"")</f>
        <v/>
      </c>
      <c r="I95" s="229">
        <v>1</v>
      </c>
      <c r="J95" s="230" t="str">
        <f>IF(C95&lt;&gt;"",'CALCULATOR SHEET'!K106,"")</f>
        <v/>
      </c>
      <c r="K95" s="230" t="str">
        <f>IF(J95=GENERAL!$H$6,GENERAL!$H$6,IF(J95=GENERAL!$H$7,GENERAL!$H$7,IF('PM-ORDER'!J95=GENERAL!$H$8,GENERAL!$H$8,"")))</f>
        <v/>
      </c>
      <c r="L95" s="230" t="str">
        <f>IF(C95&lt;&gt;"",'CALCULATOR SHEET'!G106,"")</f>
        <v/>
      </c>
      <c r="M95" s="230" t="str">
        <f>IF(C95&lt;&gt;"",'CALCULATOR SHEET'!O106,"")</f>
        <v/>
      </c>
      <c r="N95" s="230" t="str">
        <f>IF(C95&lt;&gt;"",'CALCULATOR SHEET'!H106,"")</f>
        <v/>
      </c>
      <c r="O95" s="232" t="str">
        <f>IF(D95&lt;&gt;"",'CALCULATOR SHEET'!I106,"")</f>
        <v/>
      </c>
      <c r="P95" s="232" t="str">
        <f>IF(E95&lt;&gt;"",'CALCULATOR SHEET'!J106,"")</f>
        <v/>
      </c>
      <c r="Q95" s="229" t="str">
        <f>IF('CALCULATOR SHEET'!K106=GENERAL!$H$9,GENERAL!$H$9,IF(OR('CALCULATOR SHEET'!K106=GENERAL!$H$6,'CALCULATOR SHEET'!K106=GENERAL!$H$7,'CALCULATOR SHEET'!K106=GENERAL!$H$8),"CCL",""))</f>
        <v/>
      </c>
      <c r="R95" s="229" t="str">
        <f>IF(C95&lt;&gt;"",'CALCULATOR SHEET'!M106,"")</f>
        <v/>
      </c>
      <c r="S95" s="229" t="str">
        <f>IF(D95&lt;&gt;"",'CALCULATOR SHEET'!N106,"")</f>
        <v/>
      </c>
      <c r="T95" s="231"/>
      <c r="U95" s="245"/>
      <c r="V95" s="245"/>
      <c r="W95" s="229" t="str">
        <f>IF(C95&lt;&gt;"",'CALCULATOR SHEET'!R106,"")</f>
        <v/>
      </c>
      <c r="X95" s="229"/>
      <c r="Y95" s="229">
        <v>1</v>
      </c>
      <c r="Z95" s="231"/>
      <c r="AA95" s="231" t="str">
        <f>IF(C95&lt;&gt;"",'CALCULATOR SHEET'!$H$9,"")</f>
        <v/>
      </c>
      <c r="AB95" s="231"/>
      <c r="AC95" s="231"/>
      <c r="AD95" s="233"/>
      <c r="AE95" s="234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6">
        <v>92</v>
      </c>
      <c r="C96" s="227" t="str">
        <f>IF('CALCULATOR SHEET'!D107&lt;&gt;"",'CALCULATOR SHEET'!$T$5,"")</f>
        <v/>
      </c>
      <c r="D96" s="228" t="str">
        <f>IF('CALCULATOR SHEET'!D107&lt;&gt;"",'CALCULATOR SHEET'!$T$9,"")</f>
        <v/>
      </c>
      <c r="E96" s="229" t="str">
        <f t="shared" si="1"/>
        <v/>
      </c>
      <c r="F96" s="230" t="str">
        <f>IF(C96&lt;&gt;"",'CALCULATOR SHEET'!$D$9,"")</f>
        <v/>
      </c>
      <c r="G96" s="230" t="str">
        <f>IF('CALCULATOR SHEET'!D107&lt;&gt;"",'CALCULATOR SHEET'!D107,"")</f>
        <v/>
      </c>
      <c r="H96" s="230" t="str">
        <f>IF(Q96="CCL",BOMS!AG96,"")</f>
        <v/>
      </c>
      <c r="I96" s="229">
        <v>1</v>
      </c>
      <c r="J96" s="230" t="str">
        <f>IF(C96&lt;&gt;"",'CALCULATOR SHEET'!K107,"")</f>
        <v/>
      </c>
      <c r="K96" s="230" t="str">
        <f>IF(J96=GENERAL!$H$6,GENERAL!$H$6,IF(J96=GENERAL!$H$7,GENERAL!$H$7,IF('PM-ORDER'!J96=GENERAL!$H$8,GENERAL!$H$8,"")))</f>
        <v/>
      </c>
      <c r="L96" s="230" t="str">
        <f>IF(C96&lt;&gt;"",'CALCULATOR SHEET'!G107,"")</f>
        <v/>
      </c>
      <c r="M96" s="230" t="str">
        <f>IF(C96&lt;&gt;"",'CALCULATOR SHEET'!O107,"")</f>
        <v/>
      </c>
      <c r="N96" s="230" t="str">
        <f>IF(C96&lt;&gt;"",'CALCULATOR SHEET'!H107,"")</f>
        <v/>
      </c>
      <c r="O96" s="232" t="str">
        <f>IF(D96&lt;&gt;"",'CALCULATOR SHEET'!I107,"")</f>
        <v/>
      </c>
      <c r="P96" s="232" t="str">
        <f>IF(E96&lt;&gt;"",'CALCULATOR SHEET'!J107,"")</f>
        <v/>
      </c>
      <c r="Q96" s="229" t="str">
        <f>IF('CALCULATOR SHEET'!K107=GENERAL!$H$9,GENERAL!$H$9,IF(OR('CALCULATOR SHEET'!K107=GENERAL!$H$6,'CALCULATOR SHEET'!K107=GENERAL!$H$7,'CALCULATOR SHEET'!K107=GENERAL!$H$8),"CCL",""))</f>
        <v/>
      </c>
      <c r="R96" s="229" t="str">
        <f>IF(C96&lt;&gt;"",'CALCULATOR SHEET'!M107,"")</f>
        <v/>
      </c>
      <c r="S96" s="229" t="str">
        <f>IF(D96&lt;&gt;"",'CALCULATOR SHEET'!N107,"")</f>
        <v/>
      </c>
      <c r="T96" s="231"/>
      <c r="U96" s="245"/>
      <c r="V96" s="245"/>
      <c r="W96" s="229" t="str">
        <f>IF(C96&lt;&gt;"",'CALCULATOR SHEET'!R107,"")</f>
        <v/>
      </c>
      <c r="X96" s="229"/>
      <c r="Y96" s="229">
        <v>1</v>
      </c>
      <c r="Z96" s="231"/>
      <c r="AA96" s="231" t="str">
        <f>IF(C96&lt;&gt;"",'CALCULATOR SHEET'!$H$9,"")</f>
        <v/>
      </c>
      <c r="AB96" s="231"/>
      <c r="AC96" s="231"/>
      <c r="AD96" s="233"/>
      <c r="AE96" s="234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6">
        <v>93</v>
      </c>
      <c r="C97" s="227" t="str">
        <f>IF('CALCULATOR SHEET'!D108&lt;&gt;"",'CALCULATOR SHEET'!$T$5,"")</f>
        <v/>
      </c>
      <c r="D97" s="228" t="str">
        <f>IF('CALCULATOR SHEET'!D108&lt;&gt;"",'CALCULATOR SHEET'!$T$9,"")</f>
        <v/>
      </c>
      <c r="E97" s="229" t="str">
        <f t="shared" si="1"/>
        <v/>
      </c>
      <c r="F97" s="230" t="str">
        <f>IF(C97&lt;&gt;"",'CALCULATOR SHEET'!$D$9,"")</f>
        <v/>
      </c>
      <c r="G97" s="230" t="str">
        <f>IF('CALCULATOR SHEET'!D108&lt;&gt;"",'CALCULATOR SHEET'!D108,"")</f>
        <v/>
      </c>
      <c r="H97" s="230" t="str">
        <f>IF(Q97="CCL",BOMS!AG97,"")</f>
        <v/>
      </c>
      <c r="I97" s="229">
        <v>1</v>
      </c>
      <c r="J97" s="230" t="str">
        <f>IF(C97&lt;&gt;"",'CALCULATOR SHEET'!K108,"")</f>
        <v/>
      </c>
      <c r="K97" s="230" t="str">
        <f>IF(J97=GENERAL!$H$6,GENERAL!$H$6,IF(J97=GENERAL!$H$7,GENERAL!$H$7,IF('PM-ORDER'!J97=GENERAL!$H$8,GENERAL!$H$8,"")))</f>
        <v/>
      </c>
      <c r="L97" s="230" t="str">
        <f>IF(C97&lt;&gt;"",'CALCULATOR SHEET'!G108,"")</f>
        <v/>
      </c>
      <c r="M97" s="230" t="str">
        <f>IF(C97&lt;&gt;"",'CALCULATOR SHEET'!O108,"")</f>
        <v/>
      </c>
      <c r="N97" s="230" t="str">
        <f>IF(C97&lt;&gt;"",'CALCULATOR SHEET'!H108,"")</f>
        <v/>
      </c>
      <c r="O97" s="232" t="str">
        <f>IF(D97&lt;&gt;"",'CALCULATOR SHEET'!I108,"")</f>
        <v/>
      </c>
      <c r="P97" s="232" t="str">
        <f>IF(E97&lt;&gt;"",'CALCULATOR SHEET'!J108,"")</f>
        <v/>
      </c>
      <c r="Q97" s="229" t="str">
        <f>IF('CALCULATOR SHEET'!K108=GENERAL!$H$9,GENERAL!$H$9,IF(OR('CALCULATOR SHEET'!K108=GENERAL!$H$6,'CALCULATOR SHEET'!K108=GENERAL!$H$7,'CALCULATOR SHEET'!K108=GENERAL!$H$8),"CCL",""))</f>
        <v/>
      </c>
      <c r="R97" s="229" t="str">
        <f>IF(C97&lt;&gt;"",'CALCULATOR SHEET'!M108,"")</f>
        <v/>
      </c>
      <c r="S97" s="229" t="str">
        <f>IF(D97&lt;&gt;"",'CALCULATOR SHEET'!N108,"")</f>
        <v/>
      </c>
      <c r="T97" s="231"/>
      <c r="U97" s="245"/>
      <c r="V97" s="245"/>
      <c r="W97" s="229" t="str">
        <f>IF(C97&lt;&gt;"",'CALCULATOR SHEET'!R108,"")</f>
        <v/>
      </c>
      <c r="X97" s="229"/>
      <c r="Y97" s="229">
        <v>1</v>
      </c>
      <c r="Z97" s="231"/>
      <c r="AA97" s="231" t="str">
        <f>IF(C97&lt;&gt;"",'CALCULATOR SHEET'!$H$9,"")</f>
        <v/>
      </c>
      <c r="AB97" s="231"/>
      <c r="AC97" s="231"/>
      <c r="AD97" s="233"/>
      <c r="AE97" s="234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6">
        <v>94</v>
      </c>
      <c r="C98" s="227" t="str">
        <f>IF('CALCULATOR SHEET'!D109&lt;&gt;"",'CALCULATOR SHEET'!$T$5,"")</f>
        <v/>
      </c>
      <c r="D98" s="228" t="str">
        <f>IF('CALCULATOR SHEET'!D109&lt;&gt;"",'CALCULATOR SHEET'!$T$9,"")</f>
        <v/>
      </c>
      <c r="E98" s="229" t="str">
        <f t="shared" si="1"/>
        <v/>
      </c>
      <c r="F98" s="230" t="str">
        <f>IF(C98&lt;&gt;"",'CALCULATOR SHEET'!$D$9,"")</f>
        <v/>
      </c>
      <c r="G98" s="230" t="str">
        <f>IF('CALCULATOR SHEET'!D109&lt;&gt;"",'CALCULATOR SHEET'!D109,"")</f>
        <v/>
      </c>
      <c r="H98" s="230" t="str">
        <f>IF(Q98="CCL",BOMS!AG98,"")</f>
        <v/>
      </c>
      <c r="I98" s="229">
        <v>1</v>
      </c>
      <c r="J98" s="230" t="str">
        <f>IF(C98&lt;&gt;"",'CALCULATOR SHEET'!K109,"")</f>
        <v/>
      </c>
      <c r="K98" s="230" t="str">
        <f>IF(J98=GENERAL!$H$6,GENERAL!$H$6,IF(J98=GENERAL!$H$7,GENERAL!$H$7,IF('PM-ORDER'!J98=GENERAL!$H$8,GENERAL!$H$8,"")))</f>
        <v/>
      </c>
      <c r="L98" s="230" t="str">
        <f>IF(C98&lt;&gt;"",'CALCULATOR SHEET'!G109,"")</f>
        <v/>
      </c>
      <c r="M98" s="230" t="str">
        <f>IF(C98&lt;&gt;"",'CALCULATOR SHEET'!O109,"")</f>
        <v/>
      </c>
      <c r="N98" s="230" t="str">
        <f>IF(C98&lt;&gt;"",'CALCULATOR SHEET'!H109,"")</f>
        <v/>
      </c>
      <c r="O98" s="232" t="str">
        <f>IF(D98&lt;&gt;"",'CALCULATOR SHEET'!I109,"")</f>
        <v/>
      </c>
      <c r="P98" s="232" t="str">
        <f>IF(E98&lt;&gt;"",'CALCULATOR SHEET'!J109,"")</f>
        <v/>
      </c>
      <c r="Q98" s="229" t="str">
        <f>IF('CALCULATOR SHEET'!K109=GENERAL!$H$9,GENERAL!$H$9,IF(OR('CALCULATOR SHEET'!K109=GENERAL!$H$6,'CALCULATOR SHEET'!K109=GENERAL!$H$7,'CALCULATOR SHEET'!K109=GENERAL!$H$8),"CCL",""))</f>
        <v/>
      </c>
      <c r="R98" s="229" t="str">
        <f>IF(C98&lt;&gt;"",'CALCULATOR SHEET'!M109,"")</f>
        <v/>
      </c>
      <c r="S98" s="229" t="str">
        <f>IF(D98&lt;&gt;"",'CALCULATOR SHEET'!N109,"")</f>
        <v/>
      </c>
      <c r="T98" s="231"/>
      <c r="U98" s="245"/>
      <c r="V98" s="245"/>
      <c r="W98" s="229" t="str">
        <f>IF(C98&lt;&gt;"",'CALCULATOR SHEET'!R109,"")</f>
        <v/>
      </c>
      <c r="X98" s="229"/>
      <c r="Y98" s="229">
        <v>1</v>
      </c>
      <c r="Z98" s="231"/>
      <c r="AA98" s="231" t="str">
        <f>IF(C98&lt;&gt;"",'CALCULATOR SHEET'!$H$9,"")</f>
        <v/>
      </c>
      <c r="AB98" s="231"/>
      <c r="AC98" s="231"/>
      <c r="AD98" s="233"/>
      <c r="AE98" s="234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6">
        <v>95</v>
      </c>
      <c r="C99" s="227" t="str">
        <f>IF('CALCULATOR SHEET'!D110&lt;&gt;"",'CALCULATOR SHEET'!$T$5,"")</f>
        <v/>
      </c>
      <c r="D99" s="228" t="str">
        <f>IF('CALCULATOR SHEET'!D110&lt;&gt;"",'CALCULATOR SHEET'!$T$9,"")</f>
        <v/>
      </c>
      <c r="E99" s="229" t="str">
        <f t="shared" si="1"/>
        <v/>
      </c>
      <c r="F99" s="230" t="str">
        <f>IF(C99&lt;&gt;"",'CALCULATOR SHEET'!$D$9,"")</f>
        <v/>
      </c>
      <c r="G99" s="230" t="str">
        <f>IF('CALCULATOR SHEET'!D110&lt;&gt;"",'CALCULATOR SHEET'!D110,"")</f>
        <v/>
      </c>
      <c r="H99" s="230" t="str">
        <f>IF(Q99="CCL",BOMS!AG99,"")</f>
        <v/>
      </c>
      <c r="I99" s="229">
        <v>1</v>
      </c>
      <c r="J99" s="230" t="str">
        <f>IF(C99&lt;&gt;"",'CALCULATOR SHEET'!K110,"")</f>
        <v/>
      </c>
      <c r="K99" s="230" t="str">
        <f>IF(J99=GENERAL!$H$6,GENERAL!$H$6,IF(J99=GENERAL!$H$7,GENERAL!$H$7,IF('PM-ORDER'!J99=GENERAL!$H$8,GENERAL!$H$8,"")))</f>
        <v/>
      </c>
      <c r="L99" s="230" t="str">
        <f>IF(C99&lt;&gt;"",'CALCULATOR SHEET'!G110,"")</f>
        <v/>
      </c>
      <c r="M99" s="230" t="str">
        <f>IF(C99&lt;&gt;"",'CALCULATOR SHEET'!O110,"")</f>
        <v/>
      </c>
      <c r="N99" s="230" t="str">
        <f>IF(C99&lt;&gt;"",'CALCULATOR SHEET'!H110,"")</f>
        <v/>
      </c>
      <c r="O99" s="232" t="str">
        <f>IF(D99&lt;&gt;"",'CALCULATOR SHEET'!I110,"")</f>
        <v/>
      </c>
      <c r="P99" s="232" t="str">
        <f>IF(E99&lt;&gt;"",'CALCULATOR SHEET'!J110,"")</f>
        <v/>
      </c>
      <c r="Q99" s="229" t="str">
        <f>IF('CALCULATOR SHEET'!K110=GENERAL!$H$9,GENERAL!$H$9,IF(OR('CALCULATOR SHEET'!K110=GENERAL!$H$6,'CALCULATOR SHEET'!K110=GENERAL!$H$7,'CALCULATOR SHEET'!K110=GENERAL!$H$8),"CCL",""))</f>
        <v/>
      </c>
      <c r="R99" s="229" t="str">
        <f>IF(C99&lt;&gt;"",'CALCULATOR SHEET'!M110,"")</f>
        <v/>
      </c>
      <c r="S99" s="229" t="str">
        <f>IF(D99&lt;&gt;"",'CALCULATOR SHEET'!N110,"")</f>
        <v/>
      </c>
      <c r="T99" s="231"/>
      <c r="U99" s="245"/>
      <c r="V99" s="245"/>
      <c r="W99" s="229" t="str">
        <f>IF(C99&lt;&gt;"",'CALCULATOR SHEET'!R110,"")</f>
        <v/>
      </c>
      <c r="X99" s="229"/>
      <c r="Y99" s="229">
        <v>1</v>
      </c>
      <c r="Z99" s="231"/>
      <c r="AA99" s="231" t="str">
        <f>IF(C99&lt;&gt;"",'CALCULATOR SHEET'!$H$9,"")</f>
        <v/>
      </c>
      <c r="AB99" s="231"/>
      <c r="AC99" s="231"/>
      <c r="AD99" s="233"/>
      <c r="AE99" s="234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6">
        <v>96</v>
      </c>
      <c r="C100" s="227" t="str">
        <f>IF('CALCULATOR SHEET'!D111&lt;&gt;"",'CALCULATOR SHEET'!$T$5,"")</f>
        <v/>
      </c>
      <c r="D100" s="228" t="str">
        <f>IF('CALCULATOR SHEET'!D111&lt;&gt;"",'CALCULATOR SHEET'!$T$9,"")</f>
        <v/>
      </c>
      <c r="E100" s="229" t="str">
        <f t="shared" si="1"/>
        <v/>
      </c>
      <c r="F100" s="230" t="str">
        <f>IF(C100&lt;&gt;"",'CALCULATOR SHEET'!$D$9,"")</f>
        <v/>
      </c>
      <c r="G100" s="230" t="str">
        <f>IF('CALCULATOR SHEET'!D111&lt;&gt;"",'CALCULATOR SHEET'!D111,"")</f>
        <v/>
      </c>
      <c r="H100" s="230" t="str">
        <f>IF(Q100="CCL",BOMS!AG100,"")</f>
        <v/>
      </c>
      <c r="I100" s="229">
        <v>1</v>
      </c>
      <c r="J100" s="230" t="str">
        <f>IF(C100&lt;&gt;"",'CALCULATOR SHEET'!K111,"")</f>
        <v/>
      </c>
      <c r="K100" s="230" t="str">
        <f>IF(J100=GENERAL!$H$6,GENERAL!$H$6,IF(J100=GENERAL!$H$7,GENERAL!$H$7,IF('PM-ORDER'!J100=GENERAL!$H$8,GENERAL!$H$8,"")))</f>
        <v/>
      </c>
      <c r="L100" s="230" t="str">
        <f>IF(C100&lt;&gt;"",'CALCULATOR SHEET'!G111,"")</f>
        <v/>
      </c>
      <c r="M100" s="230" t="str">
        <f>IF(C100&lt;&gt;"",'CALCULATOR SHEET'!O111,"")</f>
        <v/>
      </c>
      <c r="N100" s="230" t="str">
        <f>IF(C100&lt;&gt;"",'CALCULATOR SHEET'!H111,"")</f>
        <v/>
      </c>
      <c r="O100" s="232" t="str">
        <f>IF(D100&lt;&gt;"",'CALCULATOR SHEET'!I111,"")</f>
        <v/>
      </c>
      <c r="P100" s="232" t="str">
        <f>IF(E100&lt;&gt;"",'CALCULATOR SHEET'!J111,"")</f>
        <v/>
      </c>
      <c r="Q100" s="229" t="str">
        <f>IF('CALCULATOR SHEET'!K111=GENERAL!$H$9,GENERAL!$H$9,IF(OR('CALCULATOR SHEET'!K111=GENERAL!$H$6,'CALCULATOR SHEET'!K111=GENERAL!$H$7,'CALCULATOR SHEET'!K111=GENERAL!$H$8),"CCL",""))</f>
        <v/>
      </c>
      <c r="R100" s="229" t="str">
        <f>IF(C100&lt;&gt;"",'CALCULATOR SHEET'!M111,"")</f>
        <v/>
      </c>
      <c r="S100" s="229" t="str">
        <f>IF(D100&lt;&gt;"",'CALCULATOR SHEET'!N111,"")</f>
        <v/>
      </c>
      <c r="T100" s="231"/>
      <c r="U100" s="245"/>
      <c r="V100" s="245"/>
      <c r="W100" s="229" t="str">
        <f>IF(C100&lt;&gt;"",'CALCULATOR SHEET'!R111,"")</f>
        <v/>
      </c>
      <c r="X100" s="229"/>
      <c r="Y100" s="229">
        <v>1</v>
      </c>
      <c r="Z100" s="231"/>
      <c r="AA100" s="231" t="str">
        <f>IF(C100&lt;&gt;"",'CALCULATOR SHEET'!$H$9,"")</f>
        <v/>
      </c>
      <c r="AB100" s="231"/>
      <c r="AC100" s="231"/>
      <c r="AD100" s="233"/>
      <c r="AE100" s="234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6">
        <v>97</v>
      </c>
      <c r="C101" s="227" t="str">
        <f>IF('CALCULATOR SHEET'!D112&lt;&gt;"",'CALCULATOR SHEET'!$T$5,"")</f>
        <v/>
      </c>
      <c r="D101" s="228" t="str">
        <f>IF('CALCULATOR SHEET'!D112&lt;&gt;"",'CALCULATOR SHEET'!$T$9,"")</f>
        <v/>
      </c>
      <c r="E101" s="229" t="str">
        <f t="shared" si="1"/>
        <v/>
      </c>
      <c r="F101" s="230" t="str">
        <f>IF(C101&lt;&gt;"",'CALCULATOR SHEET'!$D$9,"")</f>
        <v/>
      </c>
      <c r="G101" s="230" t="str">
        <f>IF('CALCULATOR SHEET'!D112&lt;&gt;"",'CALCULATOR SHEET'!D112,"")</f>
        <v/>
      </c>
      <c r="H101" s="230" t="str">
        <f>IF(Q101="CCL",BOMS!AG101,"")</f>
        <v/>
      </c>
      <c r="I101" s="229">
        <v>1</v>
      </c>
      <c r="J101" s="230" t="str">
        <f>IF(C101&lt;&gt;"",'CALCULATOR SHEET'!K112,"")</f>
        <v/>
      </c>
      <c r="K101" s="230" t="str">
        <f>IF(J101=GENERAL!$H$6,GENERAL!$H$6,IF(J101=GENERAL!$H$7,GENERAL!$H$7,IF('PM-ORDER'!J101=GENERAL!$H$8,GENERAL!$H$8,"")))</f>
        <v/>
      </c>
      <c r="L101" s="230" t="str">
        <f>IF(C101&lt;&gt;"",'CALCULATOR SHEET'!G112,"")</f>
        <v/>
      </c>
      <c r="M101" s="230" t="str">
        <f>IF(C101&lt;&gt;"",'CALCULATOR SHEET'!O112,"")</f>
        <v/>
      </c>
      <c r="N101" s="230" t="str">
        <f>IF(C101&lt;&gt;"",'CALCULATOR SHEET'!H112,"")</f>
        <v/>
      </c>
      <c r="O101" s="232" t="str">
        <f>IF(D101&lt;&gt;"",'CALCULATOR SHEET'!I112,"")</f>
        <v/>
      </c>
      <c r="P101" s="232" t="str">
        <f>IF(E101&lt;&gt;"",'CALCULATOR SHEET'!J112,"")</f>
        <v/>
      </c>
      <c r="Q101" s="229" t="str">
        <f>IF('CALCULATOR SHEET'!K112=GENERAL!$H$9,GENERAL!$H$9,IF(OR('CALCULATOR SHEET'!K112=GENERAL!$H$6,'CALCULATOR SHEET'!K112=GENERAL!$H$7,'CALCULATOR SHEET'!K112=GENERAL!$H$8),"CCL",""))</f>
        <v/>
      </c>
      <c r="R101" s="229" t="str">
        <f>IF(C101&lt;&gt;"",'CALCULATOR SHEET'!M112,"")</f>
        <v/>
      </c>
      <c r="S101" s="229" t="str">
        <f>IF(D101&lt;&gt;"",'CALCULATOR SHEET'!N112,"")</f>
        <v/>
      </c>
      <c r="T101" s="231"/>
      <c r="U101" s="245"/>
      <c r="V101" s="245"/>
      <c r="W101" s="229" t="str">
        <f>IF(C101&lt;&gt;"",'CALCULATOR SHEET'!R112,"")</f>
        <v/>
      </c>
      <c r="X101" s="229"/>
      <c r="Y101" s="229">
        <v>1</v>
      </c>
      <c r="Z101" s="231"/>
      <c r="AA101" s="231" t="str">
        <f>IF(C101&lt;&gt;"",'CALCULATOR SHEET'!$H$9,"")</f>
        <v/>
      </c>
      <c r="AB101" s="231"/>
      <c r="AC101" s="231"/>
      <c r="AD101" s="233"/>
      <c r="AE101" s="234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6">
        <v>98</v>
      </c>
      <c r="C102" s="227" t="str">
        <f>IF('CALCULATOR SHEET'!D113&lt;&gt;"",'CALCULATOR SHEET'!$T$5,"")</f>
        <v/>
      </c>
      <c r="D102" s="228" t="str">
        <f>IF('CALCULATOR SHEET'!D113&lt;&gt;"",'CALCULATOR SHEET'!$T$9,"")</f>
        <v/>
      </c>
      <c r="E102" s="229" t="str">
        <f t="shared" si="1"/>
        <v/>
      </c>
      <c r="F102" s="230" t="str">
        <f>IF(C102&lt;&gt;"",'CALCULATOR SHEET'!$D$9,"")</f>
        <v/>
      </c>
      <c r="G102" s="230" t="str">
        <f>IF('CALCULATOR SHEET'!D113&lt;&gt;"",'CALCULATOR SHEET'!D113,"")</f>
        <v/>
      </c>
      <c r="H102" s="230" t="str">
        <f>IF(Q102="CCL",BOMS!AG102,"")</f>
        <v/>
      </c>
      <c r="I102" s="229">
        <v>1</v>
      </c>
      <c r="J102" s="230" t="str">
        <f>IF(C102&lt;&gt;"",'CALCULATOR SHEET'!K113,"")</f>
        <v/>
      </c>
      <c r="K102" s="230" t="str">
        <f>IF(J102=GENERAL!$H$6,GENERAL!$H$6,IF(J102=GENERAL!$H$7,GENERAL!$H$7,IF('PM-ORDER'!J102=GENERAL!$H$8,GENERAL!$H$8,"")))</f>
        <v/>
      </c>
      <c r="L102" s="230" t="str">
        <f>IF(C102&lt;&gt;"",'CALCULATOR SHEET'!G113,"")</f>
        <v/>
      </c>
      <c r="M102" s="230" t="str">
        <f>IF(C102&lt;&gt;"",'CALCULATOR SHEET'!O113,"")</f>
        <v/>
      </c>
      <c r="N102" s="230" t="str">
        <f>IF(C102&lt;&gt;"",'CALCULATOR SHEET'!H113,"")</f>
        <v/>
      </c>
      <c r="O102" s="232" t="str">
        <f>IF(D102&lt;&gt;"",'CALCULATOR SHEET'!I113,"")</f>
        <v/>
      </c>
      <c r="P102" s="232" t="str">
        <f>IF(E102&lt;&gt;"",'CALCULATOR SHEET'!J113,"")</f>
        <v/>
      </c>
      <c r="Q102" s="229" t="str">
        <f>IF('CALCULATOR SHEET'!K113=GENERAL!$H$9,GENERAL!$H$9,IF(OR('CALCULATOR SHEET'!K113=GENERAL!$H$6,'CALCULATOR SHEET'!K113=GENERAL!$H$7,'CALCULATOR SHEET'!K113=GENERAL!$H$8),"CCL",""))</f>
        <v/>
      </c>
      <c r="R102" s="229" t="str">
        <f>IF(C102&lt;&gt;"",'CALCULATOR SHEET'!M113,"")</f>
        <v/>
      </c>
      <c r="S102" s="229" t="str">
        <f>IF(D102&lt;&gt;"",'CALCULATOR SHEET'!N113,"")</f>
        <v/>
      </c>
      <c r="T102" s="231"/>
      <c r="U102" s="245"/>
      <c r="V102" s="245"/>
      <c r="W102" s="229" t="str">
        <f>IF(C102&lt;&gt;"",'CALCULATOR SHEET'!R113,"")</f>
        <v/>
      </c>
      <c r="X102" s="229"/>
      <c r="Y102" s="229">
        <v>1</v>
      </c>
      <c r="Z102" s="231"/>
      <c r="AA102" s="231" t="str">
        <f>IF(C102&lt;&gt;"",'CALCULATOR SHEET'!$H$9,"")</f>
        <v/>
      </c>
      <c r="AB102" s="231"/>
      <c r="AC102" s="231"/>
      <c r="AD102" s="233"/>
      <c r="AE102" s="234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6">
        <v>99</v>
      </c>
      <c r="C103" s="227" t="str">
        <f>IF('CALCULATOR SHEET'!D114&lt;&gt;"",'CALCULATOR SHEET'!$T$5,"")</f>
        <v/>
      </c>
      <c r="D103" s="228" t="str">
        <f>IF('CALCULATOR SHEET'!D114&lt;&gt;"",'CALCULATOR SHEET'!$T$9,"")</f>
        <v/>
      </c>
      <c r="E103" s="229" t="str">
        <f t="shared" si="1"/>
        <v/>
      </c>
      <c r="F103" s="230" t="str">
        <f>IF(C103&lt;&gt;"",'CALCULATOR SHEET'!$D$9,"")</f>
        <v/>
      </c>
      <c r="G103" s="230" t="str">
        <f>IF('CALCULATOR SHEET'!D114&lt;&gt;"",'CALCULATOR SHEET'!D114,"")</f>
        <v/>
      </c>
      <c r="H103" s="230" t="str">
        <f>IF(Q103="CCL",BOMS!AG103,"")</f>
        <v/>
      </c>
      <c r="I103" s="229">
        <v>1</v>
      </c>
      <c r="J103" s="230" t="str">
        <f>IF(C103&lt;&gt;"",'CALCULATOR SHEET'!K114,"")</f>
        <v/>
      </c>
      <c r="K103" s="230" t="str">
        <f>IF(J103=GENERAL!$H$6,GENERAL!$H$6,IF(J103=GENERAL!$H$7,GENERAL!$H$7,IF('PM-ORDER'!J103=GENERAL!$H$8,GENERAL!$H$8,"")))</f>
        <v/>
      </c>
      <c r="L103" s="230" t="str">
        <f>IF(C103&lt;&gt;"",'CALCULATOR SHEET'!G114,"")</f>
        <v/>
      </c>
      <c r="M103" s="230" t="str">
        <f>IF(C103&lt;&gt;"",'CALCULATOR SHEET'!O114,"")</f>
        <v/>
      </c>
      <c r="N103" s="230" t="str">
        <f>IF(C103&lt;&gt;"",'CALCULATOR SHEET'!H114,"")</f>
        <v/>
      </c>
      <c r="O103" s="232" t="str">
        <f>IF(D103&lt;&gt;"",'CALCULATOR SHEET'!I114,"")</f>
        <v/>
      </c>
      <c r="P103" s="232" t="str">
        <f>IF(E103&lt;&gt;"",'CALCULATOR SHEET'!J114,"")</f>
        <v/>
      </c>
      <c r="Q103" s="229" t="str">
        <f>IF('CALCULATOR SHEET'!K114=GENERAL!$H$9,GENERAL!$H$9,IF(OR('CALCULATOR SHEET'!K114=GENERAL!$H$6,'CALCULATOR SHEET'!K114=GENERAL!$H$7,'CALCULATOR SHEET'!K114=GENERAL!$H$8),"CCL",""))</f>
        <v/>
      </c>
      <c r="R103" s="229" t="str">
        <f>IF(C103&lt;&gt;"",'CALCULATOR SHEET'!M114,"")</f>
        <v/>
      </c>
      <c r="S103" s="229" t="str">
        <f>IF(D103&lt;&gt;"",'CALCULATOR SHEET'!N114,"")</f>
        <v/>
      </c>
      <c r="T103" s="231"/>
      <c r="U103" s="245"/>
      <c r="V103" s="245"/>
      <c r="W103" s="229" t="str">
        <f>IF(C103&lt;&gt;"",'CALCULATOR SHEET'!R114,"")</f>
        <v/>
      </c>
      <c r="X103" s="229"/>
      <c r="Y103" s="229">
        <v>1</v>
      </c>
      <c r="Z103" s="231"/>
      <c r="AA103" s="231" t="str">
        <f>IF(C103&lt;&gt;"",'CALCULATOR SHEET'!$H$9,"")</f>
        <v/>
      </c>
      <c r="AB103" s="231"/>
      <c r="AC103" s="231"/>
      <c r="AD103" s="233"/>
      <c r="AE103" s="234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6">
        <v>100</v>
      </c>
      <c r="C104" s="227" t="str">
        <f>IF('CALCULATOR SHEET'!D115&lt;&gt;"",'CALCULATOR SHEET'!$T$5,"")</f>
        <v/>
      </c>
      <c r="D104" s="228" t="str">
        <f>IF('CALCULATOR SHEET'!D115&lt;&gt;"",'CALCULATOR SHEET'!$T$9,"")</f>
        <v/>
      </c>
      <c r="E104" s="229" t="str">
        <f t="shared" si="1"/>
        <v/>
      </c>
      <c r="F104" s="230" t="str">
        <f>IF(C104&lt;&gt;"",'CALCULATOR SHEET'!$D$9,"")</f>
        <v/>
      </c>
      <c r="G104" s="230" t="str">
        <f>IF('CALCULATOR SHEET'!D115&lt;&gt;"",'CALCULATOR SHEET'!D115,"")</f>
        <v/>
      </c>
      <c r="H104" s="230" t="str">
        <f>IF(Q104="CCL",BOMS!AG104,"")</f>
        <v/>
      </c>
      <c r="I104" s="229">
        <v>1</v>
      </c>
      <c r="J104" s="230" t="str">
        <f>IF(C104&lt;&gt;"",'CALCULATOR SHEET'!K115,"")</f>
        <v/>
      </c>
      <c r="K104" s="230" t="str">
        <f>IF(J104=GENERAL!$H$6,GENERAL!$H$6,IF(J104=GENERAL!$H$7,GENERAL!$H$7,IF('PM-ORDER'!J104=GENERAL!$H$8,GENERAL!$H$8,"")))</f>
        <v/>
      </c>
      <c r="L104" s="230" t="str">
        <f>IF(C104&lt;&gt;"",'CALCULATOR SHEET'!G115,"")</f>
        <v/>
      </c>
      <c r="M104" s="230" t="str">
        <f>IF(C104&lt;&gt;"",'CALCULATOR SHEET'!O115,"")</f>
        <v/>
      </c>
      <c r="N104" s="230" t="str">
        <f>IF(C104&lt;&gt;"",'CALCULATOR SHEET'!H115,"")</f>
        <v/>
      </c>
      <c r="O104" s="232" t="str">
        <f>IF(D104&lt;&gt;"",'CALCULATOR SHEET'!I115,"")</f>
        <v/>
      </c>
      <c r="P104" s="232" t="str">
        <f>IF(E104&lt;&gt;"",'CALCULATOR SHEET'!J115,"")</f>
        <v/>
      </c>
      <c r="Q104" s="229" t="str">
        <f>IF('CALCULATOR SHEET'!K115=GENERAL!$H$9,GENERAL!$H$9,IF(OR('CALCULATOR SHEET'!K115=GENERAL!$H$6,'CALCULATOR SHEET'!K115=GENERAL!$H$7,'CALCULATOR SHEET'!K115=GENERAL!$H$8),"CCL",""))</f>
        <v/>
      </c>
      <c r="R104" s="229" t="str">
        <f>IF(C104&lt;&gt;"",'CALCULATOR SHEET'!M115,"")</f>
        <v/>
      </c>
      <c r="S104" s="229" t="str">
        <f>IF(D104&lt;&gt;"",'CALCULATOR SHEET'!N115,"")</f>
        <v/>
      </c>
      <c r="T104" s="231"/>
      <c r="U104" s="245"/>
      <c r="V104" s="245"/>
      <c r="W104" s="229" t="str">
        <f>IF(C104&lt;&gt;"",'CALCULATOR SHEET'!R115,"")</f>
        <v/>
      </c>
      <c r="X104" s="229"/>
      <c r="Y104" s="229">
        <v>1</v>
      </c>
      <c r="Z104" s="231"/>
      <c r="AA104" s="231" t="str">
        <f>IF(C104&lt;&gt;"",'CALCULATOR SHEET'!$H$9,"")</f>
        <v/>
      </c>
      <c r="AB104" s="231"/>
      <c r="AC104" s="231"/>
      <c r="AD104" s="233"/>
      <c r="AE104" s="234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6">
        <v>101</v>
      </c>
      <c r="C105" s="227" t="str">
        <f>IF('CALCULATOR SHEET'!D116&lt;&gt;"",'CALCULATOR SHEET'!$T$5,"")</f>
        <v/>
      </c>
      <c r="D105" s="228" t="str">
        <f>IF('CALCULATOR SHEET'!D116&lt;&gt;"",'CALCULATOR SHEET'!$T$9,"")</f>
        <v/>
      </c>
      <c r="E105" s="229" t="str">
        <f t="shared" si="1"/>
        <v/>
      </c>
      <c r="F105" s="230" t="str">
        <f>IF(C105&lt;&gt;"",'CALCULATOR SHEET'!$D$9,"")</f>
        <v/>
      </c>
      <c r="G105" s="230" t="str">
        <f>IF('CALCULATOR SHEET'!D116&lt;&gt;"",'CALCULATOR SHEET'!D116,"")</f>
        <v/>
      </c>
      <c r="H105" s="230" t="str">
        <f>IF(Q105="CCL",BOMS!AG105,"")</f>
        <v/>
      </c>
      <c r="I105" s="229">
        <v>1</v>
      </c>
      <c r="J105" s="230" t="str">
        <f>IF(C105&lt;&gt;"",'CALCULATOR SHEET'!K116,"")</f>
        <v/>
      </c>
      <c r="K105" s="230" t="str">
        <f>IF(J105=GENERAL!$H$6,GENERAL!$H$6,IF(J105=GENERAL!$H$7,GENERAL!$H$7,IF('PM-ORDER'!J105=GENERAL!$H$8,GENERAL!$H$8,"")))</f>
        <v/>
      </c>
      <c r="L105" s="230" t="str">
        <f>IF(C105&lt;&gt;"",'CALCULATOR SHEET'!G116,"")</f>
        <v/>
      </c>
      <c r="M105" s="230" t="str">
        <f>IF(C105&lt;&gt;"",'CALCULATOR SHEET'!O116,"")</f>
        <v/>
      </c>
      <c r="N105" s="230" t="str">
        <f>IF(C105&lt;&gt;"",'CALCULATOR SHEET'!H116,"")</f>
        <v/>
      </c>
      <c r="O105" s="232" t="str">
        <f>IF(D105&lt;&gt;"",'CALCULATOR SHEET'!I116,"")</f>
        <v/>
      </c>
      <c r="P105" s="232" t="str">
        <f>IF(E105&lt;&gt;"",'CALCULATOR SHEET'!J116,"")</f>
        <v/>
      </c>
      <c r="Q105" s="229" t="str">
        <f>IF('CALCULATOR SHEET'!K116=GENERAL!$H$9,GENERAL!$H$9,IF(OR('CALCULATOR SHEET'!K116=GENERAL!$H$6,'CALCULATOR SHEET'!K116=GENERAL!$H$7,'CALCULATOR SHEET'!K116=GENERAL!$H$8),"CCL",""))</f>
        <v/>
      </c>
      <c r="R105" s="229" t="str">
        <f>IF(C105&lt;&gt;"",'CALCULATOR SHEET'!M116,"")</f>
        <v/>
      </c>
      <c r="S105" s="229" t="str">
        <f>IF(D105&lt;&gt;"",'CALCULATOR SHEET'!N116,"")</f>
        <v/>
      </c>
      <c r="T105" s="231"/>
      <c r="U105" s="245"/>
      <c r="V105" s="245"/>
      <c r="W105" s="229" t="str">
        <f>IF(C105&lt;&gt;"",'CALCULATOR SHEET'!R116,"")</f>
        <v/>
      </c>
      <c r="X105" s="229"/>
      <c r="Y105" s="229">
        <v>1</v>
      </c>
      <c r="Z105" s="231"/>
      <c r="AA105" s="231" t="str">
        <f>IF(C105&lt;&gt;"",'CALCULATOR SHEET'!$H$9,"")</f>
        <v/>
      </c>
      <c r="AB105" s="231"/>
      <c r="AC105" s="231"/>
      <c r="AD105" s="233"/>
      <c r="AE105" s="234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6">
        <v>102</v>
      </c>
      <c r="C106" s="227" t="str">
        <f>IF('CALCULATOR SHEET'!D117&lt;&gt;"",'CALCULATOR SHEET'!$T$5,"")</f>
        <v/>
      </c>
      <c r="D106" s="228" t="str">
        <f>IF('CALCULATOR SHEET'!D117&lt;&gt;"",'CALCULATOR SHEET'!$T$9,"")</f>
        <v/>
      </c>
      <c r="E106" s="229" t="str">
        <f t="shared" si="1"/>
        <v/>
      </c>
      <c r="F106" s="230" t="str">
        <f>IF(C106&lt;&gt;"",'CALCULATOR SHEET'!$D$9,"")</f>
        <v/>
      </c>
      <c r="G106" s="230" t="str">
        <f>IF('CALCULATOR SHEET'!D117&lt;&gt;"",'CALCULATOR SHEET'!D117,"")</f>
        <v/>
      </c>
      <c r="H106" s="230" t="str">
        <f>IF(Q106="CCL",BOMS!AG106,"")</f>
        <v/>
      </c>
      <c r="I106" s="229">
        <v>1</v>
      </c>
      <c r="J106" s="230" t="str">
        <f>IF(C106&lt;&gt;"",'CALCULATOR SHEET'!K117,"")</f>
        <v/>
      </c>
      <c r="K106" s="230" t="str">
        <f>IF(J106=GENERAL!$H$6,GENERAL!$H$6,IF(J106=GENERAL!$H$7,GENERAL!$H$7,IF('PM-ORDER'!J106=GENERAL!$H$8,GENERAL!$H$8,"")))</f>
        <v/>
      </c>
      <c r="L106" s="230" t="str">
        <f>IF(C106&lt;&gt;"",'CALCULATOR SHEET'!G117,"")</f>
        <v/>
      </c>
      <c r="M106" s="230" t="str">
        <f>IF(C106&lt;&gt;"",'CALCULATOR SHEET'!O117,"")</f>
        <v/>
      </c>
      <c r="N106" s="230" t="str">
        <f>IF(C106&lt;&gt;"",'CALCULATOR SHEET'!H117,"")</f>
        <v/>
      </c>
      <c r="O106" s="232" t="str">
        <f>IF(D106&lt;&gt;"",'CALCULATOR SHEET'!I117,"")</f>
        <v/>
      </c>
      <c r="P106" s="232" t="str">
        <f>IF(E106&lt;&gt;"",'CALCULATOR SHEET'!J117,"")</f>
        <v/>
      </c>
      <c r="Q106" s="229" t="str">
        <f>IF('CALCULATOR SHEET'!K117=GENERAL!$H$9,GENERAL!$H$9,IF(OR('CALCULATOR SHEET'!K117=GENERAL!$H$6,'CALCULATOR SHEET'!K117=GENERAL!$H$7,'CALCULATOR SHEET'!K117=GENERAL!$H$8),"CCL",""))</f>
        <v/>
      </c>
      <c r="R106" s="229" t="str">
        <f>IF(C106&lt;&gt;"",'CALCULATOR SHEET'!M117,"")</f>
        <v/>
      </c>
      <c r="S106" s="229" t="str">
        <f>IF(D106&lt;&gt;"",'CALCULATOR SHEET'!N117,"")</f>
        <v/>
      </c>
      <c r="T106" s="231"/>
      <c r="U106" s="245"/>
      <c r="V106" s="245"/>
      <c r="W106" s="229" t="str">
        <f>IF(C106&lt;&gt;"",'CALCULATOR SHEET'!R117,"")</f>
        <v/>
      </c>
      <c r="X106" s="229"/>
      <c r="Y106" s="229">
        <v>1</v>
      </c>
      <c r="Z106" s="231"/>
      <c r="AA106" s="231" t="str">
        <f>IF(C106&lt;&gt;"",'CALCULATOR SHEET'!$H$9,"")</f>
        <v/>
      </c>
      <c r="AB106" s="231"/>
      <c r="AC106" s="231"/>
      <c r="AD106" s="233"/>
      <c r="AE106" s="234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6">
        <v>103</v>
      </c>
      <c r="C107" s="227" t="str">
        <f>IF('CALCULATOR SHEET'!D118&lt;&gt;"",'CALCULATOR SHEET'!$T$5,"")</f>
        <v/>
      </c>
      <c r="D107" s="228" t="str">
        <f>IF('CALCULATOR SHEET'!D118&lt;&gt;"",'CALCULATOR SHEET'!$T$9,"")</f>
        <v/>
      </c>
      <c r="E107" s="229" t="str">
        <f t="shared" si="1"/>
        <v/>
      </c>
      <c r="F107" s="230" t="str">
        <f>IF(C107&lt;&gt;"",'CALCULATOR SHEET'!$D$9,"")</f>
        <v/>
      </c>
      <c r="G107" s="230" t="str">
        <f>IF('CALCULATOR SHEET'!D118&lt;&gt;"",'CALCULATOR SHEET'!D118,"")</f>
        <v/>
      </c>
      <c r="H107" s="230" t="str">
        <f>IF(Q107="CCL",BOMS!AG107,"")</f>
        <v/>
      </c>
      <c r="I107" s="229">
        <v>1</v>
      </c>
      <c r="J107" s="230" t="str">
        <f>IF(C107&lt;&gt;"",'CALCULATOR SHEET'!K118,"")</f>
        <v/>
      </c>
      <c r="K107" s="230" t="str">
        <f>IF(J107=GENERAL!$H$6,GENERAL!$H$6,IF(J107=GENERAL!$H$7,GENERAL!$H$7,IF('PM-ORDER'!J107=GENERAL!$H$8,GENERAL!$H$8,"")))</f>
        <v/>
      </c>
      <c r="L107" s="230" t="str">
        <f>IF(C107&lt;&gt;"",'CALCULATOR SHEET'!G118,"")</f>
        <v/>
      </c>
      <c r="M107" s="230" t="str">
        <f>IF(C107&lt;&gt;"",'CALCULATOR SHEET'!O118,"")</f>
        <v/>
      </c>
      <c r="N107" s="230" t="str">
        <f>IF(C107&lt;&gt;"",'CALCULATOR SHEET'!H118,"")</f>
        <v/>
      </c>
      <c r="O107" s="232" t="str">
        <f>IF(D107&lt;&gt;"",'CALCULATOR SHEET'!I118,"")</f>
        <v/>
      </c>
      <c r="P107" s="232" t="str">
        <f>IF(E107&lt;&gt;"",'CALCULATOR SHEET'!J118,"")</f>
        <v/>
      </c>
      <c r="Q107" s="229" t="str">
        <f>IF('CALCULATOR SHEET'!K118=GENERAL!$H$9,GENERAL!$H$9,IF(OR('CALCULATOR SHEET'!K118=GENERAL!$H$6,'CALCULATOR SHEET'!K118=GENERAL!$H$7,'CALCULATOR SHEET'!K118=GENERAL!$H$8),"CCL",""))</f>
        <v/>
      </c>
      <c r="R107" s="229" t="str">
        <f>IF(C107&lt;&gt;"",'CALCULATOR SHEET'!M118,"")</f>
        <v/>
      </c>
      <c r="S107" s="229" t="str">
        <f>IF(D107&lt;&gt;"",'CALCULATOR SHEET'!N118,"")</f>
        <v/>
      </c>
      <c r="T107" s="231"/>
      <c r="U107" s="245"/>
      <c r="V107" s="245"/>
      <c r="W107" s="229" t="str">
        <f>IF(C107&lt;&gt;"",'CALCULATOR SHEET'!R118,"")</f>
        <v/>
      </c>
      <c r="X107" s="229"/>
      <c r="Y107" s="229">
        <v>1</v>
      </c>
      <c r="Z107" s="231"/>
      <c r="AA107" s="231" t="str">
        <f>IF(C107&lt;&gt;"",'CALCULATOR SHEET'!$H$9,"")</f>
        <v/>
      </c>
      <c r="AB107" s="231"/>
      <c r="AC107" s="231"/>
      <c r="AD107" s="233"/>
      <c r="AE107" s="234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6">
        <v>104</v>
      </c>
      <c r="C108" s="227" t="str">
        <f>IF('CALCULATOR SHEET'!D119&lt;&gt;"",'CALCULATOR SHEET'!$T$5,"")</f>
        <v/>
      </c>
      <c r="D108" s="228" t="str">
        <f>IF('CALCULATOR SHEET'!D119&lt;&gt;"",'CALCULATOR SHEET'!$T$9,"")</f>
        <v/>
      </c>
      <c r="E108" s="229" t="str">
        <f t="shared" si="1"/>
        <v/>
      </c>
      <c r="F108" s="230" t="str">
        <f>IF(C108&lt;&gt;"",'CALCULATOR SHEET'!$D$9,"")</f>
        <v/>
      </c>
      <c r="G108" s="230" t="str">
        <f>IF('CALCULATOR SHEET'!D119&lt;&gt;"",'CALCULATOR SHEET'!D119,"")</f>
        <v/>
      </c>
      <c r="H108" s="230" t="str">
        <f>IF(Q108="CCL",BOMS!AG108,"")</f>
        <v/>
      </c>
      <c r="I108" s="229">
        <v>1</v>
      </c>
      <c r="J108" s="230" t="str">
        <f>IF(C108&lt;&gt;"",'CALCULATOR SHEET'!K119,"")</f>
        <v/>
      </c>
      <c r="K108" s="230" t="str">
        <f>IF(J108=GENERAL!$H$6,GENERAL!$H$6,IF(J108=GENERAL!$H$7,GENERAL!$H$7,IF('PM-ORDER'!J108=GENERAL!$H$8,GENERAL!$H$8,"")))</f>
        <v/>
      </c>
      <c r="L108" s="230" t="str">
        <f>IF(C108&lt;&gt;"",'CALCULATOR SHEET'!G119,"")</f>
        <v/>
      </c>
      <c r="M108" s="230" t="str">
        <f>IF(C108&lt;&gt;"",'CALCULATOR SHEET'!O119,"")</f>
        <v/>
      </c>
      <c r="N108" s="230" t="str">
        <f>IF(C108&lt;&gt;"",'CALCULATOR SHEET'!H119,"")</f>
        <v/>
      </c>
      <c r="O108" s="232" t="str">
        <f>IF(D108&lt;&gt;"",'CALCULATOR SHEET'!I119,"")</f>
        <v/>
      </c>
      <c r="P108" s="232" t="str">
        <f>IF(E108&lt;&gt;"",'CALCULATOR SHEET'!J119,"")</f>
        <v/>
      </c>
      <c r="Q108" s="229" t="str">
        <f>IF('CALCULATOR SHEET'!K119=GENERAL!$H$9,GENERAL!$H$9,IF(OR('CALCULATOR SHEET'!K119=GENERAL!$H$6,'CALCULATOR SHEET'!K119=GENERAL!$H$7,'CALCULATOR SHEET'!K119=GENERAL!$H$8),"CCL",""))</f>
        <v/>
      </c>
      <c r="R108" s="229" t="str">
        <f>IF(C108&lt;&gt;"",'CALCULATOR SHEET'!M119,"")</f>
        <v/>
      </c>
      <c r="S108" s="229" t="str">
        <f>IF(D108&lt;&gt;"",'CALCULATOR SHEET'!N119,"")</f>
        <v/>
      </c>
      <c r="T108" s="231"/>
      <c r="U108" s="245"/>
      <c r="V108" s="245"/>
      <c r="W108" s="229" t="str">
        <f>IF(C108&lt;&gt;"",'CALCULATOR SHEET'!R119,"")</f>
        <v/>
      </c>
      <c r="X108" s="229"/>
      <c r="Y108" s="229">
        <v>1</v>
      </c>
      <c r="Z108" s="231"/>
      <c r="AA108" s="231" t="str">
        <f>IF(C108&lt;&gt;"",'CALCULATOR SHEET'!$H$9,"")</f>
        <v/>
      </c>
      <c r="AB108" s="231"/>
      <c r="AC108" s="231"/>
      <c r="AD108" s="233"/>
      <c r="AE108" s="234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6">
        <v>105</v>
      </c>
      <c r="C109" s="227" t="str">
        <f>IF('CALCULATOR SHEET'!D120&lt;&gt;"",'CALCULATOR SHEET'!$T$5,"")</f>
        <v/>
      </c>
      <c r="D109" s="228" t="str">
        <f>IF('CALCULATOR SHEET'!D120&lt;&gt;"",'CALCULATOR SHEET'!$T$9,"")</f>
        <v/>
      </c>
      <c r="E109" s="229" t="str">
        <f t="shared" si="1"/>
        <v/>
      </c>
      <c r="F109" s="230" t="str">
        <f>IF(C109&lt;&gt;"",'CALCULATOR SHEET'!$D$9,"")</f>
        <v/>
      </c>
      <c r="G109" s="230" t="str">
        <f>IF('CALCULATOR SHEET'!D120&lt;&gt;"",'CALCULATOR SHEET'!D120,"")</f>
        <v/>
      </c>
      <c r="H109" s="230" t="str">
        <f>IF(Q109="CCL",BOMS!AG109,"")</f>
        <v/>
      </c>
      <c r="I109" s="229">
        <v>1</v>
      </c>
      <c r="J109" s="230" t="str">
        <f>IF(C109&lt;&gt;"",'CALCULATOR SHEET'!K120,"")</f>
        <v/>
      </c>
      <c r="K109" s="230" t="str">
        <f>IF(J109=GENERAL!$H$6,GENERAL!$H$6,IF(J109=GENERAL!$H$7,GENERAL!$H$7,IF('PM-ORDER'!J109=GENERAL!$H$8,GENERAL!$H$8,"")))</f>
        <v/>
      </c>
      <c r="L109" s="230" t="str">
        <f>IF(C109&lt;&gt;"",'CALCULATOR SHEET'!G120,"")</f>
        <v/>
      </c>
      <c r="M109" s="230" t="str">
        <f>IF(C109&lt;&gt;"",'CALCULATOR SHEET'!O120,"")</f>
        <v/>
      </c>
      <c r="N109" s="230" t="str">
        <f>IF(C109&lt;&gt;"",'CALCULATOR SHEET'!H120,"")</f>
        <v/>
      </c>
      <c r="O109" s="232" t="str">
        <f>IF(D109&lt;&gt;"",'CALCULATOR SHEET'!I120,"")</f>
        <v/>
      </c>
      <c r="P109" s="232" t="str">
        <f>IF(E109&lt;&gt;"",'CALCULATOR SHEET'!J120,"")</f>
        <v/>
      </c>
      <c r="Q109" s="229" t="str">
        <f>IF('CALCULATOR SHEET'!K120=GENERAL!$H$9,GENERAL!$H$9,IF(OR('CALCULATOR SHEET'!K120=GENERAL!$H$6,'CALCULATOR SHEET'!K120=GENERAL!$H$7,'CALCULATOR SHEET'!K120=GENERAL!$H$8),"CCL",""))</f>
        <v/>
      </c>
      <c r="R109" s="229" t="str">
        <f>IF(C109&lt;&gt;"",'CALCULATOR SHEET'!M120,"")</f>
        <v/>
      </c>
      <c r="S109" s="229" t="str">
        <f>IF(D109&lt;&gt;"",'CALCULATOR SHEET'!N120,"")</f>
        <v/>
      </c>
      <c r="T109" s="231"/>
      <c r="U109" s="245"/>
      <c r="V109" s="245"/>
      <c r="W109" s="229" t="str">
        <f>IF(C109&lt;&gt;"",'CALCULATOR SHEET'!R120,"")</f>
        <v/>
      </c>
      <c r="X109" s="229"/>
      <c r="Y109" s="229">
        <v>1</v>
      </c>
      <c r="Z109" s="231"/>
      <c r="AA109" s="231" t="str">
        <f>IF(C109&lt;&gt;"",'CALCULATOR SHEET'!$H$9,"")</f>
        <v/>
      </c>
      <c r="AB109" s="231"/>
      <c r="AC109" s="231"/>
      <c r="AD109" s="233"/>
      <c r="AE109" s="234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9" t="s">
        <v>104</v>
      </c>
      <c r="D2" s="379"/>
      <c r="F2" s="379" t="s">
        <v>89</v>
      </c>
      <c r="G2" s="379"/>
      <c r="I2" s="379" t="s">
        <v>93</v>
      </c>
      <c r="J2" s="379"/>
    </row>
    <row r="3" spans="3:10">
      <c r="C3" s="379"/>
      <c r="D3" s="379"/>
      <c r="F3" s="379"/>
      <c r="G3" s="379"/>
      <c r="I3" s="379"/>
      <c r="J3" s="379"/>
    </row>
    <row r="4" spans="3:10">
      <c r="C4" s="379"/>
      <c r="D4" s="379"/>
      <c r="F4" s="379"/>
      <c r="G4" s="379"/>
      <c r="I4" s="379"/>
      <c r="J4" s="379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371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295</v>
      </c>
      <c r="J4" s="314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5" t="s">
        <v>427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372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295</v>
      </c>
      <c r="J16" s="314"/>
      <c r="P16" s="352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379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381</v>
      </c>
      <c r="O3" s="96"/>
      <c r="P3" s="96"/>
      <c r="Q3" s="316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1" t="s">
        <v>60</v>
      </c>
      <c r="BC4" s="381"/>
      <c r="BD4" s="381"/>
      <c r="BE4" s="381"/>
      <c r="BF4" s="381"/>
      <c r="BG4" s="381"/>
      <c r="BH4" s="381"/>
      <c r="BI4" s="381"/>
      <c r="BJ4" s="381"/>
      <c r="BK4" s="381"/>
      <c r="BL4" s="381"/>
      <c r="BM4" s="381"/>
      <c r="BN4" s="381"/>
      <c r="BO4" s="381"/>
      <c r="BP4" s="381"/>
      <c r="BQ4" s="381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55.5</v>
      </c>
      <c r="AK7" s="36">
        <f>'CALCULATOR SHEET'!J13</f>
        <v>70</v>
      </c>
      <c r="AL7" s="36">
        <f>IF(AJ7=0,"",MATCH(CEILING(AJ7,6),$D$4:$Z$4,0))</f>
        <v>7</v>
      </c>
      <c r="AM7" s="36">
        <f>IF(AK7=0,"",MATCH(CEILING(AK7,6),$C$7:$C$28,0))</f>
        <v>9</v>
      </c>
      <c r="AN7" s="57">
        <f>IF(AL7="","",INDEX($D$7:$Z$28,AM7,AL7))</f>
        <v>129</v>
      </c>
      <c r="AO7" s="58"/>
      <c r="AP7" s="57">
        <f>IF(AJ7&gt;0,HLOOKUP(CEILING(AJ7,6),$D$30:$Z$31,2,0),"")</f>
        <v>68</v>
      </c>
      <c r="AQ7" s="57">
        <f>IF(AJ7&gt;0,HLOOKUP(CEILING(AJ7,6),$D$33:$Z$34,2,0),"")</f>
        <v>70</v>
      </c>
      <c r="AR7" s="59">
        <f>IF(AJ7&gt;0,HLOOKUP(CEILING(AJ7,6),$D$36:$Z$37,2,0))</f>
        <v>37</v>
      </c>
      <c r="AS7" s="57">
        <f>IF(AL7="","",INDEX($AX$6:$BT$27,AM7,AL7))</f>
        <v>471</v>
      </c>
      <c r="AT7" s="37">
        <f>IF(AK7&gt;0,VLOOKUP(CEILING(AK7,6),$AA$7:$AB$28,2,0),"")</f>
        <v>60</v>
      </c>
      <c r="AU7" s="109">
        <f>IF(AK7&gt;0,VLOOKUP(CEILING(AK7,6),$AA$7:$AC$28,3,0),"")</f>
        <v>9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51.5</v>
      </c>
      <c r="AK8" s="36">
        <f>'CALCULATOR SHEET'!J14</f>
        <v>70</v>
      </c>
      <c r="AL8" s="36">
        <f t="shared" ref="AL8:AL71" si="0">IF(AJ8=0,"",MATCH(CEILING(AJ8,6),$D$4:$Z$4,0))</f>
        <v>6</v>
      </c>
      <c r="AM8" s="36">
        <f t="shared" ref="AM8:AM71" si="1">IF(AK8=0,"",MATCH(CEILING(AK8,6),$C$7:$C$28,0))</f>
        <v>9</v>
      </c>
      <c r="AN8" s="57">
        <f t="shared" ref="AN8:AN71" si="2">IF(AL8="","",INDEX($D$7:$Z$28,AM8,AL8))</f>
        <v>121</v>
      </c>
      <c r="AO8" s="58"/>
      <c r="AP8" s="57">
        <f t="shared" ref="AP8:AP71" si="3">IF(AJ8&gt;0,HLOOKUP(CEILING(AJ8,6),$D$30:$Z$31,2,0),"")</f>
        <v>65</v>
      </c>
      <c r="AQ8" s="57">
        <f t="shared" ref="AQ8:AQ71" si="4">IF(AJ8&gt;0,HLOOKUP(CEILING(AJ8,6),$D$33:$Z$34,2,0),"")</f>
        <v>65</v>
      </c>
      <c r="AR8" s="59">
        <f t="shared" ref="AR8:AR71" si="5">IF(AJ8&gt;0,HLOOKUP(CEILING(AJ8,6),$D$36:$Z$37,2,0))</f>
        <v>33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60</v>
      </c>
      <c r="AU8" s="109">
        <f t="shared" ref="AU8:AU71" si="8">IF(AK8&gt;0,VLOOKUP(CEILING(AK8,6),$AA$7:$AC$28,3,0),"")</f>
        <v>9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54.25</v>
      </c>
      <c r="AK9" s="36">
        <f>'CALCULATOR SHEET'!J15</f>
        <v>70</v>
      </c>
      <c r="AL9" s="36">
        <f t="shared" si="0"/>
        <v>7</v>
      </c>
      <c r="AM9" s="36">
        <f t="shared" si="1"/>
        <v>9</v>
      </c>
      <c r="AN9" s="57">
        <f t="shared" si="2"/>
        <v>129</v>
      </c>
      <c r="AO9" s="58"/>
      <c r="AP9" s="57">
        <f t="shared" si="3"/>
        <v>68</v>
      </c>
      <c r="AQ9" s="57">
        <f t="shared" si="4"/>
        <v>70</v>
      </c>
      <c r="AR9" s="59">
        <f t="shared" si="5"/>
        <v>37</v>
      </c>
      <c r="AS9" s="57">
        <f t="shared" si="6"/>
        <v>471</v>
      </c>
      <c r="AT9" s="37">
        <f t="shared" si="7"/>
        <v>60</v>
      </c>
      <c r="AU9" s="109">
        <f t="shared" si="8"/>
        <v>9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61</v>
      </c>
      <c r="AK10" s="36">
        <f>'CALCULATOR SHEET'!J16</f>
        <v>97</v>
      </c>
      <c r="AL10" s="36">
        <f t="shared" si="0"/>
        <v>8</v>
      </c>
      <c r="AM10" s="36">
        <f t="shared" si="1"/>
        <v>14</v>
      </c>
      <c r="AN10" s="57">
        <f t="shared" si="2"/>
        <v>178</v>
      </c>
      <c r="AO10" s="58"/>
      <c r="AP10" s="57">
        <f t="shared" si="3"/>
        <v>71</v>
      </c>
      <c r="AQ10" s="57">
        <f t="shared" si="4"/>
        <v>76</v>
      </c>
      <c r="AR10" s="59">
        <f t="shared" si="5"/>
        <v>41</v>
      </c>
      <c r="AS10" s="57">
        <f t="shared" si="6"/>
        <v>550</v>
      </c>
      <c r="AT10" s="37">
        <f t="shared" si="7"/>
        <v>85</v>
      </c>
      <c r="AU10" s="109">
        <f t="shared" si="8"/>
        <v>12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57</v>
      </c>
      <c r="AK11" s="36">
        <f>'CALCULATOR SHEET'!J17</f>
        <v>97</v>
      </c>
      <c r="AL11" s="36">
        <f t="shared" si="0"/>
        <v>7</v>
      </c>
      <c r="AM11" s="36">
        <f t="shared" si="1"/>
        <v>14</v>
      </c>
      <c r="AN11" s="57">
        <f t="shared" si="2"/>
        <v>167</v>
      </c>
      <c r="AO11" s="58"/>
      <c r="AP11" s="57">
        <f t="shared" si="3"/>
        <v>68</v>
      </c>
      <c r="AQ11" s="57">
        <f t="shared" si="4"/>
        <v>70</v>
      </c>
      <c r="AR11" s="59">
        <f t="shared" si="5"/>
        <v>37</v>
      </c>
      <c r="AS11" s="57">
        <f t="shared" si="6"/>
        <v>550</v>
      </c>
      <c r="AT11" s="37">
        <f t="shared" si="7"/>
        <v>85</v>
      </c>
      <c r="AU11" s="109">
        <f t="shared" si="8"/>
        <v>12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61</v>
      </c>
      <c r="AK12" s="36">
        <f>'CALCULATOR SHEET'!J18</f>
        <v>97</v>
      </c>
      <c r="AL12" s="36">
        <f t="shared" si="0"/>
        <v>8</v>
      </c>
      <c r="AM12" s="36">
        <f t="shared" si="1"/>
        <v>14</v>
      </c>
      <c r="AN12" s="57">
        <f t="shared" si="2"/>
        <v>178</v>
      </c>
      <c r="AO12" s="58"/>
      <c r="AP12" s="57">
        <f t="shared" si="3"/>
        <v>71</v>
      </c>
      <c r="AQ12" s="57">
        <f t="shared" si="4"/>
        <v>76</v>
      </c>
      <c r="AR12" s="59">
        <f t="shared" si="5"/>
        <v>41</v>
      </c>
      <c r="AS12" s="57">
        <f t="shared" si="6"/>
        <v>550</v>
      </c>
      <c r="AT12" s="37">
        <f t="shared" si="7"/>
        <v>85</v>
      </c>
      <c r="AU12" s="109">
        <f t="shared" si="8"/>
        <v>12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60</v>
      </c>
      <c r="AK13" s="36">
        <f>'CALCULATOR SHEET'!J19</f>
        <v>97</v>
      </c>
      <c r="AL13" s="36">
        <f t="shared" si="0"/>
        <v>7</v>
      </c>
      <c r="AM13" s="36">
        <f t="shared" si="1"/>
        <v>14</v>
      </c>
      <c r="AN13" s="57">
        <f t="shared" si="2"/>
        <v>167</v>
      </c>
      <c r="AO13" s="58"/>
      <c r="AP13" s="57">
        <f t="shared" si="3"/>
        <v>68</v>
      </c>
      <c r="AQ13" s="57">
        <f t="shared" si="4"/>
        <v>70</v>
      </c>
      <c r="AR13" s="59">
        <f t="shared" si="5"/>
        <v>37</v>
      </c>
      <c r="AS13" s="57">
        <f t="shared" si="6"/>
        <v>550</v>
      </c>
      <c r="AT13" s="37">
        <f t="shared" si="7"/>
        <v>85</v>
      </c>
      <c r="AU13" s="109">
        <f t="shared" si="8"/>
        <v>12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56.5</v>
      </c>
      <c r="AK14" s="36">
        <f>'CALCULATOR SHEET'!J20</f>
        <v>97</v>
      </c>
      <c r="AL14" s="36">
        <f t="shared" si="0"/>
        <v>7</v>
      </c>
      <c r="AM14" s="36">
        <f t="shared" si="1"/>
        <v>14</v>
      </c>
      <c r="AN14" s="57">
        <f t="shared" si="2"/>
        <v>167</v>
      </c>
      <c r="AO14" s="58"/>
      <c r="AP14" s="57">
        <f t="shared" si="3"/>
        <v>68</v>
      </c>
      <c r="AQ14" s="57">
        <f t="shared" si="4"/>
        <v>70</v>
      </c>
      <c r="AR14" s="59">
        <f t="shared" si="5"/>
        <v>37</v>
      </c>
      <c r="AS14" s="57">
        <f t="shared" si="6"/>
        <v>550</v>
      </c>
      <c r="AT14" s="37">
        <f t="shared" si="7"/>
        <v>85</v>
      </c>
      <c r="AU14" s="109">
        <f t="shared" si="8"/>
        <v>12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59.5</v>
      </c>
      <c r="AK15" s="36">
        <f>'CALCULATOR SHEET'!J21</f>
        <v>97</v>
      </c>
      <c r="AL15" s="36">
        <f t="shared" si="0"/>
        <v>7</v>
      </c>
      <c r="AM15" s="36">
        <f t="shared" si="1"/>
        <v>14</v>
      </c>
      <c r="AN15" s="57">
        <f t="shared" si="2"/>
        <v>167</v>
      </c>
      <c r="AO15" s="58"/>
      <c r="AP15" s="57">
        <f t="shared" si="3"/>
        <v>68</v>
      </c>
      <c r="AQ15" s="57">
        <f t="shared" si="4"/>
        <v>70</v>
      </c>
      <c r="AR15" s="59">
        <f t="shared" si="5"/>
        <v>37</v>
      </c>
      <c r="AS15" s="57">
        <f t="shared" si="6"/>
        <v>550</v>
      </c>
      <c r="AT15" s="37">
        <f t="shared" si="7"/>
        <v>85</v>
      </c>
      <c r="AU15" s="109">
        <f t="shared" si="8"/>
        <v>12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56.25</v>
      </c>
      <c r="AK16" s="36">
        <f>'CALCULATOR SHEET'!J22</f>
        <v>70</v>
      </c>
      <c r="AL16" s="36">
        <f t="shared" si="0"/>
        <v>7</v>
      </c>
      <c r="AM16" s="36">
        <f t="shared" si="1"/>
        <v>9</v>
      </c>
      <c r="AN16" s="57">
        <f t="shared" si="2"/>
        <v>129</v>
      </c>
      <c r="AO16" s="58"/>
      <c r="AP16" s="57">
        <f t="shared" si="3"/>
        <v>68</v>
      </c>
      <c r="AQ16" s="57">
        <f t="shared" si="4"/>
        <v>70</v>
      </c>
      <c r="AR16" s="59">
        <f t="shared" si="5"/>
        <v>37</v>
      </c>
      <c r="AS16" s="57">
        <f t="shared" si="6"/>
        <v>471</v>
      </c>
      <c r="AT16" s="37">
        <f t="shared" si="7"/>
        <v>60</v>
      </c>
      <c r="AU16" s="109">
        <f t="shared" si="8"/>
        <v>9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53.5</v>
      </c>
      <c r="AK17" s="36">
        <f>'CALCULATOR SHEET'!J23</f>
        <v>70</v>
      </c>
      <c r="AL17" s="36">
        <f t="shared" si="0"/>
        <v>6</v>
      </c>
      <c r="AM17" s="36">
        <f t="shared" si="1"/>
        <v>9</v>
      </c>
      <c r="AN17" s="57">
        <f t="shared" si="2"/>
        <v>121</v>
      </c>
      <c r="AO17" s="58"/>
      <c r="AP17" s="57">
        <f t="shared" si="3"/>
        <v>65</v>
      </c>
      <c r="AQ17" s="57">
        <f t="shared" si="4"/>
        <v>65</v>
      </c>
      <c r="AR17" s="59">
        <f t="shared" si="5"/>
        <v>33</v>
      </c>
      <c r="AS17" s="57">
        <f t="shared" si="6"/>
        <v>471</v>
      </c>
      <c r="AT17" s="37">
        <f t="shared" si="7"/>
        <v>60</v>
      </c>
      <c r="AU17" s="109">
        <f t="shared" si="8"/>
        <v>9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57</v>
      </c>
      <c r="AK18" s="36">
        <f>'CALCULATOR SHEET'!J24</f>
        <v>70</v>
      </c>
      <c r="AL18" s="36">
        <f t="shared" si="0"/>
        <v>7</v>
      </c>
      <c r="AM18" s="36">
        <f t="shared" si="1"/>
        <v>9</v>
      </c>
      <c r="AN18" s="57">
        <f t="shared" si="2"/>
        <v>129</v>
      </c>
      <c r="AO18" s="58"/>
      <c r="AP18" s="57">
        <f t="shared" si="3"/>
        <v>68</v>
      </c>
      <c r="AQ18" s="57">
        <f t="shared" si="4"/>
        <v>70</v>
      </c>
      <c r="AR18" s="59">
        <f t="shared" si="5"/>
        <v>37</v>
      </c>
      <c r="AS18" s="57">
        <f t="shared" si="6"/>
        <v>471</v>
      </c>
      <c r="AT18" s="37">
        <f t="shared" si="7"/>
        <v>60</v>
      </c>
      <c r="AU18" s="109">
        <f t="shared" si="8"/>
        <v>9</v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55.5</v>
      </c>
      <c r="AK7" s="53">
        <f>'CALCULATOR SHEET'!J13</f>
        <v>70</v>
      </c>
      <c r="AL7" s="53">
        <f>IF(AJ7=0,"",MATCH(CEILING(AJ7,6),$D$4:$Z$4,0))</f>
        <v>7</v>
      </c>
      <c r="AM7" s="53">
        <f>IF(AK7=0,"",MATCH(CEILING(AK7,6),$C$7:$C$28,0))</f>
        <v>9</v>
      </c>
      <c r="AN7" s="54">
        <f>IF(AL7="","",INDEX($D$7:$Z$28,AM7,AL7))</f>
        <v>138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51.5</v>
      </c>
      <c r="AK8" s="53">
        <f>'CALCULATOR SHEET'!J14</f>
        <v>70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129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54.25</v>
      </c>
      <c r="AK9" s="53">
        <f>'CALCULATOR SHEET'!J15</f>
        <v>70</v>
      </c>
      <c r="AL9" s="53">
        <f t="shared" si="0"/>
        <v>7</v>
      </c>
      <c r="AM9" s="53">
        <f t="shared" si="1"/>
        <v>9</v>
      </c>
      <c r="AN9" s="54">
        <f t="shared" si="2"/>
        <v>138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61</v>
      </c>
      <c r="AK10" s="53">
        <f>'CALCULATOR SHEET'!J16</f>
        <v>97</v>
      </c>
      <c r="AL10" s="53">
        <f t="shared" si="0"/>
        <v>8</v>
      </c>
      <c r="AM10" s="53">
        <f t="shared" si="1"/>
        <v>14</v>
      </c>
      <c r="AN10" s="54">
        <f t="shared" si="2"/>
        <v>192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57</v>
      </c>
      <c r="AK11" s="53">
        <f>'CALCULATOR SHEET'!J17</f>
        <v>97</v>
      </c>
      <c r="AL11" s="53">
        <f t="shared" si="0"/>
        <v>7</v>
      </c>
      <c r="AM11" s="53">
        <f t="shared" si="1"/>
        <v>14</v>
      </c>
      <c r="AN11" s="54">
        <f t="shared" si="2"/>
        <v>180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97</v>
      </c>
      <c r="AL12" s="53">
        <f t="shared" si="0"/>
        <v>8</v>
      </c>
      <c r="AM12" s="53">
        <f t="shared" si="1"/>
        <v>14</v>
      </c>
      <c r="AN12" s="54">
        <f t="shared" si="2"/>
        <v>192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</v>
      </c>
      <c r="AK13" s="53">
        <f>'CALCULATOR SHEET'!J19</f>
        <v>97</v>
      </c>
      <c r="AL13" s="53">
        <f t="shared" si="0"/>
        <v>7</v>
      </c>
      <c r="AM13" s="53">
        <f t="shared" si="1"/>
        <v>14</v>
      </c>
      <c r="AN13" s="54">
        <f t="shared" si="2"/>
        <v>180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97</v>
      </c>
      <c r="AL14" s="53">
        <f t="shared" si="0"/>
        <v>7</v>
      </c>
      <c r="AM14" s="53">
        <f t="shared" si="1"/>
        <v>14</v>
      </c>
      <c r="AN14" s="54">
        <f t="shared" si="2"/>
        <v>180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59.5</v>
      </c>
      <c r="AK15" s="53">
        <f>'CALCULATOR SHEET'!J21</f>
        <v>97</v>
      </c>
      <c r="AL15" s="53">
        <f t="shared" si="0"/>
        <v>7</v>
      </c>
      <c r="AM15" s="53">
        <f t="shared" si="1"/>
        <v>14</v>
      </c>
      <c r="AN15" s="54">
        <f t="shared" si="2"/>
        <v>180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56.25</v>
      </c>
      <c r="AK16" s="53">
        <f>'CALCULATOR SHEET'!J22</f>
        <v>70</v>
      </c>
      <c r="AL16" s="53">
        <f t="shared" si="0"/>
        <v>7</v>
      </c>
      <c r="AM16" s="53">
        <f t="shared" si="1"/>
        <v>9</v>
      </c>
      <c r="AN16" s="54">
        <f t="shared" si="2"/>
        <v>138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53.5</v>
      </c>
      <c r="AK17" s="53">
        <f>'CALCULATOR SHEET'!J23</f>
        <v>70</v>
      </c>
      <c r="AL17" s="53">
        <f t="shared" si="0"/>
        <v>6</v>
      </c>
      <c r="AM17" s="53">
        <f t="shared" si="1"/>
        <v>9</v>
      </c>
      <c r="AN17" s="54">
        <f t="shared" si="2"/>
        <v>129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57</v>
      </c>
      <c r="AK18" s="53">
        <f>'CALCULATOR SHEET'!J24</f>
        <v>70</v>
      </c>
      <c r="AL18" s="53">
        <f t="shared" si="0"/>
        <v>7</v>
      </c>
      <c r="AM18" s="53">
        <f t="shared" si="1"/>
        <v>9</v>
      </c>
      <c r="AN18" s="54">
        <f t="shared" si="2"/>
        <v>138</v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55.5</v>
      </c>
      <c r="AK7" s="53">
        <f>'CALCULATOR SHEET'!J13</f>
        <v>70</v>
      </c>
      <c r="AL7" s="53">
        <f t="shared" ref="AL7:AL70" si="0">IF(AJ7=0,"",MATCH(CEILING(AJ7,6),$D$4:$Z$4,0))</f>
        <v>7</v>
      </c>
      <c r="AM7" s="53">
        <f>IF(AK7=0,"",MATCH(CEILING(AK7,6),$C$7:$C$28,0))</f>
        <v>9</v>
      </c>
      <c r="AN7" s="54">
        <f t="shared" ref="AN7:AN70" si="1">IF(AL7="","",INDEX($D$7:$Z$28,AM7,AL7))</f>
        <v>158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51.5</v>
      </c>
      <c r="AK8" s="53">
        <f>'CALCULATOR SHEET'!J14</f>
        <v>70</v>
      </c>
      <c r="AL8" s="53">
        <f t="shared" si="0"/>
        <v>6</v>
      </c>
      <c r="AM8" s="53">
        <f t="shared" ref="AM8:AM71" si="2">IF(AK8=0,"",MATCH(CEILING(AK8,6),$C$7:$C$28,0))</f>
        <v>9</v>
      </c>
      <c r="AN8" s="54">
        <f t="shared" si="1"/>
        <v>147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54.25</v>
      </c>
      <c r="AK9" s="53">
        <f>'CALCULATOR SHEET'!J15</f>
        <v>70</v>
      </c>
      <c r="AL9" s="53">
        <f t="shared" si="0"/>
        <v>7</v>
      </c>
      <c r="AM9" s="53">
        <f t="shared" si="2"/>
        <v>9</v>
      </c>
      <c r="AN9" s="54">
        <f t="shared" si="1"/>
        <v>158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61</v>
      </c>
      <c r="AK10" s="53">
        <f>'CALCULATOR SHEET'!J16</f>
        <v>97</v>
      </c>
      <c r="AL10" s="53">
        <f t="shared" si="0"/>
        <v>8</v>
      </c>
      <c r="AM10" s="53">
        <f t="shared" si="2"/>
        <v>14</v>
      </c>
      <c r="AN10" s="54">
        <f t="shared" si="1"/>
        <v>221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57</v>
      </c>
      <c r="AK11" s="53">
        <f>'CALCULATOR SHEET'!J17</f>
        <v>97</v>
      </c>
      <c r="AL11" s="53">
        <f t="shared" si="0"/>
        <v>7</v>
      </c>
      <c r="AM11" s="53">
        <f t="shared" si="2"/>
        <v>14</v>
      </c>
      <c r="AN11" s="54">
        <f t="shared" si="1"/>
        <v>207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97</v>
      </c>
      <c r="AL12" s="53">
        <f t="shared" si="0"/>
        <v>8</v>
      </c>
      <c r="AM12" s="53">
        <f t="shared" si="2"/>
        <v>14</v>
      </c>
      <c r="AN12" s="54">
        <f t="shared" si="1"/>
        <v>221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</v>
      </c>
      <c r="AK13" s="53">
        <f>'CALCULATOR SHEET'!J19</f>
        <v>97</v>
      </c>
      <c r="AL13" s="53">
        <f t="shared" si="0"/>
        <v>7</v>
      </c>
      <c r="AM13" s="53">
        <f t="shared" si="2"/>
        <v>14</v>
      </c>
      <c r="AN13" s="54">
        <f t="shared" si="1"/>
        <v>207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97</v>
      </c>
      <c r="AL14" s="53">
        <f t="shared" si="0"/>
        <v>7</v>
      </c>
      <c r="AM14" s="53">
        <f t="shared" si="2"/>
        <v>14</v>
      </c>
      <c r="AN14" s="54">
        <f t="shared" si="1"/>
        <v>207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59.5</v>
      </c>
      <c r="AK15" s="53">
        <f>'CALCULATOR SHEET'!J21</f>
        <v>97</v>
      </c>
      <c r="AL15" s="53">
        <f t="shared" si="0"/>
        <v>7</v>
      </c>
      <c r="AM15" s="53">
        <f t="shared" si="2"/>
        <v>14</v>
      </c>
      <c r="AN15" s="54">
        <f t="shared" si="1"/>
        <v>207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56.25</v>
      </c>
      <c r="AK16" s="53">
        <f>'CALCULATOR SHEET'!J22</f>
        <v>70</v>
      </c>
      <c r="AL16" s="53">
        <f t="shared" si="0"/>
        <v>7</v>
      </c>
      <c r="AM16" s="53">
        <f t="shared" si="2"/>
        <v>9</v>
      </c>
      <c r="AN16" s="54">
        <f t="shared" si="1"/>
        <v>158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53.5</v>
      </c>
      <c r="AK17" s="53">
        <f>'CALCULATOR SHEET'!J23</f>
        <v>70</v>
      </c>
      <c r="AL17" s="53">
        <f t="shared" si="0"/>
        <v>6</v>
      </c>
      <c r="AM17" s="53">
        <f t="shared" si="2"/>
        <v>9</v>
      </c>
      <c r="AN17" s="54">
        <f t="shared" si="1"/>
        <v>147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57</v>
      </c>
      <c r="AK18" s="53">
        <f>'CALCULATOR SHEET'!J24</f>
        <v>70</v>
      </c>
      <c r="AL18" s="53">
        <f t="shared" si="0"/>
        <v>7</v>
      </c>
      <c r="AM18" s="53">
        <f t="shared" si="2"/>
        <v>9</v>
      </c>
      <c r="AN18" s="54">
        <f t="shared" si="1"/>
        <v>158</v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2025-10-27T23:42:02Z</cp:lastPrinted>
  <dcterms:created xsi:type="dcterms:W3CDTF">2016-09-27T19:33:28Z</dcterms:created>
  <dcterms:modified xsi:type="dcterms:W3CDTF">2025-10-28T17:01:55Z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