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6\COTIZACIONES FEBRERO 26\PO BS 020726EG-1 OLGA ALDANA\"/>
    </mc:Choice>
  </mc:AlternateContent>
  <xr:revisionPtr revIDLastSave="0" documentId="8_{98CE2B50-BB15-4D4D-9BA8-DB51B6886F00}" xr6:coauthVersionLast="47" xr6:coauthVersionMax="47" xr10:uidLastSave="{00000000-0000-0000-0000-000000000000}"/>
  <bookViews>
    <workbookView xWindow="28680" yWindow="-120" windowWidth="29040" windowHeight="15840" tabRatio="943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_xlnm.Print_Titles" localSheetId="13">'TABLA PRECIOS BOD TOP GROMMET'!$1:$16</definedName>
    <definedName name="_xlnm.Print_Titles" localSheetId="14">'TABLA PRECIOS SHEER TOP GROMMET'!$1:$16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5" l="1"/>
  <c r="J17" i="5"/>
  <c r="AC64" i="5"/>
  <c r="AC65" i="5"/>
  <c r="AC66" i="5"/>
  <c r="BD16" i="5" l="1"/>
  <c r="BD15" i="5"/>
  <c r="BB16" i="5"/>
  <c r="BB15" i="5"/>
  <c r="BG17" i="5"/>
  <c r="BD17" i="5"/>
  <c r="BB17" i="5"/>
  <c r="AZ17" i="5"/>
  <c r="AY17" i="5"/>
  <c r="BH17" i="5" s="1"/>
  <c r="AX17" i="5"/>
  <c r="AT17" i="5"/>
  <c r="AS17" i="5"/>
  <c r="AK17" i="5"/>
  <c r="AH17" i="5"/>
  <c r="AG17" i="5"/>
  <c r="AJ17" i="5" s="1"/>
  <c r="AF17" i="5"/>
  <c r="AE17" i="5"/>
  <c r="B17" i="5"/>
  <c r="O7" i="5"/>
  <c r="AC7" i="5"/>
  <c r="J15" i="5"/>
  <c r="AU17" i="5" l="1"/>
  <c r="AL17" i="5"/>
  <c r="AI17" i="5"/>
  <c r="BI17" i="5"/>
  <c r="W17" i="5" s="1"/>
  <c r="AB2" i="5"/>
  <c r="AG2" i="5"/>
  <c r="R3" i="5"/>
  <c r="K4" i="5"/>
  <c r="R4" i="5"/>
  <c r="AB4" i="5"/>
  <c r="K7" i="5"/>
  <c r="S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AE15" i="5"/>
  <c r="AG15" i="5"/>
  <c r="AH15" i="5"/>
  <c r="AK15" i="5"/>
  <c r="AL15" i="5" s="1"/>
  <c r="AS15" i="5"/>
  <c r="AT15" i="5"/>
  <c r="AX15" i="5"/>
  <c r="BG15" i="5" s="1"/>
  <c r="AY15" i="5"/>
  <c r="B16" i="5"/>
  <c r="AE16" i="5"/>
  <c r="AF16" i="5"/>
  <c r="AG16" i="5"/>
  <c r="AH16" i="5"/>
  <c r="AK16" i="5"/>
  <c r="AS16" i="5"/>
  <c r="AT16" i="5"/>
  <c r="AX16" i="5"/>
  <c r="BG16" i="5" s="1"/>
  <c r="AY16" i="5"/>
  <c r="B18" i="5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AE18" i="5"/>
  <c r="AF18" i="5"/>
  <c r="AG18" i="5"/>
  <c r="AH18" i="5"/>
  <c r="AK18" i="5"/>
  <c r="AS18" i="5"/>
  <c r="AT18" i="5"/>
  <c r="AX18" i="5"/>
  <c r="BG18" i="5" s="1"/>
  <c r="AY18" i="5"/>
  <c r="BH18" i="5" s="1"/>
  <c r="AZ18" i="5"/>
  <c r="BB18" i="5"/>
  <c r="BC18" i="5" s="1"/>
  <c r="BD18" i="5"/>
  <c r="AE19" i="5"/>
  <c r="AF19" i="5"/>
  <c r="AG19" i="5"/>
  <c r="AH19" i="5"/>
  <c r="AK19" i="5"/>
  <c r="AL19" i="5" s="1"/>
  <c r="AS19" i="5"/>
  <c r="AT19" i="5"/>
  <c r="AX19" i="5"/>
  <c r="BG19" i="5" s="1"/>
  <c r="BI19" i="5" s="1"/>
  <c r="W19" i="5" s="1"/>
  <c r="AY19" i="5"/>
  <c r="BH19" i="5" s="1"/>
  <c r="AZ19" i="5"/>
  <c r="BB19" i="5"/>
  <c r="BD19" i="5"/>
  <c r="AE20" i="5"/>
  <c r="AF20" i="5"/>
  <c r="AG20" i="5"/>
  <c r="AJ20" i="5" s="1"/>
  <c r="AH20" i="5"/>
  <c r="AK20" i="5"/>
  <c r="AS20" i="5"/>
  <c r="AT20" i="5"/>
  <c r="AX20" i="5"/>
  <c r="BG20" i="5" s="1"/>
  <c r="AY20" i="5"/>
  <c r="BH20" i="5" s="1"/>
  <c r="AZ20" i="5"/>
  <c r="BB20" i="5"/>
  <c r="BC20" i="5" s="1"/>
  <c r="BD20" i="5"/>
  <c r="AE21" i="5"/>
  <c r="AF21" i="5"/>
  <c r="AI21" i="5" s="1"/>
  <c r="AM21" i="5" s="1"/>
  <c r="AG21" i="5"/>
  <c r="AH21" i="5"/>
  <c r="AJ21" i="5"/>
  <c r="AL21" i="5" s="1"/>
  <c r="AK21" i="5"/>
  <c r="AS21" i="5"/>
  <c r="AT21" i="5"/>
  <c r="AU21" i="5" s="1"/>
  <c r="AX21" i="5"/>
  <c r="BG21" i="5" s="1"/>
  <c r="AY21" i="5"/>
  <c r="BH21" i="5" s="1"/>
  <c r="AZ21" i="5"/>
  <c r="BB21" i="5"/>
  <c r="BD21" i="5"/>
  <c r="AE22" i="5"/>
  <c r="AF22" i="5"/>
  <c r="AI22" i="5" s="1"/>
  <c r="AM22" i="5" s="1"/>
  <c r="AG22" i="5"/>
  <c r="AJ22" i="5" s="1"/>
  <c r="AL22" i="5" s="1"/>
  <c r="AH22" i="5"/>
  <c r="AK22" i="5"/>
  <c r="AS22" i="5"/>
  <c r="AT22" i="5"/>
  <c r="AX22" i="5"/>
  <c r="AY22" i="5"/>
  <c r="BH22" i="5" s="1"/>
  <c r="AZ22" i="5"/>
  <c r="BB22" i="5"/>
  <c r="BC22" i="5" s="1"/>
  <c r="BD22" i="5"/>
  <c r="BG22" i="5"/>
  <c r="AE23" i="5"/>
  <c r="AI23" i="5" s="1"/>
  <c r="AF23" i="5"/>
  <c r="AG23" i="5"/>
  <c r="AH23" i="5"/>
  <c r="AK23" i="5"/>
  <c r="AS23" i="5"/>
  <c r="AT23" i="5"/>
  <c r="AU23" i="5"/>
  <c r="AX23" i="5"/>
  <c r="AY23" i="5"/>
  <c r="BH23" i="5" s="1"/>
  <c r="AZ23" i="5"/>
  <c r="BB23" i="5"/>
  <c r="BD23" i="5"/>
  <c r="BG23" i="5"/>
  <c r="AE24" i="5"/>
  <c r="AF24" i="5"/>
  <c r="AG24" i="5"/>
  <c r="AH24" i="5"/>
  <c r="AI24" i="5"/>
  <c r="AM24" i="5" s="1"/>
  <c r="AK24" i="5"/>
  <c r="AS24" i="5"/>
  <c r="AT24" i="5"/>
  <c r="AU24" i="5" s="1"/>
  <c r="AX24" i="5"/>
  <c r="AY24" i="5"/>
  <c r="BH24" i="5" s="1"/>
  <c r="AZ24" i="5"/>
  <c r="BB24" i="5"/>
  <c r="BC24" i="5" s="1"/>
  <c r="BD24" i="5"/>
  <c r="BG24" i="5"/>
  <c r="T25" i="5"/>
  <c r="W25" i="5"/>
  <c r="Z25" i="5"/>
  <c r="AA25" i="5"/>
  <c r="AB25" i="5"/>
  <c r="AC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T26" i="5"/>
  <c r="W26" i="5"/>
  <c r="Z26" i="5"/>
  <c r="AA26" i="5"/>
  <c r="AB26" i="5"/>
  <c r="AC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T27" i="5"/>
  <c r="W27" i="5"/>
  <c r="Z27" i="5"/>
  <c r="AA27" i="5"/>
  <c r="AB27" i="5"/>
  <c r="AC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T28" i="5"/>
  <c r="W28" i="5"/>
  <c r="Z28" i="5"/>
  <c r="AA28" i="5"/>
  <c r="AB28" i="5"/>
  <c r="AC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T29" i="5"/>
  <c r="W29" i="5"/>
  <c r="Z29" i="5"/>
  <c r="AA29" i="5"/>
  <c r="AB29" i="5"/>
  <c r="AC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T30" i="5"/>
  <c r="W30" i="5"/>
  <c r="Z30" i="5"/>
  <c r="AA30" i="5"/>
  <c r="AB30" i="5"/>
  <c r="AC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T31" i="5"/>
  <c r="W31" i="5"/>
  <c r="Z31" i="5"/>
  <c r="AA31" i="5"/>
  <c r="AB31" i="5"/>
  <c r="AC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B65" i="5"/>
  <c r="B66" i="5" s="1"/>
  <c r="B67" i="5" s="1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AA54" i="6"/>
  <c r="J40" i="6"/>
  <c r="J32" i="6"/>
  <c r="R59" i="6"/>
  <c r="J59" i="6"/>
  <c r="C59" i="6"/>
  <c r="W59" i="6" s="1"/>
  <c r="R58" i="6"/>
  <c r="J58" i="6"/>
  <c r="G58" i="6"/>
  <c r="C58" i="6"/>
  <c r="T58" i="6" s="1"/>
  <c r="R57" i="6"/>
  <c r="J57" i="6"/>
  <c r="C57" i="6"/>
  <c r="Q57" i="6" s="1"/>
  <c r="R56" i="6"/>
  <c r="J56" i="6"/>
  <c r="C56" i="6"/>
  <c r="V56" i="6" s="1"/>
  <c r="R55" i="6"/>
  <c r="J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H52" i="6"/>
  <c r="C52" i="6"/>
  <c r="Q52" i="6" s="1"/>
  <c r="R51" i="6"/>
  <c r="Q51" i="6"/>
  <c r="J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E48" i="6"/>
  <c r="M48" i="6" s="1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C42" i="6"/>
  <c r="N42" i="6" s="1"/>
  <c r="R41" i="6"/>
  <c r="J41" i="6"/>
  <c r="C41" i="6"/>
  <c r="Q41" i="6" s="1"/>
  <c r="R40" i="6"/>
  <c r="C40" i="6"/>
  <c r="Q40" i="6" s="1"/>
  <c r="R39" i="6"/>
  <c r="J39" i="6"/>
  <c r="E39" i="6"/>
  <c r="M39" i="6" s="1"/>
  <c r="D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AA35" i="6" s="1"/>
  <c r="R34" i="6"/>
  <c r="O34" i="6"/>
  <c r="J34" i="6"/>
  <c r="E34" i="6"/>
  <c r="M34" i="6" s="1"/>
  <c r="C34" i="6"/>
  <c r="N34" i="6" s="1"/>
  <c r="R33" i="6"/>
  <c r="J33" i="6"/>
  <c r="C33" i="6"/>
  <c r="Q33" i="6" s="1"/>
  <c r="R32" i="6"/>
  <c r="D32" i="6"/>
  <c r="C32" i="6"/>
  <c r="G32" i="6" s="1"/>
  <c r="R31" i="6"/>
  <c r="J31" i="6"/>
  <c r="C31" i="6"/>
  <c r="S31" i="6" s="1"/>
  <c r="R30" i="6"/>
  <c r="J30" i="6"/>
  <c r="C30" i="6"/>
  <c r="P30" i="6" s="1"/>
  <c r="AU20" i="5" l="1"/>
  <c r="AJ23" i="5"/>
  <c r="AR24" i="5"/>
  <c r="AV24" i="5" s="1"/>
  <c r="AW24" i="5" s="1"/>
  <c r="AJ24" i="5"/>
  <c r="AL24" i="5" s="1"/>
  <c r="AU22" i="5"/>
  <c r="AJ19" i="5"/>
  <c r="BI20" i="5"/>
  <c r="W20" i="5" s="1"/>
  <c r="AL20" i="5"/>
  <c r="AI19" i="5"/>
  <c r="AM19" i="5" s="1"/>
  <c r="AN19" i="5" s="1"/>
  <c r="AO19" i="5" s="1"/>
  <c r="BE19" i="5" s="1"/>
  <c r="AI20" i="5"/>
  <c r="AM17" i="5"/>
  <c r="AN17" i="5" s="1"/>
  <c r="AO17" i="5" s="1"/>
  <c r="BE17" i="5" s="1"/>
  <c r="AR17" i="5"/>
  <c r="AV17" i="5" s="1"/>
  <c r="AU19" i="5"/>
  <c r="AI18" i="5"/>
  <c r="AM18" i="5" s="1"/>
  <c r="D55" i="6"/>
  <c r="H56" i="6"/>
  <c r="AA36" i="6"/>
  <c r="P32" i="6"/>
  <c r="E42" i="6"/>
  <c r="M42" i="6" s="1"/>
  <c r="F39" i="6"/>
  <c r="E40" i="6"/>
  <c r="M40" i="6" s="1"/>
  <c r="I51" i="6"/>
  <c r="AA37" i="6"/>
  <c r="AA32" i="6"/>
  <c r="L40" i="6"/>
  <c r="AJ15" i="5"/>
  <c r="AA34" i="6"/>
  <c r="AA33" i="6"/>
  <c r="AJ16" i="5"/>
  <c r="AL16" i="5" s="1"/>
  <c r="AI16" i="5"/>
  <c r="AM16" i="5" s="1"/>
  <c r="AJ18" i="5"/>
  <c r="AL18" i="5" s="1"/>
  <c r="AU16" i="5"/>
  <c r="AU15" i="5"/>
  <c r="AU18" i="5"/>
  <c r="BI24" i="5"/>
  <c r="W24" i="5" s="1"/>
  <c r="BI23" i="5"/>
  <c r="W23" i="5" s="1"/>
  <c r="AL23" i="5"/>
  <c r="AR23" i="5"/>
  <c r="AV23" i="5" s="1"/>
  <c r="AW23" i="5" s="1"/>
  <c r="AM23" i="5"/>
  <c r="AM20" i="5"/>
  <c r="AC72" i="5"/>
  <c r="AN22" i="5"/>
  <c r="AO22" i="5"/>
  <c r="BE22" i="5" s="1"/>
  <c r="AP22" i="5"/>
  <c r="BI21" i="5"/>
  <c r="W21" i="5" s="1"/>
  <c r="X12" i="5"/>
  <c r="Y12" i="5"/>
  <c r="AN21" i="5"/>
  <c r="AP21" i="5" s="1"/>
  <c r="AO21" i="5"/>
  <c r="BE21" i="5" s="1"/>
  <c r="U12" i="5"/>
  <c r="V12" i="5"/>
  <c r="AI15" i="5"/>
  <c r="BI18" i="5"/>
  <c r="W18" i="5" s="1"/>
  <c r="BI22" i="5"/>
  <c r="W22" i="5" s="1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V22" i="5" s="1"/>
  <c r="AW22" i="5" s="1"/>
  <c r="AR21" i="5"/>
  <c r="AV21" i="5" s="1"/>
  <c r="AW21" i="5" s="1"/>
  <c r="AR20" i="5"/>
  <c r="AR19" i="5"/>
  <c r="H37" i="6"/>
  <c r="H45" i="6"/>
  <c r="L52" i="6"/>
  <c r="E55" i="6"/>
  <c r="M55" i="6" s="1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AV20" i="5" l="1"/>
  <c r="AW20" i="5" s="1"/>
  <c r="AV19" i="5"/>
  <c r="AW19" i="5" s="1"/>
  <c r="AN20" i="5"/>
  <c r="AP20" i="5" s="1"/>
  <c r="AQ20" i="5" s="1"/>
  <c r="AP24" i="5"/>
  <c r="BA24" i="5" s="1"/>
  <c r="BF24" i="5" s="1"/>
  <c r="AN24" i="5"/>
  <c r="AO24" i="5"/>
  <c r="BE24" i="5" s="1"/>
  <c r="BC23" i="5"/>
  <c r="BC21" i="5"/>
  <c r="BC19" i="5"/>
  <c r="AW17" i="5"/>
  <c r="BC17" i="5"/>
  <c r="AP17" i="5"/>
  <c r="AP19" i="5"/>
  <c r="BA19" i="5" s="1"/>
  <c r="BF19" i="5" s="1"/>
  <c r="AN16" i="5"/>
  <c r="AP16" i="5" s="1"/>
  <c r="AQ16" i="5" s="1"/>
  <c r="AR16" i="5"/>
  <c r="AV16" i="5" s="1"/>
  <c r="AR18" i="5"/>
  <c r="AV18" i="5" s="1"/>
  <c r="AW18" i="5" s="1"/>
  <c r="AN18" i="5"/>
  <c r="AO18" i="5" s="1"/>
  <c r="BE18" i="5" s="1"/>
  <c r="AQ24" i="5"/>
  <c r="AN23" i="5"/>
  <c r="AO23" i="5"/>
  <c r="BE23" i="5" s="1"/>
  <c r="AP23" i="5"/>
  <c r="AM15" i="5"/>
  <c r="AN15" i="5" s="1"/>
  <c r="AR15" i="5"/>
  <c r="AV15" i="5" s="1"/>
  <c r="AQ21" i="5"/>
  <c r="BA21" i="5"/>
  <c r="BF21" i="5" s="1"/>
  <c r="BA22" i="5"/>
  <c r="BF22" i="5" s="1"/>
  <c r="AQ22" i="5"/>
  <c r="BA20" i="5"/>
  <c r="V68" i="6"/>
  <c r="V72" i="6"/>
  <c r="P4" i="19"/>
  <c r="J4" i="19"/>
  <c r="J5" i="19" s="1"/>
  <c r="Q4" i="19"/>
  <c r="Q5" i="19"/>
  <c r="D91" i="10"/>
  <c r="D87" i="10"/>
  <c r="D86" i="10"/>
  <c r="D84" i="10"/>
  <c r="D83" i="10"/>
  <c r="D82" i="10"/>
  <c r="D81" i="10"/>
  <c r="AQ19" i="5" l="1"/>
  <c r="AO20" i="5"/>
  <c r="BE20" i="5" s="1"/>
  <c r="BF20" i="5" s="1"/>
  <c r="AQ17" i="5"/>
  <c r="BA17" i="5"/>
  <c r="BF17" i="5" s="1"/>
  <c r="AO16" i="5"/>
  <c r="AP18" i="5"/>
  <c r="BA18" i="5" s="1"/>
  <c r="BF18" i="5" s="1"/>
  <c r="BJ18" i="5" s="1"/>
  <c r="AW16" i="5"/>
  <c r="AW15" i="5"/>
  <c r="BJ24" i="5"/>
  <c r="T24" i="5"/>
  <c r="AQ23" i="5"/>
  <c r="BA23" i="5"/>
  <c r="BF23" i="5" s="1"/>
  <c r="AO15" i="5"/>
  <c r="AP15" i="5"/>
  <c r="BJ19" i="5"/>
  <c r="T19" i="5"/>
  <c r="BJ22" i="5"/>
  <c r="T22" i="5"/>
  <c r="BJ21" i="5"/>
  <c r="T21" i="5"/>
  <c r="E15" i="10"/>
  <c r="E19" i="10"/>
  <c r="E13" i="10"/>
  <c r="K13" i="10" s="1"/>
  <c r="E12" i="10"/>
  <c r="K12" i="10" s="1"/>
  <c r="E11" i="10"/>
  <c r="K11" i="10" s="1"/>
  <c r="C19" i="10"/>
  <c r="C18" i="10"/>
  <c r="E18" i="10" s="1"/>
  <c r="C17" i="10"/>
  <c r="E17" i="10" s="1"/>
  <c r="C16" i="10"/>
  <c r="E16" i="10" s="1"/>
  <c r="C15" i="10"/>
  <c r="C14" i="10"/>
  <c r="E14" i="10" s="1"/>
  <c r="BJ20" i="5" l="1"/>
  <c r="T20" i="5"/>
  <c r="AB20" i="5" s="1"/>
  <c r="AC20" i="5" s="1"/>
  <c r="BJ17" i="5"/>
  <c r="T17" i="5"/>
  <c r="AQ18" i="5"/>
  <c r="T18" i="5"/>
  <c r="AB18" i="5" s="1"/>
  <c r="AC18" i="5" s="1"/>
  <c r="AB24" i="5"/>
  <c r="AC24" i="5" s="1"/>
  <c r="Z24" i="5"/>
  <c r="AA24" i="5" s="1"/>
  <c r="T23" i="5"/>
  <c r="BJ23" i="5"/>
  <c r="Z19" i="5"/>
  <c r="AA19" i="5" s="1"/>
  <c r="AB19" i="5"/>
  <c r="AC19" i="5" s="1"/>
  <c r="Z21" i="5"/>
  <c r="AA21" i="5" s="1"/>
  <c r="AB21" i="5"/>
  <c r="AC21" i="5" s="1"/>
  <c r="Z22" i="5"/>
  <c r="AA22" i="5" s="1"/>
  <c r="AB22" i="5"/>
  <c r="AC22" i="5" s="1"/>
  <c r="AQ15" i="5"/>
  <c r="C84" i="10"/>
  <c r="D18" i="19"/>
  <c r="D85" i="10" s="1"/>
  <c r="C85" i="10"/>
  <c r="Z20" i="5" l="1"/>
  <c r="AA20" i="5" s="1"/>
  <c r="Z17" i="5"/>
  <c r="AA17" i="5" s="1"/>
  <c r="AB17" i="5"/>
  <c r="AC17" i="5" s="1"/>
  <c r="Z18" i="5"/>
  <c r="AA18" i="5" s="1"/>
  <c r="Z23" i="5"/>
  <c r="AA23" i="5" s="1"/>
  <c r="AB23" i="5"/>
  <c r="AC23" i="5" s="1"/>
  <c r="F83" i="10"/>
  <c r="E83" i="10"/>
  <c r="G83" i="10"/>
  <c r="H83" i="10" s="1"/>
  <c r="I83" i="10" s="1"/>
  <c r="F81" i="10" l="1"/>
  <c r="E81" i="10"/>
  <c r="G81" i="10"/>
  <c r="H81" i="10" s="1"/>
  <c r="I81" i="10" s="1"/>
  <c r="F73" i="10"/>
  <c r="E73" i="10"/>
  <c r="D73" i="10"/>
  <c r="C73" i="10"/>
  <c r="D72" i="10" l="1"/>
  <c r="C72" i="10"/>
  <c r="E71" i="10"/>
  <c r="D71" i="10"/>
  <c r="C71" i="10"/>
  <c r="V76" i="6"/>
  <c r="W73" i="6"/>
  <c r="D23" i="19" l="1"/>
  <c r="D90" i="10" s="1"/>
  <c r="D22" i="19"/>
  <c r="D89" i="10" s="1"/>
  <c r="D21" i="19"/>
  <c r="D88" i="10" s="1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U9" i="20"/>
  <c r="AG299" i="20"/>
  <c r="AG291" i="20"/>
  <c r="AG287" i="20"/>
  <c r="AG279" i="20"/>
  <c r="AG275" i="20"/>
  <c r="AG267" i="20"/>
  <c r="AG263" i="20"/>
  <c r="AG255" i="20"/>
  <c r="AG250" i="20"/>
  <c r="AG242" i="20"/>
  <c r="AG238" i="20"/>
  <c r="AG230" i="20"/>
  <c r="AG226" i="20"/>
  <c r="AG218" i="20"/>
  <c r="AB299" i="20"/>
  <c r="AB298" i="20"/>
  <c r="AG298" i="20" s="1"/>
  <c r="AB297" i="20"/>
  <c r="AG297" i="20" s="1"/>
  <c r="AB296" i="20"/>
  <c r="AG296" i="20" s="1"/>
  <c r="AG295" i="20" s="1"/>
  <c r="AB295" i="20"/>
  <c r="AB294" i="20"/>
  <c r="AB293" i="20"/>
  <c r="AG293" i="20" s="1"/>
  <c r="AB292" i="20"/>
  <c r="AG292" i="20" s="1"/>
  <c r="AB291" i="20"/>
  <c r="AB290" i="20"/>
  <c r="AG290" i="20" s="1"/>
  <c r="AB289" i="20"/>
  <c r="AB288" i="20"/>
  <c r="AB287" i="20"/>
  <c r="AB286" i="20"/>
  <c r="AG286" i="20" s="1"/>
  <c r="AB285" i="20"/>
  <c r="AG285" i="20" s="1"/>
  <c r="AB284" i="20"/>
  <c r="AG284" i="20" s="1"/>
  <c r="AG283" i="20" s="1"/>
  <c r="AB283" i="20"/>
  <c r="AB282" i="20"/>
  <c r="AB281" i="20"/>
  <c r="AG281" i="20" s="1"/>
  <c r="AB280" i="20"/>
  <c r="AG280" i="20" s="1"/>
  <c r="AB279" i="20"/>
  <c r="AB278" i="20"/>
  <c r="AG278" i="20" s="1"/>
  <c r="AB277" i="20"/>
  <c r="AB276" i="20"/>
  <c r="AB275" i="20"/>
  <c r="AB274" i="20"/>
  <c r="AG274" i="20" s="1"/>
  <c r="AB273" i="20"/>
  <c r="AG273" i="20" s="1"/>
  <c r="AB272" i="20"/>
  <c r="AG272" i="20" s="1"/>
  <c r="AB271" i="20"/>
  <c r="AB270" i="20"/>
  <c r="AB269" i="20"/>
  <c r="AG269" i="20" s="1"/>
  <c r="AB268" i="20"/>
  <c r="AG268" i="20" s="1"/>
  <c r="AB267" i="20"/>
  <c r="AB266" i="20"/>
  <c r="AG266" i="20" s="1"/>
  <c r="AB265" i="20"/>
  <c r="AB264" i="20"/>
  <c r="AB263" i="20"/>
  <c r="AB262" i="20"/>
  <c r="AG262" i="20" s="1"/>
  <c r="AB261" i="20"/>
  <c r="AG261" i="20" s="1"/>
  <c r="AB260" i="20"/>
  <c r="AG260" i="20" s="1"/>
  <c r="AB259" i="20"/>
  <c r="AB258" i="20"/>
  <c r="AB257" i="20"/>
  <c r="AG257" i="20" s="1"/>
  <c r="AB256" i="20"/>
  <c r="AG256" i="20" s="1"/>
  <c r="AB255" i="20"/>
  <c r="AB254" i="20"/>
  <c r="AG254" i="20" s="1"/>
  <c r="AB253" i="20"/>
  <c r="AB252" i="20"/>
  <c r="AB250" i="20"/>
  <c r="AB249" i="20"/>
  <c r="AG249" i="20" s="1"/>
  <c r="AB248" i="20"/>
  <c r="AG248" i="20" s="1"/>
  <c r="AB247" i="20"/>
  <c r="AG247" i="20" s="1"/>
  <c r="AG246" i="20" s="1"/>
  <c r="AB246" i="20"/>
  <c r="AB245" i="20"/>
  <c r="AB244" i="20"/>
  <c r="AG244" i="20" s="1"/>
  <c r="AB243" i="20"/>
  <c r="AG243" i="20" s="1"/>
  <c r="AB242" i="20"/>
  <c r="AB241" i="20"/>
  <c r="AG241" i="20" s="1"/>
  <c r="AB240" i="20"/>
  <c r="AB239" i="20"/>
  <c r="AB238" i="20"/>
  <c r="AB237" i="20"/>
  <c r="AG237" i="20" s="1"/>
  <c r="AB236" i="20"/>
  <c r="AG236" i="20" s="1"/>
  <c r="AB235" i="20"/>
  <c r="AG235" i="20" s="1"/>
  <c r="AB234" i="20"/>
  <c r="AB233" i="20"/>
  <c r="AB232" i="20"/>
  <c r="AG232" i="20" s="1"/>
  <c r="AB231" i="20"/>
  <c r="AG231" i="20" s="1"/>
  <c r="AB230" i="20"/>
  <c r="AB229" i="20"/>
  <c r="AG229" i="20" s="1"/>
  <c r="AB228" i="20"/>
  <c r="AB227" i="20"/>
  <c r="AB226" i="20"/>
  <c r="AB225" i="20"/>
  <c r="AG225" i="20" s="1"/>
  <c r="AB224" i="20"/>
  <c r="AG224" i="20" s="1"/>
  <c r="AB223" i="20"/>
  <c r="AG223" i="20" s="1"/>
  <c r="AB222" i="20"/>
  <c r="AB221" i="20"/>
  <c r="AB220" i="20"/>
  <c r="AG220" i="20" s="1"/>
  <c r="AB219" i="20"/>
  <c r="AG219" i="20" s="1"/>
  <c r="AB218" i="20"/>
  <c r="AB217" i="20"/>
  <c r="AG217" i="20" s="1"/>
  <c r="AB216" i="20"/>
  <c r="AB215" i="20"/>
  <c r="AB214" i="20"/>
  <c r="AG214" i="20" s="1"/>
  <c r="AB213" i="20"/>
  <c r="AG213" i="20" s="1"/>
  <c r="AB212" i="20"/>
  <c r="AG212" i="20" s="1"/>
  <c r="AB211" i="20"/>
  <c r="AG211" i="20" s="1"/>
  <c r="AG210" i="20" s="1"/>
  <c r="AB210" i="20"/>
  <c r="AB209" i="20"/>
  <c r="AB208" i="20"/>
  <c r="AG208" i="20" s="1"/>
  <c r="AB207" i="20"/>
  <c r="AG207" i="20" s="1"/>
  <c r="AB206" i="20"/>
  <c r="AG206" i="20" s="1"/>
  <c r="AB205" i="20"/>
  <c r="AG205" i="20" s="1"/>
  <c r="AB204" i="20"/>
  <c r="AB203" i="20"/>
  <c r="Z293" i="20"/>
  <c r="U299" i="20"/>
  <c r="Z299" i="20" s="1"/>
  <c r="U298" i="20"/>
  <c r="Z298" i="20" s="1"/>
  <c r="U297" i="20"/>
  <c r="Z297" i="20" s="1"/>
  <c r="U296" i="20"/>
  <c r="Z296" i="20" s="1"/>
  <c r="U295" i="20"/>
  <c r="U294" i="20"/>
  <c r="U293" i="20"/>
  <c r="U292" i="20"/>
  <c r="Z292" i="20" s="1"/>
  <c r="U291" i="20"/>
  <c r="Z291" i="20" s="1"/>
  <c r="Z289" i="20" s="1"/>
  <c r="U290" i="20"/>
  <c r="Z290" i="20" s="1"/>
  <c r="U289" i="20"/>
  <c r="U288" i="20"/>
  <c r="U287" i="20"/>
  <c r="Z287" i="20" s="1"/>
  <c r="U286" i="20"/>
  <c r="Z286" i="20" s="1"/>
  <c r="U285" i="20"/>
  <c r="Z285" i="20" s="1"/>
  <c r="U284" i="20"/>
  <c r="Z284" i="20" s="1"/>
  <c r="U283" i="20"/>
  <c r="U282" i="20"/>
  <c r="U281" i="20"/>
  <c r="Z281" i="20" s="1"/>
  <c r="Z276" i="20" s="1"/>
  <c r="U280" i="20"/>
  <c r="Z280" i="20" s="1"/>
  <c r="U279" i="20"/>
  <c r="Z279" i="20" s="1"/>
  <c r="U278" i="20"/>
  <c r="Z278" i="20" s="1"/>
  <c r="U277" i="20"/>
  <c r="U276" i="20"/>
  <c r="U275" i="20"/>
  <c r="Z275" i="20" s="1"/>
  <c r="U274" i="20"/>
  <c r="Z274" i="20" s="1"/>
  <c r="U273" i="20"/>
  <c r="Z273" i="20" s="1"/>
  <c r="Z271" i="20" s="1"/>
  <c r="U272" i="20"/>
  <c r="Z272" i="20" s="1"/>
  <c r="U271" i="20"/>
  <c r="U270" i="20"/>
  <c r="U269" i="20"/>
  <c r="Z269" i="20" s="1"/>
  <c r="U268" i="20"/>
  <c r="Z268" i="20" s="1"/>
  <c r="U267" i="20"/>
  <c r="Z267" i="20" s="1"/>
  <c r="U266" i="20"/>
  <c r="Z266" i="20" s="1"/>
  <c r="U265" i="20"/>
  <c r="U264" i="20"/>
  <c r="U263" i="20"/>
  <c r="Z263" i="20" s="1"/>
  <c r="U262" i="20"/>
  <c r="Z262" i="20" s="1"/>
  <c r="U261" i="20"/>
  <c r="Z261" i="20" s="1"/>
  <c r="U260" i="20"/>
  <c r="Z260" i="20" s="1"/>
  <c r="U259" i="20"/>
  <c r="U258" i="20"/>
  <c r="U257" i="20"/>
  <c r="Z257" i="20" s="1"/>
  <c r="U256" i="20"/>
  <c r="Z256" i="20" s="1"/>
  <c r="U255" i="20"/>
  <c r="Z255" i="20" s="1"/>
  <c r="U254" i="20"/>
  <c r="Z254" i="20" s="1"/>
  <c r="U253" i="20"/>
  <c r="U252" i="20"/>
  <c r="U250" i="20"/>
  <c r="Z250" i="20" s="1"/>
  <c r="U249" i="20"/>
  <c r="Z249" i="20" s="1"/>
  <c r="U248" i="20"/>
  <c r="Z248" i="20" s="1"/>
  <c r="U247" i="20"/>
  <c r="Z247" i="20" s="1"/>
  <c r="U246" i="20"/>
  <c r="U245" i="20"/>
  <c r="U244" i="20"/>
  <c r="Z244" i="20" s="1"/>
  <c r="U243" i="20"/>
  <c r="Z243" i="20" s="1"/>
  <c r="U242" i="20"/>
  <c r="Z242" i="20" s="1"/>
  <c r="U241" i="20"/>
  <c r="Z241" i="20" s="1"/>
  <c r="U240" i="20"/>
  <c r="U239" i="20"/>
  <c r="U238" i="20"/>
  <c r="Z238" i="20" s="1"/>
  <c r="U237" i="20"/>
  <c r="Z237" i="20" s="1"/>
  <c r="U236" i="20"/>
  <c r="Z236" i="20" s="1"/>
  <c r="U235" i="20"/>
  <c r="Z235" i="20" s="1"/>
  <c r="U234" i="20"/>
  <c r="U233" i="20"/>
  <c r="U232" i="20"/>
  <c r="Z232" i="20" s="1"/>
  <c r="U231" i="20"/>
  <c r="Z231" i="20" s="1"/>
  <c r="U230" i="20"/>
  <c r="Z230" i="20" s="1"/>
  <c r="U229" i="20"/>
  <c r="Z229" i="20" s="1"/>
  <c r="U228" i="20"/>
  <c r="U227" i="20"/>
  <c r="U226" i="20"/>
  <c r="Z226" i="20" s="1"/>
  <c r="U225" i="20"/>
  <c r="Z225" i="20" s="1"/>
  <c r="U224" i="20"/>
  <c r="Z224" i="20" s="1"/>
  <c r="Z222" i="20" s="1"/>
  <c r="U223" i="20"/>
  <c r="Z223" i="20" s="1"/>
  <c r="U222" i="20"/>
  <c r="U221" i="20"/>
  <c r="U220" i="20"/>
  <c r="Z220" i="20" s="1"/>
  <c r="U219" i="20"/>
  <c r="Z219" i="20" s="1"/>
  <c r="U218" i="20"/>
  <c r="Z218" i="20" s="1"/>
  <c r="U217" i="20"/>
  <c r="Z217" i="20" s="1"/>
  <c r="U216" i="20"/>
  <c r="U215" i="20"/>
  <c r="U214" i="20"/>
  <c r="Z214" i="20" s="1"/>
  <c r="U213" i="20"/>
  <c r="Z213" i="20" s="1"/>
  <c r="U212" i="20"/>
  <c r="Z212" i="20" s="1"/>
  <c r="U211" i="20"/>
  <c r="Z211" i="20" s="1"/>
  <c r="U210" i="20"/>
  <c r="U209" i="20"/>
  <c r="U208" i="20"/>
  <c r="Z208" i="20" s="1"/>
  <c r="U207" i="20"/>
  <c r="Z207" i="20" s="1"/>
  <c r="U206" i="20"/>
  <c r="Z206" i="20" s="1"/>
  <c r="U205" i="20"/>
  <c r="Z205" i="20" s="1"/>
  <c r="U204" i="20"/>
  <c r="U203" i="20"/>
  <c r="Z204" i="20" l="1"/>
  <c r="Z203" i="20"/>
  <c r="Z216" i="20"/>
  <c r="Z227" i="20"/>
  <c r="Z253" i="20"/>
  <c r="Z265" i="20"/>
  <c r="AG222" i="20"/>
  <c r="AG234" i="20"/>
  <c r="AG259" i="20"/>
  <c r="AG271" i="20"/>
  <c r="Z210" i="20"/>
  <c r="Z240" i="20"/>
  <c r="Z259" i="20"/>
  <c r="Z277" i="20"/>
  <c r="AG204" i="20"/>
  <c r="AG253" i="20"/>
  <c r="AG252" i="20"/>
  <c r="AG265" i="20"/>
  <c r="AG276" i="20"/>
  <c r="Z228" i="20"/>
  <c r="Z234" i="20"/>
  <c r="Z246" i="20"/>
  <c r="Z283" i="20"/>
  <c r="Z295" i="20"/>
  <c r="AG216" i="20"/>
  <c r="AG228" i="20"/>
  <c r="AG240" i="20"/>
  <c r="AG277" i="20"/>
  <c r="AG289" i="20"/>
  <c r="AG227" i="20"/>
  <c r="AG203" i="20"/>
  <c r="Z252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AI65" i="22"/>
  <c r="B65" i="22"/>
  <c r="B66" i="22" s="1"/>
  <c r="B67" i="22" s="1"/>
  <c r="AI64" i="22"/>
  <c r="AI72" i="22" s="1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M62" i="22"/>
  <c r="AK62" i="22"/>
  <c r="J62" i="22"/>
  <c r="BH61" i="22"/>
  <c r="BI61" i="22" s="1"/>
  <c r="BE61" i="22"/>
  <c r="BD61" i="22"/>
  <c r="AZ61" i="22"/>
  <c r="BA61" i="22" s="1"/>
  <c r="AY61" i="22"/>
  <c r="AQ61" i="22"/>
  <c r="AN61" i="22"/>
  <c r="AM61" i="22"/>
  <c r="AP61" i="22" s="1"/>
  <c r="AK61" i="22"/>
  <c r="J61" i="22"/>
  <c r="BH60" i="22"/>
  <c r="BI60" i="22" s="1"/>
  <c r="BE60" i="22"/>
  <c r="BD60" i="22"/>
  <c r="AZ60" i="22"/>
  <c r="BA60" i="22" s="1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AQ58" i="22"/>
  <c r="AN58" i="22"/>
  <c r="AM58" i="22"/>
  <c r="AK58" i="22"/>
  <c r="J58" i="22"/>
  <c r="BH57" i="22"/>
  <c r="BI57" i="22" s="1"/>
  <c r="BE57" i="22"/>
  <c r="BD57" i="22"/>
  <c r="AZ57" i="22"/>
  <c r="AY57" i="22"/>
  <c r="AQ57" i="22"/>
  <c r="AN57" i="22"/>
  <c r="AM57" i="22"/>
  <c r="AK57" i="22"/>
  <c r="J57" i="22"/>
  <c r="BH56" i="22"/>
  <c r="BI56" i="22" s="1"/>
  <c r="BE56" i="22"/>
  <c r="BD56" i="22"/>
  <c r="AZ56" i="22"/>
  <c r="AY56" i="22"/>
  <c r="AQ56" i="22"/>
  <c r="AN56" i="22"/>
  <c r="AM56" i="22"/>
  <c r="AK56" i="22"/>
  <c r="J56" i="22"/>
  <c r="BH55" i="22"/>
  <c r="BI55" i="22" s="1"/>
  <c r="BE55" i="22"/>
  <c r="BD55" i="22"/>
  <c r="AZ55" i="22"/>
  <c r="BA55" i="22" s="1"/>
  <c r="AY55" i="22"/>
  <c r="AQ55" i="22"/>
  <c r="AP55" i="22"/>
  <c r="AR55" i="22" s="1"/>
  <c r="AN55" i="22"/>
  <c r="AM55" i="22"/>
  <c r="AK55" i="22"/>
  <c r="J55" i="22"/>
  <c r="BH54" i="22"/>
  <c r="BI54" i="22" s="1"/>
  <c r="BE54" i="22"/>
  <c r="BD54" i="22"/>
  <c r="AZ54" i="22"/>
  <c r="BA54" i="22" s="1"/>
  <c r="AY54" i="22"/>
  <c r="AQ54" i="22"/>
  <c r="AN54" i="22"/>
  <c r="AM54" i="22"/>
  <c r="AP54" i="22" s="1"/>
  <c r="AK54" i="22"/>
  <c r="J54" i="22"/>
  <c r="BH53" i="22"/>
  <c r="BI53" i="22" s="1"/>
  <c r="BE53" i="22"/>
  <c r="BD53" i="22"/>
  <c r="AZ53" i="22"/>
  <c r="BA53" i="22" s="1"/>
  <c r="AY53" i="22"/>
  <c r="AQ53" i="22"/>
  <c r="AN53" i="22"/>
  <c r="AP53" i="22" s="1"/>
  <c r="AR53" i="22" s="1"/>
  <c r="AM53" i="22"/>
  <c r="AK53" i="22"/>
  <c r="J53" i="22"/>
  <c r="BH52" i="22"/>
  <c r="BI52" i="22" s="1"/>
  <c r="BE52" i="22"/>
  <c r="BD52" i="22"/>
  <c r="AZ52" i="22"/>
  <c r="AY52" i="22"/>
  <c r="AQ52" i="22"/>
  <c r="AN52" i="22"/>
  <c r="AM52" i="22"/>
  <c r="AP52" i="22" s="1"/>
  <c r="AR52" i="22" s="1"/>
  <c r="AK52" i="22"/>
  <c r="J52" i="22"/>
  <c r="BH51" i="22"/>
  <c r="BI51" i="22" s="1"/>
  <c r="BE51" i="22"/>
  <c r="BD51" i="22"/>
  <c r="AZ51" i="22"/>
  <c r="AY51" i="22"/>
  <c r="AQ51" i="22"/>
  <c r="AN51" i="22"/>
  <c r="AM51" i="22"/>
  <c r="AP51" i="22" s="1"/>
  <c r="AR51" i="22" s="1"/>
  <c r="AK51" i="22"/>
  <c r="J51" i="22"/>
  <c r="BH50" i="22"/>
  <c r="BI50" i="22" s="1"/>
  <c r="BE50" i="22"/>
  <c r="BD50" i="22"/>
  <c r="AZ50" i="22"/>
  <c r="BA50" i="22" s="1"/>
  <c r="AY50" i="22"/>
  <c r="AQ50" i="22"/>
  <c r="AN50" i="22"/>
  <c r="AP50" i="22" s="1"/>
  <c r="AR50" i="22" s="1"/>
  <c r="AM50" i="22"/>
  <c r="AK50" i="22"/>
  <c r="J50" i="22"/>
  <c r="BH49" i="22"/>
  <c r="BI49" i="22" s="1"/>
  <c r="BE49" i="22"/>
  <c r="BD49" i="22"/>
  <c r="AZ49" i="22"/>
  <c r="BA49" i="22" s="1"/>
  <c r="AY49" i="22"/>
  <c r="AQ49" i="22"/>
  <c r="AN49" i="22"/>
  <c r="AM49" i="22"/>
  <c r="AP49" i="22" s="1"/>
  <c r="AR49" i="22" s="1"/>
  <c r="AK49" i="22"/>
  <c r="J49" i="22"/>
  <c r="BH48" i="22"/>
  <c r="BI48" i="22" s="1"/>
  <c r="BE48" i="22"/>
  <c r="BD48" i="22"/>
  <c r="AZ48" i="22"/>
  <c r="BA48" i="22" s="1"/>
  <c r="AY48" i="22"/>
  <c r="AQ48" i="22"/>
  <c r="AN48" i="22"/>
  <c r="AM48" i="22"/>
  <c r="AP48" i="22" s="1"/>
  <c r="AK48" i="22"/>
  <c r="J48" i="22"/>
  <c r="BH47" i="22"/>
  <c r="BI47" i="22" s="1"/>
  <c r="BE47" i="22"/>
  <c r="BD47" i="22"/>
  <c r="AZ47" i="22"/>
  <c r="AY47" i="22"/>
  <c r="AQ47" i="22"/>
  <c r="AR47" i="22" s="1"/>
  <c r="AN47" i="22"/>
  <c r="AM47" i="22"/>
  <c r="AP47" i="22" s="1"/>
  <c r="AK47" i="22"/>
  <c r="J47" i="22"/>
  <c r="BH46" i="22"/>
  <c r="BI46" i="22" s="1"/>
  <c r="BE46" i="22"/>
  <c r="BD46" i="22"/>
  <c r="BA46" i="22"/>
  <c r="AZ46" i="22"/>
  <c r="AY46" i="22"/>
  <c r="AQ46" i="22"/>
  <c r="AN46" i="22"/>
  <c r="AM46" i="22"/>
  <c r="AK46" i="22"/>
  <c r="J46" i="22"/>
  <c r="BH45" i="22"/>
  <c r="BI45" i="22" s="1"/>
  <c r="BE45" i="22"/>
  <c r="BD45" i="22"/>
  <c r="AZ45" i="22"/>
  <c r="BA45" i="22" s="1"/>
  <c r="AY45" i="22"/>
  <c r="AQ45" i="22"/>
  <c r="AN45" i="22"/>
  <c r="AM45" i="22"/>
  <c r="AP45" i="22" s="1"/>
  <c r="AK45" i="22"/>
  <c r="J45" i="22"/>
  <c r="BH44" i="22"/>
  <c r="BI44" i="22" s="1"/>
  <c r="BE44" i="22"/>
  <c r="BD44" i="22"/>
  <c r="AZ44" i="22"/>
  <c r="BA44" i="22" s="1"/>
  <c r="AY44" i="22"/>
  <c r="AQ44" i="22"/>
  <c r="AN44" i="22"/>
  <c r="AM44" i="22"/>
  <c r="AP44" i="22" s="1"/>
  <c r="AK44" i="22"/>
  <c r="J44" i="22"/>
  <c r="BH43" i="22"/>
  <c r="BI43" i="22" s="1"/>
  <c r="BE43" i="22"/>
  <c r="BD43" i="22"/>
  <c r="AZ43" i="22"/>
  <c r="AY43" i="22"/>
  <c r="BA43" i="22" s="1"/>
  <c r="AQ43" i="22"/>
  <c r="AN43" i="22"/>
  <c r="AM43" i="22"/>
  <c r="AK43" i="22"/>
  <c r="J43" i="22"/>
  <c r="BH42" i="22"/>
  <c r="BI42" i="22" s="1"/>
  <c r="BE42" i="22"/>
  <c r="BD42" i="22"/>
  <c r="AZ42" i="22"/>
  <c r="BA42" i="22" s="1"/>
  <c r="AY42" i="22"/>
  <c r="AQ42" i="22"/>
  <c r="AN42" i="22"/>
  <c r="AM42" i="22"/>
  <c r="AK42" i="22"/>
  <c r="J42" i="22"/>
  <c r="BH41" i="22"/>
  <c r="BI41" i="22" s="1"/>
  <c r="BE41" i="22"/>
  <c r="BD41" i="22"/>
  <c r="AZ41" i="22"/>
  <c r="BA41" i="22" s="1"/>
  <c r="AY41" i="22"/>
  <c r="AQ41" i="22"/>
  <c r="AN41" i="22"/>
  <c r="AM41" i="22"/>
  <c r="AP41" i="22" s="1"/>
  <c r="AR41" i="22" s="1"/>
  <c r="AK41" i="22"/>
  <c r="J41" i="22"/>
  <c r="BH40" i="22"/>
  <c r="BI40" i="22" s="1"/>
  <c r="BE40" i="22"/>
  <c r="BD40" i="22"/>
  <c r="AZ40" i="22"/>
  <c r="AY40" i="22"/>
  <c r="AQ40" i="22"/>
  <c r="AN40" i="22"/>
  <c r="AM40" i="22"/>
  <c r="AP40" i="22" s="1"/>
  <c r="AK40" i="22"/>
  <c r="J40" i="22"/>
  <c r="BH39" i="22"/>
  <c r="BI39" i="22" s="1"/>
  <c r="BE39" i="22"/>
  <c r="BD39" i="22"/>
  <c r="AZ39" i="22"/>
  <c r="BA39" i="22" s="1"/>
  <c r="AY39" i="22"/>
  <c r="AQ39" i="22"/>
  <c r="AN39" i="22"/>
  <c r="AM39" i="22"/>
  <c r="AP39" i="22" s="1"/>
  <c r="AK39" i="22"/>
  <c r="J39" i="22"/>
  <c r="BH38" i="22"/>
  <c r="BI38" i="22" s="1"/>
  <c r="BE38" i="22"/>
  <c r="BD38" i="22"/>
  <c r="AZ38" i="22"/>
  <c r="BA38" i="22" s="1"/>
  <c r="AY38" i="22"/>
  <c r="AQ38" i="22"/>
  <c r="AR38" i="22" s="1"/>
  <c r="AN38" i="22"/>
  <c r="AM38" i="22"/>
  <c r="AP38" i="22" s="1"/>
  <c r="AK38" i="22"/>
  <c r="J38" i="22"/>
  <c r="BH37" i="22"/>
  <c r="BI37" i="22" s="1"/>
  <c r="BE37" i="22"/>
  <c r="BD37" i="22"/>
  <c r="AZ37" i="22"/>
  <c r="BA37" i="22" s="1"/>
  <c r="AY37" i="22"/>
  <c r="AQ37" i="22"/>
  <c r="AR37" i="22" s="1"/>
  <c r="AN37" i="22"/>
  <c r="AM37" i="22"/>
  <c r="AK37" i="22"/>
  <c r="J37" i="22"/>
  <c r="BH36" i="22"/>
  <c r="BI36" i="22" s="1"/>
  <c r="BE36" i="22"/>
  <c r="BD36" i="22"/>
  <c r="AZ36" i="22"/>
  <c r="BA36" i="22" s="1"/>
  <c r="AY36" i="22"/>
  <c r="AQ36" i="22"/>
  <c r="AR36" i="22" s="1"/>
  <c r="AP36" i="22"/>
  <c r="AN36" i="22"/>
  <c r="AM36" i="22"/>
  <c r="AK36" i="22"/>
  <c r="J36" i="22"/>
  <c r="BH35" i="22"/>
  <c r="BI35" i="22" s="1"/>
  <c r="BE35" i="22"/>
  <c r="BD35" i="22"/>
  <c r="AZ35" i="22"/>
  <c r="AY35" i="22"/>
  <c r="AQ35" i="22"/>
  <c r="AR35" i="22" s="1"/>
  <c r="AN35" i="22"/>
  <c r="AM35" i="22"/>
  <c r="AP35" i="22" s="1"/>
  <c r="AK35" i="22"/>
  <c r="J35" i="22"/>
  <c r="BH34" i="22"/>
  <c r="BI34" i="22" s="1"/>
  <c r="BE34" i="22"/>
  <c r="BD34" i="22"/>
  <c r="AZ34" i="22"/>
  <c r="BA34" i="22" s="1"/>
  <c r="AY34" i="22"/>
  <c r="AQ34" i="22"/>
  <c r="AR34" i="22" s="1"/>
  <c r="AN34" i="22"/>
  <c r="AM34" i="22"/>
  <c r="AP34" i="22" s="1"/>
  <c r="AK34" i="22"/>
  <c r="J34" i="22"/>
  <c r="BH33" i="22"/>
  <c r="BI33" i="22" s="1"/>
  <c r="BE33" i="22"/>
  <c r="BD33" i="22"/>
  <c r="AZ33" i="22"/>
  <c r="BA33" i="22" s="1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AY32" i="22"/>
  <c r="AQ32" i="22"/>
  <c r="AR32" i="22" s="1"/>
  <c r="AN32" i="22"/>
  <c r="AM32" i="22"/>
  <c r="AP32" i="22" s="1"/>
  <c r="AK32" i="22"/>
  <c r="J32" i="22"/>
  <c r="BH31" i="22"/>
  <c r="BI31" i="22" s="1"/>
  <c r="BE31" i="22"/>
  <c r="BD31" i="22"/>
  <c r="AZ31" i="22"/>
  <c r="AY31" i="22"/>
  <c r="AQ31" i="22"/>
  <c r="AR31" i="22" s="1"/>
  <c r="AN31" i="22"/>
  <c r="AM31" i="22"/>
  <c r="AP31" i="22" s="1"/>
  <c r="AK31" i="22"/>
  <c r="J31" i="22"/>
  <c r="BH30" i="22"/>
  <c r="BI30" i="22" s="1"/>
  <c r="BE30" i="22"/>
  <c r="BD30" i="22"/>
  <c r="AZ30" i="22"/>
  <c r="BA30" i="22" s="1"/>
  <c r="AY30" i="22"/>
  <c r="AQ30" i="22"/>
  <c r="AR30" i="22" s="1"/>
  <c r="AN30" i="22"/>
  <c r="AM30" i="22"/>
  <c r="AK30" i="22"/>
  <c r="J30" i="22"/>
  <c r="BH29" i="22"/>
  <c r="BI29" i="22" s="1"/>
  <c r="BE29" i="22"/>
  <c r="BD29" i="22"/>
  <c r="AZ29" i="22"/>
  <c r="BA29" i="22" s="1"/>
  <c r="AY29" i="22"/>
  <c r="AQ29" i="22"/>
  <c r="AR29" i="22" s="1"/>
  <c r="AN29" i="22"/>
  <c r="AM29" i="22"/>
  <c r="AP29" i="22" s="1"/>
  <c r="AK29" i="22"/>
  <c r="J29" i="22"/>
  <c r="BH28" i="22"/>
  <c r="BI28" i="22" s="1"/>
  <c r="BE28" i="22"/>
  <c r="BD28" i="22"/>
  <c r="AZ28" i="22"/>
  <c r="BA28" i="22" s="1"/>
  <c r="AY28" i="22"/>
  <c r="AQ28" i="22"/>
  <c r="AR28" i="22" s="1"/>
  <c r="AN28" i="22"/>
  <c r="AM28" i="22"/>
  <c r="AK28" i="22"/>
  <c r="J28" i="22"/>
  <c r="BH27" i="22"/>
  <c r="BI27" i="22" s="1"/>
  <c r="BE27" i="22"/>
  <c r="BD27" i="22"/>
  <c r="AZ27" i="22"/>
  <c r="BA27" i="22" s="1"/>
  <c r="AY27" i="22"/>
  <c r="AQ27" i="22"/>
  <c r="AR27" i="22" s="1"/>
  <c r="AN27" i="22"/>
  <c r="AM27" i="22"/>
  <c r="AK27" i="22"/>
  <c r="J27" i="22"/>
  <c r="BH26" i="22"/>
  <c r="BI26" i="22" s="1"/>
  <c r="BE26" i="22"/>
  <c r="BD26" i="22"/>
  <c r="AZ26" i="22"/>
  <c r="BA26" i="22" s="1"/>
  <c r="AY26" i="22"/>
  <c r="AQ26" i="22"/>
  <c r="AR26" i="22" s="1"/>
  <c r="AN26" i="22"/>
  <c r="AM26" i="22"/>
  <c r="AK26" i="22"/>
  <c r="J26" i="22"/>
  <c r="BH25" i="22"/>
  <c r="BI25" i="22" s="1"/>
  <c r="BE25" i="22"/>
  <c r="BD25" i="22"/>
  <c r="AZ25" i="22"/>
  <c r="AY25" i="22"/>
  <c r="BA25" i="22" s="1"/>
  <c r="AQ25" i="22"/>
  <c r="AR25" i="22" s="1"/>
  <c r="AN25" i="22"/>
  <c r="AM25" i="22"/>
  <c r="AP25" i="22" s="1"/>
  <c r="AK25" i="22"/>
  <c r="J25" i="22"/>
  <c r="BH24" i="22"/>
  <c r="BI24" i="22" s="1"/>
  <c r="BE24" i="22"/>
  <c r="BD24" i="22"/>
  <c r="AZ24" i="22"/>
  <c r="AY24" i="22"/>
  <c r="AR24" i="22"/>
  <c r="AQ24" i="22"/>
  <c r="AN24" i="22"/>
  <c r="AM24" i="22"/>
  <c r="AP24" i="22" s="1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N23" i="22"/>
  <c r="AM23" i="22"/>
  <c r="AP23" i="22" s="1"/>
  <c r="AK23" i="22"/>
  <c r="J23" i="22"/>
  <c r="BH22" i="22"/>
  <c r="BI22" i="22" s="1"/>
  <c r="BE22" i="22"/>
  <c r="BD22" i="22"/>
  <c r="AZ22" i="22"/>
  <c r="BA22" i="22" s="1"/>
  <c r="AY22" i="22"/>
  <c r="AQ22" i="22"/>
  <c r="AR22" i="22" s="1"/>
  <c r="AN22" i="22"/>
  <c r="AM22" i="22"/>
  <c r="AK22" i="22"/>
  <c r="J22" i="22"/>
  <c r="BH21" i="22"/>
  <c r="BI21" i="22" s="1"/>
  <c r="BE21" i="22"/>
  <c r="BD21" i="22"/>
  <c r="AZ21" i="22"/>
  <c r="BA21" i="22" s="1"/>
  <c r="AY21" i="22"/>
  <c r="AQ21" i="22"/>
  <c r="AR21" i="22" s="1"/>
  <c r="AN21" i="22"/>
  <c r="AM21" i="22"/>
  <c r="AK21" i="22"/>
  <c r="J21" i="22"/>
  <c r="BH20" i="22"/>
  <c r="BI20" i="22" s="1"/>
  <c r="BE20" i="22"/>
  <c r="BD20" i="22"/>
  <c r="AZ20" i="22"/>
  <c r="BA20" i="22" s="1"/>
  <c r="AY20" i="22"/>
  <c r="AQ20" i="22"/>
  <c r="AR20" i="22" s="1"/>
  <c r="AN20" i="22"/>
  <c r="AM20" i="22"/>
  <c r="AK20" i="22"/>
  <c r="J20" i="22"/>
  <c r="BH19" i="22"/>
  <c r="BI19" i="22" s="1"/>
  <c r="BE19" i="22"/>
  <c r="BD19" i="22"/>
  <c r="AZ19" i="22"/>
  <c r="BA19" i="22" s="1"/>
  <c r="AY19" i="22"/>
  <c r="AR19" i="22"/>
  <c r="AQ19" i="22"/>
  <c r="AN19" i="22"/>
  <c r="AM19" i="22"/>
  <c r="AP19" i="22" s="1"/>
  <c r="AK19" i="22"/>
  <c r="J19" i="22"/>
  <c r="BH18" i="22"/>
  <c r="BI18" i="22" s="1"/>
  <c r="BE18" i="22"/>
  <c r="BD18" i="22"/>
  <c r="AZ18" i="22"/>
  <c r="AY18" i="22"/>
  <c r="AQ18" i="22"/>
  <c r="AR18" i="22" s="1"/>
  <c r="AN18" i="22"/>
  <c r="AM18" i="22"/>
  <c r="AK18" i="22"/>
  <c r="J18" i="22"/>
  <c r="BH17" i="22"/>
  <c r="BI17" i="22" s="1"/>
  <c r="BE17" i="22"/>
  <c r="BD17" i="22"/>
  <c r="AZ17" i="22"/>
  <c r="BA17" i="22" s="1"/>
  <c r="AY17" i="22"/>
  <c r="AQ17" i="22"/>
  <c r="AR17" i="22" s="1"/>
  <c r="AN17" i="22"/>
  <c r="AM17" i="22"/>
  <c r="AP17" i="22" s="1"/>
  <c r="AK17" i="22"/>
  <c r="J17" i="22"/>
  <c r="BH16" i="22"/>
  <c r="BI16" i="22" s="1"/>
  <c r="BE16" i="22"/>
  <c r="BD16" i="22"/>
  <c r="AZ16" i="22"/>
  <c r="BA16" i="22" s="1"/>
  <c r="AY16" i="22"/>
  <c r="AQ16" i="22"/>
  <c r="AR16" i="22" s="1"/>
  <c r="AN16" i="22"/>
  <c r="AM16" i="22"/>
  <c r="AP16" i="22" s="1"/>
  <c r="AK16" i="22"/>
  <c r="J16" i="22"/>
  <c r="B16" i="22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5" i="22"/>
  <c r="BI15" i="22" s="1"/>
  <c r="BE15" i="22"/>
  <c r="BD15" i="22"/>
  <c r="AZ15" i="22"/>
  <c r="AY15" i="22"/>
  <c r="AQ15" i="22"/>
  <c r="AR15" i="22" s="1"/>
  <c r="AN15" i="22"/>
  <c r="AP15" i="22" s="1"/>
  <c r="AM15" i="22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P12" i="22"/>
  <c r="AA12" i="22" s="1"/>
  <c r="AF12" i="22" s="1"/>
  <c r="AG12" i="22" s="1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C61" i="21"/>
  <c r="AC60" i="21"/>
  <c r="AC59" i="21"/>
  <c r="AC56" i="21"/>
  <c r="AC55" i="21"/>
  <c r="AC54" i="21"/>
  <c r="AC53" i="21"/>
  <c r="AC50" i="21"/>
  <c r="AC49" i="21"/>
  <c r="AC48" i="21"/>
  <c r="AC47" i="21"/>
  <c r="AC44" i="21"/>
  <c r="AC43" i="21"/>
  <c r="AC42" i="21"/>
  <c r="AC41" i="21"/>
  <c r="AC38" i="21"/>
  <c r="AC37" i="21"/>
  <c r="AC36" i="21"/>
  <c r="AC35" i="21"/>
  <c r="AD35" i="21" s="1"/>
  <c r="AC32" i="21"/>
  <c r="AC31" i="21"/>
  <c r="AC30" i="21"/>
  <c r="AC29" i="21"/>
  <c r="AC26" i="21"/>
  <c r="AC25" i="21"/>
  <c r="AC24" i="21"/>
  <c r="AC20" i="21"/>
  <c r="AC19" i="21"/>
  <c r="AC18" i="21"/>
  <c r="AC23" i="21"/>
  <c r="AC17" i="21"/>
  <c r="AC17" i="18"/>
  <c r="AD11" i="21"/>
  <c r="AD18" i="21" s="1"/>
  <c r="AD55" i="21"/>
  <c r="AD48" i="21"/>
  <c r="AD47" i="21"/>
  <c r="AD44" i="21"/>
  <c r="AD43" i="21"/>
  <c r="AD41" i="21"/>
  <c r="AD38" i="21"/>
  <c r="AD37" i="21"/>
  <c r="AD36" i="21"/>
  <c r="AD32" i="21"/>
  <c r="AD31" i="21"/>
  <c r="AD30" i="21"/>
  <c r="AD29" i="21"/>
  <c r="AD26" i="21"/>
  <c r="AD25" i="21"/>
  <c r="AD24" i="21"/>
  <c r="AD23" i="21"/>
  <c r="AD19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AF12" i="21" s="1"/>
  <c r="AG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9" i="20"/>
  <c r="AR54" i="22" l="1"/>
  <c r="AT54" i="22" s="1"/>
  <c r="AR39" i="22"/>
  <c r="AT39" i="22" s="1"/>
  <c r="AB12" i="21"/>
  <c r="AD60" i="21"/>
  <c r="AD17" i="21"/>
  <c r="AE17" i="21" s="1"/>
  <c r="AD54" i="21"/>
  <c r="AP18" i="22"/>
  <c r="W19" i="22"/>
  <c r="X19" i="22" s="1"/>
  <c r="AL21" i="22"/>
  <c r="AL22" i="22"/>
  <c r="AR40" i="22"/>
  <c r="AR45" i="22"/>
  <c r="AR48" i="22"/>
  <c r="BA51" i="22"/>
  <c r="AP62" i="22"/>
  <c r="AD61" i="21"/>
  <c r="AL16" i="22"/>
  <c r="AO16" i="22" s="1"/>
  <c r="W18" i="22"/>
  <c r="X18" i="22" s="1"/>
  <c r="Y18" i="22" s="1"/>
  <c r="AD19" i="22"/>
  <c r="AP20" i="22"/>
  <c r="AP21" i="22"/>
  <c r="AP22" i="22"/>
  <c r="BA32" i="22"/>
  <c r="AL38" i="22"/>
  <c r="AP43" i="22"/>
  <c r="AP46" i="22"/>
  <c r="AP56" i="22"/>
  <c r="BA57" i="22"/>
  <c r="AP58" i="22"/>
  <c r="AR58" i="22" s="1"/>
  <c r="AD20" i="21"/>
  <c r="AD50" i="21"/>
  <c r="AD62" i="21"/>
  <c r="BA15" i="22"/>
  <c r="W20" i="22"/>
  <c r="AL29" i="22"/>
  <c r="AP30" i="22"/>
  <c r="BA40" i="22"/>
  <c r="AR61" i="22"/>
  <c r="AD53" i="21"/>
  <c r="BA18" i="22"/>
  <c r="AD20" i="22"/>
  <c r="AR46" i="22"/>
  <c r="BA47" i="22"/>
  <c r="BA52" i="22"/>
  <c r="BA56" i="22"/>
  <c r="AP57" i="22"/>
  <c r="BA58" i="22"/>
  <c r="AE20" i="22"/>
  <c r="AF20" i="22" s="1"/>
  <c r="AE19" i="22"/>
  <c r="AF19" i="22" s="1"/>
  <c r="X26" i="22"/>
  <c r="Y26" i="22" s="1"/>
  <c r="AE18" i="22"/>
  <c r="AF18" i="22" s="1"/>
  <c r="Y12" i="22"/>
  <c r="Z12" i="22" s="1"/>
  <c r="U12" i="22"/>
  <c r="AD26" i="22"/>
  <c r="AD35" i="22"/>
  <c r="AB12" i="22"/>
  <c r="AL17" i="22"/>
  <c r="AO17" i="22" s="1"/>
  <c r="AO21" i="22"/>
  <c r="AL23" i="22"/>
  <c r="AO23" i="22" s="1"/>
  <c r="BA24" i="22"/>
  <c r="AP27" i="22"/>
  <c r="AT40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W37" i="22"/>
  <c r="Y19" i="22"/>
  <c r="AL60" i="22"/>
  <c r="AL47" i="22"/>
  <c r="AL53" i="22"/>
  <c r="AL59" i="22"/>
  <c r="AO59" i="22" s="1"/>
  <c r="AL46" i="22"/>
  <c r="AL45" i="22"/>
  <c r="AO45" i="22" s="1"/>
  <c r="AL52" i="22"/>
  <c r="AO52" i="22" s="1"/>
  <c r="AL51" i="22"/>
  <c r="AO51" i="22" s="1"/>
  <c r="AL50" i="22"/>
  <c r="AO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L61" i="22"/>
  <c r="AL48" i="22"/>
  <c r="AO48" i="22" s="1"/>
  <c r="AL44" i="22"/>
  <c r="AL42" i="22"/>
  <c r="AL41" i="22"/>
  <c r="AO41" i="22" s="1"/>
  <c r="AL40" i="22"/>
  <c r="AO40" i="22" s="1"/>
  <c r="AV40" i="22" s="1"/>
  <c r="AL35" i="22"/>
  <c r="AO35" i="22" s="1"/>
  <c r="AL54" i="22"/>
  <c r="AL39" i="22"/>
  <c r="AL33" i="22"/>
  <c r="AO33" i="22" s="1"/>
  <c r="AL30" i="22"/>
  <c r="AL28" i="22"/>
  <c r="AO28" i="22" s="1"/>
  <c r="AL27" i="22"/>
  <c r="AO27" i="22" s="1"/>
  <c r="AL26" i="22"/>
  <c r="AO26" i="22" s="1"/>
  <c r="AL37" i="22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Y20" i="22"/>
  <c r="X20" i="22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O37" i="22"/>
  <c r="AD61" i="22"/>
  <c r="AO42" i="22"/>
  <c r="AT47" i="22"/>
  <c r="BA35" i="22"/>
  <c r="AP37" i="22"/>
  <c r="AD38" i="22"/>
  <c r="AO39" i="22"/>
  <c r="AV39" i="22" s="1"/>
  <c r="AP42" i="22"/>
  <c r="AR42" i="22" s="1"/>
  <c r="AO44" i="22"/>
  <c r="AO54" i="22"/>
  <c r="AD36" i="22"/>
  <c r="AO38" i="22"/>
  <c r="AO46" i="22"/>
  <c r="AV46" i="22" s="1"/>
  <c r="W47" i="22"/>
  <c r="AV48" i="22"/>
  <c r="AU48" i="22"/>
  <c r="AT48" i="22"/>
  <c r="AD50" i="22"/>
  <c r="AO61" i="22"/>
  <c r="AU39" i="22"/>
  <c r="AR62" i="22"/>
  <c r="AR43" i="22"/>
  <c r="AR44" i="22"/>
  <c r="AD49" i="22"/>
  <c r="AV55" i="22"/>
  <c r="AU55" i="22"/>
  <c r="AT55" i="22"/>
  <c r="AO60" i="22"/>
  <c r="AD53" i="22"/>
  <c r="AD55" i="22"/>
  <c r="W59" i="22"/>
  <c r="AR59" i="22"/>
  <c r="AT60" i="22"/>
  <c r="AV60" i="22"/>
  <c r="AT45" i="22"/>
  <c r="AT46" i="22"/>
  <c r="W48" i="22"/>
  <c r="AR56" i="22"/>
  <c r="AV61" i="22"/>
  <c r="AU61" i="22"/>
  <c r="AT61" i="22"/>
  <c r="AD62" i="22"/>
  <c r="AO47" i="22"/>
  <c r="AV50" i="22"/>
  <c r="AU50" i="22"/>
  <c r="AT50" i="22"/>
  <c r="AV51" i="22"/>
  <c r="AU51" i="22"/>
  <c r="AT51" i="22"/>
  <c r="AV52" i="22"/>
  <c r="AU52" i="22"/>
  <c r="AT52" i="22"/>
  <c r="AO53" i="22"/>
  <c r="AU53" i="22" s="1"/>
  <c r="AV54" i="22"/>
  <c r="AR57" i="22"/>
  <c r="AD54" i="22"/>
  <c r="AU60" i="22"/>
  <c r="AU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/>
  <c r="AE47" i="21"/>
  <c r="AF47" i="21" s="1"/>
  <c r="AE48" i="21"/>
  <c r="AF48" i="21" s="1"/>
  <c r="AE20" i="21"/>
  <c r="AF20" i="21" s="1"/>
  <c r="AE25" i="21"/>
  <c r="AF25" i="21" s="1"/>
  <c r="AF30" i="21"/>
  <c r="AE30" i="21"/>
  <c r="AE35" i="21"/>
  <c r="AF35" i="21" s="1"/>
  <c r="AE61" i="21"/>
  <c r="AF61" i="21" s="1"/>
  <c r="AE44" i="21"/>
  <c r="AF44" i="21" s="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W30" i="21"/>
  <c r="X30" i="21" s="1"/>
  <c r="Y30" i="21" s="1"/>
  <c r="W55" i="21"/>
  <c r="X55" i="21" s="1"/>
  <c r="Y55" i="21" s="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50" i="21"/>
  <c r="Y50" i="21" s="1"/>
  <c r="X25" i="21"/>
  <c r="Y25" i="21" s="1"/>
  <c r="X54" i="21"/>
  <c r="Y54" i="21" s="1"/>
  <c r="X18" i="21"/>
  <c r="Y18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U58" i="22" l="1"/>
  <c r="AT58" i="22"/>
  <c r="AV58" i="22"/>
  <c r="AX16" i="22"/>
  <c r="BB16" i="22" s="1"/>
  <c r="BC16" i="22" s="1"/>
  <c r="AS16" i="22"/>
  <c r="AT16" i="22" s="1"/>
  <c r="AU16" i="22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 s="1"/>
  <c r="AV57" i="22"/>
  <c r="AU57" i="22"/>
  <c r="AT57" i="22"/>
  <c r="AE62" i="22"/>
  <c r="AF62" i="22" s="1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Y47" i="22"/>
  <c r="X47" i="22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E49" i="22"/>
  <c r="AF49" i="22" s="1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U106" i="20" l="1"/>
  <c r="U112" i="20"/>
  <c r="U111" i="20"/>
  <c r="U110" i="20"/>
  <c r="U109" i="20"/>
  <c r="U108" i="20"/>
  <c r="U107" i="20"/>
  <c r="W17" i="18"/>
  <c r="X17" i="18" s="1"/>
  <c r="Y17" i="18" s="1"/>
  <c r="S8" i="19"/>
  <c r="S9" i="19" s="1"/>
  <c r="Q8" i="19"/>
  <c r="Q9" i="19" s="1"/>
  <c r="N8" i="19"/>
  <c r="N9" i="19" s="1"/>
  <c r="L8" i="19"/>
  <c r="L9" i="19" s="1"/>
  <c r="J8" i="19"/>
  <c r="J9" i="19" s="1"/>
  <c r="R4" i="19"/>
  <c r="R5" i="19" s="1"/>
  <c r="N4" i="19"/>
  <c r="N5" i="19" s="1"/>
  <c r="L4" i="19"/>
  <c r="L5" i="19" s="1"/>
  <c r="AB9" i="20"/>
  <c r="AG9" i="20" s="1"/>
  <c r="AB201" i="20"/>
  <c r="AG201" i="20" s="1"/>
  <c r="AB200" i="20"/>
  <c r="AG200" i="20" s="1"/>
  <c r="AB199" i="20"/>
  <c r="AG199" i="20" s="1"/>
  <c r="AB198" i="20"/>
  <c r="AG198" i="20" s="1"/>
  <c r="AB197" i="20"/>
  <c r="AB196" i="20"/>
  <c r="AB195" i="20"/>
  <c r="AG195" i="20" s="1"/>
  <c r="AB194" i="20"/>
  <c r="AG194" i="20" s="1"/>
  <c r="AB193" i="20"/>
  <c r="AG193" i="20" s="1"/>
  <c r="AB192" i="20"/>
  <c r="AG192" i="20" s="1"/>
  <c r="AB191" i="20"/>
  <c r="AB190" i="20"/>
  <c r="AB189" i="20"/>
  <c r="AG189" i="20" s="1"/>
  <c r="AB188" i="20"/>
  <c r="AG188" i="20" s="1"/>
  <c r="AB187" i="20"/>
  <c r="AG187" i="20" s="1"/>
  <c r="AB186" i="20"/>
  <c r="AG186" i="20" s="1"/>
  <c r="AG185" i="20" s="1"/>
  <c r="AB185" i="20"/>
  <c r="AB184" i="20"/>
  <c r="AB183" i="20"/>
  <c r="AG183" i="20" s="1"/>
  <c r="AB182" i="20"/>
  <c r="AG182" i="20" s="1"/>
  <c r="AB181" i="20"/>
  <c r="AG181" i="20" s="1"/>
  <c r="AB180" i="20"/>
  <c r="AG180" i="20" s="1"/>
  <c r="AB179" i="20"/>
  <c r="AB178" i="20"/>
  <c r="AB177" i="20"/>
  <c r="AG177" i="20" s="1"/>
  <c r="AB176" i="20"/>
  <c r="AG176" i="20" s="1"/>
  <c r="AB175" i="20"/>
  <c r="AG175" i="20" s="1"/>
  <c r="AB174" i="20"/>
  <c r="AG174" i="20" s="1"/>
  <c r="AG173" i="20" s="1"/>
  <c r="AB173" i="20"/>
  <c r="AB172" i="20"/>
  <c r="AB171" i="20"/>
  <c r="AG171" i="20" s="1"/>
  <c r="AB170" i="20"/>
  <c r="AG170" i="20" s="1"/>
  <c r="AB169" i="20"/>
  <c r="AG169" i="20" s="1"/>
  <c r="AB168" i="20"/>
  <c r="AG168" i="20" s="1"/>
  <c r="AB167" i="20"/>
  <c r="AB166" i="20"/>
  <c r="AB165" i="20"/>
  <c r="AG165" i="20" s="1"/>
  <c r="AB164" i="20"/>
  <c r="AG164" i="20" s="1"/>
  <c r="AB163" i="20"/>
  <c r="AG163" i="20" s="1"/>
  <c r="AB162" i="20"/>
  <c r="AG162" i="20" s="1"/>
  <c r="AG161" i="20" s="1"/>
  <c r="AB161" i="20"/>
  <c r="AB160" i="20"/>
  <c r="AB159" i="20"/>
  <c r="AG159" i="20" s="1"/>
  <c r="AB158" i="20"/>
  <c r="AG158" i="20" s="1"/>
  <c r="AB157" i="20"/>
  <c r="AG157" i="20" s="1"/>
  <c r="AB156" i="20"/>
  <c r="AG156" i="20" s="1"/>
  <c r="AB155" i="20"/>
  <c r="AB154" i="20"/>
  <c r="AB152" i="20"/>
  <c r="AG152" i="20" s="1"/>
  <c r="AB151" i="20"/>
  <c r="AG151" i="20" s="1"/>
  <c r="AB150" i="20"/>
  <c r="AG150" i="20" s="1"/>
  <c r="AB149" i="20"/>
  <c r="AG149" i="20" s="1"/>
  <c r="AG148" i="20" s="1"/>
  <c r="AB148" i="20"/>
  <c r="AB147" i="20"/>
  <c r="AB146" i="20"/>
  <c r="AG146" i="20" s="1"/>
  <c r="AB145" i="20"/>
  <c r="AG145" i="20" s="1"/>
  <c r="AB144" i="20"/>
  <c r="AG144" i="20" s="1"/>
  <c r="AB143" i="20"/>
  <c r="AG143" i="20" s="1"/>
  <c r="AB142" i="20"/>
  <c r="AB141" i="20"/>
  <c r="AB140" i="20"/>
  <c r="AG140" i="20" s="1"/>
  <c r="AB139" i="20"/>
  <c r="AG139" i="20" s="1"/>
  <c r="AB138" i="20"/>
  <c r="AG138" i="20" s="1"/>
  <c r="AB137" i="20"/>
  <c r="AG137" i="20" s="1"/>
  <c r="AG136" i="20" s="1"/>
  <c r="AB136" i="20"/>
  <c r="AB135" i="20"/>
  <c r="AB134" i="20"/>
  <c r="AG134" i="20" s="1"/>
  <c r="AB133" i="20"/>
  <c r="AG133" i="20" s="1"/>
  <c r="AB132" i="20"/>
  <c r="AG132" i="20" s="1"/>
  <c r="AB131" i="20"/>
  <c r="AG131" i="20" s="1"/>
  <c r="AB130" i="20"/>
  <c r="AB129" i="20"/>
  <c r="AB128" i="20"/>
  <c r="AG128" i="20" s="1"/>
  <c r="AB127" i="20"/>
  <c r="AG127" i="20" s="1"/>
  <c r="AB126" i="20"/>
  <c r="AG126" i="20" s="1"/>
  <c r="AB125" i="20"/>
  <c r="AG125" i="20" s="1"/>
  <c r="AG124" i="20" s="1"/>
  <c r="AB124" i="20"/>
  <c r="AB123" i="20"/>
  <c r="AB122" i="20"/>
  <c r="AG122" i="20" s="1"/>
  <c r="AB121" i="20"/>
  <c r="AG121" i="20" s="1"/>
  <c r="AB120" i="20"/>
  <c r="AG120" i="20" s="1"/>
  <c r="AB119" i="20"/>
  <c r="AG119" i="20" s="1"/>
  <c r="AB118" i="20"/>
  <c r="AB117" i="20"/>
  <c r="AB116" i="20"/>
  <c r="AG116" i="20" s="1"/>
  <c r="AB115" i="20"/>
  <c r="AG115" i="20" s="1"/>
  <c r="AB114" i="20"/>
  <c r="AG114" i="20" s="1"/>
  <c r="AB113" i="20"/>
  <c r="AG113" i="20" s="1"/>
  <c r="AG112" i="20" s="1"/>
  <c r="AB112" i="20"/>
  <c r="AB111" i="20"/>
  <c r="AB110" i="20"/>
  <c r="AG110" i="20" s="1"/>
  <c r="AB109" i="20"/>
  <c r="AG109" i="20" s="1"/>
  <c r="AB108" i="20"/>
  <c r="AG108" i="20" s="1"/>
  <c r="AB107" i="20"/>
  <c r="AG107" i="20" s="1"/>
  <c r="AB106" i="20"/>
  <c r="AB105" i="20"/>
  <c r="AB103" i="20"/>
  <c r="AG103" i="20" s="1"/>
  <c r="AB102" i="20"/>
  <c r="AG102" i="20" s="1"/>
  <c r="AB101" i="20"/>
  <c r="AG101" i="20" s="1"/>
  <c r="AB100" i="20"/>
  <c r="AG100" i="20" s="1"/>
  <c r="AG99" i="20" s="1"/>
  <c r="AB99" i="20"/>
  <c r="AB98" i="20"/>
  <c r="AB97" i="20"/>
  <c r="AG97" i="20" s="1"/>
  <c r="AB96" i="20"/>
  <c r="AG96" i="20" s="1"/>
  <c r="AB95" i="20"/>
  <c r="AG95" i="20" s="1"/>
  <c r="AB94" i="20"/>
  <c r="AG94" i="20" s="1"/>
  <c r="AB93" i="20"/>
  <c r="AB92" i="20"/>
  <c r="AB91" i="20"/>
  <c r="AG91" i="20" s="1"/>
  <c r="AB90" i="20"/>
  <c r="AG90" i="20" s="1"/>
  <c r="AB89" i="20"/>
  <c r="AG89" i="20" s="1"/>
  <c r="AB88" i="20"/>
  <c r="AG88" i="20" s="1"/>
  <c r="AG87" i="20" s="1"/>
  <c r="AB87" i="20"/>
  <c r="AB86" i="20"/>
  <c r="AB85" i="20"/>
  <c r="AG85" i="20" s="1"/>
  <c r="AB84" i="20"/>
  <c r="AG84" i="20" s="1"/>
  <c r="AB83" i="20"/>
  <c r="AG83" i="20" s="1"/>
  <c r="AB82" i="20"/>
  <c r="AG82" i="20" s="1"/>
  <c r="AB81" i="20"/>
  <c r="AB80" i="20"/>
  <c r="AB79" i="20"/>
  <c r="AG79" i="20" s="1"/>
  <c r="AB78" i="20"/>
  <c r="AG78" i="20" s="1"/>
  <c r="AB77" i="20"/>
  <c r="AG77" i="20" s="1"/>
  <c r="AB76" i="20"/>
  <c r="AG76" i="20" s="1"/>
  <c r="AG75" i="20" s="1"/>
  <c r="AB75" i="20"/>
  <c r="AB74" i="20"/>
  <c r="AB73" i="20"/>
  <c r="AG73" i="20" s="1"/>
  <c r="AB72" i="20"/>
  <c r="AG72" i="20" s="1"/>
  <c r="AB71" i="20"/>
  <c r="AG71" i="20" s="1"/>
  <c r="AB70" i="20"/>
  <c r="AG70" i="20" s="1"/>
  <c r="AB69" i="20"/>
  <c r="AB68" i="20"/>
  <c r="AB67" i="20"/>
  <c r="AG67" i="20" s="1"/>
  <c r="AB66" i="20"/>
  <c r="AG66" i="20" s="1"/>
  <c r="AB65" i="20"/>
  <c r="AG65" i="20" s="1"/>
  <c r="AB64" i="20"/>
  <c r="AG64" i="20" s="1"/>
  <c r="AG63" i="20" s="1"/>
  <c r="AB63" i="20"/>
  <c r="AB62" i="20"/>
  <c r="AB61" i="20"/>
  <c r="AG61" i="20" s="1"/>
  <c r="AB60" i="20"/>
  <c r="AG60" i="20" s="1"/>
  <c r="AB59" i="20"/>
  <c r="AG59" i="20" s="1"/>
  <c r="AB58" i="20"/>
  <c r="AG58" i="20" s="1"/>
  <c r="AB57" i="20"/>
  <c r="AB56" i="20"/>
  <c r="AB54" i="20"/>
  <c r="AG54" i="20" s="1"/>
  <c r="AB53" i="20"/>
  <c r="AG53" i="20" s="1"/>
  <c r="AB52" i="20"/>
  <c r="AG52" i="20" s="1"/>
  <c r="AB51" i="20"/>
  <c r="AG51" i="20" s="1"/>
  <c r="AG50" i="20" s="1"/>
  <c r="AB50" i="20"/>
  <c r="AB49" i="20"/>
  <c r="AB48" i="20"/>
  <c r="AG48" i="20" s="1"/>
  <c r="AB47" i="20"/>
  <c r="AG47" i="20" s="1"/>
  <c r="AB46" i="20"/>
  <c r="AG46" i="20" s="1"/>
  <c r="AB45" i="20"/>
  <c r="AG45" i="20" s="1"/>
  <c r="AB44" i="20"/>
  <c r="AB43" i="20"/>
  <c r="AB42" i="20"/>
  <c r="AG42" i="20" s="1"/>
  <c r="AB41" i="20"/>
  <c r="AG41" i="20" s="1"/>
  <c r="AB40" i="20"/>
  <c r="AG40" i="20" s="1"/>
  <c r="AB39" i="20"/>
  <c r="AG39" i="20" s="1"/>
  <c r="AG38" i="20" s="1"/>
  <c r="AB38" i="20"/>
  <c r="AB37" i="20"/>
  <c r="AB36" i="20"/>
  <c r="AG36" i="20" s="1"/>
  <c r="AB35" i="20"/>
  <c r="AG35" i="20" s="1"/>
  <c r="AB34" i="20"/>
  <c r="AG34" i="20" s="1"/>
  <c r="AB33" i="20"/>
  <c r="AG33" i="20" s="1"/>
  <c r="AB32" i="20"/>
  <c r="AB31" i="20"/>
  <c r="AB30" i="20"/>
  <c r="AG30" i="20" s="1"/>
  <c r="AB29" i="20"/>
  <c r="AG29" i="20" s="1"/>
  <c r="AB28" i="20"/>
  <c r="AG28" i="20" s="1"/>
  <c r="AB27" i="20"/>
  <c r="AG27" i="20" s="1"/>
  <c r="AG26" i="20" s="1"/>
  <c r="AB26" i="20"/>
  <c r="AB25" i="20"/>
  <c r="AB24" i="20"/>
  <c r="AG24" i="20" s="1"/>
  <c r="AB23" i="20"/>
  <c r="AG23" i="20" s="1"/>
  <c r="AB22" i="20"/>
  <c r="AG22" i="20" s="1"/>
  <c r="AB21" i="20"/>
  <c r="AG21" i="20" s="1"/>
  <c r="AB20" i="20"/>
  <c r="AB19" i="20"/>
  <c r="AB18" i="20"/>
  <c r="AG18" i="20" s="1"/>
  <c r="AB17" i="20"/>
  <c r="AG17" i="20" s="1"/>
  <c r="AB16" i="20"/>
  <c r="AG16" i="20" s="1"/>
  <c r="AB15" i="20"/>
  <c r="AG15" i="20" s="1"/>
  <c r="AG14" i="20" s="1"/>
  <c r="AB14" i="20"/>
  <c r="AB13" i="20"/>
  <c r="AB12" i="20"/>
  <c r="AG12" i="20" s="1"/>
  <c r="AB11" i="20"/>
  <c r="AG11" i="20" s="1"/>
  <c r="AB10" i="20"/>
  <c r="AG10" i="20" s="1"/>
  <c r="AB8" i="20"/>
  <c r="AB7" i="20"/>
  <c r="Z110" i="20"/>
  <c r="Z109" i="20"/>
  <c r="Z108" i="20"/>
  <c r="Z107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Z185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Z161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Z152" i="20" s="1"/>
  <c r="U151" i="20"/>
  <c r="Z151" i="20" s="1"/>
  <c r="U150" i="20"/>
  <c r="Z150" i="20" s="1"/>
  <c r="U149" i="20"/>
  <c r="Z149" i="20" s="1"/>
  <c r="U148" i="20"/>
  <c r="U147" i="20"/>
  <c r="U146" i="20"/>
  <c r="Z146" i="20" s="1"/>
  <c r="U145" i="20"/>
  <c r="Z145" i="20" s="1"/>
  <c r="U144" i="20"/>
  <c r="Z144" i="20" s="1"/>
  <c r="U143" i="20"/>
  <c r="Z143" i="20" s="1"/>
  <c r="U142" i="20"/>
  <c r="U141" i="20"/>
  <c r="U140" i="20"/>
  <c r="Z140" i="20" s="1"/>
  <c r="U139" i="20"/>
  <c r="Z139" i="20" s="1"/>
  <c r="U138" i="20"/>
  <c r="Z138" i="20" s="1"/>
  <c r="U137" i="20"/>
  <c r="Z137" i="20" s="1"/>
  <c r="U136" i="20"/>
  <c r="U135" i="20"/>
  <c r="U134" i="20"/>
  <c r="Z134" i="20" s="1"/>
  <c r="U133" i="20"/>
  <c r="Z133" i="20" s="1"/>
  <c r="U132" i="20"/>
  <c r="Z132" i="20" s="1"/>
  <c r="U131" i="20"/>
  <c r="Z131" i="20" s="1"/>
  <c r="U130" i="20"/>
  <c r="U129" i="20"/>
  <c r="U128" i="20"/>
  <c r="Z128" i="20" s="1"/>
  <c r="U127" i="20"/>
  <c r="Z127" i="20" s="1"/>
  <c r="U126" i="20"/>
  <c r="Z126" i="20" s="1"/>
  <c r="U125" i="20"/>
  <c r="Z125" i="20" s="1"/>
  <c r="U124" i="20"/>
  <c r="U123" i="20"/>
  <c r="U122" i="20"/>
  <c r="Z122" i="20" s="1"/>
  <c r="U121" i="20"/>
  <c r="Z121" i="20" s="1"/>
  <c r="U120" i="20"/>
  <c r="Z120" i="20" s="1"/>
  <c r="U119" i="20"/>
  <c r="Z119" i="20" s="1"/>
  <c r="U118" i="20"/>
  <c r="U117" i="20"/>
  <c r="U116" i="20"/>
  <c r="Z116" i="20" s="1"/>
  <c r="U115" i="20"/>
  <c r="Z115" i="20" s="1"/>
  <c r="U114" i="20"/>
  <c r="Z114" i="20" s="1"/>
  <c r="U113" i="20"/>
  <c r="Z113" i="20" s="1"/>
  <c r="U105" i="20"/>
  <c r="U103" i="20"/>
  <c r="Z103" i="20" s="1"/>
  <c r="U102" i="20"/>
  <c r="Z102" i="20" s="1"/>
  <c r="U101" i="20"/>
  <c r="Z101" i="20" s="1"/>
  <c r="U100" i="20"/>
  <c r="Z100" i="20" s="1"/>
  <c r="Z99" i="20" s="1"/>
  <c r="U99" i="20"/>
  <c r="U98" i="20"/>
  <c r="U97" i="20"/>
  <c r="Z97" i="20" s="1"/>
  <c r="U96" i="20"/>
  <c r="Z96" i="20" s="1"/>
  <c r="U95" i="20"/>
  <c r="Z95" i="20" s="1"/>
  <c r="U94" i="20"/>
  <c r="Z94" i="20" s="1"/>
  <c r="U93" i="20"/>
  <c r="U92" i="20"/>
  <c r="U91" i="20"/>
  <c r="Z91" i="20" s="1"/>
  <c r="U90" i="20"/>
  <c r="Z90" i="20" s="1"/>
  <c r="U89" i="20"/>
  <c r="Z89" i="20" s="1"/>
  <c r="U88" i="20"/>
  <c r="Z88" i="20" s="1"/>
  <c r="Z87" i="20" s="1"/>
  <c r="U87" i="20"/>
  <c r="U86" i="20"/>
  <c r="U85" i="20"/>
  <c r="Z85" i="20" s="1"/>
  <c r="U84" i="20"/>
  <c r="Z84" i="20" s="1"/>
  <c r="U83" i="20"/>
  <c r="Z83" i="20" s="1"/>
  <c r="U82" i="20"/>
  <c r="Z82" i="20" s="1"/>
  <c r="U81" i="20"/>
  <c r="U80" i="20"/>
  <c r="U79" i="20"/>
  <c r="Z79" i="20" s="1"/>
  <c r="U78" i="20"/>
  <c r="Z78" i="20" s="1"/>
  <c r="U77" i="20"/>
  <c r="Z77" i="20" s="1"/>
  <c r="U76" i="20"/>
  <c r="Z76" i="20" s="1"/>
  <c r="Z75" i="20" s="1"/>
  <c r="U75" i="20"/>
  <c r="U74" i="20"/>
  <c r="U73" i="20"/>
  <c r="Z73" i="20" s="1"/>
  <c r="U72" i="20"/>
  <c r="Z72" i="20" s="1"/>
  <c r="U71" i="20"/>
  <c r="Z71" i="20" s="1"/>
  <c r="U70" i="20"/>
  <c r="Z70" i="20" s="1"/>
  <c r="U69" i="20"/>
  <c r="U68" i="20"/>
  <c r="U67" i="20"/>
  <c r="Z67" i="20" s="1"/>
  <c r="U66" i="20"/>
  <c r="Z66" i="20" s="1"/>
  <c r="U65" i="20"/>
  <c r="Z65" i="20" s="1"/>
  <c r="U64" i="20"/>
  <c r="Z64" i="20" s="1"/>
  <c r="Z63" i="20" s="1"/>
  <c r="U63" i="20"/>
  <c r="U62" i="20"/>
  <c r="U61" i="20"/>
  <c r="Z61" i="20" s="1"/>
  <c r="U60" i="20"/>
  <c r="Z60" i="20" s="1"/>
  <c r="U59" i="20"/>
  <c r="Z59" i="20" s="1"/>
  <c r="U58" i="20"/>
  <c r="Z58" i="20" s="1"/>
  <c r="U57" i="20"/>
  <c r="U56" i="20"/>
  <c r="U54" i="20"/>
  <c r="Z54" i="20" s="1"/>
  <c r="U53" i="20"/>
  <c r="Z53" i="20" s="1"/>
  <c r="U52" i="20"/>
  <c r="Z52" i="20" s="1"/>
  <c r="U51" i="20"/>
  <c r="Z51" i="20" s="1"/>
  <c r="Z50" i="20" s="1"/>
  <c r="U50" i="20"/>
  <c r="U49" i="20"/>
  <c r="U48" i="20"/>
  <c r="Z48" i="20" s="1"/>
  <c r="U47" i="20"/>
  <c r="Z47" i="20" s="1"/>
  <c r="U46" i="20"/>
  <c r="Z46" i="20" s="1"/>
  <c r="U45" i="20"/>
  <c r="Z45" i="20" s="1"/>
  <c r="U44" i="20"/>
  <c r="U43" i="20"/>
  <c r="U42" i="20"/>
  <c r="Z42" i="20" s="1"/>
  <c r="U41" i="20"/>
  <c r="Z41" i="20" s="1"/>
  <c r="U40" i="20"/>
  <c r="Z40" i="20" s="1"/>
  <c r="U39" i="20"/>
  <c r="Z39" i="20" s="1"/>
  <c r="Z38" i="20" s="1"/>
  <c r="U38" i="20"/>
  <c r="U37" i="20"/>
  <c r="U36" i="20"/>
  <c r="Z36" i="20" s="1"/>
  <c r="U35" i="20"/>
  <c r="Z35" i="20" s="1"/>
  <c r="U34" i="20"/>
  <c r="Z34" i="20" s="1"/>
  <c r="U33" i="20"/>
  <c r="Z33" i="20" s="1"/>
  <c r="U32" i="20"/>
  <c r="U31" i="20"/>
  <c r="U30" i="20"/>
  <c r="Z30" i="20" s="1"/>
  <c r="U29" i="20"/>
  <c r="Z29" i="20" s="1"/>
  <c r="U28" i="20"/>
  <c r="Z28" i="20" s="1"/>
  <c r="U27" i="20"/>
  <c r="Z27" i="20" s="1"/>
  <c r="Z26" i="20" s="1"/>
  <c r="U26" i="20"/>
  <c r="U25" i="20"/>
  <c r="U24" i="20"/>
  <c r="Z24" i="20" s="1"/>
  <c r="U23" i="20"/>
  <c r="Z23" i="20" s="1"/>
  <c r="U22" i="20"/>
  <c r="Z22" i="20" s="1"/>
  <c r="U21" i="20"/>
  <c r="Z21" i="20" s="1"/>
  <c r="U20" i="20"/>
  <c r="U19" i="20"/>
  <c r="U18" i="20"/>
  <c r="Z18" i="20" s="1"/>
  <c r="U17" i="20"/>
  <c r="Z17" i="20" s="1"/>
  <c r="U16" i="20"/>
  <c r="Z16" i="20" s="1"/>
  <c r="U15" i="20"/>
  <c r="Z15" i="20" s="1"/>
  <c r="Z14" i="20" s="1"/>
  <c r="U14" i="20"/>
  <c r="U13" i="20"/>
  <c r="U12" i="20"/>
  <c r="Z12" i="20" s="1"/>
  <c r="U11" i="20"/>
  <c r="Z11" i="20" s="1"/>
  <c r="U10" i="20"/>
  <c r="Z10" i="20" s="1"/>
  <c r="U8" i="20"/>
  <c r="U7" i="20"/>
  <c r="C6" i="20"/>
  <c r="D6" i="20"/>
  <c r="T6" i="20"/>
  <c r="AA6" i="20" s="1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Z112" i="20" l="1"/>
  <c r="Z124" i="20"/>
  <c r="Z136" i="20"/>
  <c r="Z148" i="20"/>
  <c r="Z105" i="20"/>
  <c r="Z20" i="20"/>
  <c r="Z31" i="20"/>
  <c r="Z32" i="20"/>
  <c r="Z44" i="20"/>
  <c r="Z57" i="20"/>
  <c r="Z56" i="20"/>
  <c r="Z69" i="20"/>
  <c r="Z80" i="20"/>
  <c r="Z81" i="20"/>
  <c r="Z93" i="20"/>
  <c r="AG20" i="20"/>
  <c r="AG32" i="20"/>
  <c r="AG31" i="20"/>
  <c r="AG44" i="20"/>
  <c r="AG57" i="20"/>
  <c r="AG56" i="20"/>
  <c r="AG69" i="20"/>
  <c r="AG81" i="20"/>
  <c r="AG80" i="20"/>
  <c r="AG93" i="20"/>
  <c r="AG105" i="20"/>
  <c r="AG106" i="20"/>
  <c r="AG118" i="20"/>
  <c r="AG130" i="20"/>
  <c r="AG129" i="20"/>
  <c r="AG142" i="20"/>
  <c r="AG154" i="20"/>
  <c r="AG167" i="20"/>
  <c r="AG179" i="20"/>
  <c r="AG191" i="20"/>
  <c r="Z8" i="20"/>
  <c r="Z7" i="20"/>
  <c r="Z118" i="20"/>
  <c r="Z129" i="20"/>
  <c r="Z130" i="20"/>
  <c r="Z142" i="20"/>
  <c r="AG197" i="20"/>
  <c r="AG7" i="20"/>
  <c r="AG8" i="20"/>
  <c r="Z106" i="20"/>
  <c r="AG178" i="20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H80" i="10" s="1"/>
  <c r="I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84" i="10" s="1"/>
  <c r="I84" i="10" s="1"/>
  <c r="H33" i="10"/>
  <c r="J47" i="10"/>
  <c r="J45" i="10"/>
  <c r="J41" i="10"/>
  <c r="J42" i="10" s="1"/>
  <c r="J43" i="10" s="1"/>
  <c r="J37" i="10"/>
  <c r="J38" i="10" s="1"/>
  <c r="J39" i="10" s="1"/>
  <c r="I33" i="10"/>
  <c r="G33" i="10"/>
  <c r="G82" i="10" l="1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BL15" i="5" l="1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B66" i="18"/>
  <c r="B67" i="18" s="1"/>
  <c r="AI65" i="18"/>
  <c r="B65" i="18"/>
  <c r="AI64" i="18"/>
  <c r="AI72" i="18" s="1"/>
  <c r="D63" i="18"/>
  <c r="C63" i="18"/>
  <c r="B63" i="18"/>
  <c r="BH62" i="18"/>
  <c r="BI62" i="18" s="1"/>
  <c r="BE62" i="18"/>
  <c r="BD62" i="18"/>
  <c r="BM62" i="18" s="1"/>
  <c r="AZ62" i="18"/>
  <c r="BA62" i="18" s="1"/>
  <c r="AY62" i="18"/>
  <c r="AQ62" i="18"/>
  <c r="AR62" i="18" s="1"/>
  <c r="AP62" i="18"/>
  <c r="AN62" i="18"/>
  <c r="AM62" i="18"/>
  <c r="AK62" i="18"/>
  <c r="AC62" i="18"/>
  <c r="V62" i="18"/>
  <c r="J62" i="18"/>
  <c r="BH61" i="18"/>
  <c r="BI61" i="18" s="1"/>
  <c r="BE61" i="18"/>
  <c r="BD61" i="18"/>
  <c r="BM61" i="18" s="1"/>
  <c r="AZ61" i="18"/>
  <c r="AY61" i="18"/>
  <c r="AQ61" i="18"/>
  <c r="AR61" i="18" s="1"/>
  <c r="AT61" i="18" s="1"/>
  <c r="AP61" i="18"/>
  <c r="AN61" i="18"/>
  <c r="AM61" i="18"/>
  <c r="AK61" i="18"/>
  <c r="AC61" i="18"/>
  <c r="V61" i="18"/>
  <c r="J61" i="18"/>
  <c r="BH60" i="18"/>
  <c r="BI60" i="18" s="1"/>
  <c r="BE60" i="18"/>
  <c r="BD60" i="18"/>
  <c r="BM60" i="18" s="1"/>
  <c r="AZ60" i="18"/>
  <c r="BA60" i="18" s="1"/>
  <c r="AY60" i="18"/>
  <c r="AQ60" i="18"/>
  <c r="AN60" i="18"/>
  <c r="AM60" i="18"/>
  <c r="AK60" i="18"/>
  <c r="AC60" i="18"/>
  <c r="V60" i="18"/>
  <c r="J60" i="18"/>
  <c r="BH59" i="18"/>
  <c r="BI59" i="18" s="1"/>
  <c r="BE59" i="18"/>
  <c r="BD59" i="18"/>
  <c r="BM59" i="18" s="1"/>
  <c r="AZ59" i="18"/>
  <c r="BA59" i="18" s="1"/>
  <c r="AY59" i="18"/>
  <c r="AQ59" i="18"/>
  <c r="AN59" i="18"/>
  <c r="AP59" i="18" s="1"/>
  <c r="AR59" i="18" s="1"/>
  <c r="AM59" i="18"/>
  <c r="AK59" i="18"/>
  <c r="AC59" i="18"/>
  <c r="V59" i="18"/>
  <c r="J59" i="18"/>
  <c r="BH58" i="18"/>
  <c r="BI58" i="18" s="1"/>
  <c r="BE58" i="18"/>
  <c r="BD58" i="18"/>
  <c r="BM58" i="18" s="1"/>
  <c r="AZ58" i="18"/>
  <c r="BA58" i="18" s="1"/>
  <c r="AY58" i="18"/>
  <c r="AQ58" i="18"/>
  <c r="AN58" i="18"/>
  <c r="AM58" i="18"/>
  <c r="AP58" i="18" s="1"/>
  <c r="AK58" i="18"/>
  <c r="J58" i="18"/>
  <c r="BH57" i="18"/>
  <c r="BI57" i="18" s="1"/>
  <c r="BE57" i="18"/>
  <c r="BD57" i="18"/>
  <c r="BM57" i="18" s="1"/>
  <c r="AZ57" i="18"/>
  <c r="BA57" i="18" s="1"/>
  <c r="AY57" i="18"/>
  <c r="AQ57" i="18"/>
  <c r="AR57" i="18" s="1"/>
  <c r="AP57" i="18"/>
  <c r="AN57" i="18"/>
  <c r="AM57" i="18"/>
  <c r="AK57" i="18"/>
  <c r="J57" i="18"/>
  <c r="BH56" i="18"/>
  <c r="BI56" i="18" s="1"/>
  <c r="BE56" i="18"/>
  <c r="BD56" i="18"/>
  <c r="BM56" i="18" s="1"/>
  <c r="AZ56" i="18"/>
  <c r="BA56" i="18" s="1"/>
  <c r="AY56" i="18"/>
  <c r="AQ56" i="18"/>
  <c r="AR56" i="18" s="1"/>
  <c r="AP56" i="18"/>
  <c r="AN56" i="18"/>
  <c r="AM56" i="18"/>
  <c r="AK56" i="18"/>
  <c r="AC56" i="18"/>
  <c r="J56" i="18"/>
  <c r="BH55" i="18"/>
  <c r="BI55" i="18" s="1"/>
  <c r="BE55" i="18"/>
  <c r="BD55" i="18"/>
  <c r="BM55" i="18" s="1"/>
  <c r="AZ55" i="18"/>
  <c r="BA55" i="18" s="1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M54" i="18" s="1"/>
  <c r="AZ54" i="18"/>
  <c r="BA54" i="18" s="1"/>
  <c r="AY54" i="18"/>
  <c r="AQ54" i="18"/>
  <c r="AN54" i="18"/>
  <c r="AM54" i="18"/>
  <c r="AP54" i="18" s="1"/>
  <c r="AK54" i="18"/>
  <c r="AC54" i="18"/>
  <c r="V54" i="18"/>
  <c r="J54" i="18"/>
  <c r="BH53" i="18"/>
  <c r="BI53" i="18" s="1"/>
  <c r="BE53" i="18"/>
  <c r="BD53" i="18"/>
  <c r="BM53" i="18" s="1"/>
  <c r="AZ53" i="18"/>
  <c r="AY53" i="18"/>
  <c r="AQ53" i="18"/>
  <c r="AN53" i="18"/>
  <c r="AM53" i="18"/>
  <c r="AP53" i="18" s="1"/>
  <c r="AK53" i="18"/>
  <c r="AC53" i="18"/>
  <c r="V53" i="18"/>
  <c r="J53" i="18"/>
  <c r="BH52" i="18"/>
  <c r="BI52" i="18" s="1"/>
  <c r="BE52" i="18"/>
  <c r="BD52" i="18"/>
  <c r="BM52" i="18" s="1"/>
  <c r="AZ52" i="18"/>
  <c r="AY52" i="18"/>
  <c r="AQ52" i="18"/>
  <c r="AN52" i="18"/>
  <c r="AM52" i="18"/>
  <c r="AP52" i="18" s="1"/>
  <c r="AK52" i="18"/>
  <c r="J52" i="18"/>
  <c r="BH51" i="18"/>
  <c r="BI51" i="18" s="1"/>
  <c r="BE51" i="18"/>
  <c r="BD51" i="18"/>
  <c r="BM51" i="18" s="1"/>
  <c r="AZ51" i="18"/>
  <c r="AY51" i="18"/>
  <c r="BA51" i="18" s="1"/>
  <c r="AQ51" i="18"/>
  <c r="AN51" i="18"/>
  <c r="AM51" i="18"/>
  <c r="AP51" i="18" s="1"/>
  <c r="AK51" i="18"/>
  <c r="J51" i="18"/>
  <c r="BH50" i="18"/>
  <c r="BI50" i="18" s="1"/>
  <c r="BE50" i="18"/>
  <c r="BD50" i="18"/>
  <c r="BM50" i="18" s="1"/>
  <c r="AZ50" i="18"/>
  <c r="AY50" i="18"/>
  <c r="AQ50" i="18"/>
  <c r="AR50" i="18" s="1"/>
  <c r="AP50" i="18"/>
  <c r="AN50" i="18"/>
  <c r="AM50" i="18"/>
  <c r="AK50" i="18"/>
  <c r="AC50" i="18"/>
  <c r="V50" i="18"/>
  <c r="J50" i="18"/>
  <c r="BH49" i="18"/>
  <c r="BI49" i="18" s="1"/>
  <c r="BE49" i="18"/>
  <c r="BD49" i="18"/>
  <c r="BM49" i="18" s="1"/>
  <c r="AZ49" i="18"/>
  <c r="AY49" i="18"/>
  <c r="BA49" i="18" s="1"/>
  <c r="AQ49" i="18"/>
  <c r="AN49" i="18"/>
  <c r="AM49" i="18"/>
  <c r="AK49" i="18"/>
  <c r="AC49" i="18"/>
  <c r="J49" i="18"/>
  <c r="BH48" i="18"/>
  <c r="BI48" i="18" s="1"/>
  <c r="BE48" i="18"/>
  <c r="BD48" i="18"/>
  <c r="BM48" i="18" s="1"/>
  <c r="AZ48" i="18"/>
  <c r="BA48" i="18" s="1"/>
  <c r="AY48" i="18"/>
  <c r="AQ48" i="18"/>
  <c r="AP48" i="18"/>
  <c r="AR48" i="18" s="1"/>
  <c r="AN48" i="18"/>
  <c r="AM48" i="18"/>
  <c r="AK48" i="18"/>
  <c r="AC48" i="18"/>
  <c r="V48" i="18"/>
  <c r="J48" i="18"/>
  <c r="BH47" i="18"/>
  <c r="BI47" i="18" s="1"/>
  <c r="BE47" i="18"/>
  <c r="BD47" i="18"/>
  <c r="BM47" i="18" s="1"/>
  <c r="AZ47" i="18"/>
  <c r="BA47" i="18" s="1"/>
  <c r="AY47" i="18"/>
  <c r="AQ47" i="18"/>
  <c r="AN47" i="18"/>
  <c r="AP47" i="18" s="1"/>
  <c r="AR47" i="18" s="1"/>
  <c r="AM47" i="18"/>
  <c r="AK47" i="18"/>
  <c r="AC47" i="18"/>
  <c r="V47" i="18"/>
  <c r="J47" i="18"/>
  <c r="BH46" i="18"/>
  <c r="BI46" i="18" s="1"/>
  <c r="BE46" i="18"/>
  <c r="BD46" i="18"/>
  <c r="BM46" i="18" s="1"/>
  <c r="AZ46" i="18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BM45" i="18" s="1"/>
  <c r="AZ45" i="18"/>
  <c r="AY45" i="18"/>
  <c r="AQ45" i="18"/>
  <c r="AN45" i="18"/>
  <c r="AM45" i="18"/>
  <c r="AK45" i="18"/>
  <c r="J45" i="18"/>
  <c r="BH44" i="18"/>
  <c r="BI44" i="18" s="1"/>
  <c r="BE44" i="18"/>
  <c r="BD44" i="18"/>
  <c r="BM44" i="18" s="1"/>
  <c r="AZ44" i="18"/>
  <c r="BA44" i="18" s="1"/>
  <c r="AY44" i="18"/>
  <c r="AQ44" i="18"/>
  <c r="AN44" i="18"/>
  <c r="AM44" i="18"/>
  <c r="AP44" i="18" s="1"/>
  <c r="AR44" i="18" s="1"/>
  <c r="AK44" i="18"/>
  <c r="AC44" i="18"/>
  <c r="V44" i="18"/>
  <c r="J44" i="18"/>
  <c r="BH43" i="18"/>
  <c r="BI43" i="18" s="1"/>
  <c r="BE43" i="18"/>
  <c r="BD43" i="18"/>
  <c r="BM43" i="18" s="1"/>
  <c r="AZ43" i="18"/>
  <c r="AY43" i="18"/>
  <c r="AQ43" i="18"/>
  <c r="AN43" i="18"/>
  <c r="AM43" i="18"/>
  <c r="AK43" i="18"/>
  <c r="AC43" i="18"/>
  <c r="V43" i="18"/>
  <c r="J43" i="18"/>
  <c r="BH42" i="18"/>
  <c r="BI42" i="18" s="1"/>
  <c r="BE42" i="18"/>
  <c r="BD42" i="18"/>
  <c r="BM42" i="18" s="1"/>
  <c r="AZ42" i="18"/>
  <c r="BA42" i="18" s="1"/>
  <c r="AY42" i="18"/>
  <c r="AQ42" i="18"/>
  <c r="AP42" i="18"/>
  <c r="AR42" i="18" s="1"/>
  <c r="AN42" i="18"/>
  <c r="AM42" i="18"/>
  <c r="AK42" i="18"/>
  <c r="AC42" i="18"/>
  <c r="V42" i="18"/>
  <c r="J42" i="18"/>
  <c r="BH41" i="18"/>
  <c r="BI41" i="18" s="1"/>
  <c r="BE41" i="18"/>
  <c r="BD41" i="18"/>
  <c r="BM41" i="18" s="1"/>
  <c r="AZ41" i="18"/>
  <c r="BA41" i="18" s="1"/>
  <c r="AY41" i="18"/>
  <c r="AQ41" i="18"/>
  <c r="AN41" i="18"/>
  <c r="AM41" i="18"/>
  <c r="AK41" i="18"/>
  <c r="AC41" i="18"/>
  <c r="V41" i="18"/>
  <c r="J41" i="18"/>
  <c r="BH40" i="18"/>
  <c r="BI40" i="18" s="1"/>
  <c r="BE40" i="18"/>
  <c r="BD40" i="18"/>
  <c r="BM40" i="18" s="1"/>
  <c r="AZ40" i="18"/>
  <c r="BA40" i="18" s="1"/>
  <c r="AY40" i="18"/>
  <c r="AQ40" i="18"/>
  <c r="AN40" i="18"/>
  <c r="AM40" i="18"/>
  <c r="AP40" i="18" s="1"/>
  <c r="AK40" i="18"/>
  <c r="J40" i="18"/>
  <c r="BH39" i="18"/>
  <c r="BI39" i="18" s="1"/>
  <c r="BE39" i="18"/>
  <c r="BD39" i="18"/>
  <c r="BM39" i="18" s="1"/>
  <c r="AZ39" i="18"/>
  <c r="AY39" i="18"/>
  <c r="AQ39" i="18"/>
  <c r="AN39" i="18"/>
  <c r="AM39" i="18"/>
  <c r="AK39" i="18"/>
  <c r="J39" i="18"/>
  <c r="BH38" i="18"/>
  <c r="BI38" i="18" s="1"/>
  <c r="BE38" i="18"/>
  <c r="BD38" i="18"/>
  <c r="BM38" i="18" s="1"/>
  <c r="AZ38" i="18"/>
  <c r="AY38" i="18"/>
  <c r="AQ38" i="18"/>
  <c r="AR38" i="18" s="1"/>
  <c r="AN38" i="18"/>
  <c r="AM38" i="18"/>
  <c r="AP38" i="18" s="1"/>
  <c r="AK38" i="18"/>
  <c r="AC38" i="18"/>
  <c r="V38" i="18"/>
  <c r="J38" i="18"/>
  <c r="BH37" i="18"/>
  <c r="BI37" i="18" s="1"/>
  <c r="BE37" i="18"/>
  <c r="BD37" i="18"/>
  <c r="BM37" i="18" s="1"/>
  <c r="AZ37" i="18"/>
  <c r="BA37" i="18" s="1"/>
  <c r="AY37" i="18"/>
  <c r="AR37" i="18"/>
  <c r="AQ37" i="18"/>
  <c r="AN37" i="18"/>
  <c r="AM37" i="18"/>
  <c r="AP37" i="18" s="1"/>
  <c r="AK37" i="18"/>
  <c r="AC37" i="18"/>
  <c r="V37" i="18"/>
  <c r="J37" i="18"/>
  <c r="BH36" i="18"/>
  <c r="BI36" i="18" s="1"/>
  <c r="BE36" i="18"/>
  <c r="BD36" i="18"/>
  <c r="BM36" i="18" s="1"/>
  <c r="AZ36" i="18"/>
  <c r="AY36" i="18"/>
  <c r="AR36" i="18"/>
  <c r="AQ36" i="18"/>
  <c r="AN36" i="18"/>
  <c r="AP36" i="18" s="1"/>
  <c r="AM36" i="18"/>
  <c r="AK36" i="18"/>
  <c r="AC36" i="18"/>
  <c r="V36" i="18"/>
  <c r="J36" i="18"/>
  <c r="BH35" i="18"/>
  <c r="BI35" i="18" s="1"/>
  <c r="BE35" i="18"/>
  <c r="BD35" i="18"/>
  <c r="BM35" i="18" s="1"/>
  <c r="AZ35" i="18"/>
  <c r="BA35" i="18" s="1"/>
  <c r="AY35" i="18"/>
  <c r="AR35" i="18"/>
  <c r="AQ35" i="18"/>
  <c r="AN35" i="18"/>
  <c r="AM35" i="18"/>
  <c r="AP35" i="18" s="1"/>
  <c r="AK35" i="18"/>
  <c r="AC35" i="18"/>
  <c r="V35" i="18"/>
  <c r="J35" i="18"/>
  <c r="BH34" i="18"/>
  <c r="BI34" i="18" s="1"/>
  <c r="BE34" i="18"/>
  <c r="BD34" i="18"/>
  <c r="BM34" i="18" s="1"/>
  <c r="AZ34" i="18"/>
  <c r="BA34" i="18" s="1"/>
  <c r="AY34" i="18"/>
  <c r="AQ34" i="18"/>
  <c r="AR34" i="18" s="1"/>
  <c r="AP34" i="18"/>
  <c r="AN34" i="18"/>
  <c r="AM34" i="18"/>
  <c r="AK34" i="18"/>
  <c r="J34" i="18"/>
  <c r="BH33" i="18"/>
  <c r="BI33" i="18" s="1"/>
  <c r="BE33" i="18"/>
  <c r="BD33" i="18"/>
  <c r="BM33" i="18" s="1"/>
  <c r="AZ33" i="18"/>
  <c r="BA33" i="18" s="1"/>
  <c r="AY33" i="18"/>
  <c r="AQ33" i="18"/>
  <c r="AR33" i="18" s="1"/>
  <c r="AP33" i="18"/>
  <c r="AN33" i="18"/>
  <c r="AM33" i="18"/>
  <c r="AK33" i="18"/>
  <c r="J33" i="18"/>
  <c r="BH32" i="18"/>
  <c r="BI32" i="18" s="1"/>
  <c r="BE32" i="18"/>
  <c r="BD32" i="18"/>
  <c r="BM32" i="18" s="1"/>
  <c r="AZ32" i="18"/>
  <c r="BA32" i="18" s="1"/>
  <c r="AY32" i="18"/>
  <c r="AQ32" i="18"/>
  <c r="AR32" i="18" s="1"/>
  <c r="AP32" i="18"/>
  <c r="AN32" i="18"/>
  <c r="AM32" i="18"/>
  <c r="AK32" i="18"/>
  <c r="AC32" i="18"/>
  <c r="V32" i="18"/>
  <c r="J32" i="18"/>
  <c r="BH31" i="18"/>
  <c r="BI31" i="18" s="1"/>
  <c r="BE31" i="18"/>
  <c r="BD31" i="18"/>
  <c r="BM31" i="18" s="1"/>
  <c r="AZ31" i="18"/>
  <c r="AY31" i="18"/>
  <c r="AQ31" i="18"/>
  <c r="AR31" i="18" s="1"/>
  <c r="AN31" i="18"/>
  <c r="AP31" i="18" s="1"/>
  <c r="AM31" i="18"/>
  <c r="AK31" i="18"/>
  <c r="AC31" i="18"/>
  <c r="V31" i="18"/>
  <c r="J31" i="18"/>
  <c r="BH30" i="18"/>
  <c r="BI30" i="18" s="1"/>
  <c r="BE30" i="18"/>
  <c r="BD30" i="18"/>
  <c r="BM30" i="18" s="1"/>
  <c r="AZ30" i="18"/>
  <c r="AY30" i="18"/>
  <c r="AQ30" i="18"/>
  <c r="AR30" i="18" s="1"/>
  <c r="AN30" i="18"/>
  <c r="AM30" i="18"/>
  <c r="AP30" i="18" s="1"/>
  <c r="AK30" i="18"/>
  <c r="AC30" i="18"/>
  <c r="V30" i="18"/>
  <c r="J30" i="18"/>
  <c r="BH29" i="18"/>
  <c r="BI29" i="18" s="1"/>
  <c r="BE29" i="18"/>
  <c r="BD29" i="18"/>
  <c r="BM29" i="18" s="1"/>
  <c r="AZ29" i="18"/>
  <c r="AY29" i="18"/>
  <c r="AQ29" i="18"/>
  <c r="AR29" i="18" s="1"/>
  <c r="AN29" i="18"/>
  <c r="AM29" i="18"/>
  <c r="AP29" i="18" s="1"/>
  <c r="AK29" i="18"/>
  <c r="AC29" i="18"/>
  <c r="V29" i="18"/>
  <c r="J29" i="18"/>
  <c r="BH28" i="18"/>
  <c r="BI28" i="18" s="1"/>
  <c r="BE28" i="18"/>
  <c r="BD28" i="18"/>
  <c r="BM28" i="18" s="1"/>
  <c r="AZ28" i="18"/>
  <c r="AY28" i="18"/>
  <c r="BA28" i="18" s="1"/>
  <c r="AQ28" i="18"/>
  <c r="AR28" i="18" s="1"/>
  <c r="AN28" i="18"/>
  <c r="AM28" i="18"/>
  <c r="AK28" i="18"/>
  <c r="J28" i="18"/>
  <c r="BH27" i="18"/>
  <c r="BI27" i="18" s="1"/>
  <c r="BE27" i="18"/>
  <c r="BD27" i="18"/>
  <c r="BM27" i="18" s="1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BM26" i="18" s="1"/>
  <c r="AZ26" i="18"/>
  <c r="AY26" i="18"/>
  <c r="BA26" i="18" s="1"/>
  <c r="AQ26" i="18"/>
  <c r="AR26" i="18" s="1"/>
  <c r="AN26" i="18"/>
  <c r="AM26" i="18"/>
  <c r="AP26" i="18" s="1"/>
  <c r="AK26" i="18"/>
  <c r="AC26" i="18"/>
  <c r="V26" i="18"/>
  <c r="J26" i="18"/>
  <c r="BH25" i="18"/>
  <c r="BI25" i="18" s="1"/>
  <c r="BE25" i="18"/>
  <c r="BD25" i="18"/>
  <c r="BM25" i="18" s="1"/>
  <c r="BA25" i="18"/>
  <c r="AZ25" i="18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BM24" i="18" s="1"/>
  <c r="AZ24" i="18"/>
  <c r="AY24" i="18"/>
  <c r="AR24" i="18"/>
  <c r="AQ24" i="18"/>
  <c r="AN24" i="18"/>
  <c r="AM24" i="18"/>
  <c r="AP24" i="18" s="1"/>
  <c r="AK24" i="18"/>
  <c r="AC24" i="18"/>
  <c r="V24" i="18"/>
  <c r="J24" i="18"/>
  <c r="BH23" i="18"/>
  <c r="BI23" i="18" s="1"/>
  <c r="BE23" i="18"/>
  <c r="BD23" i="18"/>
  <c r="BM23" i="18" s="1"/>
  <c r="AZ23" i="18"/>
  <c r="AY23" i="18"/>
  <c r="AQ23" i="18"/>
  <c r="AR23" i="18" s="1"/>
  <c r="AN23" i="18"/>
  <c r="AM23" i="18"/>
  <c r="AP23" i="18" s="1"/>
  <c r="AK23" i="18"/>
  <c r="AC23" i="18"/>
  <c r="J23" i="18"/>
  <c r="BH22" i="18"/>
  <c r="BI22" i="18" s="1"/>
  <c r="BE22" i="18"/>
  <c r="BD22" i="18"/>
  <c r="BM22" i="18" s="1"/>
  <c r="AZ22" i="18"/>
  <c r="BA22" i="18" s="1"/>
  <c r="AY22" i="18"/>
  <c r="AR22" i="18"/>
  <c r="AQ22" i="18"/>
  <c r="AN22" i="18"/>
  <c r="AM22" i="18"/>
  <c r="AP22" i="18" s="1"/>
  <c r="AK22" i="18"/>
  <c r="J22" i="18"/>
  <c r="BH21" i="18"/>
  <c r="BI21" i="18" s="1"/>
  <c r="BE21" i="18"/>
  <c r="BD21" i="18"/>
  <c r="BM21" i="18" s="1"/>
  <c r="BA21" i="18"/>
  <c r="AZ21" i="18"/>
  <c r="AY21" i="18"/>
  <c r="AQ21" i="18"/>
  <c r="AR21" i="18" s="1"/>
  <c r="AN21" i="18"/>
  <c r="AM21" i="18"/>
  <c r="AP21" i="18" s="1"/>
  <c r="AK21" i="18"/>
  <c r="J21" i="18"/>
  <c r="BH20" i="18"/>
  <c r="BI20" i="18" s="1"/>
  <c r="BE20" i="18"/>
  <c r="BD20" i="18"/>
  <c r="BM20" i="18" s="1"/>
  <c r="BA20" i="18"/>
  <c r="AZ20" i="18"/>
  <c r="AY20" i="18"/>
  <c r="AR20" i="18"/>
  <c r="AQ20" i="18"/>
  <c r="AN20" i="18"/>
  <c r="AM20" i="18"/>
  <c r="AP20" i="18" s="1"/>
  <c r="AK20" i="18"/>
  <c r="AC20" i="18"/>
  <c r="V20" i="18"/>
  <c r="J20" i="18"/>
  <c r="BH19" i="18"/>
  <c r="BI19" i="18" s="1"/>
  <c r="BE19" i="18"/>
  <c r="BD19" i="18"/>
  <c r="BM19" i="18" s="1"/>
  <c r="AZ19" i="18"/>
  <c r="BA19" i="18" s="1"/>
  <c r="AY19" i="18"/>
  <c r="AQ19" i="18"/>
  <c r="AR19" i="18" s="1"/>
  <c r="AP19" i="18"/>
  <c r="AN19" i="18"/>
  <c r="AM19" i="18"/>
  <c r="AK19" i="18"/>
  <c r="AC19" i="18"/>
  <c r="V19" i="18"/>
  <c r="J19" i="18"/>
  <c r="BH18" i="18"/>
  <c r="BI18" i="18" s="1"/>
  <c r="BE18" i="18"/>
  <c r="BD18" i="18"/>
  <c r="BM18" i="18" s="1"/>
  <c r="AZ18" i="18"/>
  <c r="BA18" i="18" s="1"/>
  <c r="AY18" i="18"/>
  <c r="AQ18" i="18"/>
  <c r="AR18" i="18" s="1"/>
  <c r="AN18" i="18"/>
  <c r="AM18" i="18"/>
  <c r="AK18" i="18"/>
  <c r="AC18" i="18"/>
  <c r="V18" i="18"/>
  <c r="J18" i="18"/>
  <c r="BH17" i="18"/>
  <c r="BI17" i="18" s="1"/>
  <c r="BE17" i="18"/>
  <c r="BD17" i="18"/>
  <c r="BM17" i="18" s="1"/>
  <c r="AZ17" i="18"/>
  <c r="BA17" i="18" s="1"/>
  <c r="AY17" i="18"/>
  <c r="AQ17" i="18"/>
  <c r="AR17" i="18" s="1"/>
  <c r="AN17" i="18"/>
  <c r="AM17" i="18"/>
  <c r="AP17" i="18" s="1"/>
  <c r="AK17" i="18"/>
  <c r="J17" i="18"/>
  <c r="BH16" i="18"/>
  <c r="BI16" i="18" s="1"/>
  <c r="BE16" i="18"/>
  <c r="BD16" i="18"/>
  <c r="BM16" i="18" s="1"/>
  <c r="AZ16" i="18"/>
  <c r="AY16" i="18"/>
  <c r="AQ16" i="18"/>
  <c r="AR16" i="18" s="1"/>
  <c r="AN16" i="18"/>
  <c r="AM16" i="18"/>
  <c r="AP16" i="18" s="1"/>
  <c r="AK16" i="18"/>
  <c r="J16" i="18"/>
  <c r="B16" i="18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5" i="18"/>
  <c r="BI15" i="18" s="1"/>
  <c r="BE15" i="18"/>
  <c r="BD15" i="18"/>
  <c r="BM15" i="18" s="1"/>
  <c r="AZ15" i="18"/>
  <c r="AY15" i="18"/>
  <c r="AQ15" i="18"/>
  <c r="AR15" i="18" s="1"/>
  <c r="AN15" i="18"/>
  <c r="AM15" i="18"/>
  <c r="AP15" i="18" s="1"/>
  <c r="AL15" i="18"/>
  <c r="AO15" i="18" s="1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L19" i="18" s="1"/>
  <c r="AO19" i="18" s="1"/>
  <c r="AH12" i="18"/>
  <c r="T12" i="18"/>
  <c r="Y12" i="18" s="1"/>
  <c r="Z12" i="18" s="1"/>
  <c r="P12" i="18"/>
  <c r="AA12" i="18" s="1"/>
  <c r="AF12" i="18" s="1"/>
  <c r="AG12" i="18" s="1"/>
  <c r="B12" i="18"/>
  <c r="AD11" i="18"/>
  <c r="AD32" i="18" s="1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C56" i="17"/>
  <c r="AC55" i="17"/>
  <c r="AC54" i="17"/>
  <c r="AD54" i="17" s="1"/>
  <c r="AC53" i="17"/>
  <c r="AC50" i="17"/>
  <c r="AC49" i="17"/>
  <c r="AC48" i="17"/>
  <c r="AC47" i="17"/>
  <c r="AC44" i="17"/>
  <c r="AC43" i="17"/>
  <c r="AC42" i="17"/>
  <c r="AC41" i="17"/>
  <c r="AD41" i="17" s="1"/>
  <c r="AC17" i="17"/>
  <c r="AC23" i="17"/>
  <c r="AC29" i="17"/>
  <c r="AC38" i="17"/>
  <c r="AC37" i="17"/>
  <c r="AC36" i="17"/>
  <c r="AC35" i="17"/>
  <c r="AC32" i="17"/>
  <c r="AC31" i="17"/>
  <c r="AC30" i="17"/>
  <c r="AC26" i="17"/>
  <c r="AC25" i="17"/>
  <c r="AC24" i="17"/>
  <c r="AC20" i="17"/>
  <c r="AC19" i="17"/>
  <c r="AC18" i="17"/>
  <c r="AC62" i="16"/>
  <c r="AC61" i="16"/>
  <c r="AC60" i="16"/>
  <c r="AC59" i="16"/>
  <c r="AC38" i="16"/>
  <c r="AC37" i="16"/>
  <c r="AC36" i="16"/>
  <c r="AC35" i="16"/>
  <c r="AC56" i="16"/>
  <c r="AC55" i="16"/>
  <c r="AC54" i="16"/>
  <c r="AC53" i="16"/>
  <c r="AC50" i="16"/>
  <c r="AC49" i="16"/>
  <c r="AC48" i="16"/>
  <c r="AC47" i="16"/>
  <c r="AC32" i="16"/>
  <c r="AC31" i="16"/>
  <c r="AC30" i="16"/>
  <c r="AC29" i="16"/>
  <c r="AC26" i="16"/>
  <c r="AC25" i="16"/>
  <c r="AC24" i="16"/>
  <c r="AC23" i="16"/>
  <c r="AC44" i="16"/>
  <c r="AC43" i="16"/>
  <c r="AC42" i="16"/>
  <c r="AC41" i="16"/>
  <c r="AC17" i="16"/>
  <c r="AC20" i="16"/>
  <c r="AC19" i="16"/>
  <c r="AC18" i="16"/>
  <c r="W11" i="17"/>
  <c r="W17" i="17" s="1"/>
  <c r="AD11" i="17"/>
  <c r="AD20" i="17" s="1"/>
  <c r="V60" i="17"/>
  <c r="W60" i="17" s="1"/>
  <c r="V59" i="17"/>
  <c r="W59" i="17" s="1"/>
  <c r="V54" i="17"/>
  <c r="W54" i="17" s="1"/>
  <c r="V53" i="17"/>
  <c r="W53" i="17" s="1"/>
  <c r="V50" i="17"/>
  <c r="W50" i="17" s="1"/>
  <c r="V48" i="17"/>
  <c r="V47" i="17"/>
  <c r="V42" i="17"/>
  <c r="W42" i="17" s="1"/>
  <c r="V41" i="17"/>
  <c r="W41" i="17" s="1"/>
  <c r="V38" i="17"/>
  <c r="W38" i="17" s="1"/>
  <c r="V37" i="17"/>
  <c r="W37" i="17" s="1"/>
  <c r="V36" i="17"/>
  <c r="W36" i="17" s="1"/>
  <c r="V35" i="17"/>
  <c r="W35" i="17" s="1"/>
  <c r="V32" i="17"/>
  <c r="V30" i="17"/>
  <c r="W30" i="17" s="1"/>
  <c r="V29" i="17"/>
  <c r="W29" i="17" s="1"/>
  <c r="V26" i="17"/>
  <c r="W26" i="17" s="1"/>
  <c r="V25" i="17"/>
  <c r="W25" i="17" s="1"/>
  <c r="V23" i="17"/>
  <c r="V20" i="17"/>
  <c r="W20" i="17" s="1"/>
  <c r="V19" i="17"/>
  <c r="V18" i="17"/>
  <c r="W56" i="17"/>
  <c r="AD11" i="16"/>
  <c r="AD25" i="16" s="1"/>
  <c r="W11" i="16"/>
  <c r="W56" i="16" s="1"/>
  <c r="V62" i="16"/>
  <c r="V61" i="16"/>
  <c r="V60" i="16"/>
  <c r="V59" i="16"/>
  <c r="V55" i="16"/>
  <c r="V54" i="16"/>
  <c r="V53" i="16"/>
  <c r="W53" i="16" s="1"/>
  <c r="V50" i="16"/>
  <c r="V48" i="16"/>
  <c r="V47" i="16"/>
  <c r="V44" i="16"/>
  <c r="V43" i="16"/>
  <c r="V42" i="16"/>
  <c r="V41" i="16"/>
  <c r="V38" i="16"/>
  <c r="W38" i="16" s="1"/>
  <c r="V37" i="16"/>
  <c r="V36" i="16"/>
  <c r="V35" i="16"/>
  <c r="V32" i="16"/>
  <c r="V31" i="16"/>
  <c r="V30" i="16"/>
  <c r="V29" i="16"/>
  <c r="V26" i="16"/>
  <c r="V25" i="16"/>
  <c r="V24" i="16"/>
  <c r="V20" i="16"/>
  <c r="W20" i="16" s="1"/>
  <c r="V19" i="16"/>
  <c r="W19" i="16" s="1"/>
  <c r="V18" i="16"/>
  <c r="W18" i="16" s="1"/>
  <c r="V50" i="15"/>
  <c r="AC62" i="15"/>
  <c r="AC61" i="15"/>
  <c r="AC60" i="15"/>
  <c r="V60" i="15"/>
  <c r="AC56" i="15"/>
  <c r="AC55" i="15"/>
  <c r="AC54" i="15"/>
  <c r="V54" i="15"/>
  <c r="AC50" i="15"/>
  <c r="AC49" i="15"/>
  <c r="AC48" i="15"/>
  <c r="V48" i="15"/>
  <c r="AC44" i="15"/>
  <c r="AC43" i="15"/>
  <c r="AC42" i="15"/>
  <c r="V42" i="15"/>
  <c r="AC59" i="15"/>
  <c r="V59" i="15"/>
  <c r="AC53" i="15"/>
  <c r="V53" i="15"/>
  <c r="AC47" i="15"/>
  <c r="V47" i="15"/>
  <c r="AC41" i="15"/>
  <c r="V41" i="15"/>
  <c r="AC38" i="15"/>
  <c r="V38" i="15"/>
  <c r="AC32" i="15"/>
  <c r="V32" i="15"/>
  <c r="AC26" i="15"/>
  <c r="V26" i="15"/>
  <c r="AC20" i="15"/>
  <c r="V20" i="15"/>
  <c r="AC37" i="15"/>
  <c r="V37" i="15"/>
  <c r="AC31" i="15"/>
  <c r="AC25" i="15"/>
  <c r="V25" i="15"/>
  <c r="AC19" i="15"/>
  <c r="V19" i="15"/>
  <c r="AC36" i="15"/>
  <c r="V36" i="15"/>
  <c r="AC30" i="15"/>
  <c r="V30" i="15"/>
  <c r="AC24" i="15"/>
  <c r="AC18" i="15"/>
  <c r="V18" i="15"/>
  <c r="W18" i="15" s="1"/>
  <c r="X18" i="15" s="1"/>
  <c r="AC35" i="15"/>
  <c r="V35" i="15"/>
  <c r="AC29" i="15"/>
  <c r="V29" i="15"/>
  <c r="W29" i="15" s="1"/>
  <c r="AC23" i="15"/>
  <c r="V23" i="15"/>
  <c r="AC17" i="15"/>
  <c r="AD11" i="15"/>
  <c r="AD38" i="15" s="1"/>
  <c r="W11" i="15"/>
  <c r="W60" i="15" s="1"/>
  <c r="AD47" i="15"/>
  <c r="AD19" i="15"/>
  <c r="W20" i="15"/>
  <c r="X20" i="15" s="1"/>
  <c r="W17" i="15"/>
  <c r="X17" i="15" s="1"/>
  <c r="W61" i="15"/>
  <c r="W59" i="15"/>
  <c r="W56" i="15"/>
  <c r="W53" i="15"/>
  <c r="W48" i="15"/>
  <c r="W44" i="15"/>
  <c r="W43" i="15"/>
  <c r="W36" i="15"/>
  <c r="W35" i="15"/>
  <c r="W31" i="15"/>
  <c r="W30" i="15"/>
  <c r="W25" i="15"/>
  <c r="W24" i="15"/>
  <c r="W19" i="15"/>
  <c r="X19" i="15" s="1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BM62" i="17" s="1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BM61" i="17" s="1"/>
  <c r="AZ61" i="17"/>
  <c r="AY61" i="17"/>
  <c r="AQ61" i="17"/>
  <c r="AN61" i="17"/>
  <c r="AM61" i="17"/>
  <c r="AK61" i="17"/>
  <c r="J61" i="17"/>
  <c r="BH60" i="17"/>
  <c r="BI60" i="17" s="1"/>
  <c r="BE60" i="17"/>
  <c r="BD60" i="17"/>
  <c r="BM60" i="17" s="1"/>
  <c r="AZ60" i="17"/>
  <c r="AY60" i="17"/>
  <c r="AQ60" i="17"/>
  <c r="AN60" i="17"/>
  <c r="AM60" i="17"/>
  <c r="AK60" i="17"/>
  <c r="J60" i="17"/>
  <c r="BH59" i="17"/>
  <c r="BI59" i="17" s="1"/>
  <c r="BE59" i="17"/>
  <c r="BD59" i="17"/>
  <c r="BM59" i="17" s="1"/>
  <c r="AZ59" i="17"/>
  <c r="AY59" i="17"/>
  <c r="AQ59" i="17"/>
  <c r="AN59" i="17"/>
  <c r="AM59" i="17"/>
  <c r="AK59" i="17"/>
  <c r="J59" i="17"/>
  <c r="BH58" i="17"/>
  <c r="BI58" i="17" s="1"/>
  <c r="BE58" i="17"/>
  <c r="BD58" i="17"/>
  <c r="BM58" i="17" s="1"/>
  <c r="AZ58" i="17"/>
  <c r="AY58" i="17"/>
  <c r="AQ58" i="17"/>
  <c r="AN58" i="17"/>
  <c r="AM58" i="17"/>
  <c r="AK58" i="17"/>
  <c r="J58" i="17"/>
  <c r="BH57" i="17"/>
  <c r="BI57" i="17" s="1"/>
  <c r="BE57" i="17"/>
  <c r="BD57" i="17"/>
  <c r="BM57" i="17" s="1"/>
  <c r="AZ57" i="17"/>
  <c r="AY57" i="17"/>
  <c r="BA57" i="17" s="1"/>
  <c r="AQ57" i="17"/>
  <c r="AN57" i="17"/>
  <c r="AM57" i="17"/>
  <c r="AK57" i="17"/>
  <c r="J57" i="17"/>
  <c r="BH56" i="17"/>
  <c r="BI56" i="17" s="1"/>
  <c r="BE56" i="17"/>
  <c r="BD56" i="17"/>
  <c r="BM56" i="17" s="1"/>
  <c r="AZ56" i="17"/>
  <c r="AY56" i="17"/>
  <c r="AQ56" i="17"/>
  <c r="AN56" i="17"/>
  <c r="AM56" i="17"/>
  <c r="AK56" i="17"/>
  <c r="J56" i="17"/>
  <c r="BH55" i="17"/>
  <c r="BI55" i="17" s="1"/>
  <c r="BE55" i="17"/>
  <c r="BD55" i="17"/>
  <c r="BM55" i="17" s="1"/>
  <c r="AZ55" i="17"/>
  <c r="AY55" i="17"/>
  <c r="BA55" i="17" s="1"/>
  <c r="AQ55" i="17"/>
  <c r="AN55" i="17"/>
  <c r="AM55" i="17"/>
  <c r="AK55" i="17"/>
  <c r="J55" i="17"/>
  <c r="BH54" i="17"/>
  <c r="BI54" i="17" s="1"/>
  <c r="BE54" i="17"/>
  <c r="BD54" i="17"/>
  <c r="BM54" i="17" s="1"/>
  <c r="AZ54" i="17"/>
  <c r="AY54" i="17"/>
  <c r="AQ54" i="17"/>
  <c r="AR54" i="17" s="1"/>
  <c r="AN54" i="17"/>
  <c r="AM54" i="17"/>
  <c r="AP54" i="17" s="1"/>
  <c r="AK54" i="17"/>
  <c r="J54" i="17"/>
  <c r="BH53" i="17"/>
  <c r="BI53" i="17" s="1"/>
  <c r="BE53" i="17"/>
  <c r="BD53" i="17"/>
  <c r="BM53" i="17" s="1"/>
  <c r="BA53" i="17"/>
  <c r="AZ53" i="17"/>
  <c r="AY53" i="17"/>
  <c r="AQ53" i="17"/>
  <c r="AN53" i="17"/>
  <c r="AM53" i="17"/>
  <c r="AK53" i="17"/>
  <c r="J53" i="17"/>
  <c r="BH52" i="17"/>
  <c r="BI52" i="17" s="1"/>
  <c r="BE52" i="17"/>
  <c r="BD52" i="17"/>
  <c r="BM52" i="17" s="1"/>
  <c r="AZ52" i="17"/>
  <c r="BA52" i="17" s="1"/>
  <c r="AY52" i="17"/>
  <c r="AQ52" i="17"/>
  <c r="AN52" i="17"/>
  <c r="AM52" i="17"/>
  <c r="AK52" i="17"/>
  <c r="J52" i="17"/>
  <c r="BH51" i="17"/>
  <c r="BI51" i="17" s="1"/>
  <c r="BE51" i="17"/>
  <c r="BD51" i="17"/>
  <c r="BM51" i="17" s="1"/>
  <c r="AZ51" i="17"/>
  <c r="AY51" i="17"/>
  <c r="BA51" i="17" s="1"/>
  <c r="AQ51" i="17"/>
  <c r="AN51" i="17"/>
  <c r="AM51" i="17"/>
  <c r="AK51" i="17"/>
  <c r="J51" i="17"/>
  <c r="BH50" i="17"/>
  <c r="BI50" i="17" s="1"/>
  <c r="BE50" i="17"/>
  <c r="BD50" i="17"/>
  <c r="BM50" i="17" s="1"/>
  <c r="AZ50" i="17"/>
  <c r="AY50" i="17"/>
  <c r="AQ50" i="17"/>
  <c r="AN50" i="17"/>
  <c r="AM50" i="17"/>
  <c r="AK50" i="17"/>
  <c r="J50" i="17"/>
  <c r="BH49" i="17"/>
  <c r="BI49" i="17" s="1"/>
  <c r="BE49" i="17"/>
  <c r="BD49" i="17"/>
  <c r="BM49" i="17" s="1"/>
  <c r="AZ49" i="17"/>
  <c r="AY49" i="17"/>
  <c r="BA49" i="17" s="1"/>
  <c r="AQ49" i="17"/>
  <c r="AN49" i="17"/>
  <c r="AM49" i="17"/>
  <c r="AK49" i="17"/>
  <c r="J49" i="17"/>
  <c r="BH48" i="17"/>
  <c r="BI48" i="17" s="1"/>
  <c r="BE48" i="17"/>
  <c r="BD48" i="17"/>
  <c r="BM48" i="17" s="1"/>
  <c r="AZ48" i="17"/>
  <c r="AY48" i="17"/>
  <c r="AQ48" i="17"/>
  <c r="AN48" i="17"/>
  <c r="AP48" i="17" s="1"/>
  <c r="AR48" i="17" s="1"/>
  <c r="AM48" i="17"/>
  <c r="AK48" i="17"/>
  <c r="J48" i="17"/>
  <c r="BH47" i="17"/>
  <c r="BI47" i="17" s="1"/>
  <c r="BE47" i="17"/>
  <c r="BD47" i="17"/>
  <c r="BM47" i="17" s="1"/>
  <c r="AZ47" i="17"/>
  <c r="AY47" i="17"/>
  <c r="AQ47" i="17"/>
  <c r="AN47" i="17"/>
  <c r="AM47" i="17"/>
  <c r="AK47" i="17"/>
  <c r="J47" i="17"/>
  <c r="BH46" i="17"/>
  <c r="BI46" i="17" s="1"/>
  <c r="BE46" i="17"/>
  <c r="BD46" i="17"/>
  <c r="BM46" i="17" s="1"/>
  <c r="AZ46" i="17"/>
  <c r="AY46" i="17"/>
  <c r="AQ46" i="17"/>
  <c r="AN46" i="17"/>
  <c r="AM46" i="17"/>
  <c r="AK46" i="17"/>
  <c r="J46" i="17"/>
  <c r="BH45" i="17"/>
  <c r="BI45" i="17" s="1"/>
  <c r="BE45" i="17"/>
  <c r="BD45" i="17"/>
  <c r="BM45" i="17" s="1"/>
  <c r="AZ45" i="17"/>
  <c r="AY45" i="17"/>
  <c r="AQ45" i="17"/>
  <c r="AN45" i="17"/>
  <c r="AM45" i="17"/>
  <c r="AP45" i="17" s="1"/>
  <c r="AR45" i="17" s="1"/>
  <c r="AK45" i="17"/>
  <c r="J45" i="17"/>
  <c r="BH44" i="17"/>
  <c r="BI44" i="17" s="1"/>
  <c r="BE44" i="17"/>
  <c r="BD44" i="17"/>
  <c r="BM44" i="17" s="1"/>
  <c r="AZ44" i="17"/>
  <c r="BA44" i="17" s="1"/>
  <c r="AY44" i="17"/>
  <c r="AQ44" i="17"/>
  <c r="AN44" i="17"/>
  <c r="AM44" i="17"/>
  <c r="AK44" i="17"/>
  <c r="J44" i="17"/>
  <c r="BH43" i="17"/>
  <c r="BI43" i="17" s="1"/>
  <c r="BE43" i="17"/>
  <c r="BD43" i="17"/>
  <c r="BM43" i="17" s="1"/>
  <c r="AZ43" i="17"/>
  <c r="AY43" i="17"/>
  <c r="AQ43" i="17"/>
  <c r="AN43" i="17"/>
  <c r="AM43" i="17"/>
  <c r="AP43" i="17" s="1"/>
  <c r="AK43" i="17"/>
  <c r="J43" i="17"/>
  <c r="BH42" i="17"/>
  <c r="BI42" i="17" s="1"/>
  <c r="BE42" i="17"/>
  <c r="BD42" i="17"/>
  <c r="BM42" i="17" s="1"/>
  <c r="AZ42" i="17"/>
  <c r="BA42" i="17" s="1"/>
  <c r="AY42" i="17"/>
  <c r="AQ42" i="17"/>
  <c r="AP42" i="17"/>
  <c r="AR42" i="17" s="1"/>
  <c r="AN42" i="17"/>
  <c r="AM42" i="17"/>
  <c r="AK42" i="17"/>
  <c r="J42" i="17"/>
  <c r="BH41" i="17"/>
  <c r="BI41" i="17" s="1"/>
  <c r="BE41" i="17"/>
  <c r="BD41" i="17"/>
  <c r="BM41" i="17" s="1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BM40" i="17" s="1"/>
  <c r="AZ40" i="17"/>
  <c r="AY40" i="17"/>
  <c r="BA40" i="17" s="1"/>
  <c r="AQ40" i="17"/>
  <c r="AN40" i="17"/>
  <c r="AM40" i="17"/>
  <c r="AK40" i="17"/>
  <c r="J40" i="17"/>
  <c r="BH39" i="17"/>
  <c r="BI39" i="17" s="1"/>
  <c r="BE39" i="17"/>
  <c r="BD39" i="17"/>
  <c r="BM39" i="17" s="1"/>
  <c r="AZ39" i="17"/>
  <c r="AY39" i="17"/>
  <c r="AQ39" i="17"/>
  <c r="AN39" i="17"/>
  <c r="AM39" i="17"/>
  <c r="AK39" i="17"/>
  <c r="J39" i="17"/>
  <c r="BH38" i="17"/>
  <c r="BI38" i="17" s="1"/>
  <c r="BE38" i="17"/>
  <c r="BD38" i="17"/>
  <c r="BM38" i="17" s="1"/>
  <c r="AZ38" i="17"/>
  <c r="BA38" i="17" s="1"/>
  <c r="AY38" i="17"/>
  <c r="AR38" i="17"/>
  <c r="AQ38" i="17"/>
  <c r="AN38" i="17"/>
  <c r="AP38" i="17" s="1"/>
  <c r="AM38" i="17"/>
  <c r="AK38" i="17"/>
  <c r="J38" i="17"/>
  <c r="BH37" i="17"/>
  <c r="BI37" i="17" s="1"/>
  <c r="BE37" i="17"/>
  <c r="BD37" i="17"/>
  <c r="BM37" i="17" s="1"/>
  <c r="AZ37" i="17"/>
  <c r="AY37" i="17"/>
  <c r="AQ37" i="17"/>
  <c r="AR37" i="17" s="1"/>
  <c r="AN37" i="17"/>
  <c r="AP37" i="17" s="1"/>
  <c r="AM37" i="17"/>
  <c r="AK37" i="17"/>
  <c r="J37" i="17"/>
  <c r="BH36" i="17"/>
  <c r="BI36" i="17" s="1"/>
  <c r="BE36" i="17"/>
  <c r="BD36" i="17"/>
  <c r="BM36" i="17" s="1"/>
  <c r="AZ36" i="17"/>
  <c r="AY36" i="17"/>
  <c r="AQ36" i="17"/>
  <c r="AR36" i="17" s="1"/>
  <c r="AN36" i="17"/>
  <c r="AP36" i="17" s="1"/>
  <c r="AM36" i="17"/>
  <c r="AK36" i="17"/>
  <c r="J36" i="17"/>
  <c r="BH35" i="17"/>
  <c r="BI35" i="17" s="1"/>
  <c r="BE35" i="17"/>
  <c r="BD35" i="17"/>
  <c r="BM35" i="17" s="1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BM34" i="17" s="1"/>
  <c r="AZ34" i="17"/>
  <c r="AY34" i="17"/>
  <c r="AQ34" i="17"/>
  <c r="AR34" i="17" s="1"/>
  <c r="AN34" i="17"/>
  <c r="AP34" i="17" s="1"/>
  <c r="AM34" i="17"/>
  <c r="AK34" i="17"/>
  <c r="J34" i="17"/>
  <c r="BH33" i="17"/>
  <c r="BI33" i="17" s="1"/>
  <c r="BE33" i="17"/>
  <c r="BD33" i="17"/>
  <c r="BM33" i="17" s="1"/>
  <c r="AZ33" i="17"/>
  <c r="AY33" i="17"/>
  <c r="AQ33" i="17"/>
  <c r="AR33" i="17" s="1"/>
  <c r="AN33" i="17"/>
  <c r="AM33" i="17"/>
  <c r="AK33" i="17"/>
  <c r="J33" i="17"/>
  <c r="BH32" i="17"/>
  <c r="BI32" i="17" s="1"/>
  <c r="BE32" i="17"/>
  <c r="BD32" i="17"/>
  <c r="BM32" i="17" s="1"/>
  <c r="AZ32" i="17"/>
  <c r="AY32" i="17"/>
  <c r="AQ32" i="17"/>
  <c r="AR32" i="17" s="1"/>
  <c r="AN32" i="17"/>
  <c r="AM32" i="17"/>
  <c r="AK32" i="17"/>
  <c r="J32" i="17"/>
  <c r="BH31" i="17"/>
  <c r="BI31" i="17" s="1"/>
  <c r="BE31" i="17"/>
  <c r="BD31" i="17"/>
  <c r="BM31" i="17" s="1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BM30" i="17" s="1"/>
  <c r="AZ30" i="17"/>
  <c r="AY30" i="17"/>
  <c r="AQ30" i="17"/>
  <c r="AR30" i="17" s="1"/>
  <c r="AN30" i="17"/>
  <c r="AM30" i="17"/>
  <c r="AP30" i="17" s="1"/>
  <c r="AK30" i="17"/>
  <c r="J30" i="17"/>
  <c r="BH29" i="17"/>
  <c r="BI29" i="17" s="1"/>
  <c r="BE29" i="17"/>
  <c r="BD29" i="17"/>
  <c r="BM29" i="17" s="1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BM28" i="17" s="1"/>
  <c r="AZ28" i="17"/>
  <c r="AY28" i="17"/>
  <c r="AQ28" i="17"/>
  <c r="AR28" i="17" s="1"/>
  <c r="AN28" i="17"/>
  <c r="AM28" i="17"/>
  <c r="AP28" i="17" s="1"/>
  <c r="AK28" i="17"/>
  <c r="J28" i="17"/>
  <c r="BH27" i="17"/>
  <c r="BI27" i="17" s="1"/>
  <c r="BE27" i="17"/>
  <c r="BD27" i="17"/>
  <c r="BM27" i="17" s="1"/>
  <c r="AZ27" i="17"/>
  <c r="AY27" i="17"/>
  <c r="AQ27" i="17"/>
  <c r="AR27" i="17" s="1"/>
  <c r="AN27" i="17"/>
  <c r="AM27" i="17"/>
  <c r="AK27" i="17"/>
  <c r="J27" i="17"/>
  <c r="BH26" i="17"/>
  <c r="BI26" i="17" s="1"/>
  <c r="BE26" i="17"/>
  <c r="BD26" i="17"/>
  <c r="BM26" i="17" s="1"/>
  <c r="AZ26" i="17"/>
  <c r="BA26" i="17" s="1"/>
  <c r="AY26" i="17"/>
  <c r="AQ26" i="17"/>
  <c r="AR26" i="17" s="1"/>
  <c r="AN26" i="17"/>
  <c r="AP26" i="17" s="1"/>
  <c r="AM26" i="17"/>
  <c r="AK26" i="17"/>
  <c r="J26" i="17"/>
  <c r="BH25" i="17"/>
  <c r="BI25" i="17" s="1"/>
  <c r="BE25" i="17"/>
  <c r="BD25" i="17"/>
  <c r="BM25" i="17" s="1"/>
  <c r="AZ25" i="17"/>
  <c r="AY25" i="17"/>
  <c r="AQ25" i="17"/>
  <c r="AR25" i="17" s="1"/>
  <c r="AN25" i="17"/>
  <c r="AM25" i="17"/>
  <c r="AK25" i="17"/>
  <c r="J25" i="17"/>
  <c r="BH24" i="17"/>
  <c r="BI24" i="17" s="1"/>
  <c r="BE24" i="17"/>
  <c r="BD24" i="17"/>
  <c r="BM24" i="17" s="1"/>
  <c r="AZ24" i="17"/>
  <c r="BA24" i="17" s="1"/>
  <c r="AY24" i="17"/>
  <c r="AQ24" i="17"/>
  <c r="AR24" i="17" s="1"/>
  <c r="AN24" i="17"/>
  <c r="AM24" i="17"/>
  <c r="AP24" i="17" s="1"/>
  <c r="AK24" i="17"/>
  <c r="J24" i="17"/>
  <c r="BH23" i="17"/>
  <c r="BI23" i="17" s="1"/>
  <c r="BE23" i="17"/>
  <c r="BD23" i="17"/>
  <c r="BM23" i="17" s="1"/>
  <c r="AZ23" i="17"/>
  <c r="AY23" i="17"/>
  <c r="AQ23" i="17"/>
  <c r="AR23" i="17" s="1"/>
  <c r="AN23" i="17"/>
  <c r="AM23" i="17"/>
  <c r="AK23" i="17"/>
  <c r="J23" i="17"/>
  <c r="BH22" i="17"/>
  <c r="BI22" i="17" s="1"/>
  <c r="BE22" i="17"/>
  <c r="BD22" i="17"/>
  <c r="BM22" i="17" s="1"/>
  <c r="AZ22" i="17"/>
  <c r="BA22" i="17" s="1"/>
  <c r="AY22" i="17"/>
  <c r="AQ22" i="17"/>
  <c r="AR22" i="17" s="1"/>
  <c r="AN22" i="17"/>
  <c r="AM22" i="17"/>
  <c r="AP22" i="17" s="1"/>
  <c r="AK22" i="17"/>
  <c r="J22" i="17"/>
  <c r="BH21" i="17"/>
  <c r="BI21" i="17" s="1"/>
  <c r="BE21" i="17"/>
  <c r="BD21" i="17"/>
  <c r="BM21" i="17" s="1"/>
  <c r="AZ21" i="17"/>
  <c r="AY21" i="17"/>
  <c r="AQ21" i="17"/>
  <c r="AR21" i="17" s="1"/>
  <c r="AN21" i="17"/>
  <c r="AM21" i="17"/>
  <c r="AK21" i="17"/>
  <c r="J21" i="17"/>
  <c r="BH20" i="17"/>
  <c r="BI20" i="17" s="1"/>
  <c r="BE20" i="17"/>
  <c r="BD20" i="17"/>
  <c r="BM20" i="17" s="1"/>
  <c r="AZ20" i="17"/>
  <c r="BA20" i="17" s="1"/>
  <c r="AY20" i="17"/>
  <c r="AQ20" i="17"/>
  <c r="AR20" i="17" s="1"/>
  <c r="AN20" i="17"/>
  <c r="AM20" i="17"/>
  <c r="AK20" i="17"/>
  <c r="J20" i="17"/>
  <c r="BH19" i="17"/>
  <c r="BI19" i="17" s="1"/>
  <c r="BE19" i="17"/>
  <c r="BD19" i="17"/>
  <c r="BM19" i="17" s="1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M18" i="17" s="1"/>
  <c r="AZ18" i="17"/>
  <c r="AY18" i="17"/>
  <c r="BA18" i="17" s="1"/>
  <c r="AQ18" i="17"/>
  <c r="AR18" i="17" s="1"/>
  <c r="AN18" i="17"/>
  <c r="AM18" i="17"/>
  <c r="AP18" i="17" s="1"/>
  <c r="AK18" i="17"/>
  <c r="J18" i="17"/>
  <c r="BH17" i="17"/>
  <c r="BI17" i="17" s="1"/>
  <c r="BE17" i="17"/>
  <c r="BD17" i="17"/>
  <c r="BM17" i="17" s="1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BM16" i="17" s="1"/>
  <c r="AZ16" i="17"/>
  <c r="BA16" i="17" s="1"/>
  <c r="AY16" i="17"/>
  <c r="AQ16" i="17"/>
  <c r="AR16" i="17" s="1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BM15" i="17" s="1"/>
  <c r="AZ15" i="17"/>
  <c r="BA15" i="17" s="1"/>
  <c r="AY15" i="17"/>
  <c r="AQ15" i="17"/>
  <c r="AR15" i="17" s="1"/>
  <c r="AP15" i="17"/>
  <c r="AN15" i="17"/>
  <c r="AM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M62" i="16" s="1"/>
  <c r="AZ62" i="16"/>
  <c r="BA62" i="16" s="1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BM61" i="16" s="1"/>
  <c r="AZ61" i="16"/>
  <c r="AY61" i="16"/>
  <c r="AQ61" i="16"/>
  <c r="AN61" i="16"/>
  <c r="AM61" i="16"/>
  <c r="AK61" i="16"/>
  <c r="J61" i="16"/>
  <c r="BH60" i="16"/>
  <c r="BI60" i="16" s="1"/>
  <c r="BE60" i="16"/>
  <c r="BD60" i="16"/>
  <c r="BM60" i="16" s="1"/>
  <c r="AZ60" i="16"/>
  <c r="BA60" i="16" s="1"/>
  <c r="AY60" i="16"/>
  <c r="AQ60" i="16"/>
  <c r="AN60" i="16"/>
  <c r="AP60" i="16" s="1"/>
  <c r="AR60" i="16" s="1"/>
  <c r="AT60" i="16" s="1"/>
  <c r="AM60" i="16"/>
  <c r="AK60" i="16"/>
  <c r="J60" i="16"/>
  <c r="BH59" i="16"/>
  <c r="BI59" i="16" s="1"/>
  <c r="BE59" i="16"/>
  <c r="BD59" i="16"/>
  <c r="BM59" i="16" s="1"/>
  <c r="AZ59" i="16"/>
  <c r="AY59" i="16"/>
  <c r="AQ59" i="16"/>
  <c r="AN59" i="16"/>
  <c r="AM59" i="16"/>
  <c r="AK59" i="16"/>
  <c r="J59" i="16"/>
  <c r="BH58" i="16"/>
  <c r="BI58" i="16" s="1"/>
  <c r="BE58" i="16"/>
  <c r="BD58" i="16"/>
  <c r="BM58" i="16" s="1"/>
  <c r="AZ58" i="16"/>
  <c r="BA58" i="16" s="1"/>
  <c r="AY58" i="16"/>
  <c r="AQ58" i="16"/>
  <c r="AN58" i="16"/>
  <c r="AM58" i="16"/>
  <c r="AK58" i="16"/>
  <c r="J58" i="16"/>
  <c r="BH57" i="16"/>
  <c r="BI57" i="16" s="1"/>
  <c r="BE57" i="16"/>
  <c r="BD57" i="16"/>
  <c r="BM57" i="16" s="1"/>
  <c r="AZ57" i="16"/>
  <c r="AY57" i="16"/>
  <c r="AQ57" i="16"/>
  <c r="AN57" i="16"/>
  <c r="AP57" i="16" s="1"/>
  <c r="AR57" i="16" s="1"/>
  <c r="AM57" i="16"/>
  <c r="AK57" i="16"/>
  <c r="J57" i="16"/>
  <c r="BH56" i="16"/>
  <c r="BI56" i="16" s="1"/>
  <c r="BE56" i="16"/>
  <c r="BD56" i="16"/>
  <c r="BM56" i="16" s="1"/>
  <c r="AZ56" i="16"/>
  <c r="AY56" i="16"/>
  <c r="AQ56" i="16"/>
  <c r="AP56" i="16"/>
  <c r="AR56" i="16" s="1"/>
  <c r="AN56" i="16"/>
  <c r="AM56" i="16"/>
  <c r="AK56" i="16"/>
  <c r="J56" i="16"/>
  <c r="BH55" i="16"/>
  <c r="BI55" i="16" s="1"/>
  <c r="BE55" i="16"/>
  <c r="BD55" i="16"/>
  <c r="BM55" i="16" s="1"/>
  <c r="AZ55" i="16"/>
  <c r="BA55" i="16" s="1"/>
  <c r="AY55" i="16"/>
  <c r="AQ55" i="16"/>
  <c r="AN55" i="16"/>
  <c r="AM55" i="16"/>
  <c r="AK55" i="16"/>
  <c r="J55" i="16"/>
  <c r="BH54" i="16"/>
  <c r="BI54" i="16" s="1"/>
  <c r="BE54" i="16"/>
  <c r="BD54" i="16"/>
  <c r="BM54" i="16" s="1"/>
  <c r="AZ54" i="16"/>
  <c r="AY54" i="16"/>
  <c r="AQ54" i="16"/>
  <c r="AN54" i="16"/>
  <c r="AM54" i="16"/>
  <c r="AK54" i="16"/>
  <c r="J54" i="16"/>
  <c r="BH53" i="16"/>
  <c r="BI53" i="16" s="1"/>
  <c r="BE53" i="16"/>
  <c r="BD53" i="16"/>
  <c r="BM53" i="16" s="1"/>
  <c r="AZ53" i="16"/>
  <c r="BA53" i="16" s="1"/>
  <c r="AY53" i="16"/>
  <c r="AQ53" i="16"/>
  <c r="AN53" i="16"/>
  <c r="AM53" i="16"/>
  <c r="AK53" i="16"/>
  <c r="J53" i="16"/>
  <c r="BH52" i="16"/>
  <c r="BI52" i="16" s="1"/>
  <c r="BE52" i="16"/>
  <c r="BD52" i="16"/>
  <c r="BM52" i="16" s="1"/>
  <c r="AZ52" i="16"/>
  <c r="AY52" i="16"/>
  <c r="AQ52" i="16"/>
  <c r="AN52" i="16"/>
  <c r="AM52" i="16"/>
  <c r="AK52" i="16"/>
  <c r="J52" i="16"/>
  <c r="BH51" i="16"/>
  <c r="BI51" i="16" s="1"/>
  <c r="BE51" i="16"/>
  <c r="BD51" i="16"/>
  <c r="BM51" i="16" s="1"/>
  <c r="AZ51" i="16"/>
  <c r="BA51" i="16" s="1"/>
  <c r="AY51" i="16"/>
  <c r="AQ51" i="16"/>
  <c r="AN51" i="16"/>
  <c r="AP51" i="16" s="1"/>
  <c r="AR51" i="16" s="1"/>
  <c r="AT51" i="16" s="1"/>
  <c r="AM51" i="16"/>
  <c r="AK51" i="16"/>
  <c r="J51" i="16"/>
  <c r="BH50" i="16"/>
  <c r="BI50" i="16" s="1"/>
  <c r="BE50" i="16"/>
  <c r="BD50" i="16"/>
  <c r="BM50" i="16" s="1"/>
  <c r="AZ50" i="16"/>
  <c r="AY50" i="16"/>
  <c r="AQ50" i="16"/>
  <c r="AN50" i="16"/>
  <c r="AM50" i="16"/>
  <c r="AK50" i="16"/>
  <c r="J50" i="16"/>
  <c r="BH49" i="16"/>
  <c r="BI49" i="16" s="1"/>
  <c r="BE49" i="16"/>
  <c r="BD49" i="16"/>
  <c r="BM49" i="16" s="1"/>
  <c r="AZ49" i="16"/>
  <c r="AY49" i="16"/>
  <c r="AQ49" i="16"/>
  <c r="AN49" i="16"/>
  <c r="AM49" i="16"/>
  <c r="AK49" i="16"/>
  <c r="J49" i="16"/>
  <c r="BH48" i="16"/>
  <c r="BI48" i="16" s="1"/>
  <c r="BE48" i="16"/>
  <c r="BD48" i="16"/>
  <c r="BM48" i="16" s="1"/>
  <c r="AZ48" i="16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BM47" i="16" s="1"/>
  <c r="AZ47" i="16"/>
  <c r="AY47" i="16"/>
  <c r="AQ47" i="16"/>
  <c r="AN47" i="16"/>
  <c r="AM47" i="16"/>
  <c r="AK47" i="16"/>
  <c r="J47" i="16"/>
  <c r="BH46" i="16"/>
  <c r="BI46" i="16" s="1"/>
  <c r="BE46" i="16"/>
  <c r="BD46" i="16"/>
  <c r="BM46" i="16" s="1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BM45" i="16" s="1"/>
  <c r="AZ45" i="16"/>
  <c r="BA45" i="16" s="1"/>
  <c r="AY45" i="16"/>
  <c r="AQ45" i="16"/>
  <c r="AP45" i="16"/>
  <c r="AN45" i="16"/>
  <c r="AM45" i="16"/>
  <c r="AK45" i="16"/>
  <c r="J45" i="16"/>
  <c r="BH44" i="16"/>
  <c r="BI44" i="16" s="1"/>
  <c r="BE44" i="16"/>
  <c r="BD44" i="16"/>
  <c r="BM44" i="16" s="1"/>
  <c r="AZ44" i="16"/>
  <c r="BA44" i="16" s="1"/>
  <c r="AY44" i="16"/>
  <c r="AQ44" i="16"/>
  <c r="AN44" i="16"/>
  <c r="AP44" i="16" s="1"/>
  <c r="AR44" i="16" s="1"/>
  <c r="AM44" i="16"/>
  <c r="AK44" i="16"/>
  <c r="J44" i="16"/>
  <c r="BH43" i="16"/>
  <c r="BI43" i="16" s="1"/>
  <c r="BE43" i="16"/>
  <c r="BD43" i="16"/>
  <c r="BM43" i="16" s="1"/>
  <c r="AZ43" i="16"/>
  <c r="AY43" i="16"/>
  <c r="AQ43" i="16"/>
  <c r="AN43" i="16"/>
  <c r="AM43" i="16"/>
  <c r="AP43" i="16" s="1"/>
  <c r="AR43" i="16" s="1"/>
  <c r="AK43" i="16"/>
  <c r="J43" i="16"/>
  <c r="BH42" i="16"/>
  <c r="BI42" i="16" s="1"/>
  <c r="BE42" i="16"/>
  <c r="BD42" i="16"/>
  <c r="BM42" i="16" s="1"/>
  <c r="AZ42" i="16"/>
  <c r="AY42" i="16"/>
  <c r="AQ42" i="16"/>
  <c r="AN42" i="16"/>
  <c r="AM42" i="16"/>
  <c r="AK42" i="16"/>
  <c r="J42" i="16"/>
  <c r="BH41" i="16"/>
  <c r="BI41" i="16" s="1"/>
  <c r="BE41" i="16"/>
  <c r="BD41" i="16"/>
  <c r="BM41" i="16" s="1"/>
  <c r="AZ41" i="16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BM40" i="16" s="1"/>
  <c r="AZ40" i="16"/>
  <c r="AY40" i="16"/>
  <c r="AQ40" i="16"/>
  <c r="AP40" i="16"/>
  <c r="AR40" i="16" s="1"/>
  <c r="AN40" i="16"/>
  <c r="AM40" i="16"/>
  <c r="AK40" i="16"/>
  <c r="J40" i="16"/>
  <c r="BH39" i="16"/>
  <c r="BI39" i="16" s="1"/>
  <c r="BE39" i="16"/>
  <c r="BD39" i="16"/>
  <c r="BM39" i="16" s="1"/>
  <c r="AZ39" i="16"/>
  <c r="BA39" i="16" s="1"/>
  <c r="AY39" i="16"/>
  <c r="AQ39" i="16"/>
  <c r="AN39" i="16"/>
  <c r="AM39" i="16"/>
  <c r="AP39" i="16" s="1"/>
  <c r="AR39" i="16" s="1"/>
  <c r="AK39" i="16"/>
  <c r="J39" i="16"/>
  <c r="BH38" i="16"/>
  <c r="BI38" i="16" s="1"/>
  <c r="BE38" i="16"/>
  <c r="BD38" i="16"/>
  <c r="BM38" i="16" s="1"/>
  <c r="AZ38" i="16"/>
  <c r="AY38" i="16"/>
  <c r="AQ38" i="16"/>
  <c r="AR38" i="16" s="1"/>
  <c r="AN38" i="16"/>
  <c r="AM38" i="16"/>
  <c r="AP38" i="16" s="1"/>
  <c r="AK38" i="16"/>
  <c r="J38" i="16"/>
  <c r="BH37" i="16"/>
  <c r="BI37" i="16" s="1"/>
  <c r="BE37" i="16"/>
  <c r="BD37" i="16"/>
  <c r="BM37" i="16" s="1"/>
  <c r="AZ37" i="16"/>
  <c r="AY37" i="16"/>
  <c r="AQ37" i="16"/>
  <c r="AR37" i="16" s="1"/>
  <c r="AN37" i="16"/>
  <c r="AM37" i="16"/>
  <c r="AK37" i="16"/>
  <c r="J37" i="16"/>
  <c r="BH36" i="16"/>
  <c r="BI36" i="16" s="1"/>
  <c r="BE36" i="16"/>
  <c r="BD36" i="16"/>
  <c r="BM36" i="16" s="1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BM35" i="16" s="1"/>
  <c r="AZ35" i="16"/>
  <c r="AY35" i="16"/>
  <c r="AQ35" i="16"/>
  <c r="AR35" i="16" s="1"/>
  <c r="AN35" i="16"/>
  <c r="AM35" i="16"/>
  <c r="AK35" i="16"/>
  <c r="J35" i="16"/>
  <c r="BH34" i="16"/>
  <c r="BI34" i="16" s="1"/>
  <c r="BE34" i="16"/>
  <c r="BD34" i="16"/>
  <c r="BM34" i="16" s="1"/>
  <c r="AZ34" i="16"/>
  <c r="AY34" i="16"/>
  <c r="AR34" i="16"/>
  <c r="AQ34" i="16"/>
  <c r="AN34" i="16"/>
  <c r="AM34" i="16"/>
  <c r="AK34" i="16"/>
  <c r="J34" i="16"/>
  <c r="BH33" i="16"/>
  <c r="BI33" i="16" s="1"/>
  <c r="BE33" i="16"/>
  <c r="BD33" i="16"/>
  <c r="BM33" i="16" s="1"/>
  <c r="AZ33" i="16"/>
  <c r="AY33" i="16"/>
  <c r="AQ33" i="16"/>
  <c r="AR33" i="16" s="1"/>
  <c r="AN33" i="16"/>
  <c r="AM33" i="16"/>
  <c r="AK33" i="16"/>
  <c r="J33" i="16"/>
  <c r="BH32" i="16"/>
  <c r="BI32" i="16" s="1"/>
  <c r="BE32" i="16"/>
  <c r="BD32" i="16"/>
  <c r="BM32" i="16" s="1"/>
  <c r="AZ32" i="16"/>
  <c r="AY32" i="16"/>
  <c r="AQ32" i="16"/>
  <c r="AR32" i="16" s="1"/>
  <c r="AN32" i="16"/>
  <c r="AM32" i="16"/>
  <c r="AP32" i="16" s="1"/>
  <c r="AK32" i="16"/>
  <c r="J32" i="16"/>
  <c r="BH31" i="16"/>
  <c r="BI31" i="16" s="1"/>
  <c r="BE31" i="16"/>
  <c r="BD31" i="16"/>
  <c r="BM31" i="16" s="1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BM30" i="16" s="1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BM29" i="16" s="1"/>
  <c r="AZ29" i="16"/>
  <c r="AY29" i="16"/>
  <c r="BA29" i="16" s="1"/>
  <c r="AQ29" i="16"/>
  <c r="AR29" i="16" s="1"/>
  <c r="AN29" i="16"/>
  <c r="AM29" i="16"/>
  <c r="AP29" i="16" s="1"/>
  <c r="AK29" i="16"/>
  <c r="J29" i="16"/>
  <c r="BH28" i="16"/>
  <c r="BI28" i="16" s="1"/>
  <c r="BE28" i="16"/>
  <c r="BD28" i="16"/>
  <c r="BM28" i="16" s="1"/>
  <c r="AZ28" i="16"/>
  <c r="AY28" i="16"/>
  <c r="AQ28" i="16"/>
  <c r="AR28" i="16" s="1"/>
  <c r="AN28" i="16"/>
  <c r="AM28" i="16"/>
  <c r="AP28" i="16" s="1"/>
  <c r="AK28" i="16"/>
  <c r="J28" i="16"/>
  <c r="BH27" i="16"/>
  <c r="BI27" i="16" s="1"/>
  <c r="BE27" i="16"/>
  <c r="BD27" i="16"/>
  <c r="BM27" i="16" s="1"/>
  <c r="AZ27" i="16"/>
  <c r="AY27" i="16"/>
  <c r="BA27" i="16" s="1"/>
  <c r="AQ27" i="16"/>
  <c r="AR27" i="16" s="1"/>
  <c r="AN27" i="16"/>
  <c r="AM27" i="16"/>
  <c r="AP27" i="16" s="1"/>
  <c r="AK27" i="16"/>
  <c r="J27" i="16"/>
  <c r="BH26" i="16"/>
  <c r="BI26" i="16" s="1"/>
  <c r="BE26" i="16"/>
  <c r="BD26" i="16"/>
  <c r="BM26" i="16" s="1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BM25" i="16" s="1"/>
  <c r="AZ25" i="16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BM24" i="16" s="1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BM23" i="16" s="1"/>
  <c r="AZ23" i="16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BM22" i="16" s="1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BM21" i="16" s="1"/>
  <c r="AZ21" i="16"/>
  <c r="AY21" i="16"/>
  <c r="AQ21" i="16"/>
  <c r="AR21" i="16" s="1"/>
  <c r="AN21" i="16"/>
  <c r="AM21" i="16"/>
  <c r="AP21" i="16" s="1"/>
  <c r="AK21" i="16"/>
  <c r="J21" i="16"/>
  <c r="BH20" i="16"/>
  <c r="BI20" i="16" s="1"/>
  <c r="BE20" i="16"/>
  <c r="BD20" i="16"/>
  <c r="BM20" i="16" s="1"/>
  <c r="AZ20" i="16"/>
  <c r="AY20" i="16"/>
  <c r="AQ20" i="16"/>
  <c r="AR20" i="16" s="1"/>
  <c r="AN20" i="16"/>
  <c r="AM20" i="16"/>
  <c r="AP20" i="16" s="1"/>
  <c r="AK20" i="16"/>
  <c r="J20" i="16"/>
  <c r="BH19" i="16"/>
  <c r="BI19" i="16" s="1"/>
  <c r="BE19" i="16"/>
  <c r="BD19" i="16"/>
  <c r="BM19" i="16" s="1"/>
  <c r="AZ19" i="16"/>
  <c r="AY19" i="16"/>
  <c r="AQ19" i="16"/>
  <c r="AR19" i="16" s="1"/>
  <c r="AN19" i="16"/>
  <c r="AM19" i="16"/>
  <c r="AP19" i="16" s="1"/>
  <c r="AK19" i="16"/>
  <c r="J19" i="16"/>
  <c r="BH18" i="16"/>
  <c r="BI18" i="16" s="1"/>
  <c r="BE18" i="16"/>
  <c r="BD18" i="16"/>
  <c r="BM18" i="16" s="1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BM17" i="16" s="1"/>
  <c r="AZ17" i="16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BM16" i="16" s="1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BM15" i="16" s="1"/>
  <c r="AZ15" i="16"/>
  <c r="AY15" i="16"/>
  <c r="AQ15" i="16"/>
  <c r="AR15" i="16" s="1"/>
  <c r="AN15" i="16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BM62" i="15" s="1"/>
  <c r="AZ62" i="15"/>
  <c r="BA62" i="15" s="1"/>
  <c r="AY62" i="15"/>
  <c r="AQ62" i="15"/>
  <c r="AR62" i="15" s="1"/>
  <c r="AN62" i="15"/>
  <c r="AP62" i="15" s="1"/>
  <c r="AM62" i="15"/>
  <c r="AK62" i="15"/>
  <c r="J62" i="15"/>
  <c r="BH61" i="15"/>
  <c r="BI61" i="15" s="1"/>
  <c r="BE61" i="15"/>
  <c r="BD61" i="15"/>
  <c r="BM61" i="15" s="1"/>
  <c r="AZ61" i="15"/>
  <c r="AY61" i="15"/>
  <c r="AQ61" i="15"/>
  <c r="AN61" i="15"/>
  <c r="AM61" i="15"/>
  <c r="AP61" i="15" s="1"/>
  <c r="AK61" i="15"/>
  <c r="J61" i="15"/>
  <c r="BH60" i="15"/>
  <c r="BI60" i="15" s="1"/>
  <c r="BE60" i="15"/>
  <c r="BD60" i="15"/>
  <c r="BM60" i="15" s="1"/>
  <c r="AZ60" i="15"/>
  <c r="AY60" i="15"/>
  <c r="AQ60" i="15"/>
  <c r="AN60" i="15"/>
  <c r="AM60" i="15"/>
  <c r="AK60" i="15"/>
  <c r="J60" i="15"/>
  <c r="BH59" i="15"/>
  <c r="BI59" i="15" s="1"/>
  <c r="BE59" i="15"/>
  <c r="BD59" i="15"/>
  <c r="BM59" i="15" s="1"/>
  <c r="AZ59" i="15"/>
  <c r="AY59" i="15"/>
  <c r="AQ59" i="15"/>
  <c r="AN59" i="15"/>
  <c r="AM59" i="15"/>
  <c r="AP59" i="15" s="1"/>
  <c r="AK59" i="15"/>
  <c r="J59" i="15"/>
  <c r="BH58" i="15"/>
  <c r="BI58" i="15" s="1"/>
  <c r="BE58" i="15"/>
  <c r="BD58" i="15"/>
  <c r="BM58" i="15" s="1"/>
  <c r="AZ58" i="15"/>
  <c r="AY58" i="15"/>
  <c r="AQ58" i="15"/>
  <c r="AN58" i="15"/>
  <c r="AM58" i="15"/>
  <c r="AK58" i="15"/>
  <c r="J58" i="15"/>
  <c r="BH57" i="15"/>
  <c r="BI57" i="15" s="1"/>
  <c r="BE57" i="15"/>
  <c r="BD57" i="15"/>
  <c r="BM57" i="15" s="1"/>
  <c r="AZ57" i="15"/>
  <c r="AY57" i="15"/>
  <c r="AQ57" i="15"/>
  <c r="AN57" i="15"/>
  <c r="AM57" i="15"/>
  <c r="AP57" i="15" s="1"/>
  <c r="AK57" i="15"/>
  <c r="J57" i="15"/>
  <c r="BH56" i="15"/>
  <c r="BI56" i="15" s="1"/>
  <c r="BE56" i="15"/>
  <c r="BD56" i="15"/>
  <c r="BM56" i="15" s="1"/>
  <c r="AZ56" i="15"/>
  <c r="BA56" i="15" s="1"/>
  <c r="AY56" i="15"/>
  <c r="AQ56" i="15"/>
  <c r="AN56" i="15"/>
  <c r="AM56" i="15"/>
  <c r="AK56" i="15"/>
  <c r="J56" i="15"/>
  <c r="BH55" i="15"/>
  <c r="BI55" i="15" s="1"/>
  <c r="BE55" i="15"/>
  <c r="BD55" i="15"/>
  <c r="BM55" i="15" s="1"/>
  <c r="AZ55" i="15"/>
  <c r="BA55" i="15" s="1"/>
  <c r="AY55" i="15"/>
  <c r="AQ55" i="15"/>
  <c r="AN55" i="15"/>
  <c r="AP55" i="15" s="1"/>
  <c r="AM55" i="15"/>
  <c r="AK55" i="15"/>
  <c r="J55" i="15"/>
  <c r="BH54" i="15"/>
  <c r="BI54" i="15" s="1"/>
  <c r="BE54" i="15"/>
  <c r="BD54" i="15"/>
  <c r="BM54" i="15" s="1"/>
  <c r="AZ54" i="15"/>
  <c r="AY54" i="15"/>
  <c r="AQ54" i="15"/>
  <c r="AN54" i="15"/>
  <c r="AM54" i="15"/>
  <c r="AP54" i="15" s="1"/>
  <c r="AR54" i="15" s="1"/>
  <c r="AT54" i="15" s="1"/>
  <c r="AK54" i="15"/>
  <c r="J54" i="15"/>
  <c r="BH53" i="15"/>
  <c r="BI53" i="15" s="1"/>
  <c r="BE53" i="15"/>
  <c r="BD53" i="15"/>
  <c r="BM53" i="15" s="1"/>
  <c r="AZ53" i="15"/>
  <c r="AY53" i="15"/>
  <c r="AQ53" i="15"/>
  <c r="AN53" i="15"/>
  <c r="AM53" i="15"/>
  <c r="AK53" i="15"/>
  <c r="J53" i="15"/>
  <c r="BH52" i="15"/>
  <c r="BI52" i="15" s="1"/>
  <c r="BE52" i="15"/>
  <c r="BD52" i="15"/>
  <c r="BM52" i="15" s="1"/>
  <c r="AZ52" i="15"/>
  <c r="AY52" i="15"/>
  <c r="AQ52" i="15"/>
  <c r="AN52" i="15"/>
  <c r="AM52" i="15"/>
  <c r="AK52" i="15"/>
  <c r="J52" i="15"/>
  <c r="BH51" i="15"/>
  <c r="BI51" i="15" s="1"/>
  <c r="BE51" i="15"/>
  <c r="BD51" i="15"/>
  <c r="BM51" i="15" s="1"/>
  <c r="AZ51" i="15"/>
  <c r="AY51" i="15"/>
  <c r="AQ51" i="15"/>
  <c r="AN51" i="15"/>
  <c r="AM51" i="15"/>
  <c r="AK51" i="15"/>
  <c r="J51" i="15"/>
  <c r="BH50" i="15"/>
  <c r="BI50" i="15" s="1"/>
  <c r="BE50" i="15"/>
  <c r="BD50" i="15"/>
  <c r="BM50" i="15" s="1"/>
  <c r="AZ50" i="15"/>
  <c r="AY50" i="15"/>
  <c r="AQ50" i="15"/>
  <c r="AN50" i="15"/>
  <c r="AM50" i="15"/>
  <c r="AK50" i="15"/>
  <c r="J50" i="15"/>
  <c r="BH49" i="15"/>
  <c r="BI49" i="15" s="1"/>
  <c r="BE49" i="15"/>
  <c r="BD49" i="15"/>
  <c r="BM49" i="15" s="1"/>
  <c r="AZ49" i="15"/>
  <c r="BA49" i="15" s="1"/>
  <c r="AY49" i="15"/>
  <c r="AQ49" i="15"/>
  <c r="AN49" i="15"/>
  <c r="AP49" i="15" s="1"/>
  <c r="AM49" i="15"/>
  <c r="AK49" i="15"/>
  <c r="J49" i="15"/>
  <c r="BH48" i="15"/>
  <c r="BI48" i="15" s="1"/>
  <c r="BE48" i="15"/>
  <c r="BD48" i="15"/>
  <c r="BM48" i="15" s="1"/>
  <c r="AZ48" i="15"/>
  <c r="AY48" i="15"/>
  <c r="AQ48" i="15"/>
  <c r="AN48" i="15"/>
  <c r="AM48" i="15"/>
  <c r="AP48" i="15" s="1"/>
  <c r="AK48" i="15"/>
  <c r="J48" i="15"/>
  <c r="BH47" i="15"/>
  <c r="BI47" i="15" s="1"/>
  <c r="BE47" i="15"/>
  <c r="BD47" i="15"/>
  <c r="BM47" i="15" s="1"/>
  <c r="AZ47" i="15"/>
  <c r="BA47" i="15" s="1"/>
  <c r="AY47" i="15"/>
  <c r="AQ47" i="15"/>
  <c r="AP47" i="15"/>
  <c r="AN47" i="15"/>
  <c r="AM47" i="15"/>
  <c r="AK47" i="15"/>
  <c r="J47" i="15"/>
  <c r="BH46" i="15"/>
  <c r="BI46" i="15" s="1"/>
  <c r="BE46" i="15"/>
  <c r="BD46" i="15"/>
  <c r="BM46" i="15" s="1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BM45" i="15" s="1"/>
  <c r="AZ45" i="15"/>
  <c r="AY45" i="15"/>
  <c r="AQ45" i="15"/>
  <c r="AN45" i="15"/>
  <c r="AM45" i="15"/>
  <c r="AK45" i="15"/>
  <c r="J45" i="15"/>
  <c r="BH44" i="15"/>
  <c r="BI44" i="15" s="1"/>
  <c r="BE44" i="15"/>
  <c r="BD44" i="15"/>
  <c r="BM44" i="15" s="1"/>
  <c r="AZ44" i="15"/>
  <c r="AY44" i="15"/>
  <c r="AQ44" i="15"/>
  <c r="AN44" i="15"/>
  <c r="AM44" i="15"/>
  <c r="AK44" i="15"/>
  <c r="J44" i="15"/>
  <c r="BH43" i="15"/>
  <c r="BI43" i="15" s="1"/>
  <c r="BE43" i="15"/>
  <c r="BD43" i="15"/>
  <c r="BM43" i="15" s="1"/>
  <c r="AZ43" i="15"/>
  <c r="AY43" i="15"/>
  <c r="AQ43" i="15"/>
  <c r="AN43" i="15"/>
  <c r="AM43" i="15"/>
  <c r="AK43" i="15"/>
  <c r="J43" i="15"/>
  <c r="BH42" i="15"/>
  <c r="BI42" i="15" s="1"/>
  <c r="BE42" i="15"/>
  <c r="BD42" i="15"/>
  <c r="BM42" i="15" s="1"/>
  <c r="AZ42" i="15"/>
  <c r="BA42" i="15" s="1"/>
  <c r="AY42" i="15"/>
  <c r="AQ42" i="15"/>
  <c r="AN42" i="15"/>
  <c r="AM42" i="15"/>
  <c r="AK42" i="15"/>
  <c r="J42" i="15"/>
  <c r="BH41" i="15"/>
  <c r="BI41" i="15" s="1"/>
  <c r="BE41" i="15"/>
  <c r="BD41" i="15"/>
  <c r="BM41" i="15" s="1"/>
  <c r="AZ41" i="15"/>
  <c r="AY41" i="15"/>
  <c r="AQ41" i="15"/>
  <c r="AN41" i="15"/>
  <c r="AP41" i="15" s="1"/>
  <c r="AR41" i="15" s="1"/>
  <c r="AT41" i="15" s="1"/>
  <c r="AM41" i="15"/>
  <c r="AK41" i="15"/>
  <c r="J41" i="15"/>
  <c r="BH40" i="15"/>
  <c r="BI40" i="15" s="1"/>
  <c r="BE40" i="15"/>
  <c r="BD40" i="15"/>
  <c r="BM40" i="15" s="1"/>
  <c r="AZ40" i="15"/>
  <c r="AY40" i="15"/>
  <c r="AQ40" i="15"/>
  <c r="AN40" i="15"/>
  <c r="AM40" i="15"/>
  <c r="AK40" i="15"/>
  <c r="J40" i="15"/>
  <c r="BH39" i="15"/>
  <c r="BI39" i="15" s="1"/>
  <c r="BE39" i="15"/>
  <c r="BD39" i="15"/>
  <c r="BM39" i="15" s="1"/>
  <c r="AZ39" i="15"/>
  <c r="AY39" i="15"/>
  <c r="AQ39" i="15"/>
  <c r="AP39" i="15"/>
  <c r="AR39" i="15" s="1"/>
  <c r="AN39" i="15"/>
  <c r="AM39" i="15"/>
  <c r="AK39" i="15"/>
  <c r="J39" i="15"/>
  <c r="BH38" i="15"/>
  <c r="BI38" i="15" s="1"/>
  <c r="BE38" i="15"/>
  <c r="BD38" i="15"/>
  <c r="BM38" i="15" s="1"/>
  <c r="AZ38" i="15"/>
  <c r="BA38" i="15" s="1"/>
  <c r="AY38" i="15"/>
  <c r="AQ38" i="15"/>
  <c r="AR38" i="15" s="1"/>
  <c r="AN38" i="15"/>
  <c r="AM38" i="15"/>
  <c r="AP38" i="15" s="1"/>
  <c r="AK38" i="15"/>
  <c r="J38" i="15"/>
  <c r="BH37" i="15"/>
  <c r="BI37" i="15" s="1"/>
  <c r="BE37" i="15"/>
  <c r="BD37" i="15"/>
  <c r="BM37" i="15" s="1"/>
  <c r="AZ37" i="15"/>
  <c r="BA37" i="15" s="1"/>
  <c r="AY37" i="15"/>
  <c r="AQ37" i="15"/>
  <c r="AR37" i="15" s="1"/>
  <c r="AN37" i="15"/>
  <c r="AM37" i="15"/>
  <c r="AK37" i="15"/>
  <c r="J37" i="15"/>
  <c r="BH36" i="15"/>
  <c r="BI36" i="15" s="1"/>
  <c r="BE36" i="15"/>
  <c r="BD36" i="15"/>
  <c r="BM36" i="15" s="1"/>
  <c r="AZ36" i="15"/>
  <c r="AY36" i="15"/>
  <c r="AQ36" i="15"/>
  <c r="AR36" i="15" s="1"/>
  <c r="AN36" i="15"/>
  <c r="AM36" i="15"/>
  <c r="AK36" i="15"/>
  <c r="J36" i="15"/>
  <c r="BH35" i="15"/>
  <c r="BI35" i="15" s="1"/>
  <c r="BE35" i="15"/>
  <c r="BD35" i="15"/>
  <c r="BM35" i="15" s="1"/>
  <c r="AZ35" i="15"/>
  <c r="BA35" i="15" s="1"/>
  <c r="AY35" i="15"/>
  <c r="AR35" i="15"/>
  <c r="AQ35" i="15"/>
  <c r="AN35" i="15"/>
  <c r="AM35" i="15"/>
  <c r="AK35" i="15"/>
  <c r="J35" i="15"/>
  <c r="BH34" i="15"/>
  <c r="BI34" i="15" s="1"/>
  <c r="BE34" i="15"/>
  <c r="BD34" i="15"/>
  <c r="BM34" i="15" s="1"/>
  <c r="AZ34" i="15"/>
  <c r="AY34" i="15"/>
  <c r="AQ34" i="15"/>
  <c r="AR34" i="15" s="1"/>
  <c r="AN34" i="15"/>
  <c r="AM34" i="15"/>
  <c r="AP34" i="15" s="1"/>
  <c r="AK34" i="15"/>
  <c r="J34" i="15"/>
  <c r="BH33" i="15"/>
  <c r="BI33" i="15" s="1"/>
  <c r="BE33" i="15"/>
  <c r="BD33" i="15"/>
  <c r="BM33" i="15" s="1"/>
  <c r="AZ33" i="15"/>
  <c r="BA33" i="15" s="1"/>
  <c r="AY33" i="15"/>
  <c r="AQ33" i="15"/>
  <c r="AR33" i="15" s="1"/>
  <c r="AN33" i="15"/>
  <c r="AM33" i="15"/>
  <c r="AK33" i="15"/>
  <c r="J33" i="15"/>
  <c r="BH32" i="15"/>
  <c r="BI32" i="15" s="1"/>
  <c r="BE32" i="15"/>
  <c r="BD32" i="15"/>
  <c r="BM32" i="15" s="1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BM31" i="15" s="1"/>
  <c r="AZ31" i="15"/>
  <c r="BA31" i="15" s="1"/>
  <c r="AY31" i="15"/>
  <c r="AQ31" i="15"/>
  <c r="AR31" i="15" s="1"/>
  <c r="AN31" i="15"/>
  <c r="AM31" i="15"/>
  <c r="AK31" i="15"/>
  <c r="J31" i="15"/>
  <c r="BH30" i="15"/>
  <c r="BI30" i="15" s="1"/>
  <c r="BE30" i="15"/>
  <c r="BD30" i="15"/>
  <c r="BM30" i="15" s="1"/>
  <c r="AZ30" i="15"/>
  <c r="BA30" i="15" s="1"/>
  <c r="AY30" i="15"/>
  <c r="AQ30" i="15"/>
  <c r="AR30" i="15" s="1"/>
  <c r="AN30" i="15"/>
  <c r="AM30" i="15"/>
  <c r="AP30" i="15" s="1"/>
  <c r="AK30" i="15"/>
  <c r="J30" i="15"/>
  <c r="BH29" i="15"/>
  <c r="BI29" i="15" s="1"/>
  <c r="BE29" i="15"/>
  <c r="BD29" i="15"/>
  <c r="BM29" i="15" s="1"/>
  <c r="AZ29" i="15"/>
  <c r="AY29" i="15"/>
  <c r="AQ29" i="15"/>
  <c r="AR29" i="15" s="1"/>
  <c r="AN29" i="15"/>
  <c r="AM29" i="15"/>
  <c r="AK29" i="15"/>
  <c r="J29" i="15"/>
  <c r="BH28" i="15"/>
  <c r="BI28" i="15" s="1"/>
  <c r="BE28" i="15"/>
  <c r="BD28" i="15"/>
  <c r="BM28" i="15" s="1"/>
  <c r="BA28" i="15"/>
  <c r="AZ28" i="15"/>
  <c r="AY28" i="15"/>
  <c r="AQ28" i="15"/>
  <c r="AR28" i="15" s="1"/>
  <c r="AN28" i="15"/>
  <c r="AM28" i="15"/>
  <c r="AK28" i="15"/>
  <c r="J28" i="15"/>
  <c r="BH27" i="15"/>
  <c r="BI27" i="15" s="1"/>
  <c r="BE27" i="15"/>
  <c r="BD27" i="15"/>
  <c r="BM27" i="15" s="1"/>
  <c r="AZ27" i="15"/>
  <c r="AY27" i="15"/>
  <c r="BA27" i="15" s="1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BM26" i="15" s="1"/>
  <c r="AZ26" i="15"/>
  <c r="BA26" i="15" s="1"/>
  <c r="AY26" i="15"/>
  <c r="AQ26" i="15"/>
  <c r="AR26" i="15" s="1"/>
  <c r="AN26" i="15"/>
  <c r="AM26" i="15"/>
  <c r="AK26" i="15"/>
  <c r="J26" i="15"/>
  <c r="BH25" i="15"/>
  <c r="BI25" i="15" s="1"/>
  <c r="BE25" i="15"/>
  <c r="BD25" i="15"/>
  <c r="BM25" i="15" s="1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M24" i="15" s="1"/>
  <c r="AZ24" i="15"/>
  <c r="BA24" i="15" s="1"/>
  <c r="AY24" i="15"/>
  <c r="AQ24" i="15"/>
  <c r="AR24" i="15" s="1"/>
  <c r="AN24" i="15"/>
  <c r="AM24" i="15"/>
  <c r="AP24" i="15" s="1"/>
  <c r="AK24" i="15"/>
  <c r="J24" i="15"/>
  <c r="BH23" i="15"/>
  <c r="BI23" i="15" s="1"/>
  <c r="BE23" i="15"/>
  <c r="BD23" i="15"/>
  <c r="BM23" i="15" s="1"/>
  <c r="AZ23" i="15"/>
  <c r="AY23" i="15"/>
  <c r="AQ23" i="15"/>
  <c r="AR23" i="15" s="1"/>
  <c r="AN23" i="15"/>
  <c r="AM23" i="15"/>
  <c r="AK23" i="15"/>
  <c r="J23" i="15"/>
  <c r="BH22" i="15"/>
  <c r="BI22" i="15" s="1"/>
  <c r="BE22" i="15"/>
  <c r="BD22" i="15"/>
  <c r="BM22" i="15" s="1"/>
  <c r="AZ22" i="15"/>
  <c r="BA22" i="15" s="1"/>
  <c r="AY22" i="15"/>
  <c r="AQ22" i="15"/>
  <c r="AR22" i="15" s="1"/>
  <c r="AN22" i="15"/>
  <c r="AM22" i="15"/>
  <c r="AP22" i="15" s="1"/>
  <c r="AK22" i="15"/>
  <c r="J22" i="15"/>
  <c r="BH21" i="15"/>
  <c r="BI21" i="15" s="1"/>
  <c r="BE21" i="15"/>
  <c r="BD21" i="15"/>
  <c r="BM21" i="15" s="1"/>
  <c r="AZ21" i="15"/>
  <c r="AY21" i="15"/>
  <c r="AQ21" i="15"/>
  <c r="AR21" i="15" s="1"/>
  <c r="AN21" i="15"/>
  <c r="AM21" i="15"/>
  <c r="AP21" i="15" s="1"/>
  <c r="AK21" i="15"/>
  <c r="J21" i="15"/>
  <c r="BH20" i="15"/>
  <c r="BI20" i="15" s="1"/>
  <c r="BE20" i="15"/>
  <c r="BD20" i="15"/>
  <c r="BM20" i="15" s="1"/>
  <c r="AZ20" i="15"/>
  <c r="AY20" i="15"/>
  <c r="AQ20" i="15"/>
  <c r="AR20" i="15" s="1"/>
  <c r="AN20" i="15"/>
  <c r="AM20" i="15"/>
  <c r="AP20" i="15" s="1"/>
  <c r="AK20" i="15"/>
  <c r="J20" i="15"/>
  <c r="BH19" i="15"/>
  <c r="BI19" i="15" s="1"/>
  <c r="BE19" i="15"/>
  <c r="BD19" i="15"/>
  <c r="BM19" i="15" s="1"/>
  <c r="AZ19" i="15"/>
  <c r="AY19" i="15"/>
  <c r="AQ19" i="15"/>
  <c r="AR19" i="15" s="1"/>
  <c r="AN19" i="15"/>
  <c r="AM19" i="15"/>
  <c r="AK19" i="15"/>
  <c r="J19" i="15"/>
  <c r="BH18" i="15"/>
  <c r="BI18" i="15" s="1"/>
  <c r="BE18" i="15"/>
  <c r="BD18" i="15"/>
  <c r="BM18" i="15" s="1"/>
  <c r="AZ18" i="15"/>
  <c r="BA18" i="15" s="1"/>
  <c r="AY18" i="15"/>
  <c r="AQ18" i="15"/>
  <c r="AR18" i="15" s="1"/>
  <c r="AN18" i="15"/>
  <c r="AM18" i="15"/>
  <c r="AK18" i="15"/>
  <c r="J18" i="15"/>
  <c r="BH17" i="15"/>
  <c r="BI17" i="15" s="1"/>
  <c r="BE17" i="15"/>
  <c r="BD17" i="15"/>
  <c r="BM17" i="15" s="1"/>
  <c r="AZ17" i="15"/>
  <c r="AY17" i="15"/>
  <c r="AQ17" i="15"/>
  <c r="AR17" i="15" s="1"/>
  <c r="AN17" i="15"/>
  <c r="AM17" i="15"/>
  <c r="AK17" i="15"/>
  <c r="J17" i="15"/>
  <c r="BH16" i="15"/>
  <c r="BI16" i="15" s="1"/>
  <c r="BE16" i="15"/>
  <c r="BD16" i="15"/>
  <c r="BM16" i="15" s="1"/>
  <c r="AZ16" i="15"/>
  <c r="BA16" i="15" s="1"/>
  <c r="AY16" i="15"/>
  <c r="AQ16" i="15"/>
  <c r="AR16" i="15" s="1"/>
  <c r="AN16" i="15"/>
  <c r="AM16" i="15"/>
  <c r="AK16" i="15"/>
  <c r="J16" i="15"/>
  <c r="B16" i="15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5" i="15"/>
  <c r="BI15" i="15" s="1"/>
  <c r="BE15" i="15"/>
  <c r="BD15" i="15"/>
  <c r="BM15" i="15" s="1"/>
  <c r="AZ15" i="15"/>
  <c r="BA15" i="15" s="1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AR58" i="18" l="1"/>
  <c r="AP29" i="15"/>
  <c r="AP31" i="15"/>
  <c r="AP42" i="15"/>
  <c r="BA48" i="15"/>
  <c r="BA15" i="16"/>
  <c r="AP35" i="16"/>
  <c r="AP37" i="16"/>
  <c r="BA41" i="16"/>
  <c r="BA43" i="16"/>
  <c r="BA48" i="16"/>
  <c r="BA50" i="16"/>
  <c r="AP53" i="16"/>
  <c r="AP55" i="16"/>
  <c r="AR55" i="16" s="1"/>
  <c r="AT55" i="16" s="1"/>
  <c r="AP33" i="17"/>
  <c r="AP40" i="17"/>
  <c r="AR40" i="17" s="1"/>
  <c r="AT40" i="17" s="1"/>
  <c r="BA45" i="17"/>
  <c r="AP47" i="17"/>
  <c r="AR47" i="17" s="1"/>
  <c r="AP49" i="17"/>
  <c r="AP53" i="17"/>
  <c r="BA56" i="17"/>
  <c r="BA60" i="17"/>
  <c r="AD26" i="15"/>
  <c r="AD56" i="15"/>
  <c r="AD18" i="16"/>
  <c r="AD38" i="16"/>
  <c r="AD54" i="16"/>
  <c r="AD26" i="17"/>
  <c r="AD41" i="16"/>
  <c r="AD23" i="16"/>
  <c r="AD29" i="16"/>
  <c r="AD47" i="16"/>
  <c r="AD53" i="16"/>
  <c r="AD35" i="16"/>
  <c r="AD59" i="16"/>
  <c r="AD18" i="17"/>
  <c r="AD25" i="17"/>
  <c r="AD32" i="17"/>
  <c r="AD38" i="17"/>
  <c r="AD17" i="18"/>
  <c r="AL18" i="18"/>
  <c r="AO18" i="18" s="1"/>
  <c r="AD19" i="18"/>
  <c r="AR52" i="18"/>
  <c r="AR53" i="18"/>
  <c r="AR54" i="18"/>
  <c r="AP16" i="15"/>
  <c r="AP19" i="15"/>
  <c r="BA23" i="15"/>
  <c r="AP26" i="15"/>
  <c r="AP33" i="15"/>
  <c r="AR42" i="15"/>
  <c r="AP43" i="15"/>
  <c r="BA43" i="15"/>
  <c r="AP45" i="15"/>
  <c r="BA45" i="15"/>
  <c r="BA58" i="15"/>
  <c r="AP15" i="16"/>
  <c r="BA17" i="16"/>
  <c r="BA19" i="16"/>
  <c r="BA21" i="16"/>
  <c r="BA23" i="16"/>
  <c r="BA25" i="16"/>
  <c r="AP34" i="16"/>
  <c r="BA34" i="16"/>
  <c r="AP50" i="16"/>
  <c r="BA52" i="16"/>
  <c r="AP59" i="16"/>
  <c r="AP61" i="16"/>
  <c r="AR61" i="16" s="1"/>
  <c r="BA61" i="16"/>
  <c r="BA21" i="17"/>
  <c r="BA25" i="17"/>
  <c r="BA28" i="17"/>
  <c r="BA30" i="17"/>
  <c r="AD32" i="15"/>
  <c r="AD17" i="15"/>
  <c r="AE17" i="15" s="1"/>
  <c r="W50" i="15"/>
  <c r="AD24" i="16"/>
  <c r="AD42" i="16"/>
  <c r="AD56" i="16"/>
  <c r="AD61" i="17"/>
  <c r="AD44" i="17"/>
  <c r="BA23" i="18"/>
  <c r="BA29" i="18"/>
  <c r="BA31" i="18"/>
  <c r="BA39" i="18"/>
  <c r="AP41" i="18"/>
  <c r="AR41" i="18" s="1"/>
  <c r="BA46" i="18"/>
  <c r="AR51" i="18"/>
  <c r="BA52" i="18"/>
  <c r="BA53" i="18"/>
  <c r="BA61" i="18"/>
  <c r="AR48" i="15"/>
  <c r="AP51" i="15"/>
  <c r="BA51" i="15"/>
  <c r="AP60" i="15"/>
  <c r="AR60" i="15" s="1"/>
  <c r="AT60" i="15" s="1"/>
  <c r="BA60" i="15"/>
  <c r="AP33" i="16"/>
  <c r="AP42" i="16"/>
  <c r="AR42" i="16" s="1"/>
  <c r="AP47" i="16"/>
  <c r="AR47" i="16" s="1"/>
  <c r="AT47" i="16" s="1"/>
  <c r="AP49" i="16"/>
  <c r="AP58" i="16"/>
  <c r="AR58" i="16" s="1"/>
  <c r="AR59" i="16"/>
  <c r="AP27" i="17"/>
  <c r="AP32" i="17"/>
  <c r="BA34" i="17"/>
  <c r="BA36" i="17"/>
  <c r="AP44" i="17"/>
  <c r="AR44" i="17" s="1"/>
  <c r="AP46" i="17"/>
  <c r="AR46" i="17" s="1"/>
  <c r="BA46" i="17"/>
  <c r="BA48" i="17"/>
  <c r="AP55" i="17"/>
  <c r="AP57" i="17"/>
  <c r="BA59" i="17"/>
  <c r="Y12" i="15"/>
  <c r="Z12" i="15" s="1"/>
  <c r="AD41" i="15"/>
  <c r="AD23" i="15"/>
  <c r="AD35" i="15"/>
  <c r="AD20" i="15"/>
  <c r="AE20" i="15" s="1"/>
  <c r="AD53" i="15"/>
  <c r="AD42" i="15"/>
  <c r="AD31" i="16"/>
  <c r="AD43" i="16"/>
  <c r="AD60" i="16"/>
  <c r="AD55" i="16"/>
  <c r="AD61" i="16"/>
  <c r="AD47" i="17"/>
  <c r="AD53" i="17"/>
  <c r="AD59" i="17"/>
  <c r="BA15" i="18"/>
  <c r="BA16" i="18"/>
  <c r="AL17" i="18"/>
  <c r="AO17" i="18" s="1"/>
  <c r="AP18" i="18"/>
  <c r="BA24" i="18"/>
  <c r="AP28" i="18"/>
  <c r="AP18" i="15"/>
  <c r="BA20" i="15"/>
  <c r="BA29" i="15"/>
  <c r="AP35" i="15"/>
  <c r="AP36" i="15"/>
  <c r="BA40" i="15"/>
  <c r="AP20" i="17"/>
  <c r="AP23" i="17"/>
  <c r="BA23" i="17"/>
  <c r="AD30" i="15"/>
  <c r="W37" i="15"/>
  <c r="W26" i="15"/>
  <c r="W38" i="15"/>
  <c r="W47" i="15"/>
  <c r="AD43" i="15"/>
  <c r="AD49" i="15"/>
  <c r="AD55" i="15"/>
  <c r="AD61" i="15"/>
  <c r="AD37" i="16"/>
  <c r="AD44" i="16"/>
  <c r="AF12" i="17"/>
  <c r="AG12" i="17" s="1"/>
  <c r="AD17" i="16"/>
  <c r="AD26" i="16"/>
  <c r="AD32" i="16"/>
  <c r="AD50" i="16"/>
  <c r="AD62" i="16"/>
  <c r="AD48" i="17"/>
  <c r="BA30" i="18"/>
  <c r="BA38" i="18"/>
  <c r="AP43" i="18"/>
  <c r="AR43" i="18" s="1"/>
  <c r="AP45" i="18"/>
  <c r="AR45" i="18" s="1"/>
  <c r="AT45" i="18" s="1"/>
  <c r="BA45" i="18"/>
  <c r="AP49" i="18"/>
  <c r="BA50" i="18"/>
  <c r="AP60" i="18"/>
  <c r="AR60" i="18" s="1"/>
  <c r="X18" i="18"/>
  <c r="Y18" i="18" s="1"/>
  <c r="AS15" i="18"/>
  <c r="AT15" i="18" s="1"/>
  <c r="AV15" i="18" s="1"/>
  <c r="AX15" i="18"/>
  <c r="BB15" i="18" s="1"/>
  <c r="BC15" i="18" s="1"/>
  <c r="AS17" i="18"/>
  <c r="AX17" i="18"/>
  <c r="BB17" i="18" s="1"/>
  <c r="BC17" i="18" s="1"/>
  <c r="AE19" i="18"/>
  <c r="AF19" i="18" s="1"/>
  <c r="AX18" i="18"/>
  <c r="BB18" i="18" s="1"/>
  <c r="BC18" i="18" s="1"/>
  <c r="AS18" i="18"/>
  <c r="AT18" i="18" s="1"/>
  <c r="BB19" i="18"/>
  <c r="BC19" i="18" s="1"/>
  <c r="AS19" i="18"/>
  <c r="AX19" i="18"/>
  <c r="AT17" i="18"/>
  <c r="AU17" i="18" s="1"/>
  <c r="W19" i="18"/>
  <c r="AE32" i="18"/>
  <c r="AF32" i="18" s="1"/>
  <c r="AD53" i="18"/>
  <c r="AD50" i="18"/>
  <c r="AD55" i="18"/>
  <c r="AD49" i="18"/>
  <c r="AD43" i="18"/>
  <c r="AD54" i="18"/>
  <c r="AD25" i="18"/>
  <c r="AD38" i="18"/>
  <c r="AB12" i="18"/>
  <c r="AE17" i="18"/>
  <c r="AF17" i="18" s="1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W31" i="18"/>
  <c r="AT19" i="18"/>
  <c r="AU19" i="18" s="1"/>
  <c r="AD23" i="18"/>
  <c r="AD26" i="18"/>
  <c r="W30" i="18"/>
  <c r="U12" i="18"/>
  <c r="AL54" i="18"/>
  <c r="AL60" i="18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L58" i="18"/>
  <c r="AO58" i="18" s="1"/>
  <c r="AL57" i="18"/>
  <c r="AO57" i="18" s="1"/>
  <c r="AL56" i="18"/>
  <c r="AO56" i="18" s="1"/>
  <c r="AL55" i="18"/>
  <c r="AL49" i="18"/>
  <c r="AO49" i="18" s="1"/>
  <c r="AL46" i="18"/>
  <c r="AO46" i="18" s="1"/>
  <c r="AV46" i="18" s="1"/>
  <c r="AL43" i="18"/>
  <c r="AL39" i="18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V41" i="18" s="1"/>
  <c r="AL45" i="18"/>
  <c r="AO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O22" i="18" s="1"/>
  <c r="AL21" i="18"/>
  <c r="AO21" i="18" s="1"/>
  <c r="AL20" i="18"/>
  <c r="AO20" i="18" s="1"/>
  <c r="AL40" i="18"/>
  <c r="AO40" i="18" s="1"/>
  <c r="AL30" i="18"/>
  <c r="AL28" i="18"/>
  <c r="AO28" i="18" s="1"/>
  <c r="AL27" i="18"/>
  <c r="AO27" i="18" s="1"/>
  <c r="AL26" i="18"/>
  <c r="AO26" i="18" s="1"/>
  <c r="AL35" i="18"/>
  <c r="AL31" i="18"/>
  <c r="AO31" i="18" s="1"/>
  <c r="AL25" i="18"/>
  <c r="AO25" i="18" s="1"/>
  <c r="AD20" i="18"/>
  <c r="W24" i="18"/>
  <c r="W32" i="18"/>
  <c r="AO24" i="18"/>
  <c r="AO60" i="18"/>
  <c r="AL16" i="18"/>
  <c r="AO16" i="18" s="1"/>
  <c r="AD18" i="18"/>
  <c r="AL37" i="18"/>
  <c r="AO37" i="18" s="1"/>
  <c r="W20" i="18"/>
  <c r="AD24" i="18"/>
  <c r="W29" i="18"/>
  <c r="W38" i="18"/>
  <c r="AO35" i="18"/>
  <c r="AO30" i="18"/>
  <c r="AT41" i="18"/>
  <c r="AU44" i="18"/>
  <c r="AT44" i="18"/>
  <c r="AD47" i="18"/>
  <c r="AT54" i="18"/>
  <c r="AO39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V61" i="18"/>
  <c r="AD30" i="18"/>
  <c r="AT43" i="18"/>
  <c r="AU46" i="18"/>
  <c r="AT46" i="18"/>
  <c r="AD35" i="18"/>
  <c r="AD42" i="18"/>
  <c r="W55" i="18"/>
  <c r="AD36" i="18"/>
  <c r="AR40" i="18"/>
  <c r="AU45" i="18"/>
  <c r="AV45" i="18"/>
  <c r="AT47" i="18"/>
  <c r="AT52" i="18"/>
  <c r="AD61" i="18"/>
  <c r="AD48" i="18"/>
  <c r="W54" i="18"/>
  <c r="AU60" i="18"/>
  <c r="AT60" i="18"/>
  <c r="AO61" i="18"/>
  <c r="BA43" i="18"/>
  <c r="AT48" i="18"/>
  <c r="AO55" i="18"/>
  <c r="AD59" i="18"/>
  <c r="AO48" i="18"/>
  <c r="AV56" i="18"/>
  <c r="AU56" i="18"/>
  <c r="AT56" i="18"/>
  <c r="AV62" i="18"/>
  <c r="AU62" i="18"/>
  <c r="AT62" i="18"/>
  <c r="W50" i="18"/>
  <c r="AV50" i="18"/>
  <c r="AU50" i="18"/>
  <c r="AT50" i="18"/>
  <c r="AO54" i="18"/>
  <c r="AV54" i="18" s="1"/>
  <c r="AD56" i="18"/>
  <c r="AV57" i="18"/>
  <c r="AU57" i="18"/>
  <c r="AT57" i="18"/>
  <c r="AD62" i="18"/>
  <c r="AD44" i="18"/>
  <c r="AR49" i="18"/>
  <c r="W53" i="18"/>
  <c r="AV53" i="18"/>
  <c r="AU53" i="18"/>
  <c r="AT53" i="18"/>
  <c r="AR55" i="18"/>
  <c r="AV58" i="18"/>
  <c r="AU58" i="18"/>
  <c r="AT58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BA35" i="16"/>
  <c r="BA37" i="16"/>
  <c r="BA42" i="16"/>
  <c r="AP54" i="16"/>
  <c r="AR54" i="16" s="1"/>
  <c r="AT54" i="16" s="1"/>
  <c r="AP17" i="17"/>
  <c r="BA32" i="17"/>
  <c r="AP39" i="17"/>
  <c r="BA43" i="17"/>
  <c r="AP51" i="17"/>
  <c r="W54" i="15"/>
  <c r="AD29" i="15"/>
  <c r="AE29" i="15" s="1"/>
  <c r="AF29" i="15" s="1"/>
  <c r="AD59" i="15"/>
  <c r="W29" i="16"/>
  <c r="W35" i="16"/>
  <c r="W47" i="16"/>
  <c r="W60" i="16"/>
  <c r="AD19" i="16"/>
  <c r="AD49" i="16"/>
  <c r="AD29" i="17"/>
  <c r="AE29" i="17" s="1"/>
  <c r="AF29" i="17" s="1"/>
  <c r="AD48" i="16"/>
  <c r="AD36" i="16"/>
  <c r="AD42" i="17"/>
  <c r="AP44" i="15"/>
  <c r="AR44" i="15" s="1"/>
  <c r="AL15" i="16"/>
  <c r="AO15" i="16" s="1"/>
  <c r="AS15" i="16" s="1"/>
  <c r="AT15" i="16" s="1"/>
  <c r="AU15" i="16" s="1"/>
  <c r="AL19" i="17"/>
  <c r="AP61" i="17"/>
  <c r="W42" i="15"/>
  <c r="W55" i="15"/>
  <c r="W24" i="16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O25" i="16" s="1"/>
  <c r="AL27" i="16"/>
  <c r="AL29" i="16"/>
  <c r="AL31" i="16"/>
  <c r="AO31" i="16" s="1"/>
  <c r="BA40" i="16"/>
  <c r="AL47" i="16"/>
  <c r="AL49" i="16"/>
  <c r="BA56" i="16"/>
  <c r="BA59" i="16"/>
  <c r="AL30" i="17"/>
  <c r="AR39" i="17"/>
  <c r="AT39" i="17" s="1"/>
  <c r="AR51" i="17"/>
  <c r="AP58" i="17"/>
  <c r="AR58" i="17" s="1"/>
  <c r="AD18" i="15"/>
  <c r="AD31" i="15"/>
  <c r="AD44" i="15"/>
  <c r="AD62" i="15"/>
  <c r="AD48" i="15"/>
  <c r="AD60" i="15"/>
  <c r="W17" i="16"/>
  <c r="X17" i="16" s="1"/>
  <c r="Y17" i="16" s="1"/>
  <c r="W25" i="16"/>
  <c r="W37" i="16"/>
  <c r="W50" i="16"/>
  <c r="W62" i="16"/>
  <c r="AD35" i="17"/>
  <c r="AD24" i="17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W32" i="15"/>
  <c r="AD50" i="15"/>
  <c r="W41" i="16"/>
  <c r="W54" i="16"/>
  <c r="AD43" i="17"/>
  <c r="AE43" i="17" s="1"/>
  <c r="AF43" i="17" s="1"/>
  <c r="AD30" i="16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W41" i="15"/>
  <c r="W30" i="16"/>
  <c r="W42" i="16"/>
  <c r="W55" i="16"/>
  <c r="AF12" i="16"/>
  <c r="AG12" i="16" s="1"/>
  <c r="AD19" i="17"/>
  <c r="AD49" i="17"/>
  <c r="AE49" i="17" s="1"/>
  <c r="AF49" i="17" s="1"/>
  <c r="AD17" i="17"/>
  <c r="AD30" i="17"/>
  <c r="AD62" i="17"/>
  <c r="AP28" i="15"/>
  <c r="BA32" i="15"/>
  <c r="BA39" i="15"/>
  <c r="BA52" i="15"/>
  <c r="AP56" i="15"/>
  <c r="AR56" i="15" s="1"/>
  <c r="AT56" i="15" s="1"/>
  <c r="AR45" i="16"/>
  <c r="AR50" i="16"/>
  <c r="AR53" i="16"/>
  <c r="AT53" i="16" s="1"/>
  <c r="AP50" i="17"/>
  <c r="AR50" i="17" s="1"/>
  <c r="Y17" i="15"/>
  <c r="AD25" i="15"/>
  <c r="AD54" i="15"/>
  <c r="W31" i="16"/>
  <c r="W43" i="16"/>
  <c r="AD23" i="17"/>
  <c r="AD55" i="17"/>
  <c r="AD31" i="17"/>
  <c r="AD50" i="17"/>
  <c r="AE50" i="17" s="1"/>
  <c r="AF50" i="17" s="1"/>
  <c r="AP46" i="15"/>
  <c r="AR46" i="15" s="1"/>
  <c r="AT46" i="15" s="1"/>
  <c r="AI72" i="17"/>
  <c r="W32" i="16"/>
  <c r="W44" i="16"/>
  <c r="W59" i="16"/>
  <c r="AE20" i="17"/>
  <c r="AF20" i="17" s="1"/>
  <c r="AE53" i="17"/>
  <c r="AF53" i="17" s="1"/>
  <c r="AE54" i="17"/>
  <c r="AF54" i="17" s="1"/>
  <c r="AE19" i="17"/>
  <c r="AF19" i="17" s="1"/>
  <c r="AE25" i="17"/>
  <c r="AF25" i="17" s="1"/>
  <c r="AE31" i="17"/>
  <c r="AF31" i="17" s="1"/>
  <c r="AE37" i="17"/>
  <c r="AF37" i="17" s="1"/>
  <c r="AE55" i="17"/>
  <c r="AF55" i="17" s="1"/>
  <c r="AE61" i="17"/>
  <c r="AF61" i="17" s="1"/>
  <c r="AE17" i="17"/>
  <c r="AE23" i="17"/>
  <c r="AF23" i="17" s="1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30" i="17"/>
  <c r="AF30" i="17" s="1"/>
  <c r="AE36" i="17"/>
  <c r="AF36" i="17" s="1"/>
  <c r="AE42" i="17"/>
  <c r="AF42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AE62" i="17"/>
  <c r="AF62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2" i="16"/>
  <c r="AF42" i="16" s="1"/>
  <c r="AE48" i="16"/>
  <c r="AF48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47" i="16"/>
  <c r="Y47" i="16" s="1"/>
  <c r="X54" i="16"/>
  <c r="Y54" i="16" s="1"/>
  <c r="X60" i="16"/>
  <c r="Y60" i="16" s="1"/>
  <c r="X53" i="16"/>
  <c r="Y53" i="16" s="1"/>
  <c r="X24" i="16"/>
  <c r="Y24" i="16" s="1"/>
  <c r="X30" i="16"/>
  <c r="Y30" i="16" s="1"/>
  <c r="X36" i="16"/>
  <c r="Y36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59" i="16"/>
  <c r="Y59" i="16" s="1"/>
  <c r="X25" i="16"/>
  <c r="Y25" i="16" s="1"/>
  <c r="X31" i="16"/>
  <c r="Y31" i="16" s="1"/>
  <c r="X37" i="16"/>
  <c r="Y37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E60" i="15"/>
  <c r="AF60" i="15" s="1"/>
  <c r="AF20" i="15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29" i="15"/>
  <c r="Y29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O29" i="16"/>
  <c r="AO27" i="16"/>
  <c r="AS27" i="16" s="1"/>
  <c r="AT27" i="16" s="1"/>
  <c r="AT39" i="16"/>
  <c r="AT43" i="16"/>
  <c r="AT50" i="16"/>
  <c r="AS21" i="16"/>
  <c r="AT21" i="16" s="1"/>
  <c r="AX21" i="16"/>
  <c r="BB21" i="16" s="1"/>
  <c r="BC21" i="16" s="1"/>
  <c r="AS29" i="16"/>
  <c r="AX29" i="16"/>
  <c r="BB29" i="16" s="1"/>
  <c r="BC29" i="16" s="1"/>
  <c r="AO30" i="16"/>
  <c r="AT41" i="16"/>
  <c r="AT45" i="16"/>
  <c r="AV29" i="16"/>
  <c r="AT29" i="16"/>
  <c r="AU29" i="16" s="1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O37" i="16" s="1"/>
  <c r="AL38" i="16"/>
  <c r="AL39" i="16"/>
  <c r="AO39" i="16" s="1"/>
  <c r="AL40" i="16"/>
  <c r="AO40" i="16" s="1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8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BA33" i="16"/>
  <c r="AT48" i="16"/>
  <c r="AT52" i="16"/>
  <c r="AT59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O55" i="16" s="1"/>
  <c r="AU55" i="16" s="1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33" i="16" s="1"/>
  <c r="AO47" i="16"/>
  <c r="AV47" i="16" s="1"/>
  <c r="AT49" i="16"/>
  <c r="BA47" i="16"/>
  <c r="AO51" i="16"/>
  <c r="AT61" i="16"/>
  <c r="AO1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O28" i="17" s="1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U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L59" i="17"/>
  <c r="AO59" i="17" s="1"/>
  <c r="AL57" i="17"/>
  <c r="AO57" i="17" s="1"/>
  <c r="AL55" i="17"/>
  <c r="AL53" i="17"/>
  <c r="AO53" i="17" s="1"/>
  <c r="AL51" i="17"/>
  <c r="AO51" i="17" s="1"/>
  <c r="AV51" i="17" s="1"/>
  <c r="AL49" i="17"/>
  <c r="AO49" i="17" s="1"/>
  <c r="AL47" i="17"/>
  <c r="AL46" i="17"/>
  <c r="AL48" i="17"/>
  <c r="AO48" i="17" s="1"/>
  <c r="AU48" i="17" s="1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AO34" i="17"/>
  <c r="BA33" i="17"/>
  <c r="AP35" i="17"/>
  <c r="AO38" i="17"/>
  <c r="AR43" i="17"/>
  <c r="AT45" i="17"/>
  <c r="AO46" i="17"/>
  <c r="AV46" i="17" s="1"/>
  <c r="AO40" i="17"/>
  <c r="AU40" i="17" s="1"/>
  <c r="AT47" i="17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AT54" i="17"/>
  <c r="AO55" i="17"/>
  <c r="AO61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T62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R49" i="15"/>
  <c r="AO51" i="15"/>
  <c r="AR59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S25" i="16" l="1"/>
  <c r="AT25" i="16" s="1"/>
  <c r="AX25" i="16"/>
  <c r="BB25" i="16" s="1"/>
  <c r="BC25" i="16" s="1"/>
  <c r="AV18" i="18"/>
  <c r="AW18" i="18" s="1"/>
  <c r="AU18" i="18"/>
  <c r="AU60" i="15"/>
  <c r="AF17" i="17"/>
  <c r="AU15" i="18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X48" i="18"/>
  <c r="Y48" i="18" s="1"/>
  <c r="AF54" i="18"/>
  <c r="AE54" i="18"/>
  <c r="AE60" i="18"/>
  <c r="AF60" i="18" s="1"/>
  <c r="AW53" i="18"/>
  <c r="AW62" i="18"/>
  <c r="X54" i="18"/>
  <c r="Y54" i="18" s="1"/>
  <c r="AV40" i="18"/>
  <c r="AU40" i="18"/>
  <c r="AT40" i="18"/>
  <c r="AE30" i="18"/>
  <c r="AF30" i="18" s="1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X26" i="18"/>
  <c r="Y26" i="18" s="1"/>
  <c r="Y61" i="18"/>
  <c r="X61" i="18"/>
  <c r="AE43" i="18"/>
  <c r="AF43" i="18" s="1"/>
  <c r="AE61" i="18"/>
  <c r="AF61" i="18" s="1"/>
  <c r="AX28" i="18"/>
  <c r="BB28" i="18" s="1"/>
  <c r="BC28" i="18" s="1"/>
  <c r="AS28" i="18"/>
  <c r="AT28" i="18" s="1"/>
  <c r="X19" i="18"/>
  <c r="Y19" i="18" s="1"/>
  <c r="X53" i="18"/>
  <c r="Y53" i="18" s="1"/>
  <c r="AE36" i="18"/>
  <c r="AF36" i="18" s="1"/>
  <c r="AF42" i="18"/>
  <c r="AE42" i="18"/>
  <c r="AW61" i="18"/>
  <c r="AE41" i="18"/>
  <c r="AF41" i="18" s="1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 s="1"/>
  <c r="X23" i="18"/>
  <c r="Y23" i="18" s="1"/>
  <c r="Y49" i="18"/>
  <c r="X49" i="18"/>
  <c r="AE49" i="18"/>
  <c r="AF49" i="18" s="1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 s="1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X62" i="18"/>
  <c r="Y62" i="18" s="1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 s="1"/>
  <c r="AW58" i="18"/>
  <c r="X50" i="18"/>
  <c r="Y50" i="18" s="1"/>
  <c r="AF35" i="18"/>
  <c r="AE35" i="18"/>
  <c r="AV55" i="18"/>
  <c r="AU55" i="18"/>
  <c r="AT55" i="18"/>
  <c r="AE44" i="18"/>
  <c r="AF44" i="18" s="1"/>
  <c r="AE56" i="18"/>
  <c r="AF56" i="18" s="1"/>
  <c r="AW56" i="18"/>
  <c r="AW45" i="18"/>
  <c r="AU43" i="18"/>
  <c r="X42" i="18"/>
  <c r="Y42" i="18" s="1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 s="1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F24" i="18"/>
  <c r="AE24" i="18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S23" i="16"/>
  <c r="AT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 s="1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 s="1"/>
  <c r="X23" i="16"/>
  <c r="Y23" i="16" s="1"/>
  <c r="X26" i="16"/>
  <c r="Y26" i="16" s="1"/>
  <c r="X49" i="15"/>
  <c r="Y49" i="15" s="1"/>
  <c r="AV40" i="17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BB54" i="17"/>
  <c r="BC54" i="17" s="1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AS19" i="15"/>
  <c r="AT19" i="15" s="1"/>
  <c r="AS59" i="15"/>
  <c r="AX59" i="15"/>
  <c r="BB59" i="15" s="1"/>
  <c r="BC59" i="15" s="1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BB19" i="15"/>
  <c r="BC19" i="15" s="1"/>
  <c r="AS61" i="15"/>
  <c r="AX61" i="15"/>
  <c r="BB61" i="15" s="1"/>
  <c r="BC61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W43" i="18" l="1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 s="1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54" i="21" l="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R13" i="6"/>
  <c r="C13" i="6"/>
  <c r="R12" i="6"/>
  <c r="C12" i="6"/>
  <c r="O23" i="10"/>
  <c r="V71" i="6" l="1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L12" i="6"/>
  <c r="F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F13" i="6"/>
  <c r="Q13" i="6"/>
  <c r="L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H16" i="5" l="1"/>
  <c r="BI16" i="5" s="1"/>
  <c r="W16" i="5" s="1"/>
  <c r="BH15" i="5"/>
  <c r="BI15" i="5" s="1"/>
  <c r="W15" i="5" s="1"/>
  <c r="BN53" i="22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AZ16" i="5" l="1"/>
  <c r="BA16" i="5" s="1"/>
  <c r="AZ15" i="5"/>
  <c r="BA15" i="5" s="1"/>
  <c r="BF27" i="22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BE15" i="5" l="1"/>
  <c r="BE16" i="5"/>
  <c r="L17" i="10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L11" i="10" l="1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T20" i="22" l="1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H24" i="21" l="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BC15" i="5" l="1"/>
  <c r="BF15" i="5" s="1"/>
  <c r="BC16" i="5"/>
  <c r="BF16" i="5" s="1"/>
  <c r="Z28" i="18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BJ16" i="5" l="1"/>
  <c r="T16" i="5"/>
  <c r="T15" i="5"/>
  <c r="BJ15" i="5"/>
  <c r="U49" i="22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16" i="5" l="1"/>
  <c r="AA16" i="5" s="1"/>
  <c r="AB16" i="5"/>
  <c r="AC16" i="5" s="1"/>
  <c r="Z15" i="5"/>
  <c r="AA15" i="5" s="1"/>
  <c r="AB15" i="5"/>
  <c r="AC15" i="5" s="1"/>
  <c r="Z52" i="22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AC69" i="5" l="1"/>
  <c r="AC71" i="5"/>
  <c r="T36" i="6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AC70" i="5" l="1"/>
  <c r="AC73" i="5"/>
  <c r="T32" i="6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U63" i="8" l="1"/>
  <c r="V63" i="8" s="1"/>
  <c r="I47" i="8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/>
  <c r="S30" i="8" s="1"/>
  <c r="U30" i="8" s="1"/>
  <c r="U40" i="8"/>
  <c r="C22" i="9" s="1"/>
  <c r="I36" i="8"/>
  <c r="J36" i="8" s="1"/>
  <c r="S36" i="8" s="1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K36" i="8" l="1"/>
  <c r="C33" i="9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 s="1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S24" i="8" s="1"/>
  <c r="U24" i="8" s="1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U51" i="8"/>
  <c r="G23" i="9" s="1"/>
  <c r="G33" i="9" s="1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52" i="8"/>
  <c r="S52" i="8"/>
  <c r="K53" i="8"/>
  <c r="S53" i="8"/>
  <c r="K24" i="8"/>
  <c r="K45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46" i="8" l="1"/>
  <c r="K39" i="8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U53" i="8"/>
  <c r="I23" i="9" s="1"/>
  <c r="I33" i="9" s="1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A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A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A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A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A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A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A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A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A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A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A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A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A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A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A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A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A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A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A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A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A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A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A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A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A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A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A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A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A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A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A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A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A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A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A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A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A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A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A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A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A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A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A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A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A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A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A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A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A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A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A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A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A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A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A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A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A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A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A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A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A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A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A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A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A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A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A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A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A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A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A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A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A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A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A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A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A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A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A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A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A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A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A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A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A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A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A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A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A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A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A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A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A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A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A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A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A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A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A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A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A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A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A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A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A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A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A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A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A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A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A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A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A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A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A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A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A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A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A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A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A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A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A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A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A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A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A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A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A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A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A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A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A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A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A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A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B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B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B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B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B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B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B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B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B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B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B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B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B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B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B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B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B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B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B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B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B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B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B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B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B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B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B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B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B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B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B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B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B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B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B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B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B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B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B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B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B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B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B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B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B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B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B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B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B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B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B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B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B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B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B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B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B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B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B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B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B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B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B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B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B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B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B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B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B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B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B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B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B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B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B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B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B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B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B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B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B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B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B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B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B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B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B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B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B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B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B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B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B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B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B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B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B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B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B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B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B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B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B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B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B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B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B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B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B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B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B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B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B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B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B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B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B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B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B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B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B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B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B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B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B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B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B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B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B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B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B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B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B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B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B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B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F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F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F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F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F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F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F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F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9EBC719-5A63-4C08-B7A0-F19108802DD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9F6FBA1E-B517-48C4-8FDF-349C0BDEC2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AD29B53-B623-404F-B832-5A46EB1768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E3FE8B5B-0CB5-45B4-82E6-6D8E628BD2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1A10F529-E2AF-4A71-BC95-EF753125B0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8DBEBB51-FCFB-496D-828C-1D7BECDA38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9ADF0471-F376-4B6B-AF67-B77A677CAFD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9AF7E7C1-DDD1-4BB9-A088-6DD9CA00D1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ADBB3803-87BF-41D3-A118-8CFBF8E5B6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438E056C-6B31-4C3D-A16C-B320DE7D46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C60A0732-0100-4C2D-96A3-C4FFE57B4A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CB5EEF73-F8CC-4D47-B2AB-737788A027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EBF5C201-FD19-4B44-A927-167AC7AA97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3BBCA9CC-4CB3-48E6-BD5F-58B34AC41C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3954DC16-6D36-4569-AAEF-5DB9FAAD36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3AD16FA-ED92-4308-9124-3D6DEBF184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5F677EA8-EE0F-4B24-9A31-3B6D622C1A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7F135928-2FCD-4BBE-9C2C-5A6A8622E2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415FC01-965A-4451-B16F-3D84AD89E4B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266EB425-E22A-482D-9CBF-BE1D5FDD82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E245A2C6-B47B-40E3-A67E-01688A87C2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338969F3-C494-4A99-9CC3-B7DF05FB4F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37A1F94D-F9C2-4AD1-960D-9583AC4EEC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ADBB432C-9478-452F-92C3-CE9BA3874B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68812E64-34AC-4375-875E-526DE211F3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CD7419D3-F862-41C3-89F1-EDD0806352F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EB8393F5-C5C0-4438-BC8B-ABF26F43FB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1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1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1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1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1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1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1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1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1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1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1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1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1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1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1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1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1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1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1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1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1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1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1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1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1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1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1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1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1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1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1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1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1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1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1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1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1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1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1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1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1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1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1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1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1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1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1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1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1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1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1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1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1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1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1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1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1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1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1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1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1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1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1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00000000-0006-0000-0100-00009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00000000-0006-0000-0100-00009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0000000-0006-0000-0100-00009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00000000-0006-0000-0100-00009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00000000-0006-0000-05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00000000-0006-0000-05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00000000-0006-0000-05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000000-0006-0000-05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00000000-0006-0000-05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00000000-0006-0000-05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00000000-0006-0000-05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00000000-0006-0000-05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00000000-0006-0000-05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00000000-0006-0000-05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00000000-0006-0000-05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00000000-0006-0000-05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5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5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5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5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5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5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5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5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5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5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5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5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5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5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5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5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5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5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5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5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5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5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5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5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5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5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5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5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5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5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5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5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5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5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5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5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5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5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5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5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5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5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5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5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5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5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5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5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5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5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5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5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5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5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5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5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5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5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5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5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5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5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5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5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5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5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5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5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5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5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5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5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5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5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5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5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5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5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5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5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5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5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5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5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5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5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5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5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5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5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5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5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5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5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5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5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5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5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5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5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5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5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5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5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5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5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5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5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5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5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5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5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5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5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5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5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5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5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5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500-00009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500-00009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500-00009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500-00009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500-00009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500-00009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500-00009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500-00009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500-00009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500-00009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500-00009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500-00009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500-00009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500-00009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500-00009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500-0000A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500-0000A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500-0000A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500-0000A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500-0000A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500-0000A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00000000-0006-0000-0500-0000A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00000000-0006-0000-0500-0000A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00000000-0006-0000-0500-0000A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00000000-0006-0000-0500-0000A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00000000-0006-0000-0500-0000A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00000000-0006-0000-0500-0000A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00000000-0006-0000-0500-0000A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00000000-0006-0000-0500-0000A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00000000-0006-0000-0500-0000A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00000000-0006-0000-0500-0000A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00000000-0006-0000-0500-0000B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00000000-0006-0000-0500-0000B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00000000-0006-0000-0500-0000B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00000000-0006-0000-0500-0000B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00000000-0006-0000-0500-0000B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00000000-0006-0000-0500-0000B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00000000-0006-0000-0500-0000B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00000000-0006-0000-0500-0000B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00000000-0006-0000-0500-0000B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00000000-0006-0000-0500-0000B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00000000-0006-0000-0500-0000B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00000000-0006-0000-0500-0000B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00000000-0006-0000-0500-0000B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0000000-0006-0000-0500-0000B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00000000-0006-0000-0500-0000B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00000000-0006-0000-0500-0000B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00000000-0006-0000-0500-0000C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00000000-0006-0000-0500-0000C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00000000-0006-0000-0500-0000C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00000000-0006-0000-0500-0000C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00000000-0006-0000-0500-0000C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00000000-0006-0000-0500-0000C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0000000-0006-0000-0500-0000C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00000000-0006-0000-0500-0000C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00000000-0006-0000-0500-0000C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00000000-0006-0000-0500-0000C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00000000-0006-0000-0500-0000C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00000000-0006-0000-0500-0000C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0000000-0006-0000-0500-0000C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00000000-0006-0000-0500-0000C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00000000-0006-0000-0500-0000C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00000000-0006-0000-0500-0000C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00000000-0006-0000-0500-0000D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00000000-0006-0000-0500-0000D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00000000-0006-0000-0500-0000D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00000000-0006-0000-0500-0000D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00000000-0006-0000-0500-0000D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00000000-0006-0000-0500-0000D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00000000-0006-0000-0500-0000D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00000000-0006-0000-0500-0000D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00000000-0006-0000-0500-0000D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00000000-0006-0000-0500-0000D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00000000-0006-0000-0500-0000D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00000000-0006-0000-0500-0000D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00000000-0006-0000-0500-0000D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00000000-0006-0000-0500-0000D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00000000-0006-0000-0500-0000D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00000000-0006-0000-0500-0000D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00000000-0006-0000-0500-0000E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00000000-0006-0000-0500-0000E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00000000-0006-0000-0500-0000E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0000000-0006-0000-0500-0000E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00000000-0006-0000-0500-0000E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0000000-0006-0000-0500-0000E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00000000-0006-0000-0500-0000E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0000000-0006-0000-0500-0000E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00000000-0006-0000-0500-0000E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00000000-0006-0000-0500-0000E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00000000-0006-0000-0500-0000E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00000000-0006-0000-0500-0000E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00000000-0006-0000-0500-0000E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00000000-0006-0000-0500-0000E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00000000-0006-0000-0500-0000E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00000000-0006-0000-0500-0000E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00000000-0006-0000-0500-0000F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00000000-0006-0000-0500-0000F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00000000-0006-0000-0500-0000F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00000000-0006-0000-0500-0000F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00000000-0006-0000-0500-0000F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00000000-0006-0000-0500-0000F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00000000-0006-0000-0500-0000F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00000000-0006-0000-0500-0000F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00000000-0006-0000-0500-0000F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00000000-0006-0000-0500-0000F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00000000-0006-0000-0500-0000F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0000000-0006-0000-0500-0000F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00000000-0006-0000-0500-0000F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00000000-0006-0000-0500-0000F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00000000-0006-0000-0500-0000F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00000000-0006-0000-0500-0000F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00000000-0006-0000-0500-00000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00000000-0006-0000-0500-00000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00000000-0006-0000-0500-00000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00000000-0006-0000-0500-00000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00000000-0006-0000-0500-00000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0000000-0006-0000-0500-00000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00000000-0006-0000-0500-00000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00000000-0006-0000-0500-00000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0000000-0006-0000-0500-00000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00000000-0006-0000-0500-00000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00000000-0006-0000-0500-00000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00000000-0006-0000-0500-00000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00000000-0006-0000-0500-00000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00000000-0006-0000-0500-00000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00000000-0006-0000-0500-00000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00000000-0006-0000-0500-00000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00000000-0006-0000-0500-00001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00000000-0006-0000-0500-00001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00000000-0006-0000-0500-00001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0000000-0006-0000-0500-00001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00000000-0006-0000-0500-00001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00000000-0006-0000-0500-00001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00000000-0006-0000-0500-00001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00000000-0006-0000-0500-00001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00000000-0006-0000-0500-00001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00000000-0006-0000-0500-00001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00000000-0006-0000-0500-00001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00000000-0006-0000-0500-00001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00000000-0006-0000-0500-00001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00000000-0006-0000-0500-00001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00000000-0006-0000-0500-00001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00000000-0006-0000-0500-00001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00000000-0006-0000-0500-00002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00000000-0006-0000-0500-00002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00000000-0006-0000-0500-00002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00000000-0006-0000-0500-00002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00000000-0006-0000-0500-00002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00000000-0006-0000-0500-00002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00000000-0006-0000-0500-00002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00000000-0006-0000-0500-00002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00000000-0006-0000-0500-00002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00000000-0006-0000-0500-00002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00000000-0006-0000-0500-00002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00000000-0006-0000-0500-00002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00000000-0006-0000-0500-00002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00000000-0006-0000-0500-00002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00000000-0006-0000-0500-00002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00000000-0006-0000-0500-00002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00000000-0006-0000-0500-00003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00000000-0006-0000-0500-00003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00000000-0006-0000-0500-00003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00000000-0006-0000-0500-00003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00000000-0006-0000-0500-00003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00000000-0006-0000-0500-00003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00000000-0006-0000-0500-00003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00000000-0006-0000-0500-00003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00000000-0006-0000-0500-00003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00000000-0006-0000-0500-00003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00000000-0006-0000-0500-00003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00000000-0006-0000-0500-00003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00000000-0006-0000-0500-00003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00000000-0006-0000-0500-00003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00000000-0006-0000-0500-00003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00000000-0006-0000-0500-00003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00000000-0006-0000-0500-00004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00000000-0006-0000-0500-00004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00000000-0006-0000-0500-00004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00000000-0006-0000-0500-00004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00000000-0006-0000-0500-00004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00000000-0006-0000-0500-00004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00000000-0006-0000-0500-00004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00000000-0006-0000-0500-00004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00000000-0006-0000-0500-00004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00000000-0006-0000-0500-00004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00000000-0006-0000-0500-00004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00000000-0006-0000-0500-00004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00000000-0006-0000-0500-00004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00000000-0006-0000-0500-00004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00000000-0006-0000-0500-00004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00000000-0006-0000-0500-00004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00000000-0006-0000-0500-00005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00000000-0006-0000-0500-00005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00000000-0006-0000-0500-00005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00000000-0006-0000-0500-00005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00000000-0006-0000-0500-00005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00000000-0006-0000-0500-00005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00000000-0006-0000-0500-00005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00000000-0006-0000-0500-00005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00000000-0006-0000-0500-00005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0000000-0006-0000-0500-00005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00000000-0006-0000-0500-00005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0000000-0006-0000-0500-00005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00000000-0006-0000-0500-00005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00000000-0006-0000-0500-00005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00000000-0006-0000-0500-00005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00000000-0006-0000-0500-00005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00000000-0006-0000-0500-00006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00000000-0006-0000-0500-00006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00000000-0006-0000-0500-00006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00000000-0006-0000-0500-00006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00000000-0006-0000-0500-00006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00000000-0006-0000-0500-00006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00000000-0006-0000-0500-00006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00000000-0006-0000-0500-00006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00000000-0006-0000-0500-00006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00000000-0006-0000-0500-00006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00000000-0006-0000-0500-00006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00000000-0006-0000-0500-00006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00000000-0006-0000-0500-00006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00000000-0006-0000-0500-00006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00000000-0006-0000-0500-00006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00000000-0006-0000-0500-00006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00000000-0006-0000-0500-00007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00000000-0006-0000-0500-00007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00000000-0006-0000-0500-00007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00000000-0006-0000-0500-00007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00000000-0006-0000-0500-00007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00000000-0006-0000-0500-00007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00000000-0006-0000-0500-00007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00000000-0006-0000-0500-00007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00000000-0006-0000-0500-00007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00000000-0006-0000-0500-00007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00000000-0006-0000-0500-00007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00000000-0006-0000-0500-00007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00000000-0006-0000-0500-00007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00000000-0006-0000-0500-00007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0000000-0006-0000-0500-00007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00000000-0006-0000-0500-00007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0000000-0006-0000-0500-00008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00000000-0006-0000-0500-00008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00000000-0006-0000-0500-00008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00000000-0006-0000-0500-00008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00000000-0006-0000-0500-00008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00000000-0006-0000-0500-00008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00000000-0006-0000-0500-00008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00000000-0006-0000-0500-00008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00000000-0006-0000-0500-00008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00000000-0006-0000-0500-00008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00000000-0006-0000-0500-00008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00000000-0006-0000-0500-00008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00000000-0006-0000-0500-00008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00000000-0006-0000-0500-00008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00000000-0006-0000-0500-00008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0000000-0006-0000-0500-00008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00000000-0006-0000-0500-00009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00000000-0006-0000-0500-00009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00000000-0006-0000-0500-00009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00000000-0006-0000-0500-00009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00000000-0006-0000-0500-00009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00000000-0006-0000-0500-00009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00000000-0006-0000-0500-00009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00000000-0006-0000-0500-00009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00000000-0006-0000-0500-00009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00000000-0006-0000-0500-00009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00000000-0006-0000-0500-00009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00000000-0006-0000-0500-00009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00000000-0006-0000-0500-00009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00000000-0006-0000-0500-00009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00000000-0006-0000-0500-00009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00000000-0006-0000-0500-00009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00000000-0006-0000-0500-0000A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00000000-0006-0000-0500-0000A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00000000-0006-0000-0500-0000A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0000000-0006-0000-0500-0000A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00000000-0006-0000-0500-0000A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00000000-0006-0000-0500-0000A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00000000-0006-0000-0500-0000A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00000000-0006-0000-0500-0000A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0000000-0006-0000-0500-0000A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00000000-0006-0000-0500-0000A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00000000-0006-0000-0500-0000A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0000000-0006-0000-0500-0000A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00000000-0006-0000-0500-0000A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00000000-0006-0000-0500-0000A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00000000-0006-0000-0500-0000A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00000000-0006-0000-0500-0000A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00000000-0006-0000-0500-0000B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00000000-0006-0000-0500-0000B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00000000-0006-0000-0500-0000B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00000000-0006-0000-0500-0000B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00000000-0006-0000-0500-0000B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00000000-0006-0000-0500-0000B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00000000-0006-0000-0500-0000B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00000000-0006-0000-0500-0000B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00000000-0006-0000-0500-0000B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00000000-0006-0000-0500-0000B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00000000-0006-0000-0500-0000B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00000000-0006-0000-0500-0000B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00000000-0006-0000-0500-0000B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00000000-0006-0000-0500-0000B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00000000-0006-0000-0500-0000B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00000000-0006-0000-0500-0000B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00000000-0006-0000-0500-0000C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00000000-0006-0000-0500-0000C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00000000-0006-0000-0500-0000C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00000000-0006-0000-0500-0000C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00000000-0006-0000-0500-0000C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00000000-0006-0000-0500-0000C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00000000-0006-0000-0500-0000C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00000000-0006-0000-0500-0000C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00000000-0006-0000-0500-0000C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00000000-0006-0000-0500-0000C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00000000-0006-0000-0500-0000C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00000000-0006-0000-0500-0000C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00000000-0006-0000-0500-0000C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00000000-0006-0000-0500-0000C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00000000-0006-0000-0500-0000C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00000000-0006-0000-0500-0000C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00000000-0006-0000-0500-0000D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00000000-0006-0000-0500-0000D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00000000-0006-0000-0500-0000D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00000000-0006-0000-0500-0000D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00000000-0006-0000-0500-0000D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00000000-0006-0000-0500-0000D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00000000-0006-0000-0500-0000D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00000000-0006-0000-0500-0000D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00000000-0006-0000-0500-0000D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00000000-0006-0000-0500-0000D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00000000-0006-0000-0500-0000D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00000000-0006-0000-0500-0000D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00000000-0006-0000-0500-0000D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00000000-0006-0000-0500-0000D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00000000-0006-0000-0500-0000D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00000000-0006-0000-0500-0000D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00000000-0006-0000-0500-0000E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00000000-0006-0000-0500-0000E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00000000-0006-0000-0500-0000E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00000000-0006-0000-0500-0000E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00000000-0006-0000-0500-0000E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00000000-0006-0000-0500-0000E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00000000-0006-0000-0500-0000E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00000000-0006-0000-0500-0000E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00000000-0006-0000-0500-0000E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00000000-0006-0000-0500-0000E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00000000-0006-0000-0500-0000E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00000000-0006-0000-0500-0000E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00000000-0006-0000-0500-0000E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00000000-0006-0000-0500-0000E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00000000-0006-0000-0500-0000E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00000000-0006-0000-0500-0000E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00000000-0006-0000-0500-0000F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00000000-0006-0000-0500-0000F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00000000-0006-0000-0500-0000F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00000000-0006-0000-0500-0000F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00000000-0006-0000-0500-0000F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00000000-0006-0000-0500-0000F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00000000-0006-0000-0500-0000F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00000000-0006-0000-0500-0000F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00000000-0006-0000-0500-0000F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00000000-0006-0000-0500-0000F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00000000-0006-0000-0500-0000F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00000000-0006-0000-0500-0000F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00000000-0006-0000-0500-0000F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0000000-0006-0000-0500-0000F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00000000-0006-0000-0500-0000F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00000000-0006-0000-0500-0000F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00000000-0006-0000-0500-00000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00000000-0006-0000-0500-00000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00000000-0006-0000-0500-00000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00000000-0006-0000-0500-00000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00000000-0006-0000-0500-00000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00000000-0006-0000-0500-00000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00000000-0006-0000-0500-00000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00000000-0006-0000-0500-00000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00000000-0006-0000-0500-00000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00000000-0006-0000-0500-00000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00000000-0006-0000-0500-00000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00000000-0006-0000-0500-00000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00000000-0006-0000-0500-00000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00000000-0006-0000-0500-00000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00000000-0006-0000-0500-00000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00000000-0006-0000-0500-00000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00000000-0006-0000-0500-00001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00000000-0006-0000-0500-00001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00000000-0006-0000-0500-00001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00000000-0006-0000-0500-00001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00000000-0006-0000-0500-00001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00000000-0006-0000-0500-00001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00000000-0006-0000-0500-00001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00000000-0006-0000-0500-00001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00000000-0006-0000-0500-00001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00000000-0006-0000-0500-00001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00000000-0006-0000-0500-00001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00000000-0006-0000-0500-00001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00000000-0006-0000-0500-00001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00000000-0006-0000-0500-00001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0000000-0006-0000-0500-00001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00000000-0006-0000-0500-00001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00000000-0006-0000-0500-00002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00000000-0006-0000-0500-00002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0000000-0006-0000-0500-00002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00000000-0006-0000-0500-00002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00000000-0006-0000-0500-00002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00000000-0006-0000-0500-00002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00000000-0006-0000-0500-00002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00000000-0006-0000-0500-00002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00000000-0006-0000-0500-00002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00000000-0006-0000-0500-00002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00000000-0006-0000-0500-00002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00000000-0006-0000-0500-00002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00000000-0006-0000-0500-00002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00000000-0006-0000-0500-00002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000000-0006-0000-0500-00002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00000000-0006-0000-0500-00002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00000000-0006-0000-0500-00003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00000000-0006-0000-0500-00003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00000000-0006-0000-0500-00003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0000000-0006-0000-0500-00003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0000000-0006-0000-0500-00003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00000000-0006-0000-0500-00003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00000000-0006-0000-0500-00003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00000000-0006-0000-0500-00003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00000000-0006-0000-0500-00003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0000000-0006-0000-0500-00003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00000000-0006-0000-0500-00003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00000000-0006-0000-0500-00003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00000000-0006-0000-0500-00003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00000000-0006-0000-0500-00003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00000000-0006-0000-0500-00003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0000000-0006-0000-0500-00003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00000000-0006-0000-0500-00004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00000000-0006-0000-0500-00004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00000000-0006-0000-0500-00004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00000000-0006-0000-0500-00004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00000000-0006-0000-0500-00004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00000000-0006-0000-0500-00004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00000000-0006-0000-0500-00004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00000000-0006-0000-0500-00004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00000000-0006-0000-0500-00004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00000000-0006-0000-0500-00004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0000000-0006-0000-0500-00004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00000000-0006-0000-0500-00004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00000000-0006-0000-0500-00004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00000000-0006-0000-0500-00004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00000000-0006-0000-0500-00004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0000000-0006-0000-0500-00004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00000000-0006-0000-0500-00005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00000000-0006-0000-0500-00005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00000000-0006-0000-0500-00005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00000000-0006-0000-0500-00005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00000000-0006-0000-0500-00005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00000000-0006-0000-0500-00005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00000000-0006-0000-0500-00005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00000000-0006-0000-0500-00005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00000000-0006-0000-0500-00005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00000000-0006-0000-0500-00005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00000000-0006-0000-0500-00005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00000000-0006-0000-0500-00005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00000000-0006-0000-0500-00005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00000000-0006-0000-0500-00005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00000000-0006-0000-0500-00005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0000000-0006-0000-0500-00005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00000000-0006-0000-0500-00006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00000000-0006-0000-0500-00006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00000000-0006-0000-0500-00006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00000000-0006-0000-0500-00006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00000000-0006-0000-0500-00006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00000000-0006-0000-0500-00006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00000000-0006-0000-0500-00006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00000000-0006-0000-0500-00006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0000000-0006-0000-0500-00006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00000000-0006-0000-0500-00006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00000000-0006-0000-0500-00006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00000000-0006-0000-0500-00006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00000000-0006-0000-0500-00006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00000000-0006-0000-0500-00006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00000000-0006-0000-0500-00006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00000000-0006-0000-0500-00006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0000000-0006-0000-0500-00007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00000000-0006-0000-0500-00007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00000000-0006-0000-0500-00007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00000000-0006-0000-0500-00007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00000000-0006-0000-0500-00007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00000000-0006-0000-0500-00007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00000000-0006-0000-0500-00007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00000000-0006-0000-0500-00007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00000000-0006-0000-0500-00007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00000000-0006-0000-0500-00007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00000000-0006-0000-0500-00007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00000000-0006-0000-0500-00007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00000000-0006-0000-0500-00007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00000000-0006-0000-0500-00007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00000000-0006-0000-0500-00007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00000000-0006-0000-0500-00007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00000000-0006-0000-0500-00008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0000000-0006-0000-0500-00008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00000000-0006-0000-0500-00008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00000000-0006-0000-0500-00008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00000000-0006-0000-0500-00008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00000000-0006-0000-0500-00008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00000000-0006-0000-0500-00008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00000000-0006-0000-0500-00008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00000000-0006-0000-0500-00008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00000000-0006-0000-0500-00008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00000000-0006-0000-0500-00008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0000000-0006-0000-0500-00008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00000000-0006-0000-0500-00008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00000000-0006-0000-0500-00008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00000000-0006-0000-0500-00008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00000000-0006-0000-0500-00008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00000000-0006-0000-0500-00009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0000000-0006-0000-0500-00009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00000000-0006-0000-0500-00009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00000000-0006-0000-0500-00009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00000000-0006-0000-0500-00009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00000000-0006-0000-0500-00009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00000000-0006-0000-0500-00009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00000000-0006-0000-0500-00009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00000000-0006-0000-0500-00009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0000000-0006-0000-0500-00009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00000000-0006-0000-0500-00009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00000000-0006-0000-0500-00009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00000000-0006-0000-0500-00009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00000000-0006-0000-0500-00009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00000000-0006-0000-0500-00009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0000000-0006-0000-0500-00009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00000000-0006-0000-0500-0000A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00000000-0006-0000-0500-0000A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00000000-0006-0000-0500-0000A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00000000-0006-0000-0500-0000A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0000000-0006-0000-0500-0000A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00000000-0006-0000-0500-0000A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00000000-0006-0000-0500-0000A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00000000-0006-0000-0500-0000A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00000000-0006-0000-0500-0000A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00000000-0006-0000-0500-0000A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0000000-0006-0000-0500-0000A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00000000-0006-0000-0500-0000A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00000000-0006-0000-0500-0000A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00000000-0006-0000-0500-0000A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00000000-0006-0000-0500-0000A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00000000-0006-0000-0500-0000A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00000000-0006-0000-0500-0000B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00000000-0006-0000-0500-0000B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00000000-0006-0000-0500-0000B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00000000-0006-0000-0500-0000B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00000000-0006-0000-0500-0000B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00000000-0006-0000-0500-0000B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00000000-0006-0000-0500-0000B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00000000-0006-0000-0500-0000B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00000000-0006-0000-0500-0000B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00000000-0006-0000-0500-0000B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00000000-0006-0000-0500-0000B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00000000-0006-0000-0500-0000B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00000000-0006-0000-0500-0000B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00000000-0006-0000-0500-0000B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00000000-0006-0000-0500-0000B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00000000-0006-0000-0500-0000B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00000000-0006-0000-0500-0000C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00000000-0006-0000-0500-0000C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00000000-0006-0000-0500-0000C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00000000-0006-0000-0500-0000C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00000000-0006-0000-0500-0000C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00000000-0006-0000-0500-0000C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0000000-0006-0000-0500-0000C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00000000-0006-0000-0500-0000C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00000000-0006-0000-0500-0000C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00000000-0006-0000-0500-0000C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00000000-0006-0000-0500-0000C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00000000-0006-0000-0500-0000C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00000000-0006-0000-0500-0000C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00000000-0006-0000-0500-0000C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00000000-0006-0000-0500-0000C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00000000-0006-0000-0500-0000C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00000000-0006-0000-0500-0000D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00000000-0006-0000-0500-0000D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00000000-0006-0000-0500-0000D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00000000-0006-0000-0500-0000D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00000000-0006-0000-0500-0000D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00000000-0006-0000-0500-0000D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00000000-0006-0000-0500-0000D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00000000-0006-0000-0500-0000D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00000000-0006-0000-0500-0000D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00000000-0006-0000-0500-0000D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00000000-0006-0000-0500-0000D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00000000-0006-0000-0500-0000D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00000000-0006-0000-0500-0000D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00000000-0006-0000-0500-0000D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0000000-0006-0000-0500-0000D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00000000-0006-0000-0500-0000D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00000000-0006-0000-0500-0000E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00000000-0006-0000-0500-0000E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00000000-0006-0000-0500-0000E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00000000-0006-0000-0500-0000E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00000000-0006-0000-0500-0000E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00000000-0006-0000-0500-0000E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00000000-0006-0000-0500-0000E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00000000-0006-0000-0500-0000E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00000000-0006-0000-0500-0000E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00000000-0006-0000-0500-0000E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00000000-0006-0000-0500-0000E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00000000-0006-0000-0500-0000E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00000000-0006-0000-0500-0000E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00000000-0006-0000-0500-0000E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00000000-0006-0000-0500-0000E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0000000-0006-0000-0500-0000E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00000000-0006-0000-0500-0000F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00000000-0006-0000-0500-0000F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00000000-0006-0000-0500-0000F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0000000-0006-0000-0500-0000F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00000000-0006-0000-0500-0000F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00000000-0006-0000-0500-0000F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00000000-0006-0000-0500-0000F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00000000-0006-0000-0500-0000F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00000000-0006-0000-0500-0000F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00000000-0006-0000-0500-0000F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00000000-0006-0000-0500-0000F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00000000-0006-0000-0500-0000F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0000000-0006-0000-0500-0000F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00000000-0006-0000-0500-0000F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0000000-0006-0000-0500-0000F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00000000-0006-0000-0500-0000F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00000000-0006-0000-0500-00000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00000000-0006-0000-0500-00000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00000000-0006-0000-0500-00000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00000000-0006-0000-0500-00000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00000000-0006-0000-0500-00000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00000000-0006-0000-0500-00000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00000000-0006-0000-0500-00000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00000000-0006-0000-0500-00000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00000000-0006-0000-0500-00000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00000000-0006-0000-0500-00000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00000000-0006-0000-0500-00000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00000000-0006-0000-0500-00000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00000000-0006-0000-0500-00000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00000000-0006-0000-0500-00000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00000000-0006-0000-0500-00000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00000000-0006-0000-0500-00000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00000000-0006-0000-0500-00001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00000000-0006-0000-0500-00001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00000000-0006-0000-0500-00001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00000000-0006-0000-0500-00001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00000000-0006-0000-0500-00001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00000000-0006-0000-0500-00001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00000000-0006-0000-0500-00001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00000000-0006-0000-0500-00001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00000000-0006-0000-0500-00001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00000000-0006-0000-0500-00001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00000000-0006-0000-0500-00001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00000000-0006-0000-0500-00001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00000000-0006-0000-0500-00001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00000000-0006-0000-0500-00001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00000000-0006-0000-0500-00001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00000000-0006-0000-0500-00001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00000000-0006-0000-0500-00002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00000000-0006-0000-0500-00002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00000000-0006-0000-0500-00002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00000000-0006-0000-0500-00002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00000000-0006-0000-0500-00002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00000000-0006-0000-0500-00002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00000000-0006-0000-0500-00002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00000000-0006-0000-0500-00002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00000000-0006-0000-0500-00002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00000000-0006-0000-0500-00002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00000000-0006-0000-0500-00002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00000000-0006-0000-0500-00002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00000000-0006-0000-0500-00002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00000000-0006-0000-0500-00002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00000000-0006-0000-0500-00002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00000000-0006-0000-0500-00002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00000000-0006-0000-0500-00003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00000000-0006-0000-0500-00003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00000000-0006-0000-0500-00003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00000000-0006-0000-0500-00003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00000000-0006-0000-0500-00003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00000000-0006-0000-0500-00003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00000000-0006-0000-0500-00003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00000000-0006-0000-0500-00003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00000000-0006-0000-0500-00003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00000000-0006-0000-0500-00003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00000000-0006-0000-0500-00003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00000000-0006-0000-0500-00003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00000000-0006-0000-0500-00003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00000000-0006-0000-0500-00003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00000000-0006-0000-0500-00003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00000000-0006-0000-0500-00003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00000000-0006-0000-0500-00004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00000000-0006-0000-0500-00004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00000000-0006-0000-0500-00004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00000000-0006-0000-0500-00004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00000000-0006-0000-0500-00004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00000000-0006-0000-0500-00004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00000000-0006-0000-0500-00004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00000000-0006-0000-0500-00004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00000000-0006-0000-0500-00004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00000000-0006-0000-0500-00004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00000000-0006-0000-0500-00004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00000000-0006-0000-0500-00004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00000000-0006-0000-0500-00004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00000000-0006-0000-0500-00004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00000000-0006-0000-0500-00004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0000000-0006-0000-0500-00004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00000000-0006-0000-0500-00005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0000000-0006-0000-0500-00005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00000000-0006-0000-0500-00005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00000000-0006-0000-0500-00005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00000000-0006-0000-0500-00005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00000000-0006-0000-0500-00005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00000000-0006-0000-0500-00005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00000000-0006-0000-0500-00005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00000000-0006-0000-0500-00005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00000000-0006-0000-0500-00005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00000000-0006-0000-0500-00005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00000000-0006-0000-0500-00005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00000000-0006-0000-0500-00005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00000000-0006-0000-0500-00005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00000000-0006-0000-0500-00005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00000000-0006-0000-0500-00005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00000000-0006-0000-0500-00006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6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6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6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6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6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6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6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6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6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6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6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6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6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6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6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6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6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6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6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6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6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6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6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6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6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6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6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6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6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6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6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6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6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6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6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6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6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6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6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6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6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6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6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6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6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6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6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6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6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6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6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6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6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6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6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6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6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6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6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6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6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6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6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6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6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6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6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6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6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6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6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6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6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6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6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6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6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6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6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6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6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6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6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6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6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6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6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6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6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6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6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6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6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6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6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6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6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6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6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6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6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6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6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6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6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6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6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6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6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6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6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6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6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6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6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6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6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6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7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7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7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7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7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7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7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7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7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7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7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7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7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7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7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7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7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7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7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7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7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7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7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7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7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7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7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7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7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7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7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7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7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7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7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7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7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7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7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7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7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7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7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7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7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7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7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7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7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7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7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7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7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7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7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7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7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7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7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7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7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7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7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7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7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7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7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7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7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7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7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7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7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7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7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7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7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7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7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7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7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7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7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7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7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7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7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7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7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7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7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7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7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7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7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7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7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7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7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7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7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7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7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7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7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7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7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7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7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7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7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7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7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7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7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7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7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7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7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7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7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7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7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7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7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7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7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7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7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7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8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8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8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8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8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8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8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8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8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8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8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8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8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8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8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8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8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8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8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8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8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8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8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8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8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8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8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8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8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8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8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8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8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8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8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8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8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8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8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8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8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8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8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8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8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8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8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8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8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8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8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8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8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8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8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8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8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8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8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8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8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8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8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8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8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8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8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8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8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8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8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8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8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8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8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8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8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8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8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8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8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8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8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8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8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8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8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8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8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8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8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8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8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8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8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8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8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8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8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8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8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8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8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8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8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8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8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8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8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8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8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8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8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8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8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8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8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8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8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8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8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8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8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8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8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8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8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8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8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8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8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8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9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9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9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9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9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9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9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9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9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9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9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9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9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9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9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9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9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9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9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9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9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9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9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9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9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9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9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9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9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9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9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9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9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9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9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9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9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9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9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9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9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9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9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9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9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9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9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9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9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9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9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9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9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9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9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9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9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9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9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9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9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9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9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9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9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9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9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9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9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9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9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9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9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9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9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9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9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9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9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9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9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9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9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9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9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9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9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9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9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9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9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9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9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9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9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9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9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9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9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9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9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9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9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9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9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9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9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9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9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9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9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9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9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9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9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9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9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9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9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9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9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9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9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9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9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9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9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9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9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9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9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9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<sst xmlns="http://schemas.openxmlformats.org/spreadsheetml/2006/main" count="9437" uniqueCount="760">
  <si>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</si>
  <si>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</si>
  <si>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</si>
  <si>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</si>
  <si>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</si>
  <si>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</si>
  <si>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</si>
  <si>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</si>
  <si>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</si>
  <si>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</si>
  <si>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</si>
  <si>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</si>
  <si>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</si>
  <si>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</si>
  <si>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</si>
  <si>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</si>
  <si>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</si>
  <si>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</si>
  <si>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</si>
  <si>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</si>
  <si>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</si>
  <si>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</si>
  <si>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</si>
  <si>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</si>
  <si>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</si>
  <si>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</si>
  <si>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</si>
  <si>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</si>
  <si>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</si>
  <si>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</si>
  <si>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</si>
  <si>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</si>
  <si>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</si>
  <si>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</si>
  <si>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</si>
  <si>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</si>
  <si>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</si>
  <si>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</si>
  <si>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</si>
  <si>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</si>
  <si>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</si>
  <si>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</si>
  <si>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</si>
  <si>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</si>
  <si>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</si>
  <si>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</si>
  <si>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</si>
  <si>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</si>
  <si>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</si>
  <si>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</si>
  <si>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</si>
  <si>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</si>
  <si>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</si>
  <si>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</si>
  <si>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</si>
  <si>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</si>
  <si>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</si>
  <si>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</si>
  <si>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</si>
  <si>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</si>
  <si>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</si>
  <si>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</si>
  <si>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</si>
  <si>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</si>
  <si>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</si>
  <si>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</si>
  <si>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</si>
  <si>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</si>
  <si>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</si>
  <si>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</si>
  <si>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</si>
  <si>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</si>
  <si>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</si>
  <si>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</si>
  <si>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</si>
  <si>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</si>
  <si>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</si>
  <si>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</si>
  <si>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</si>
  <si>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</si>
  <si>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</si>
  <si>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</si>
  <si>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</si>
  <si>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</si>
  <si>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</si>
  <si>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</si>
  <si>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</si>
  <si>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</si>
  <si>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</si>
  <si>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</si>
  <si>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</si>
  <si>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</si>
  <si>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</si>
  <si>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</si>
  <si>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</si>
  <si>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</si>
  <si>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</si>
  <si>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</si>
  <si>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</si>
  <si>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</si>
  <si>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</si>
  <si>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</si>
  <si>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</si>
  <si>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</si>
  <si>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</si>
  <si>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</si>
  <si>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</si>
  <si>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</si>
  <si>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</si>
  <si>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</si>
  <si>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</si>
  <si>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</si>
  <si>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</si>
  <si>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</si>
  <si>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</si>
  <si>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</si>
  <si>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</si>
  <si>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</si>
  <si>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</si>
  <si>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</si>
  <si>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</si>
  <si>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</si>
  <si>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</si>
  <si>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</si>
  <si>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</si>
  <si>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</si>
  <si>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</si>
  <si>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</si>
  <si>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</si>
  <si>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</si>
  <si>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</si>
  <si>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</si>
  <si>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</si>
  <si>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</si>
  <si>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</si>
  <si>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</si>
  <si>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</si>
  <si>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</si>
  <si>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</si>
  <si>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</si>
  <si>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</si>
  <si>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</si>
  <si>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</si>
  <si>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</si>
  <si>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</si>
  <si>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</si>
  <si>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</si>
  <si>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</si>
  <si>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</si>
  <si>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</si>
  <si>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</si>
  <si>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</si>
  <si>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</si>
  <si>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</si>
  <si>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</si>
  <si>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</si>
  <si>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</si>
  <si>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</si>
  <si>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</si>
  <si>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</si>
  <si>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</si>
  <si>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</si>
  <si>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</si>
  <si>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</si>
  <si>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</si>
  <si>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</si>
  <si>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</si>
  <si>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</si>
  <si>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</si>
  <si>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</si>
  <si>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</si>
  <si>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</si>
  <si>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</si>
  <si>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</si>
  <si>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</si>
  <si>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</si>
  <si>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</si>
  <si>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</si>
  <si>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</si>
  <si>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</si>
  <si>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</si>
  <si>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</si>
  <si>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</si>
  <si>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</si>
  <si>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</si>
  <si>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</si>
  <si>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</si>
  <si>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</si>
  <si>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</si>
  <si>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</si>
  <si>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</si>
  <si>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</si>
  <si>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</si>
  <si>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</si>
  <si>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</si>
  <si>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</si>
  <si>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</si>
  <si>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</si>
  <si>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</si>
  <si>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</si>
  <si>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</si>
  <si>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</si>
  <si>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</si>
  <si>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</si>
  <si>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</si>
  <si>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</si>
  <si>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</si>
  <si>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</si>
  <si>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</si>
  <si>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</si>
  <si>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</si>
  <si>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</si>
  <si>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</si>
  <si>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</si>
  <si>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</si>
  <si>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</si>
  <si>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</si>
  <si>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</si>
  <si>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</si>
  <si>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</si>
  <si>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</si>
  <si>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</si>
  <si>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</si>
  <si>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</si>
  <si>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</si>
  <si>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</si>
  <si>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</si>
  <si>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</si>
  <si>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</si>
  <si>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</si>
  <si>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</si>
  <si>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</si>
  <si>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</si>
  <si>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</si>
  <si>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</si>
  <si>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</si>
  <si>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</si>
  <si>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</si>
  <si>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</si>
  <si>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</si>
  <si>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</si>
  <si>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</si>
  <si>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</si>
  <si>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</si>
  <si>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</si>
  <si>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</si>
  <si>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</si>
  <si>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</si>
  <si>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</si>
  <si>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</si>
  <si>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</si>
  <si>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</si>
  <si>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</si>
  <si>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</si>
  <si>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</si>
  <si>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</si>
  <si>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</si>
  <si>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</si>
  <si>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</si>
  <si>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</si>
  <si>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</si>
  <si>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</si>
  <si>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</si>
  <si>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</si>
  <si>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</si>
  <si>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</si>
  <si>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</si>
  <si>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</si>
  <si>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</si>
  <si>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</si>
  <si>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</si>
  <si>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</si>
  <si>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</si>
  <si>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</si>
  <si>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</si>
  <si>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</si>
  <si>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</si>
  <si>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</si>
  <si>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</si>
  <si>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</si>
  <si>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</si>
  <si>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</si>
  <si>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</si>
  <si>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</si>
  <si>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</si>
  <si>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</si>
  <si>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</si>
  <si>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</si>
  <si>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</si>
  <si>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</si>
  <si>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</si>
  <si>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</si>
  <si>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</si>
  <si>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</si>
  <si>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</si>
  <si>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</si>
  <si>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</si>
  <si>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</si>
  <si>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</si>
  <si>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</si>
  <si>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</si>
  <si>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</si>
  <si>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</si>
  <si>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</si>
  <si>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</si>
  <si>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</si>
  <si>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</si>
  <si>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</si>
  <si>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</si>
  <si>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</si>
  <si>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</si>
  <si>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</si>
  <si>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</si>
  <si>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</si>
  <si>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</si>
  <si>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</si>
  <si>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</si>
  <si>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</si>
  <si>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</si>
  <si>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</si>
  <si>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</si>
  <si>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</si>
  <si>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</si>
  <si>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</si>
  <si>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</si>
  <si>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</si>
  <si>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</si>
  <si>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</si>
  <si>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</si>
  <si>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</si>
  <si>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</si>
  <si>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</si>
  <si>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</si>
  <si>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</si>
  <si>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</si>
  <si>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</si>
  <si>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</si>
  <si>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</si>
  <si>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</si>
  <si>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</si>
  <si>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</si>
  <si>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</si>
  <si>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</si>
  <si>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</si>
  <si>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</si>
  <si>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</si>
  <si>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</si>
  <si>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</si>
  <si>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</si>
  <si>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</si>
  <si>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</si>
  <si>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</si>
  <si>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</si>
  <si>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</si>
  <si>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</si>
  <si>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</si>
  <si>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</si>
  <si>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</si>
  <si>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</si>
  <si>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</si>
  <si>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</si>
  <si>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</si>
  <si>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</si>
  <si>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</si>
  <si>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</si>
  <si>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</si>
  <si>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</si>
  <si>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</si>
  <si>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</si>
  <si>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</si>
  <si>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</si>
  <si>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</si>
  <si>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</si>
  <si>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</si>
  <si>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</si>
  <si>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</si>
  <si>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</si>
  <si>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</si>
  <si>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</si>
  <si>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</si>
  <si>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</si>
  <si>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</si>
  <si>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</si>
  <si>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</si>
  <si>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</si>
  <si>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</si>
  <si>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</si>
  <si>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</si>
  <si>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</si>
  <si>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</si>
  <si>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</si>
  <si>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</si>
  <si>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</si>
  <si>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</si>
  <si>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</si>
  <si>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</si>
  <si>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</si>
  <si>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</si>
  <si>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</si>
  <si>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</si>
  <si>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</si>
  <si>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</si>
  <si>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</si>
  <si>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</si>
  <si>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</si>
  <si>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</si>
  <si>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</si>
  <si>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</si>
  <si>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</si>
  <si>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</si>
  <si>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</si>
  <si>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</si>
  <si>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</si>
  <si>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</si>
  <si>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</si>
  <si>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</si>
  <si>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</si>
  <si>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</si>
  <si>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</si>
  <si>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</si>
  <si>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</si>
  <si>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</si>
  <si>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</si>
  <si>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</si>
  <si>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</si>
  <si>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</si>
  <si>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</si>
  <si>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</si>
  <si>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</si>
  <si>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</si>
  <si>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</si>
  <si>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</si>
  <si>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</si>
  <si>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</si>
  <si>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</si>
  <si>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</si>
  <si>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</si>
  <si>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</si>
  <si>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</si>
  <si>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</si>
  <si>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</si>
  <si>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</si>
  <si>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</si>
  <si>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</si>
  <si>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</si>
  <si>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</si>
  <si>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</si>
  <si>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</si>
  <si>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</si>
  <si>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</si>
  <si>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</si>
  <si>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</si>
  <si>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</si>
  <si>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</si>
  <si>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</si>
  <si>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</si>
  <si>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</si>
  <si>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</si>
  <si>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</si>
  <si>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</si>
  <si>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</si>
  <si>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</si>
  <si>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</si>
  <si>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</si>
  <si>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</si>
  <si>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</si>
  <si>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</si>
  <si>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</si>
  <si>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</si>
  <si>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</si>
  <si>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</si>
  <si>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</si>
  <si>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</si>
  <si>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</si>
  <si>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</si>
  <si>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</si>
  <si>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</si>
  <si>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</si>
  <si>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</si>
  <si>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</si>
  <si>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</si>
  <si>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</si>
  <si>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</si>
  <si>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</si>
  <si>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</si>
  <si>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</si>
  <si>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</si>
  <si>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</si>
  <si>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</si>
  <si>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</si>
  <si>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</si>
  <si>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</si>
  <si>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</si>
  <si>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</si>
  <si>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</si>
  <si>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</si>
  <si>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</si>
  <si>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</si>
  <si>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</si>
  <si>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</si>
  <si>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</si>
  <si>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</si>
  <si>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</si>
  <si>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</si>
  <si>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</si>
  <si>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</si>
  <si>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</si>
  <si>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</si>
  <si>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</si>
  <si>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</si>
  <si>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</si>
  <si>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</si>
  <si>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</si>
  <si>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</si>
  <si>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</si>
  <si>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</si>
  <si>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</si>
  <si>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</si>
  <si>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</si>
  <si>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</si>
  <si>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</si>
  <si>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</si>
  <si>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</si>
  <si>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</si>
  <si>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</si>
  <si>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</si>
  <si>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</si>
  <si>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</si>
  <si>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</si>
  <si>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</si>
  <si>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</si>
  <si>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</si>
  <si>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</si>
  <si>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</si>
  <si>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</si>
  <si>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</si>
  <si>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</si>
  <si>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</si>
  <si>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</si>
  <si>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</si>
  <si>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</si>
  <si>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</si>
  <si>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</si>
  <si>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</si>
  <si>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</si>
  <si>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</si>
  <si>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</si>
  <si>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</si>
  <si>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</si>
  <si>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</si>
  <si>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</si>
  <si>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</si>
  <si>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</si>
  <si>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</si>
  <si>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</si>
  <si>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</si>
  <si>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</si>
  <si>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</si>
  <si>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</si>
  <si>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</si>
  <si>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</si>
  <si>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</si>
  <si>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</si>
  <si>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</si>
  <si>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</si>
  <si>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</si>
  <si>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</si>
  <si>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</si>
  <si>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</si>
  <si>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</si>
  <si>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</si>
  <si>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</si>
  <si>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</si>
  <si>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</si>
  <si>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</si>
  <si>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</si>
  <si>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</si>
  <si>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</si>
  <si>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</si>
  <si>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</si>
  <si>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</si>
  <si>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</si>
  <si>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</si>
  <si>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</si>
  <si>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</si>
  <si>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</si>
  <si>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</si>
  <si>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</si>
  <si>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</si>
  <si>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</si>
  <si>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</si>
  <si>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</si>
  <si>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</si>
  <si>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</si>
  <si>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</si>
  <si>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</si>
  <si>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</si>
  <si>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</si>
  <si>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</si>
  <si>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</si>
  <si>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</si>
  <si>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</si>
  <si>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</si>
  <si>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</si>
  <si>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</si>
  <si>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</si>
  <si>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</si>
  <si>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</si>
  <si>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</si>
  <si>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</si>
  <si>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</si>
  <si>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</si>
  <si>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</si>
  <si>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</si>
  <si>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</si>
  <si>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</si>
  <si>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</si>
  <si>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</si>
  <si>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</si>
  <si>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</si>
  <si>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</si>
  <si>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</si>
  <si>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</si>
  <si>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</si>
  <si>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</si>
  <si>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</si>
  <si>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</si>
  <si>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</si>
  <si>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</si>
  <si>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</si>
  <si>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</si>
  <si>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</si>
  <si>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</si>
  <si>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</si>
  <si>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</si>
  <si>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</si>
  <si>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</si>
  <si>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</si>
  <si>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</si>
  <si>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</si>
  <si>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</si>
  <si>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</si>
  <si>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</si>
  <si>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</si>
  <si>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</si>
  <si>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</si>
  <si>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</si>
  <si>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</si>
  <si>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</si>
  <si>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</si>
  <si>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</si>
  <si>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</si>
  <si>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</si>
  <si>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</si>
  <si>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</si>
  <si>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</si>
  <si>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</si>
  <si>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</si>
  <si>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</si>
  <si>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</si>
  <si>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</si>
  <si>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</si>
  <si>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</si>
  <si>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</si>
  <si>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</si>
  <si>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</si>
  <si>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</si>
  <si>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</si>
  <si>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</si>
  <si>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</si>
  <si>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</si>
  <si>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</si>
  <si>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</si>
  <si>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</si>
  <si>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</si>
  <si>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</si>
  <si>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</si>
  <si>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</si>
  <si>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</si>
  <si>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</si>
  <si>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</si>
  <si>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</si>
  <si>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</si>
  <si>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</si>
  <si>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</si>
  <si>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</si>
  <si>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</si>
  <si>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</si>
  <si>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</si>
  <si>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</si>
  <si>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</si>
  <si>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</si>
  <si>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</si>
  <si>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</si>
  <si>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</si>
  <si>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</si>
  <si>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</si>
  <si>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</si>
  <si>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</si>
  <si>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</si>
  <si>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</si>
  <si>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</si>
  <si>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</si>
  <si>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</si>
  <si>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</si>
  <si>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</si>
  <si>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</si>
  <si>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</si>
  <si>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</si>
  <si>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</si>
  <si>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</si>
  <si>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</si>
  <si>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</si>
  <si>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</si>
  <si>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</si>
  <si>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</si>
  <si>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</si>
  <si>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</si>
  <si>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</si>
  <si>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</si>
  <si>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</si>
  <si>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</si>
  <si>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</si>
  <si>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</si>
  <si>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</si>
  <si>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</si>
  <si>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</si>
  <si>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</si>
  <si>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</si>
  <si>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</si>
  <si>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</si>
  <si>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</si>
  <si>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</si>
  <si>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</si>
  <si>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</si>
  <si>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</si>
  <si>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</si>
  <si>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</si>
  <si>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</si>
  <si>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</si>
  <si>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</si>
  <si>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</si>
  <si>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</si>
  <si>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</si>
  <si>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</si>
  <si>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</si>
  <si>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</si>
  <si>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</si>
  <si>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</si>
  <si>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>ESAU GOMEZ</t>
  </si>
  <si>
    <t>OLGA ALDANA</t>
  </si>
  <si>
    <t>ROSARITO AMARALTA</t>
  </si>
  <si>
    <t>SALA</t>
  </si>
  <si>
    <t>ACFB-000008</t>
  </si>
  <si>
    <t>REC 1</t>
  </si>
  <si>
    <t>MASTER</t>
  </si>
  <si>
    <t>CRETA CLOUD</t>
  </si>
  <si>
    <t>CRETA FAWN</t>
  </si>
  <si>
    <t>VF-2102-10-0</t>
  </si>
  <si>
    <t>BS 020626EG-1REV1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</si>
</sst>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87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33" fillId="2" borderId="73" xfId="4" applyFill="1" applyBorder="1" applyAlignment="1" applyProtection="1">
      <protection locked="0"/>
    </xf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 2" xfId="3" xr:uid="{00000000-0005-0000-0000-000001000000}"/>
    <cellStyle name="Hipervínculo" xfId="4" builtinId="8"/>
    <cellStyle name="Moneda" xfId="1" builtinId="4"/>
    <cellStyle name="Normal" xfId="0" builtinId="0"/>
    <cellStyle name="Normal 2" xfId="5" xr:uid="{00000000-0005-0000-0000-000004000000}"/>
    <cellStyle name="Normal 2 2" xfId="6" xr:uid="{00000000-0005-0000-0000-000005000000}"/>
    <cellStyle name="Porcentaje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abSelected="1" zoomScale="70" zoomScaleNormal="70" workbookViewId="0">
      <selection activeCell="AA18" sqref="AA18"/>
    </sheetView>
  </sheetViews>
  <sheetFormatPr baseColWidth="10" defaultColWidth="9.140625"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QUOTE # </v>
      </c>
      <c r="W2" s="332" t="str">
        <f>'FILL QUOTE-CALCULATIONS'!AC2</f>
        <v>BS 020626EG-1REV1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>OLGA ALDANA</v>
      </c>
      <c r="L4" s="340"/>
      <c r="N4" s="340" t="str">
        <f>'FILL QUOTE-CALCULATIONS'!O6</f>
        <v>ROSARITO AMARALTA</v>
      </c>
      <c r="O4" s="340"/>
      <c r="P4" s="340"/>
      <c r="R4" s="340">
        <f>'FILL QUOTE-CALCULATIONS'!S6</f>
        <v>0</v>
      </c>
      <c r="S4" s="340"/>
      <c r="W4" s="341">
        <f>'FILL QUOTE-CALCULATIONS'!AC6</f>
        <v>0</v>
      </c>
      <c r="Y4" s="327"/>
    </row>
    <row r="5" spans="2:27" ht="17.25" thickTop="1" x14ac:dyDescent="0.25">
      <c r="B5" s="337" t="s">
        <v>121</v>
      </c>
      <c r="K5" s="342" t="str">
        <f>'FILL QUOTE-CALCULATIONS'!K7</f>
        <v>PROJECT NAME</v>
      </c>
      <c r="L5" s="338"/>
      <c r="M5" s="338"/>
      <c r="N5" s="342" t="str">
        <f>'FILL QUOTE-CALCULATIONS'!O7</f>
        <v>ADDRESS</v>
      </c>
      <c r="O5" s="338"/>
      <c r="P5" s="338"/>
      <c r="R5" s="343" t="str">
        <f>'FILL QUOTE-CALCULATIONS'!S7</f>
        <v>TYPE OF PAYMENT (CASH/CHECK/DEPOSIT)</v>
      </c>
      <c r="S5" s="343"/>
      <c r="V5" s="276"/>
      <c r="W5" s="344" t="str">
        <f>'FILL QUOTE-CALCULATIONS'!AC7</f>
        <v>REQUIRES INVOICE?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>OLGA ALDANA</v>
      </c>
      <c r="L7" s="340"/>
      <c r="N7" s="347">
        <f>'FILL QUOTE-CALCULATIONS'!O9</f>
        <v>0</v>
      </c>
      <c r="O7" s="340"/>
      <c r="P7" s="340"/>
      <c r="R7" s="340" t="str">
        <f>'FILL QUOTE-CALCULATIONS'!S9</f>
        <v>ESAU GOMEZ</v>
      </c>
      <c r="S7" s="340"/>
      <c r="W7" s="348">
        <f>'FILL QUOTE-CALCULATIONS'!AC9</f>
        <v>46060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CONTACT NAME</v>
      </c>
      <c r="L8" s="338"/>
      <c r="M8" s="338"/>
      <c r="N8" s="342" t="str">
        <f>'FILL QUOTE-CALCULATIONS'!O10</f>
        <v>E-MAIL</v>
      </c>
      <c r="O8" s="338"/>
      <c r="P8" s="338"/>
      <c r="R8" s="342" t="str">
        <f>'FILL QUOTE-CALCULATIONS'!S10</f>
        <v>SALESPERSON</v>
      </c>
      <c r="S8" s="342"/>
      <c r="V8" s="350"/>
      <c r="W8" s="344" t="str">
        <f>'FILL QUOTE-CALCULATIONS'!AC10</f>
        <v>DATE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DRAPERIES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07" t="str">
        <f>'FILL QUOTE-CALCULATIONS'!P12:S12</f>
        <v>HARDWARE</v>
      </c>
      <c r="Q10" s="907"/>
      <c r="R10" s="907"/>
      <c r="S10" s="907"/>
      <c r="T10" s="352" t="str">
        <f>'FILL QUOTE-CALCULATIONS'!T12</f>
        <v>DRAPERIES</v>
      </c>
      <c r="U10" s="352" t="str">
        <f>'FILL QUOTE-CALCULATIONS'!W12</f>
        <v>HARDWARE</v>
      </c>
      <c r="V10" s="907" t="str">
        <f>'FILL QUOTE-CALCULATIONS'!AB12</f>
        <v>TOTALS</v>
      </c>
      <c r="W10" s="907"/>
      <c r="Y10" s="354"/>
    </row>
    <row r="11" spans="2:27" s="353" customFormat="1" ht="45" customHeight="1" thickBot="1" x14ac:dyDescent="0.3">
      <c r="B11" s="355" t="str">
        <f>'FILL QUOTE-CALCULATIONS'!B14</f>
        <v>ITEM</v>
      </c>
      <c r="C11" s="356" t="str">
        <f>'FILL QUOTE-CALCULATIONS'!C14</f>
        <v>QTY.</v>
      </c>
      <c r="D11" s="356" t="str">
        <f>'FILL QUOTE-CALCULATIONS'!D14</f>
        <v>DRAW DIRECTION</v>
      </c>
      <c r="E11" s="356" t="str">
        <f>'FILL QUOTE-CALCULATIONS'!E14</f>
        <v>DRAPERY STYLE</v>
      </c>
      <c r="F11" s="356" t="str">
        <f>'FILL QUOTE-CALCULATIONS'!F14</f>
        <v>DRAPERY TYPE</v>
      </c>
      <c r="G11" s="357" t="str">
        <f>'FILL QUOTE-CALCULATIONS'!G14</f>
        <v>FULLNESS</v>
      </c>
      <c r="H11" s="357" t="str">
        <f>'FILL QUOTE-CALCULATIONS'!H14</f>
        <v>'STOCK','LINE' or 'C.O.M.'  FABRICS</v>
      </c>
      <c r="I11" s="357" t="str">
        <f>'FILL QUOTE-CALCULATIONS'!I14</f>
        <v>FABRIC TYPE</v>
      </c>
      <c r="J11" s="357" t="str">
        <f>'FILL QUOTE-CALCULATIONS'!J14</f>
        <v>FABRIC YARDAGE PER QTY. REQUIRED</v>
      </c>
      <c r="K11" s="356" t="str">
        <f>'FILL QUOTE-CALCULATIONS'!K14</f>
        <v>FABRIC PATTERN AND COLOR NAME</v>
      </c>
      <c r="L11" s="356" t="str">
        <f>'FILL QUOTE-CALCULATIONS'!L14</f>
        <v>LINING TYPE</v>
      </c>
      <c r="M11" s="356" t="str">
        <f>'FILL QUOTE-CALCULATIONS'!M14</f>
        <v>ROOM / AREA NAME</v>
      </c>
      <c r="N11" s="356" t="str">
        <f>'FILL QUOTE-CALCULATIONS'!N14</f>
        <v>ROD SIZE</v>
      </c>
      <c r="O11" s="358" t="str">
        <f>'FILL QUOTE-CALCULATIONS'!O14</f>
        <v>DRAPERY FINISHED SIZE</v>
      </c>
      <c r="P11" s="355" t="str">
        <f>'FILL QUOTE-CALCULATIONS'!P14</f>
        <v>MOUNTING</v>
      </c>
      <c r="Q11" s="356" t="str">
        <f>'FILL QUOTE-CALCULATIONS'!Q14</f>
        <v>HARDWARE TYPE</v>
      </c>
      <c r="R11" s="356" t="str">
        <f>'FILL QUOTE-CALCULATIONS'!R14</f>
        <v>HARDWARE COLOR</v>
      </c>
      <c r="S11" s="358" t="str">
        <f>'FILL QUOTE-CALCULATIONS'!S14</f>
        <v>BATON TYPE (in  the case that applies)</v>
      </c>
      <c r="T11" s="356" t="str">
        <f>'FILL QUOTE-CALCULATIONS'!T14</f>
        <v>UNIT PRICE</v>
      </c>
      <c r="U11" s="356" t="str">
        <f>'FILL QUOTE-CALCULATIONS'!W14</f>
        <v>UNIT PRICE.</v>
      </c>
      <c r="V11" s="356" t="str">
        <f>'FILL QUOTE-CALCULATIONS'!AB14</f>
        <v>UNIT PRICE.</v>
      </c>
      <c r="W11" s="358" t="str">
        <f>'FILL QUOTE-CALCULATIONS'!AC14</f>
        <v>EXTENDED PRICE</v>
      </c>
      <c r="Y11" s="327"/>
      <c r="AA11" s="696" t="s">
        <v>747</v>
      </c>
    </row>
    <row r="12" spans="2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PAIR</v>
      </c>
      <c r="E12" s="360" t="str">
        <f>IF(OR(C12&lt;1,C12=""),"",IF('FILL QUOTE-CALCULATIONS'!$S$4="INGLES",'FILL QUOTE-CALCULATIONS'!E15,VLOOKUP('FILL QUOTE-CALCULATIONS'!E15,'DROP LIST'!$E$7:$F$15,2,0)))</f>
        <v>RIPPLEFOLD</v>
      </c>
      <c r="F12" s="360" t="str">
        <f>IF(OR(C12&lt;1,C12=""),"",IF('FILL QUOTE-CALCULATIONS'!$S$4="INGLES",'FILL QUOTE-CALCULATIONS'!F15,VLOOKUP('FILL QUOTE-CALCULATIONS'!F15,'DROP LIST'!$H$7:$I$19,2,0)))</f>
        <v>BOD</v>
      </c>
      <c r="G12" s="361">
        <f>IF(OR(C12&lt;1,C12=""),"",'FILL QUOTE-CALCULATIONS'!G15)</f>
        <v>1.5</v>
      </c>
      <c r="H12" s="360" t="str">
        <f>IF(OR(C12&lt;1,C12=""),"",IF('FILL QUOTE-CALCULATIONS'!$S$4="INGLES",'FILL QUOTE-CALCULATIONS'!H15,VLOOKUP('FILL QUOTE-CALCULATIONS'!H15,'DROP LIST'!$M$7:$N$10,2,0)))</f>
        <v>STOCK</v>
      </c>
      <c r="I12" s="360" t="str">
        <f>IF(OR(C12&lt;1,C12=""),"",IF('FILL QUOTE-CALCULATIONS'!$S$4="INGLES",'FILL QUOTE-CALCULATIONS'!I15,VLOOKUP('FILL QUOTE-CALCULATIONS'!I15,'DROP LIST'!$M$15:$N$18,2,0)))</f>
        <v>DECORATIVE FABRIC</v>
      </c>
      <c r="J12" s="360" t="str">
        <f>'FILL QUOTE-CALCULATIONS'!J15</f>
        <v/>
      </c>
      <c r="K12" s="360" t="str">
        <f>IF(OR(C12&lt;1,C12=""),"",'FILL QUOTE-CALCULATIONS'!K15)</f>
        <v>CRETA CLOUD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360" t="str">
        <f>IF(OR(E12&lt;1,E12=""),"",'FILL QUOTE-CALCULATIONS'!M15)</f>
        <v>SALA</v>
      </c>
      <c r="N12" s="362">
        <f>IF(OR(C12&lt;1,C12=""),"",'FILL QUOTE-CALCULATIONS'!N15)</f>
        <v>131</v>
      </c>
      <c r="O12" s="362">
        <f>IF(OR(C12&lt;1,C12=""),"",'FILL QUOTE-CALCULATIONS'!O15)</f>
        <v>110.5</v>
      </c>
      <c r="P12" s="360" t="str">
        <f>IF(OR(C12&lt;1,C12=""),"",IF('FILL QUOTE-CALCULATIONS'!$S$4="INGLES",'FILL QUOTE-CALCULATIONS'!P15, VLOOKUP('FILL QUOTE-CALCULATIONS'!P15,'DROP LIST'!$E$25:$F$27,2,0)))</f>
        <v>TO WALL</v>
      </c>
      <c r="Q12" s="360" t="str">
        <f>IF(OR(C12&lt;1,C12=""),"",IF('FILL QUOTE-CALCULATIONS'!$S$4="INGLES",'FILL QUOTE-CALCULATIONS'!Q15,VLOOKUP('FILL QUOTE-CALCULATIONS'!Q15,'DROP LIST'!$H$25:$I$36,2,0)))</f>
        <v>STD. TRACK - RIPP. -BATON</v>
      </c>
      <c r="R12" s="362" t="str">
        <f>IF('FILL QUOTE-CALCULATIONS'!R15="","",'FILL QUOTE-CALCULATIONS'!R15)</f>
        <v>WHITE</v>
      </c>
      <c r="S12" s="360" t="str">
        <f>IF(OR(C12&lt;1,C12=""),"",IF('FILL QUOTE-CALCULATIONS'!$S$4="INGLES",'FILL QUOTE-CALCULATIONS'!S15,VLOOKUP('FILL QUOTE-CALCULATIONS'!S15,'DROP LIST'!$H$43:$I$46,2,0)))</f>
        <v>WHITE</v>
      </c>
      <c r="T12" s="363">
        <f>IF(OR(C12&lt;1,C12=""),"",'FILL QUOTE-CALCULATIONS'!T15)</f>
        <v>379.85</v>
      </c>
      <c r="U12" s="364">
        <f>IF(OR(C12&lt;1,C12=""),"",'FILL QUOTE-CALCULATIONS'!W15)</f>
        <v>160.15</v>
      </c>
      <c r="V12" s="365">
        <f>IF(OR(C12&lt;1,C12=""),"",IF('FILL QUOTE-CALCULATIONS'!$S$3="DOLLARS",'FILL QUOTE-CALCULATIONS'!AB15,'FILL QUOTE-CALCULATIONS'!AB15*'FILL QUOTE-CALCULATIONS'!$AC$4))</f>
        <v>540</v>
      </c>
      <c r="W12" s="366">
        <f>IF(OR(C12&lt;1,C12=""),"",IF('FILL QUOTE-CALCULATIONS'!$S$3="DOLLARS",'FILL QUOTE-CALCULATIONS'!AC15,'FILL QUOTE-CALCULATIONS'!AC15*'FILL QUOTE-CALCULATIONS'!$AC$4))</f>
        <v>540</v>
      </c>
      <c r="Y12" s="327"/>
      <c r="AA12" s="695" t="s">
        <v>746</v>
      </c>
    </row>
    <row r="13" spans="2:27" s="353" customFormat="1" ht="30" customHeight="1" x14ac:dyDescent="0.25">
      <c r="B13" s="359">
        <f>IF(OR('FILL QUOTE-CALCULATIONS'!C16=0,'FILL QUOTE-CALCULATIONS'!C16=""),"",'FILL QUOTE-CALCULATIONS'!B16)</f>
        <v>2</v>
      </c>
      <c r="C13" s="360">
        <f>IF(OR('FILL QUOTE-CALCULATIONS'!C16&lt;1,'FILL QUOTE-CALCULATIONS'!C16=""),"",'FILL QUOTE-CALCULATIONS'!C16)</f>
        <v>1</v>
      </c>
      <c r="D13" s="360" t="str">
        <f>IF(OR(C13&lt;1,C13=""),"",IF('FILL QUOTE-CALCULATIONS'!$S$4="INGLES",'FILL QUOTE-CALCULATIONS'!D16,VLOOKUP('FILL QUOTE-CALCULATIONS'!D16,'DROP LIST'!$B$7:$C$13,2,0)))</f>
        <v>PAIR</v>
      </c>
      <c r="E13" s="360" t="str">
        <f>IF(OR(C13&lt;1,C13=""),"",IF('FILL QUOTE-CALCULATIONS'!$S$4="INGLES",'FILL QUOTE-CALCULATIONS'!E16,VLOOKUP('FILL QUOTE-CALCULATIONS'!E16,'DROP LIST'!$E$7:$F$15,2,0)))</f>
        <v>RIPPLEFOLD</v>
      </c>
      <c r="F13" s="360" t="str">
        <f>IF(OR(C13&lt;1,C13=""),"",IF('FILL QUOTE-CALCULATIONS'!$S$4="INGLES",'FILL QUOTE-CALCULATIONS'!F16,VLOOKUP('FILL QUOTE-CALCULATIONS'!F16,'DROP LIST'!$H$7:$I$19,2,0)))</f>
        <v>SHEER</v>
      </c>
      <c r="G13" s="361">
        <f>IF(OR(C13&lt;1,C13=""),"",'FILL QUOTE-CALCULATIONS'!G16)</f>
        <v>1.5</v>
      </c>
      <c r="H13" s="360" t="str">
        <f>IF(OR(C13&lt;1,C13=""),"",IF('FILL QUOTE-CALCULATIONS'!$S$4="INGLES",'FILL QUOTE-CALCULATIONS'!H16,VLOOKUP('FILL QUOTE-CALCULATIONS'!H16,'DROP LIST'!$M$7:$N$10,2,0)))</f>
        <v>STOCK</v>
      </c>
      <c r="I13" s="360" t="str">
        <f>IF(OR(C13&lt;1,C13=""),"",IF('FILL QUOTE-CALCULATIONS'!$S$4="INGLES",'FILL QUOTE-CALCULATIONS'!I16,VLOOKUP('FILL QUOTE-CALCULATIONS'!I16,'DROP LIST'!$M$15:$N$18,2,0)))</f>
        <v>DECORATIVE SHEER</v>
      </c>
      <c r="J13" s="360">
        <f>'FILL QUOTE-CALCULATIONS'!J16</f>
        <v>0</v>
      </c>
      <c r="K13" s="360" t="str">
        <f>IF(OR(C13&lt;1,C13=""),"",'FILL QUOTE-CALCULATIONS'!K16)</f>
        <v>VF-2102-10-0</v>
      </c>
      <c r="L13" s="360" t="str">
        <f>IF(OR(C13&lt;1,C13=""),"",IF('FILL QUOTE-CALCULATIONS'!$S$4="INGLES",'FILL QUOTE-CALCULATIONS'!L16,VLOOKUP('FILL QUOTE-CALCULATIONS'!L16,'DROP LIST'!$B$25:$C$31,2,0)))</f>
        <v>N/A</v>
      </c>
      <c r="M13" s="360" t="str">
        <f>IF(OR(E13&lt;1,E13=""),"",'FILL QUOTE-CALCULATIONS'!M16)</f>
        <v>SALA</v>
      </c>
      <c r="N13" s="362">
        <f>IF(OR(C13&lt;1,C13=""),"",'FILL QUOTE-CALCULATIONS'!N16)</f>
        <v>131</v>
      </c>
      <c r="O13" s="362">
        <f>IF(OR(C13&lt;1,C13=""),"",'FILL QUOTE-CALCULATIONS'!O16)</f>
        <v>110.5</v>
      </c>
      <c r="P13" s="360" t="str">
        <f>IF(OR(C13&lt;1,C13=""),"",IF('FILL QUOTE-CALCULATIONS'!$S$4="INGLES",'FILL QUOTE-CALCULATIONS'!P16, VLOOKUP('FILL QUOTE-CALCULATIONS'!P16,'DROP LIST'!$E$25:$F$27,2,0)))</f>
        <v>TO WALL</v>
      </c>
      <c r="Q13" s="360" t="str">
        <f>IF(OR(C13&lt;1,C13=""),"",IF('FILL QUOTE-CALCULATIONS'!$S$4="INGLES",'FILL QUOTE-CALCULATIONS'!Q16,VLOOKUP('FILL QUOTE-CALCULATIONS'!Q16,'DROP LIST'!$H$25:$I$36,2,0)))</f>
        <v>STD. TRACK - RIPP. -BATON</v>
      </c>
      <c r="R13" s="362" t="str">
        <f>IF('FILL QUOTE-CALCULATIONS'!R16="","",'FILL QUOTE-CALCULATIONS'!R16)</f>
        <v>WHITE</v>
      </c>
      <c r="S13" s="360" t="str">
        <f>IF(OR(C13&lt;1,C13=""),"",IF('FILL QUOTE-CALCULATIONS'!$S$4="INGLES",'FILL QUOTE-CALCULATIONS'!S16,VLOOKUP('FILL QUOTE-CALCULATIONS'!S16,'DROP LIST'!$H$43:$I$46,2,0)))</f>
        <v>WHITE</v>
      </c>
      <c r="T13" s="363">
        <f>IF(OR(C13&lt;1,C13=""),"",'FILL QUOTE-CALCULATIONS'!T16)</f>
        <v>317.5</v>
      </c>
      <c r="U13" s="364">
        <f>IF(OR(C13&lt;1,C13=""),"",'FILL QUOTE-CALCULATIONS'!W16)</f>
        <v>160.15</v>
      </c>
      <c r="V13" s="365">
        <f>IF(OR(C13&lt;1,C13=""),"",IF('FILL QUOTE-CALCULATIONS'!$S$3="DOLLARS",'FILL QUOTE-CALCULATIONS'!AB16,'FILL QUOTE-CALCULATIONS'!AB16*'FILL QUOTE-CALCULATIONS'!$AC$4))</f>
        <v>477.65</v>
      </c>
      <c r="W13" s="366">
        <f>IF(OR(C13&lt;1,C13=""),"",IF('FILL QUOTE-CALCULATIONS'!$S$3="DOLLARS",'FILL QUOTE-CALCULATIONS'!AC16,'FILL QUOTE-CALCULATIONS'!AC16*'FILL QUOTE-CALCULATIONS'!$AC$4))</f>
        <v>477.65</v>
      </c>
      <c r="Y13" s="367"/>
      <c r="AA13" s="695" t="s">
        <v>746</v>
      </c>
    </row>
    <row r="14" spans="2:27" s="353" customFormat="1" ht="30" customHeight="1" x14ac:dyDescent="0.25">
      <c r="B14" s="359">
        <f>IF(OR('FILL QUOTE-CALCULATIONS'!C17=0,'FILL QUOTE-CALCULATIONS'!C17=""),"",'FILL QUOTE-CALCULATIONS'!B17)</f>
        <v>3</v>
      </c>
      <c r="C14" s="360">
        <f>IF(OR('FILL QUOTE-CALCULATIONS'!C17&lt;1,'FILL QUOTE-CALCULATIONS'!C17=""),"",'FILL QUOTE-CALCULATIONS'!C17)</f>
        <v>1</v>
      </c>
      <c r="D14" s="360" t="str">
        <f>IF(OR(C14&lt;1,C14=""),"",IF('FILL QUOTE-CALCULATIONS'!$S$4="INGLES",'FILL QUOTE-CALCULATIONS'!D17,VLOOKUP('FILL QUOTE-CALCULATIONS'!D17,'DROP LIST'!$B$7:$C$13,2,0)))</f>
        <v>PAIR</v>
      </c>
      <c r="E14" s="360" t="str">
        <f>IF(OR(C14&lt;1,C14=""),"",IF('FILL QUOTE-CALCULATIONS'!$S$4="INGLES",'FILL QUOTE-CALCULATIONS'!E17,VLOOKUP('FILL QUOTE-CALCULATIONS'!E17,'DROP LIST'!$E$7:$F$15,2,0)))</f>
        <v>RIPPLEFOLD</v>
      </c>
      <c r="F14" s="360" t="str">
        <f>IF(OR(C14&lt;1,C14=""),"",IF('FILL QUOTE-CALCULATIONS'!$S$4="INGLES",'FILL QUOTE-CALCULATIONS'!F17,VLOOKUP('FILL QUOTE-CALCULATIONS'!F17,'DROP LIST'!$H$7:$I$19,2,0)))</f>
        <v>BOD</v>
      </c>
      <c r="G14" s="361">
        <f>IF(OR(C14&lt;1,C14=""),"",'FILL QUOTE-CALCULATIONS'!G17)</f>
        <v>1.5</v>
      </c>
      <c r="H14" s="360" t="str">
        <f>IF(OR(C14&lt;1,C14=""),"",IF('FILL QUOTE-CALCULATIONS'!$S$4="INGLES",'FILL QUOTE-CALCULATIONS'!H17,VLOOKUP('FILL QUOTE-CALCULATIONS'!H17,'DROP LIST'!$M$7:$N$10,2,0)))</f>
        <v>STOCK</v>
      </c>
      <c r="I14" s="360" t="str">
        <f>IF(OR(C14&lt;1,C14=""),"",IF('FILL QUOTE-CALCULATIONS'!$S$4="INGLES",'FILL QUOTE-CALCULATIONS'!I17,VLOOKUP('FILL QUOTE-CALCULATIONS'!I17,'DROP LIST'!$M$15:$N$18,2,0)))</f>
        <v>DECORATIVE FABRIC</v>
      </c>
      <c r="J14" s="360" t="str">
        <f>'FILL QUOTE-CALCULATIONS'!J17</f>
        <v/>
      </c>
      <c r="K14" s="360" t="str">
        <f>IF(OR(C14&lt;1,C14=""),"",'FILL QUOTE-CALCULATIONS'!K17)</f>
        <v>CRETA FAWN</v>
      </c>
      <c r="L14" s="360" t="str">
        <f>IF(OR(C14&lt;1,C14=""),"",IF('FILL QUOTE-CALCULATIONS'!$S$4="INGLES",'FILL QUOTE-CALCULATIONS'!L17,VLOOKUP('FILL QUOTE-CALCULATIONS'!L17,'DROP LIST'!$B$25:$C$31,2,0)))</f>
        <v>N/A</v>
      </c>
      <c r="M14" s="360" t="str">
        <f>IF(OR(E14&lt;1,E14=""),"",'FILL QUOTE-CALCULATIONS'!M17)</f>
        <v>REC 1</v>
      </c>
      <c r="N14" s="362">
        <f>IF(OR(C14&lt;1,C14=""),"",'FILL QUOTE-CALCULATIONS'!N17)</f>
        <v>119.5</v>
      </c>
      <c r="O14" s="362">
        <f>IF(OR(C14&lt;1,C14=""),"",'FILL QUOTE-CALCULATIONS'!O17)</f>
        <v>109.5</v>
      </c>
      <c r="P14" s="360" t="str">
        <f>IF(OR(C14&lt;1,C14=""),"",IF('FILL QUOTE-CALCULATIONS'!$S$4="INGLES",'FILL QUOTE-CALCULATIONS'!P17, VLOOKUP('FILL QUOTE-CALCULATIONS'!P17,'DROP LIST'!$E$25:$F$27,2,0)))</f>
        <v>TO WALL</v>
      </c>
      <c r="Q14" s="360" t="str">
        <f>IF(OR(C14&lt;1,C14=""),"",IF('FILL QUOTE-CALCULATIONS'!$S$4="INGLES",'FILL QUOTE-CALCULATIONS'!Q17,VLOOKUP('FILL QUOTE-CALCULATIONS'!Q17,'DROP LIST'!$H$25:$I$36,2,0)))</f>
        <v>STD. TRACK - RIPP. -BATON</v>
      </c>
      <c r="R14" s="362" t="str">
        <f>IF('FILL QUOTE-CALCULATIONS'!R17="","",'FILL QUOTE-CALCULATIONS'!R17)</f>
        <v>WHITE</v>
      </c>
      <c r="S14" s="360" t="str">
        <f>IF(OR(C14&lt;1,C14=""),"",IF('FILL QUOTE-CALCULATIONS'!$S$4="INGLES",'FILL QUOTE-CALCULATIONS'!S17,VLOOKUP('FILL QUOTE-CALCULATIONS'!S17,'DROP LIST'!$H$43:$I$46,2,0)))</f>
        <v>WHITE</v>
      </c>
      <c r="T14" s="363">
        <f>IF(OR(C14&lt;1,C14=""),"",'FILL QUOTE-CALCULATIONS'!T17)</f>
        <v>351.85</v>
      </c>
      <c r="U14" s="364">
        <f>IF(OR(C14&lt;1,C14=""),"",'FILL QUOTE-CALCULATIONS'!W17)</f>
        <v>79.5</v>
      </c>
      <c r="V14" s="365">
        <f>IF(OR(C14&lt;1,C14=""),"",IF('FILL QUOTE-CALCULATIONS'!$S$3="DOLLARS",'FILL QUOTE-CALCULATIONS'!AB17,'FILL QUOTE-CALCULATIONS'!AB17*'FILL QUOTE-CALCULATIONS'!$AC$4))</f>
        <v>431.35</v>
      </c>
      <c r="W14" s="366">
        <f>IF(OR(C14&lt;1,C14=""),"",IF('FILL QUOTE-CALCULATIONS'!$S$3="DOLLARS",'FILL QUOTE-CALCULATIONS'!AC17,'FILL QUOTE-CALCULATIONS'!AC17*'FILL QUOTE-CALCULATIONS'!$AC$4))</f>
        <v>431.35</v>
      </c>
      <c r="Y14" s="354"/>
      <c r="AA14" s="695" t="s">
        <v>746</v>
      </c>
    </row>
    <row r="15" spans="2:27" s="353" customFormat="1" ht="30" customHeight="1" x14ac:dyDescent="0.25">
      <c r="B15" s="359">
        <f>IF(OR('FILL QUOTE-CALCULATIONS'!C18=0,'FILL QUOTE-CALCULATIONS'!C18=""),"",'FILL QUOTE-CALCULATIONS'!B18)</f>
        <v>4</v>
      </c>
      <c r="C15" s="360">
        <f>IF(OR('FILL QUOTE-CALCULATIONS'!C18&lt;1,'FILL QUOTE-CALCULATIONS'!C18=""),"",'FILL QUOTE-CALCULATIONS'!C18)</f>
        <v>1</v>
      </c>
      <c r="D15" s="360" t="str">
        <f>IF(OR(C15&lt;1,C15=""),"",IF('FILL QUOTE-CALCULATIONS'!$S$4="INGLES",'FILL QUOTE-CALCULATIONS'!D18,VLOOKUP('FILL QUOTE-CALCULATIONS'!D18,'DROP LIST'!$B$7:$C$13,2,0)))</f>
        <v>PAIR</v>
      </c>
      <c r="E15" s="360" t="str">
        <f>IF(OR(C15&lt;1,C15=""),"",IF('FILL QUOTE-CALCULATIONS'!$S$4="INGLES",'FILL QUOTE-CALCULATIONS'!E18,VLOOKUP('FILL QUOTE-CALCULATIONS'!E18,'DROP LIST'!$E$7:$F$15,2,0)))</f>
        <v>RIPPLEFOLD</v>
      </c>
      <c r="F15" s="360" t="str">
        <f>IF(OR(C15&lt;1,C15=""),"",IF('FILL QUOTE-CALCULATIONS'!$S$4="INGLES",'FILL QUOTE-CALCULATIONS'!F18,VLOOKUP('FILL QUOTE-CALCULATIONS'!F18,'DROP LIST'!$H$7:$I$19,2,0)))</f>
        <v>SHEER</v>
      </c>
      <c r="G15" s="361">
        <f>IF(OR(C15&lt;1,C15=""),"",'FILL QUOTE-CALCULATIONS'!G18)</f>
        <v>1.5</v>
      </c>
      <c r="H15" s="360" t="str">
        <f>IF(OR(C15&lt;1,C15=""),"",IF('FILL QUOTE-CALCULATIONS'!$S$4="INGLES",'FILL QUOTE-CALCULATIONS'!H18,VLOOKUP('FILL QUOTE-CALCULATIONS'!H18,'DROP LIST'!$M$7:$N$10,2,0)))</f>
        <v>STOCK</v>
      </c>
      <c r="I15" s="360" t="str">
        <f>IF(OR(C15&lt;1,C15=""),"",IF('FILL QUOTE-CALCULATIONS'!$S$4="INGLES",'FILL QUOTE-CALCULATIONS'!I18,VLOOKUP('FILL QUOTE-CALCULATIONS'!I18,'DROP LIST'!$M$15:$N$18,2,0)))</f>
        <v>DECORATIVE SHEER</v>
      </c>
      <c r="J15" s="360">
        <f>'FILL QUOTE-CALCULATIONS'!J18</f>
        <v>0</v>
      </c>
      <c r="K15" s="360" t="str">
        <f>IF(OR(C15&lt;1,C15=""),"",'FILL QUOTE-CALCULATIONS'!K18)</f>
        <v>ACFB-000008</v>
      </c>
      <c r="L15" s="360" t="str">
        <f>IF(OR(C15&lt;1,C15=""),"",IF('FILL QUOTE-CALCULATIONS'!$S$4="INGLES",'FILL QUOTE-CALCULATIONS'!L18,VLOOKUP('FILL QUOTE-CALCULATIONS'!L18,'DROP LIST'!$B$25:$C$31,2,0)))</f>
        <v>N/A</v>
      </c>
      <c r="M15" s="360" t="str">
        <f>IF(OR(E15&lt;1,E15=""),"",'FILL QUOTE-CALCULATIONS'!M18)</f>
        <v>REC 1</v>
      </c>
      <c r="N15" s="362">
        <f>IF(OR(C15&lt;1,C15=""),"",'FILL QUOTE-CALCULATIONS'!N18)</f>
        <v>119.5</v>
      </c>
      <c r="O15" s="362">
        <f>IF(OR(C15&lt;1,C15=""),"",'FILL QUOTE-CALCULATIONS'!O18)</f>
        <v>109.5</v>
      </c>
      <c r="P15" s="360" t="str">
        <f>IF(OR(C15&lt;1,C15=""),"",IF('FILL QUOTE-CALCULATIONS'!$S$4="INGLES",'FILL QUOTE-CALCULATIONS'!P18, VLOOKUP('FILL QUOTE-CALCULATIONS'!P18,'DROP LIST'!$E$25:$F$27,2,0)))</f>
        <v>TO WALL</v>
      </c>
      <c r="Q15" s="360" t="str">
        <f>IF(OR(C15&lt;1,C15=""),"",IF('FILL QUOTE-CALCULATIONS'!$S$4="INGLES",'FILL QUOTE-CALCULATIONS'!Q18,VLOOKUP('FILL QUOTE-CALCULATIONS'!Q18,'DROP LIST'!$H$25:$I$36,2,0)))</f>
        <v>STD. TRACK - RIPP. -BATON</v>
      </c>
      <c r="R15" s="362" t="str">
        <f>IF('FILL QUOTE-CALCULATIONS'!R18="","",'FILL QUOTE-CALCULATIONS'!R18)</f>
        <v>WHITE</v>
      </c>
      <c r="S15" s="360" t="str">
        <f>IF(OR(C15&lt;1,C15=""),"",IF('FILL QUOTE-CALCULATIONS'!$S$4="INGLES",'FILL QUOTE-CALCULATIONS'!S18,VLOOKUP('FILL QUOTE-CALCULATIONS'!S18,'DROP LIST'!$H$43:$I$46,2,0)))</f>
        <v>WHITE</v>
      </c>
      <c r="T15" s="363">
        <f>IF(OR(C15&lt;1,C15=""),"",'FILL QUOTE-CALCULATIONS'!T18)</f>
        <v>276.8</v>
      </c>
      <c r="U15" s="364">
        <f>IF(OR(C15&lt;1,C15=""),"",'FILL QUOTE-CALCULATIONS'!W18)</f>
        <v>147.15</v>
      </c>
      <c r="V15" s="365">
        <f>IF(OR(C15&lt;1,C15=""),"",IF('FILL QUOTE-CALCULATIONS'!$S$3="DOLLARS",'FILL QUOTE-CALCULATIONS'!AB18,'FILL QUOTE-CALCULATIONS'!AB18*'FILL QUOTE-CALCULATIONS'!$AC$4))</f>
        <v>423.95000000000005</v>
      </c>
      <c r="W15" s="366">
        <f>IF(OR(C15&lt;1,C15=""),"",IF('FILL QUOTE-CALCULATIONS'!$S$3="DOLLARS",'FILL QUOTE-CALCULATIONS'!AC18,'FILL QUOTE-CALCULATIONS'!AC18*'FILL QUOTE-CALCULATIONS'!$AC$4))</f>
        <v>423.95000000000005</v>
      </c>
      <c r="Y15" s="354"/>
      <c r="AA15" s="695" t="s">
        <v>746</v>
      </c>
    </row>
    <row r="16" spans="2:27" s="353" customFormat="1" ht="30" customHeight="1" x14ac:dyDescent="0.25">
      <c r="B16" s="359">
        <f>IF(OR('FILL QUOTE-CALCULATIONS'!C19=0,'FILL QUOTE-CALCULATIONS'!C19=""),"",'FILL QUOTE-CALCULATIONS'!B19)</f>
        <v>5</v>
      </c>
      <c r="C16" s="360">
        <f>IF(OR('FILL QUOTE-CALCULATIONS'!C19&lt;1,'FILL QUOTE-CALCULATIONS'!C19=""),"",'FILL QUOTE-CALCULATIONS'!C19)</f>
        <v>1</v>
      </c>
      <c r="D16" s="360" t="str">
        <f>IF(OR(C16&lt;1,C16=""),"",IF('FILL QUOTE-CALCULATIONS'!$S$4="INGLES",'FILL QUOTE-CALCULATIONS'!D19,VLOOKUP('FILL QUOTE-CALCULATIONS'!D19,'DROP LIST'!$B$7:$C$13,2,0)))</f>
        <v>PAIR</v>
      </c>
      <c r="E16" s="360" t="str">
        <f>IF(OR(C16&lt;1,C16=""),"",IF('FILL QUOTE-CALCULATIONS'!$S$4="INGLES",'FILL QUOTE-CALCULATIONS'!E19,VLOOKUP('FILL QUOTE-CALCULATIONS'!E19,'DROP LIST'!$E$7:$F$15,2,0)))</f>
        <v>RIPPLEFOLD</v>
      </c>
      <c r="F16" s="360" t="str">
        <f>IF(OR(C16&lt;1,C16=""),"",IF('FILL QUOTE-CALCULATIONS'!$S$4="INGLES",'FILL QUOTE-CALCULATIONS'!F19,VLOOKUP('FILL QUOTE-CALCULATIONS'!F19,'DROP LIST'!$H$7:$I$19,2,0)))</f>
        <v>BOD</v>
      </c>
      <c r="G16" s="361">
        <f>IF(OR(C16&lt;1,C16=""),"",'FILL QUOTE-CALCULATIONS'!G19)</f>
        <v>1.5</v>
      </c>
      <c r="H16" s="360" t="str">
        <f>IF(OR(C16&lt;1,C16=""),"",IF('FILL QUOTE-CALCULATIONS'!$S$4="INGLES",'FILL QUOTE-CALCULATIONS'!H19,VLOOKUP('FILL QUOTE-CALCULATIONS'!H19,'DROP LIST'!$M$7:$N$10,2,0)))</f>
        <v>STOCK</v>
      </c>
      <c r="I16" s="360" t="str">
        <f>IF(OR(C16&lt;1,C16=""),"",IF('FILL QUOTE-CALCULATIONS'!$S$4="INGLES",'FILL QUOTE-CALCULATIONS'!I19,VLOOKUP('FILL QUOTE-CALCULATIONS'!I19,'DROP LIST'!$M$15:$N$18,2,0)))</f>
        <v>DECORATIVE FABRIC</v>
      </c>
      <c r="J16" s="360" t="str">
        <f>'FILL QUOTE-CALCULATIONS'!J19</f>
        <v/>
      </c>
      <c r="K16" s="360" t="str">
        <f>IF(OR(C16&lt;1,C16=""),"",'FILL QUOTE-CALCULATIONS'!K19)</f>
        <v>CRETA CLOUD</v>
      </c>
      <c r="L16" s="360" t="str">
        <f>IF(OR(C16&lt;1,C16=""),"",IF('FILL QUOTE-CALCULATIONS'!$S$4="INGLES",'FILL QUOTE-CALCULATIONS'!L19,VLOOKUP('FILL QUOTE-CALCULATIONS'!L19,'DROP LIST'!$B$25:$C$31,2,0)))</f>
        <v>N/A</v>
      </c>
      <c r="M16" s="360" t="str">
        <f>IF(OR(E16&lt;1,E16=""),"",'FILL QUOTE-CALCULATIONS'!M19)</f>
        <v>MASTER</v>
      </c>
      <c r="N16" s="362">
        <f>IF(OR(C16&lt;1,C16=""),"",'FILL QUOTE-CALCULATIONS'!N19)</f>
        <v>100</v>
      </c>
      <c r="O16" s="362">
        <f>IF(OR(C16&lt;1,C16=""),"",'FILL QUOTE-CALCULATIONS'!O19)</f>
        <v>109</v>
      </c>
      <c r="P16" s="360" t="str">
        <f>IF(OR(C16&lt;1,C16=""),"",IF('FILL QUOTE-CALCULATIONS'!$S$4="INGLES",'FILL QUOTE-CALCULATIONS'!P19, VLOOKUP('FILL QUOTE-CALCULATIONS'!P19,'DROP LIST'!$E$25:$F$27,2,0)))</f>
        <v>TO WALL</v>
      </c>
      <c r="Q16" s="360" t="str">
        <f>IF(OR(C16&lt;1,C16=""),"",IF('FILL QUOTE-CALCULATIONS'!$S$4="INGLES",'FILL QUOTE-CALCULATIONS'!Q19,VLOOKUP('FILL QUOTE-CALCULATIONS'!Q19,'DROP LIST'!$H$25:$I$36,2,0)))</f>
        <v>STD. TRACK - RIPP. -BATON</v>
      </c>
      <c r="R16" s="362" t="str">
        <f>IF('FILL QUOTE-CALCULATIONS'!R19="","",'FILL QUOTE-CALCULATIONS'!R19)</f>
        <v>WHITE</v>
      </c>
      <c r="S16" s="360" t="str">
        <f>IF(OR(C16&lt;1,C16=""),"",IF('FILL QUOTE-CALCULATIONS'!$S$4="INGLES",'FILL QUOTE-CALCULATIONS'!S19,VLOOKUP('FILL QUOTE-CALCULATIONS'!S19,'DROP LIST'!$H$43:$I$46,2,0)))</f>
        <v>WHITE</v>
      </c>
      <c r="T16" s="363">
        <f>IF(OR(C16&lt;1,C16=""),"",'FILL QUOTE-CALCULATIONS'!T19)</f>
        <v>330.5</v>
      </c>
      <c r="U16" s="364">
        <f>IF(OR(C16&lt;1,C16=""),"",'FILL QUOTE-CALCULATIONS'!W19)</f>
        <v>125.05000000000001</v>
      </c>
      <c r="V16" s="365">
        <f>IF(OR(C16&lt;1,C16=""),"",IF('FILL QUOTE-CALCULATIONS'!$S$3="DOLLARS",'FILL QUOTE-CALCULATIONS'!AB19,'FILL QUOTE-CALCULATIONS'!AB19*'FILL QUOTE-CALCULATIONS'!$AC$4))</f>
        <v>455.55</v>
      </c>
      <c r="W16" s="366">
        <f>IF(OR(C16&lt;1,C16=""),"",IF('FILL QUOTE-CALCULATIONS'!$S$3="DOLLARS",'FILL QUOTE-CALCULATIONS'!AC19,'FILL QUOTE-CALCULATIONS'!AC19*'FILL QUOTE-CALCULATIONS'!$AC$4))</f>
        <v>455.55</v>
      </c>
      <c r="Y16" s="354"/>
      <c r="AA16" s="695" t="s">
        <v>746</v>
      </c>
    </row>
    <row r="17" spans="2:27" s="353" customFormat="1" ht="30" customHeight="1" x14ac:dyDescent="0.25">
      <c r="B17" s="359">
        <f>IF(OR('FILL QUOTE-CALCULATIONS'!C20=0,'FILL QUOTE-CALCULATIONS'!C20=""),"",'FILL QUOTE-CALCULATIONS'!B20)</f>
        <v>6</v>
      </c>
      <c r="C17" s="360">
        <f>IF(OR('FILL QUOTE-CALCULATIONS'!C20&lt;1,'FILL QUOTE-CALCULATIONS'!C20=""),"",'FILL QUOTE-CALCULATIONS'!C20)</f>
        <v>1</v>
      </c>
      <c r="D17" s="360" t="str">
        <f>IF(OR(C17&lt;1,C17=""),"",IF('FILL QUOTE-CALCULATIONS'!$S$4="INGLES",'FILL QUOTE-CALCULATIONS'!D20,VLOOKUP('FILL QUOTE-CALCULATIONS'!D20,'DROP LIST'!$B$7:$C$13,2,0)))</f>
        <v>PAIR</v>
      </c>
      <c r="E17" s="360" t="str">
        <f>IF(OR(C17&lt;1,C17=""),"",IF('FILL QUOTE-CALCULATIONS'!$S$4="INGLES",'FILL QUOTE-CALCULATIONS'!E20,VLOOKUP('FILL QUOTE-CALCULATIONS'!E20,'DROP LIST'!$E$7:$F$15,2,0)))</f>
        <v>RIPPLEFOLD</v>
      </c>
      <c r="F17" s="360" t="str">
        <f>IF(OR(C17&lt;1,C17=""),"",IF('FILL QUOTE-CALCULATIONS'!$S$4="INGLES",'FILL QUOTE-CALCULATIONS'!F20,VLOOKUP('FILL QUOTE-CALCULATIONS'!F20,'DROP LIST'!$H$7:$I$19,2,0)))</f>
        <v>SHEER</v>
      </c>
      <c r="G17" s="361">
        <f>IF(OR(C17&lt;1,C17=""),"",'FILL QUOTE-CALCULATIONS'!G20)</f>
        <v>1.5</v>
      </c>
      <c r="H17" s="360" t="str">
        <f>IF(OR(C17&lt;1,C17=""),"",IF('FILL QUOTE-CALCULATIONS'!$S$4="INGLES",'FILL QUOTE-CALCULATIONS'!H20,VLOOKUP('FILL QUOTE-CALCULATIONS'!H20,'DROP LIST'!$M$7:$N$10,2,0)))</f>
        <v>STOCK</v>
      </c>
      <c r="I17" s="360" t="str">
        <f>IF(OR(C17&lt;1,C17=""),"",IF('FILL QUOTE-CALCULATIONS'!$S$4="INGLES",'FILL QUOTE-CALCULATIONS'!I20,VLOOKUP('FILL QUOTE-CALCULATIONS'!I20,'DROP LIST'!$M$15:$N$18,2,0)))</f>
        <v>DECORATIVE SHEER</v>
      </c>
      <c r="J17" s="360">
        <f>'FILL QUOTE-CALCULATIONS'!J20</f>
        <v>0</v>
      </c>
      <c r="K17" s="360" t="str">
        <f>IF(OR(C17&lt;1,C17=""),"",'FILL QUOTE-CALCULATIONS'!K20)</f>
        <v>VF-2102-10-0</v>
      </c>
      <c r="L17" s="360" t="str">
        <f>IF(OR(C17&lt;1,C17=""),"",IF('FILL QUOTE-CALCULATIONS'!$S$4="INGLES",'FILL QUOTE-CALCULATIONS'!L20,VLOOKUP('FILL QUOTE-CALCULATIONS'!L20,'DROP LIST'!$B$25:$C$31,2,0)))</f>
        <v>N/A</v>
      </c>
      <c r="M17" s="360" t="str">
        <f>IF(OR(E17&lt;1,E17=""),"",'FILL QUOTE-CALCULATIONS'!M20)</f>
        <v>MASTER</v>
      </c>
      <c r="N17" s="362">
        <f>IF(OR(C17&lt;1,C17=""),"",'FILL QUOTE-CALCULATIONS'!N20)</f>
        <v>100</v>
      </c>
      <c r="O17" s="362">
        <f>IF(OR(C17&lt;1,C17=""),"",'FILL QUOTE-CALCULATIONS'!O20)</f>
        <v>109</v>
      </c>
      <c r="P17" s="360" t="str">
        <f>IF(OR(C17&lt;1,C17=""),"",IF('FILL QUOTE-CALCULATIONS'!$S$4="INGLES",'FILL QUOTE-CALCULATIONS'!P20, VLOOKUP('FILL QUOTE-CALCULATIONS'!P20,'DROP LIST'!$E$25:$F$27,2,0)))</f>
        <v>TO WALL</v>
      </c>
      <c r="Q17" s="360" t="str">
        <f>IF(OR(C17&lt;1,C17=""),"",IF('FILL QUOTE-CALCULATIONS'!$S$4="INGLES",'FILL QUOTE-CALCULATIONS'!Q20,VLOOKUP('FILL QUOTE-CALCULATIONS'!Q20,'DROP LIST'!$H$25:$I$36,2,0)))</f>
        <v>STD. TRACK - RIPP. -BATON</v>
      </c>
      <c r="R17" s="362" t="str">
        <f>IF('FILL QUOTE-CALCULATIONS'!R20="","",'FILL QUOTE-CALCULATIONS'!R20)</f>
        <v>WHITE</v>
      </c>
      <c r="S17" s="360" t="str">
        <f>IF(OR(C17&lt;1,C17=""),"",IF('FILL QUOTE-CALCULATIONS'!$S$4="INGLES",'FILL QUOTE-CALCULATIONS'!S20,VLOOKUP('FILL QUOTE-CALCULATIONS'!S20,'DROP LIST'!$H$43:$I$46,2,0)))</f>
        <v>WHITE</v>
      </c>
      <c r="T17" s="363">
        <f>IF(OR(C17&lt;1,C17=""),"",'FILL QUOTE-CALCULATIONS'!T20)</f>
        <v>236.15</v>
      </c>
      <c r="U17" s="364">
        <f>IF(OR(C17&lt;1,C17=""),"",'FILL QUOTE-CALCULATIONS'!W20)</f>
        <v>125.05000000000001</v>
      </c>
      <c r="V17" s="365">
        <f>IF(OR(C17&lt;1,C17=""),"",IF('FILL QUOTE-CALCULATIONS'!$S$3="DOLLARS",'FILL QUOTE-CALCULATIONS'!AB20,'FILL QUOTE-CALCULATIONS'!AB20*'FILL QUOTE-CALCULATIONS'!$AC$4))</f>
        <v>361.20000000000005</v>
      </c>
      <c r="W17" s="366">
        <f>IF(OR(C17&lt;1,C17=""),"",IF('FILL QUOTE-CALCULATIONS'!$S$3="DOLLARS",'FILL QUOTE-CALCULATIONS'!AC20,'FILL QUOTE-CALCULATIONS'!AC20*'FILL QUOTE-CALCULATIONS'!$AC$4))</f>
        <v>361.20000000000005</v>
      </c>
      <c r="Y17" s="354"/>
      <c r="AA17" s="695" t="s">
        <v>746</v>
      </c>
    </row>
    <row r="18" spans="2:27" s="353" customFormat="1" ht="30" customHeight="1" x14ac:dyDescent="0.25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>
        <f>'FILL QUOTE-CALCULATIONS'!J21</f>
        <v>0</v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 t="str">
        <f>IF('FILL QUOTE-CALCULATIONS'!R21="","",'FILL QUOTE-CALCULATIONS'!R21)</f>
        <v/>
      </c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5" t="s">
        <v>746</v>
      </c>
    </row>
    <row r="19" spans="2:27" s="353" customFormat="1" ht="30" customHeight="1" x14ac:dyDescent="0.25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>
        <f>'FILL QUOTE-CALCULATIONS'!J22</f>
        <v>0</v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 t="str">
        <f>IF('FILL QUOTE-CALCULATIONS'!R22="","",'FILL QUOTE-CALCULATIONS'!R22)</f>
        <v/>
      </c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5" t="s">
        <v>746</v>
      </c>
    </row>
    <row r="20" spans="2:27" s="353" customFormat="1" ht="30" customHeight="1" x14ac:dyDescent="0.25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>
        <f>'FILL QUOTE-CALCULATIONS'!J23</f>
        <v>0</v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 t="str">
        <f>IF('FILL QUOTE-CALCULATIONS'!R23="","",'FILL QUOTE-CALCULATIONS'!R23)</f>
        <v/>
      </c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5" t="s">
        <v>746</v>
      </c>
    </row>
    <row r="21" spans="2:27" s="353" customFormat="1" ht="30" customHeight="1" x14ac:dyDescent="0.25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>
        <f>'FILL QUOTE-CALCULATIONS'!J24</f>
        <v>0</v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 t="str">
        <f>IF('FILL QUOTE-CALCULATIONS'!R24="","",'FILL QUOTE-CALCULATIONS'!R24)</f>
        <v/>
      </c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5" t="s">
        <v>746</v>
      </c>
    </row>
    <row r="22" spans="2:27" s="353" customFormat="1" ht="30" customHeight="1" x14ac:dyDescent="0.25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>
        <f>'FILL QUOTE-CALCULATIONS'!J25</f>
        <v>0</v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>
        <f>'FILL QUOTE-CALCULATIONS'!J26</f>
        <v>0</v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>
        <f>'FILL QUOTE-CALCULATIONS'!J27</f>
        <v>0</v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>
        <f>'FILL QUOTE-CALCULATIONS'!J28</f>
        <v>0</v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>
        <f>'FILL QUOTE-CALCULATIONS'!J29</f>
        <v>0</v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>
        <f>'FILL QUOTE-CALCULATIONS'!J30</f>
        <v>0</v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>
        <f>'FILL QUOTE-CALCULATIONS'!J31</f>
        <v>0</v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ITEM</v>
      </c>
      <c r="C61" s="374" t="str">
        <f>'FILL QUOTE-CALCULATIONS'!C63</f>
        <v>QTY.</v>
      </c>
      <c r="D61" s="375" t="str">
        <f>'FILL QUOTE-CALCULATIONS'!D63</f>
        <v>DESCRIPTION OF ADDITIONAL SERVICES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 t="str">
        <f>IF(OR('FILL QUOTE-CALCULATIONS'!C64&lt;1,'FILL QUOTE-CALCULATIONS'!C64=""),"",'FILL QUOTE-CALCULATIONS'!C64)</f>
        <v/>
      </c>
      <c r="D62" s="378" t="str">
        <f>IF(OR('FILL QUOTE-CALCULATIONS'!D64&lt;1,'FILL QUOTE-CALCULATIONS'!D64=""),"",'FILL QUOTE-CALCULATIONS'!D64)</f>
        <v/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 t="str">
        <f>IF(OR('FILL QUOTE-CALCULATIONS'!AB64&lt;1,'FILL QUOTE-CALCULATIONS'!AB64=""),"",IF('FILL QUOTE-CALCULATIONS'!$S$3="DOLLARS",'FILL QUOTE-CALCULATIONS'!AB64,'FILL QUOTE-CALCULATIONS'!AB64*'FILL QUOTE-CALCULATIONS'!$AC$4))</f>
        <v/>
      </c>
      <c r="W62" s="381" t="str">
        <f>IF(V62="","",V62*C62)</f>
        <v/>
      </c>
      <c r="Y62" s="354"/>
    </row>
    <row r="63" spans="2:27" s="353" customFormat="1" ht="26.1" customHeight="1" x14ac:dyDescent="0.25">
      <c r="B63" s="359">
        <f>'FILL QUOTE-CALCULATIONS'!B65</f>
        <v>2</v>
      </c>
      <c r="C63" s="377" t="str">
        <f>IF(OR('FILL QUOTE-CALCULATIONS'!C65&lt;1,'FILL QUOTE-CALCULATIONS'!C65=""),"",'FILL QUOTE-CALCULATIONS'!C65)</f>
        <v/>
      </c>
      <c r="D63" s="378" t="str">
        <f>IF(OR('FILL QUOTE-CALCULATIONS'!D65&lt;1,'FILL QUOTE-CALCULATIONS'!D65=""),"",'FILL QUOTE-CALCULATIONS'!D65)</f>
        <v/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2689.7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PERCENTAGE DISCOUNT (%) =</v>
      </c>
      <c r="W69" s="697">
        <f>IF(OR('FILL QUOTE-CALCULATIONS'!AC70="",'FILL QUOTE-CALCULATIONS'!AC70=0),"",'FILL QUOTE-CALCULATIONS'!AC70)</f>
        <v>0.44073316726772488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MONEY DISCOUNT ( $) =</v>
      </c>
      <c r="W70" s="396">
        <f>IF(OR('FILL QUOTE-CALCULATIONS'!AC71="",'FILL QUOTE-CALCULATIONS'!AC71=0),"",'FILL QUOTE-CALCULATIONS'!AC71)</f>
        <v>1185.4399999999996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tr">
        <f>IF(OR('FILL QUOTE-CALCULATIONS'!AC72="",'FILL QUOTE-CALCULATIONS'!AC72=0),"",'FILL QUOTE-CALCULATIONS'!AB72)</f>
        <v/>
      </c>
      <c r="W71" s="396" t="str">
        <f>IF(OR('FILL QUOTE-CALCULATIONS'!AC72="",'FILL QUOTE-CALCULATIONS'!AC72=0),"",'FILL QUOTE-CALCULATIONS'!AC72)</f>
        <v/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GRAND TOTAL =</v>
      </c>
      <c r="W72" s="398">
        <f>'FILL QUOTE-CALCULATIONS'!AC73</f>
        <v>1504.2600000000002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Quoted by:</v>
      </c>
      <c r="V76" s="908" t="str">
        <f>'FILL QUOTE-CALCULATIONS'!AB76</f>
        <v>ESAU GOMEZ</v>
      </c>
      <c r="W76" s="908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 xr:uid="{00000000-0009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2" t="str">
        <f>IF('CALC -P.P. - H-RAIL HW'!S4="INGLES","DESCRIPTION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9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9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9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9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9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9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9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9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9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9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900-000009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9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9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9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2" t="str">
        <f>IF('CALC -RIPP- MOT.PLUG IN'!S4="INGLES","DESCRIPTION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A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A00-000000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A00-000001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A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A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A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A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A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A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A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A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A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A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A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2" t="str">
        <f>IF('CALC -P.P.- MOT.PLUG IN 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B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B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B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B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B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B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B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B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B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B00-000008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B00-000009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B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B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B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baseColWidth="10" defaultColWidth="10.28515625" defaultRowHeight="12.75" x14ac:dyDescent="0.25"/>
  <cols>
    <col min="1" max="1" width="10.28515625" style="698" hidden="1" customWidth="1"/>
    <col min="2" max="2" width="23" style="698" hidden="1" customWidth="1"/>
    <col min="3" max="3" width="22" style="698" hidden="1" customWidth="1"/>
    <col min="4" max="4" width="51.28515625" style="698" hidden="1" customWidth="1"/>
    <col min="5" max="5" width="34.42578125" style="698" hidden="1" customWidth="1"/>
    <col min="6" max="6" width="18.42578125" style="698" hidden="1" customWidth="1"/>
    <col min="7" max="7" width="31.140625" style="698" hidden="1" customWidth="1"/>
    <col min="8" max="8" width="13.7109375" style="698" hidden="1" customWidth="1"/>
    <col min="9" max="9" width="13" style="698" hidden="1" customWidth="1"/>
    <col min="10" max="15" width="9.42578125" style="698" hidden="1" customWidth="1"/>
    <col min="16" max="16" width="14.28515625" style="701" hidden="1" customWidth="1"/>
    <col min="17" max="20" width="10.28515625" style="698" hidden="1" customWidth="1"/>
    <col min="21" max="26" width="10.28515625" style="702" hidden="1" customWidth="1"/>
    <col min="27" max="16384" width="10.28515625" style="702"/>
  </cols>
  <sheetData>
    <row r="1" spans="1:21" ht="15.75" hidden="1" customHeight="1" x14ac:dyDescent="0.25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3">
      <c r="B2" s="703" t="s">
        <v>347</v>
      </c>
      <c r="C2" s="704">
        <v>44545</v>
      </c>
    </row>
    <row r="3" spans="1:21" ht="15.75" hidden="1" customHeight="1" thickBot="1" x14ac:dyDescent="0.3">
      <c r="Q3" s="969" t="s">
        <v>348</v>
      </c>
      <c r="R3" s="970"/>
      <c r="S3" s="970"/>
      <c r="T3" s="971"/>
    </row>
    <row r="4" spans="1:21" s="713" customFormat="1" ht="45" hidden="1" customHeight="1" thickBot="1" x14ac:dyDescent="0.3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7.95" hidden="1" customHeight="1" x14ac:dyDescent="0.25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7.95" hidden="1" customHeight="1" x14ac:dyDescent="0.25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7.95" hidden="1" customHeight="1" x14ac:dyDescent="0.25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7.95" hidden="1" customHeight="1" x14ac:dyDescent="0.25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7.95" hidden="1" customHeight="1" x14ac:dyDescent="0.25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7.95" hidden="1" customHeight="1" x14ac:dyDescent="0.25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7.95" hidden="1" customHeight="1" thickBot="1" x14ac:dyDescent="0.3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7.95" hidden="1" customHeight="1" x14ac:dyDescent="0.25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7.95" hidden="1" customHeight="1" x14ac:dyDescent="0.25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7.95" hidden="1" customHeight="1" x14ac:dyDescent="0.25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7.95" hidden="1" customHeight="1" thickBot="1" x14ac:dyDescent="0.3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7.95" hidden="1" customHeight="1" x14ac:dyDescent="0.25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7.95" hidden="1" customHeight="1" x14ac:dyDescent="0.25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7.95" hidden="1" customHeight="1" x14ac:dyDescent="0.25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7.95" hidden="1" customHeight="1" thickBot="1" x14ac:dyDescent="0.3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7.95" hidden="1" customHeight="1" x14ac:dyDescent="0.25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7.95" hidden="1" customHeight="1" x14ac:dyDescent="0.25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7.95" hidden="1" customHeight="1" x14ac:dyDescent="0.25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7.95" hidden="1" customHeight="1" x14ac:dyDescent="0.25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7.95" hidden="1" customHeight="1" x14ac:dyDescent="0.25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7.95" hidden="1" customHeight="1" x14ac:dyDescent="0.25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7.95" hidden="1" customHeight="1" thickBot="1" x14ac:dyDescent="0.3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5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7.95" hidden="1" customHeight="1" x14ac:dyDescent="0.25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7.95" hidden="1" customHeight="1" x14ac:dyDescent="0.25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7.95" hidden="1" customHeight="1" x14ac:dyDescent="0.25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7.95" hidden="1" customHeight="1" x14ac:dyDescent="0.25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7.95" hidden="1" customHeight="1" thickBot="1" x14ac:dyDescent="0.3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7.95" hidden="1" customHeight="1" x14ac:dyDescent="0.25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7.95" hidden="1" customHeight="1" x14ac:dyDescent="0.25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7.95" hidden="1" customHeight="1" x14ac:dyDescent="0.25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7.95" hidden="1" customHeight="1" x14ac:dyDescent="0.25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7.95" hidden="1" customHeight="1" x14ac:dyDescent="0.25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7.95" hidden="1" customHeight="1" x14ac:dyDescent="0.25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7.95" hidden="1" customHeight="1" x14ac:dyDescent="0.25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7.95" hidden="1" customHeight="1" thickBot="1" x14ac:dyDescent="0.3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7.95" hidden="1" customHeight="1" x14ac:dyDescent="0.25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7.95" hidden="1" customHeight="1" x14ac:dyDescent="0.25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7.95" hidden="1" customHeight="1" x14ac:dyDescent="0.25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7.95" hidden="1" customHeight="1" x14ac:dyDescent="0.25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7.95" hidden="1" customHeight="1" x14ac:dyDescent="0.25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7.95" hidden="1" customHeight="1" x14ac:dyDescent="0.25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7.95" hidden="1" customHeight="1" thickBot="1" x14ac:dyDescent="0.3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5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7.95" hidden="1" customHeight="1" x14ac:dyDescent="0.25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7.95" hidden="1" customHeight="1" x14ac:dyDescent="0.25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7.95" hidden="1" customHeight="1" x14ac:dyDescent="0.25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7.95" hidden="1" customHeight="1" thickBot="1" x14ac:dyDescent="0.3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7.95" hidden="1" customHeight="1" x14ac:dyDescent="0.25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7.95" hidden="1" customHeight="1" x14ac:dyDescent="0.25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7.95" hidden="1" customHeight="1" x14ac:dyDescent="0.25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7.95" hidden="1" customHeight="1" x14ac:dyDescent="0.25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7.95" hidden="1" customHeight="1" x14ac:dyDescent="0.25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7.95" hidden="1" customHeight="1" thickBot="1" x14ac:dyDescent="0.3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7.95" hidden="1" customHeight="1" x14ac:dyDescent="0.25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7.95" hidden="1" customHeight="1" x14ac:dyDescent="0.25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7.95" hidden="1" customHeight="1" x14ac:dyDescent="0.25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7.95" hidden="1" customHeight="1" x14ac:dyDescent="0.25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7.95" hidden="1" customHeight="1" x14ac:dyDescent="0.25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7.95" hidden="1" customHeight="1" thickBot="1" x14ac:dyDescent="0.3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7.95" hidden="1" customHeight="1" x14ac:dyDescent="0.25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7.95" hidden="1" customHeight="1" x14ac:dyDescent="0.25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7.95" hidden="1" customHeight="1" x14ac:dyDescent="0.25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7.95" hidden="1" customHeight="1" x14ac:dyDescent="0.25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7.95" hidden="1" customHeight="1" thickBot="1" x14ac:dyDescent="0.3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7.95" hidden="1" customHeight="1" x14ac:dyDescent="0.25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7.95" hidden="1" customHeight="1" x14ac:dyDescent="0.25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7.95" hidden="1" customHeight="1" x14ac:dyDescent="0.25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7.95" hidden="1" customHeight="1" x14ac:dyDescent="0.25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7.95" hidden="1" customHeight="1" x14ac:dyDescent="0.25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7.95" hidden="1" customHeight="1" x14ac:dyDescent="0.25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7.95" hidden="1" customHeight="1" x14ac:dyDescent="0.25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7.95" hidden="1" customHeight="1" x14ac:dyDescent="0.25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7.95" hidden="1" customHeight="1" thickBot="1" x14ac:dyDescent="0.3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5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7.95" hidden="1" customHeight="1" x14ac:dyDescent="0.25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7.95" hidden="1" customHeight="1" x14ac:dyDescent="0.25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7.95" hidden="1" customHeight="1" x14ac:dyDescent="0.25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7.95" hidden="1" customHeight="1" x14ac:dyDescent="0.25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7.95" hidden="1" customHeight="1" x14ac:dyDescent="0.25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7.95" hidden="1" customHeight="1" thickBot="1" x14ac:dyDescent="0.3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7.95" hidden="1" customHeight="1" x14ac:dyDescent="0.25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7.95" hidden="1" customHeight="1" x14ac:dyDescent="0.25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7.95" hidden="1" customHeight="1" x14ac:dyDescent="0.25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7.95" hidden="1" customHeight="1" thickBot="1" x14ac:dyDescent="0.3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5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7.95" hidden="1" customHeight="1" x14ac:dyDescent="0.25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7.95" hidden="1" customHeight="1" x14ac:dyDescent="0.25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7.95" hidden="1" customHeight="1" x14ac:dyDescent="0.25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7.95" hidden="1" customHeight="1" x14ac:dyDescent="0.25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7.95" hidden="1" customHeight="1" x14ac:dyDescent="0.25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7.95" hidden="1" customHeight="1" x14ac:dyDescent="0.25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7.95" hidden="1" customHeight="1" x14ac:dyDescent="0.25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7.95" hidden="1" customHeight="1" x14ac:dyDescent="0.25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7.95" hidden="1" customHeight="1" x14ac:dyDescent="0.25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7.95" hidden="1" customHeight="1" x14ac:dyDescent="0.25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7.95" customHeight="1" thickBot="1" x14ac:dyDescent="0.3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7.95" customHeight="1" x14ac:dyDescent="0.25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7.95" customHeight="1" x14ac:dyDescent="0.25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7.95" customHeight="1" x14ac:dyDescent="0.25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7.95" customHeight="1" thickBot="1" x14ac:dyDescent="0.3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7.95" customHeight="1" x14ac:dyDescent="0.25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7.95" customHeight="1" x14ac:dyDescent="0.25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7.95" customHeight="1" x14ac:dyDescent="0.25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7.95" customHeight="1" x14ac:dyDescent="0.25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7.95" customHeight="1" x14ac:dyDescent="0.25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7.95" customHeight="1" thickBot="1" x14ac:dyDescent="0.3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7.95" customHeight="1" x14ac:dyDescent="0.25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7.95" customHeight="1" x14ac:dyDescent="0.25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7.95" customHeight="1" thickBot="1" x14ac:dyDescent="0.3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7.95" customHeight="1" x14ac:dyDescent="0.25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7.95" customHeight="1" x14ac:dyDescent="0.25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7.95" customHeight="1" x14ac:dyDescent="0.25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7.95" customHeight="1" x14ac:dyDescent="0.25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7.95" customHeight="1" thickBot="1" x14ac:dyDescent="0.3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7.95" customHeight="1" x14ac:dyDescent="0.25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7.95" customHeight="1" x14ac:dyDescent="0.25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7.95" customHeight="1" x14ac:dyDescent="0.25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7.95" customHeight="1" x14ac:dyDescent="0.25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7.95" customHeight="1" x14ac:dyDescent="0.25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7.95" customHeight="1" thickBot="1" x14ac:dyDescent="0.3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7.95" customHeight="1" x14ac:dyDescent="0.25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7.95" customHeight="1" x14ac:dyDescent="0.25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7.95" customHeight="1" x14ac:dyDescent="0.25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7.95" customHeight="1" x14ac:dyDescent="0.25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7.95" customHeight="1" thickBot="1" x14ac:dyDescent="0.3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C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2" t="s">
        <v>17</v>
      </c>
      <c r="C4" s="978" t="s">
        <v>18</v>
      </c>
      <c r="D4" s="978"/>
      <c r="E4" s="978"/>
      <c r="F4" s="978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2"/>
      <c r="C5" s="978"/>
      <c r="D5" s="978"/>
      <c r="E5" s="978"/>
      <c r="F5" s="978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5" t="s">
        <v>97</v>
      </c>
      <c r="D17" s="976"/>
      <c r="E17" s="976"/>
      <c r="F17" s="976"/>
      <c r="G17" s="976"/>
      <c r="H17" s="976"/>
      <c r="I17" s="977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379.85</v>
      </c>
      <c r="D19" s="109">
        <f>'FILL QUOTE-CALCULATIONS'!BF16</f>
        <v>317.5</v>
      </c>
      <c r="E19" s="109">
        <f>'FILL QUOTE-CALCULATIONS'!BF17</f>
        <v>351.85</v>
      </c>
      <c r="F19" s="109">
        <f>'FILL QUOTE-CALCULATIONS'!BF18</f>
        <v>276.8</v>
      </c>
      <c r="G19" s="109">
        <f>'FILL QUOTE-CALCULATIONS'!BF19</f>
        <v>330.5</v>
      </c>
      <c r="H19" s="109">
        <f>'FILL QUOTE-CALCULATIONS'!BF20</f>
        <v>236.15</v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>
        <f>'FILL QUOTE-CALCULATIONS'!AN15</f>
        <v>4</v>
      </c>
      <c r="D24" s="73">
        <f>'FILL QUOTE-CALCULATIONS'!AN16</f>
        <v>2</v>
      </c>
      <c r="E24" s="73">
        <f>'FILL QUOTE-CALCULATIONS'!AN17</f>
        <v>4</v>
      </c>
      <c r="F24" s="73">
        <f>'FILL QUOTE-CALCULATIONS'!AN18</f>
        <v>1.75</v>
      </c>
      <c r="G24" s="73">
        <f>'FILL QUOTE-CALCULATIONS'!AN19</f>
        <v>3.5</v>
      </c>
      <c r="H24" s="73">
        <f>'FILL QUOTE-CALCULATIONS'!AN20</f>
        <v>1.5</v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5" t="s">
        <v>98</v>
      </c>
      <c r="D27" s="976"/>
      <c r="E27" s="976"/>
      <c r="F27" s="976"/>
      <c r="G27" s="976"/>
      <c r="H27" s="976"/>
      <c r="I27" s="977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759.7</v>
      </c>
      <c r="D29" s="119">
        <f>E19</f>
        <v>351.85</v>
      </c>
      <c r="E29" s="119">
        <f>E19</f>
        <v>351.85</v>
      </c>
      <c r="F29" s="119">
        <f>D19*2</f>
        <v>635</v>
      </c>
      <c r="G29" s="119">
        <f>G19</f>
        <v>330.5</v>
      </c>
      <c r="H29" s="119">
        <f>E19*2</f>
        <v>703.7</v>
      </c>
      <c r="I29" s="120" t="str">
        <f>I19</f>
        <v/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3" t="s">
        <v>91</v>
      </c>
      <c r="D38" s="974"/>
      <c r="F38" s="973" t="s">
        <v>92</v>
      </c>
      <c r="G38" s="974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2" t="s">
        <v>17</v>
      </c>
      <c r="C4" s="978" t="s">
        <v>106</v>
      </c>
      <c r="D4" s="978"/>
      <c r="E4" s="978"/>
      <c r="F4" s="978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2"/>
      <c r="C5" s="978"/>
      <c r="D5" s="978"/>
      <c r="E5" s="978"/>
      <c r="F5" s="978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5" t="s">
        <v>97</v>
      </c>
      <c r="D17" s="976"/>
      <c r="E17" s="976"/>
      <c r="F17" s="976"/>
      <c r="G17" s="976"/>
      <c r="H17" s="976"/>
      <c r="I17" s="977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>
        <f>'FILL QUOTE-CALCULATIONS'!AN15</f>
        <v>4</v>
      </c>
      <c r="D24" s="73">
        <f>'FILL QUOTE-CALCULATIONS'!AN16</f>
        <v>2</v>
      </c>
      <c r="E24" s="73">
        <f>'FILL QUOTE-CALCULATIONS'!AN17</f>
        <v>4</v>
      </c>
      <c r="F24" s="73">
        <f>'FILL QUOTE-CALCULATIONS'!AN18</f>
        <v>1.75</v>
      </c>
      <c r="G24" s="73">
        <f>'FILL QUOTE-CALCULATIONS'!AN19</f>
        <v>3.5</v>
      </c>
      <c r="H24" s="73">
        <f>'FILL QUOTE-CALCULATIONS'!AN20</f>
        <v>1.5</v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5" t="s">
        <v>98</v>
      </c>
      <c r="D27" s="976"/>
      <c r="E27" s="976"/>
      <c r="F27" s="976"/>
      <c r="G27" s="976"/>
      <c r="H27" s="976"/>
      <c r="I27" s="977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3" t="s">
        <v>91</v>
      </c>
      <c r="D38" s="974"/>
      <c r="F38" s="973" t="s">
        <v>92</v>
      </c>
      <c r="G38" s="974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79" t="s">
        <v>17</v>
      </c>
      <c r="C4" s="979"/>
      <c r="D4" s="980" t="s">
        <v>106</v>
      </c>
      <c r="E4" s="980"/>
      <c r="F4" s="980"/>
      <c r="G4" s="980"/>
      <c r="H4" s="980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79"/>
      <c r="C5" s="979"/>
      <c r="D5" s="980"/>
      <c r="E5" s="980"/>
      <c r="F5" s="980"/>
      <c r="G5" s="980"/>
      <c r="H5" s="980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1" t="s">
        <v>48</v>
      </c>
      <c r="E15" s="982"/>
      <c r="F15" s="982"/>
      <c r="G15" s="982"/>
      <c r="H15" s="982"/>
      <c r="I15" s="982"/>
      <c r="J15" s="982"/>
      <c r="K15" s="982"/>
      <c r="L15" s="982"/>
      <c r="M15" s="982"/>
      <c r="N15" s="982"/>
      <c r="O15" s="982"/>
      <c r="P15" s="982"/>
      <c r="Q15" s="983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4" t="s">
        <v>83</v>
      </c>
      <c r="C56" s="985"/>
      <c r="D56" s="985"/>
      <c r="E56" s="985"/>
      <c r="F56" s="985"/>
      <c r="G56" s="985"/>
      <c r="H56" s="985"/>
      <c r="I56" s="985"/>
      <c r="J56" s="985"/>
      <c r="K56" s="985"/>
      <c r="L56" s="985"/>
      <c r="M56" s="985"/>
      <c r="N56" s="985"/>
      <c r="O56" s="985"/>
      <c r="P56" s="985"/>
      <c r="Q56" s="985"/>
      <c r="R56" s="985"/>
      <c r="S56" s="985"/>
      <c r="T56" s="985"/>
      <c r="U56" s="985"/>
      <c r="V56" s="986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topLeftCell="L1" zoomScale="85" zoomScaleNormal="85" workbookViewId="0">
      <pane ySplit="14" topLeftCell="A15" activePane="bottomLeft" state="frozen"/>
      <selection pane="bottomLeft" activeCell="AC2" sqref="AC2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customWidth="1"/>
    <col min="35" max="52" width="12.7109375" style="265" customWidth="1"/>
    <col min="53" max="53" width="14.28515625" style="265" customWidth="1"/>
    <col min="54" max="55" width="12.7109375" style="265" customWidth="1"/>
    <col min="56" max="56" width="14.140625" style="265" customWidth="1"/>
    <col min="57" max="57" width="17.5703125" style="265" customWidth="1"/>
    <col min="58" max="59" width="12.7109375" style="265" customWidth="1"/>
    <col min="60" max="60" width="16.5703125" style="265" customWidth="1"/>
    <col min="61" max="62" width="12.7109375" style="265" customWidth="1"/>
    <col min="63" max="63" width="2.7109375" style="175" customWidth="1"/>
    <col min="64" max="78" width="9.140625" style="175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QUOTE # </v>
      </c>
      <c r="AC2" s="204" t="s">
        <v>759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CURRENCY TYPE:</v>
      </c>
      <c r="S3" s="209" t="s">
        <v>220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SALE TYPE:</v>
      </c>
      <c r="L4" s="657" t="s">
        <v>724</v>
      </c>
      <c r="R4" s="208" t="str">
        <f>IF(S4="INGLES","LANGUAJE:","IDIOMA:")</f>
        <v>LANGUAJE:</v>
      </c>
      <c r="S4" s="209" t="s">
        <v>208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EXCHANGE RATE:</v>
      </c>
      <c r="AC4" s="210"/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750</v>
      </c>
      <c r="L6" s="214"/>
      <c r="O6" s="906" t="s">
        <v>751</v>
      </c>
      <c r="P6" s="214"/>
      <c r="Q6" s="214"/>
      <c r="R6" s="211"/>
      <c r="S6" s="213"/>
      <c r="T6" s="214"/>
      <c r="AC6" s="215"/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121</v>
      </c>
      <c r="K7" s="216" t="str">
        <f>IF(S4="INGLES","PROJECT NAME","NOMBRE DEL PROYECTO")</f>
        <v>PROJECT NAME</v>
      </c>
      <c r="L7" s="211"/>
      <c r="O7" s="216" t="str">
        <f>IF(S4="INGLES","ADDRESS","DOMICILIO")</f>
        <v>ADDRESS</v>
      </c>
      <c r="P7" s="211"/>
      <c r="Q7" s="211"/>
      <c r="R7" s="211"/>
      <c r="S7" s="192" t="str">
        <f>IF(S4="INGLES","TYPE OF PAYMENT (CASH/CHECK/DEPOSIT)","TIPO DE PAGO (EFECTIVO/CHEQUE/DEPOSITO)")</f>
        <v>TYPE OF PAYMENT (CASH/CHECK/DEPOSIT)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REQUIRES INVOICE?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750</v>
      </c>
      <c r="L9" s="214"/>
      <c r="O9" s="906"/>
      <c r="P9" s="214"/>
      <c r="Q9" s="214"/>
      <c r="R9" s="211"/>
      <c r="S9" s="213" t="s">
        <v>749</v>
      </c>
      <c r="T9" s="214"/>
      <c r="AC9" s="221">
        <v>46060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CONTACT NAME</v>
      </c>
      <c r="L10" s="211"/>
      <c r="M10" s="192"/>
      <c r="O10" s="216" t="str">
        <f>IF(S4="INGLES","E-MAIL","CORREO ELECTRONICO")</f>
        <v>E-MAIL</v>
      </c>
      <c r="P10" s="211"/>
      <c r="Q10" s="211"/>
      <c r="R10" s="211"/>
      <c r="S10" s="216" t="str">
        <f>IF(S4="INGLES","SALESPERSON","VENDEDOR(A)")</f>
        <v>SALESPERSON</v>
      </c>
      <c r="T10" s="216"/>
      <c r="U10" s="216"/>
      <c r="V10" s="216"/>
      <c r="Z10" s="216"/>
      <c r="AA10" s="216"/>
      <c r="AB10" s="191"/>
      <c r="AC10" s="217" t="str">
        <f>IF(S4="INGLES","DATE","FECHA")</f>
        <v>DATE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3" t="str">
        <f>IF(S4="INGLES","DRAPERIES","CORTINAS")</f>
        <v>DRAPERIES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HARDWARE</v>
      </c>
      <c r="Q12" s="914"/>
      <c r="R12" s="914"/>
      <c r="S12" s="915"/>
      <c r="T12" s="889" t="str">
        <f>B12</f>
        <v>DRAPERIES</v>
      </c>
      <c r="U12" s="528" t="str">
        <f>T12</f>
        <v>DRAPERIES</v>
      </c>
      <c r="V12" s="664" t="str">
        <f>T12</f>
        <v>DRAPERIES</v>
      </c>
      <c r="W12" s="890" t="str">
        <f>P12</f>
        <v>HARDWARE</v>
      </c>
      <c r="X12" s="187" t="str">
        <f>W12</f>
        <v>HARDWARE</v>
      </c>
      <c r="Y12" s="187" t="str">
        <f>W12</f>
        <v>HARDWARE</v>
      </c>
      <c r="Z12" s="528" t="s">
        <v>745</v>
      </c>
      <c r="AA12" s="528" t="str">
        <f>Z12</f>
        <v>DRAPES+HW</v>
      </c>
      <c r="AB12" s="918" t="str">
        <f>IF(S4="INGLES","TOTALS","TOTALES")</f>
        <v>TOTALS</v>
      </c>
      <c r="AC12" s="919"/>
      <c r="AD12" s="181"/>
      <c r="AE12" s="916" t="s">
        <v>256</v>
      </c>
      <c r="AF12" s="916"/>
      <c r="AG12" s="916"/>
      <c r="AH12" s="917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09" t="s">
        <v>258</v>
      </c>
      <c r="AS12" s="911"/>
      <c r="AT12" s="911"/>
      <c r="AU12" s="911"/>
      <c r="AV12" s="911"/>
      <c r="AW12" s="910"/>
      <c r="AX12" s="909" t="s">
        <v>189</v>
      </c>
      <c r="AY12" s="910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0.75" thickBot="1" x14ac:dyDescent="0.3">
      <c r="B14" s="183" t="str">
        <f>IF('FILL QUOTE-CALCULATIONS'!$S$4="INGLES","ITEM","ART.")</f>
        <v>ITEM</v>
      </c>
      <c r="C14" s="182" t="str">
        <f>IF('FILL QUOTE-CALCULATIONS'!$S$4="INGLES","QTY.","CANT.")</f>
        <v>QTY.</v>
      </c>
      <c r="D14" s="182" t="str">
        <f>IF('FILL QUOTE-CALCULATIONS'!$S$4="INGLES","DRAW DIRECTION","DIRECCION DE CORTINA")</f>
        <v>DRAW DIRECTION</v>
      </c>
      <c r="E14" s="182" t="str">
        <f>IF('FILL QUOTE-CALCULATIONS'!$S$4="INGLES","DRAPERY STYLE","ESTILO DE CORTINA")</f>
        <v>DRAPERY STYLE</v>
      </c>
      <c r="F14" s="182" t="str">
        <f>IF('FILL QUOTE-CALCULATIONS'!$S$4="INGLES","DRAPERY TYPE","TIPO DE CORTINA")</f>
        <v>DRAPERY TYPE</v>
      </c>
      <c r="G14" s="182" t="str">
        <f>IF('FILL QUOTE-CALCULATIONS'!$S$4="INGLES","FULLNESS","AMPLITUD")</f>
        <v>FULLNESS</v>
      </c>
      <c r="H14" s="198" t="str">
        <f>IF('FILL QUOTE-CALCULATIONS'!$S$4="INGLES","'STOCK','LINE' or 'C.O.M.'  FABRICS","TELAS 'EN EXISTENCIA', 'POR ORDENAR' ó 'DEL CLIENTE'")</f>
        <v>'STOCK','LINE' or 'C.O.M.'  FABRICS</v>
      </c>
      <c r="I14" s="182" t="str">
        <f>IF('FILL QUOTE-CALCULATIONS'!$S$4="INGLES","FABRIC TYPE","TIPO DE TELA")</f>
        <v>FABRIC TYPE</v>
      </c>
      <c r="J14" s="182" t="str">
        <f>IF('FILL QUOTE-CALCULATIONS'!$S$4="INGLES","FABRIC YARDAGE PER QTY. REQUIRED","YARDAGE SEGUN CANTIDAD REQUERIDA")</f>
        <v>FABRIC YARDAGE PER QTY. REQUIRED</v>
      </c>
      <c r="K14" s="182" t="str">
        <f>IF('FILL QUOTE-CALCULATIONS'!$S$4="INGLES","FABRIC PATTERN AND COLOR NAME","NOMBRE y COLOR DE TELA")</f>
        <v>FABRIC PATTERN AND COLOR NAME</v>
      </c>
      <c r="L14" s="182" t="str">
        <f>IF('FILL QUOTE-CALCULATIONS'!$S$4="INGLES","LINING TYPE","TIPO DE LINING")</f>
        <v>LINING TYPE</v>
      </c>
      <c r="M14" s="182" t="str">
        <f>IF('FILL QUOTE-CALCULATIONS'!$S$4="INGLES","ROOM / AREA NAME","NOMBRE DEL CUARTO ó AREA")</f>
        <v>ROOM / AREA NAME</v>
      </c>
      <c r="N14" s="182" t="str">
        <f>IF('FILL QUOTE-CALCULATIONS'!$S$4="INGLES","ROD SIZE","ANCHO DE RIEL")</f>
        <v>ROD SIZE</v>
      </c>
      <c r="O14" s="184" t="str">
        <f>IF('FILL QUOTE-CALCULATIONS'!$S$4="INGLES","DRAPERY FINISHED SIZE","ALTURA DE CORTINA")</f>
        <v>DRAPERY FINISHED SIZE</v>
      </c>
      <c r="P14" s="183" t="str">
        <f>IF('FILL QUOTE-CALCULATIONS'!$S$4="INGLES","MOUNTING","MONTAJE")</f>
        <v>MOUNTING</v>
      </c>
      <c r="Q14" s="182" t="str">
        <f>IF('FILL QUOTE-CALCULATIONS'!$S$4="INGLES","HARDWARE TYPE","TIPO HERRAJE")</f>
        <v>HARDWARE TYPE</v>
      </c>
      <c r="R14" s="185" t="str">
        <f>IF('FILL QUOTE-CALCULATIONS'!$S$4="INGLES","HARDWARE COLOR","COLOR HERRAJE")</f>
        <v>HARDWARE COLOR</v>
      </c>
      <c r="S14" s="185" t="str">
        <f>IF('FILL QUOTE-CALCULATIONS'!$S$4="INGLES","BATON TYPE (in  the case that applies)","TIPO DE BASTON (en caso de que aplique)")</f>
        <v>BATON TYPE (in  the case that applies)</v>
      </c>
      <c r="T14" s="894" t="str">
        <f>IF('FILL QUOTE-CALCULATIONS'!$S$4="INGLES","UNIT PRICE","PRECIO UNITARIO")</f>
        <v>UNIT PRICE</v>
      </c>
      <c r="U14" s="691" t="s">
        <v>723</v>
      </c>
      <c r="V14" s="184" t="s">
        <v>731</v>
      </c>
      <c r="W14" s="303" t="str">
        <f>IF('FILL QUOTE-CALCULATIONS'!$S4="INGLES","UNIT PRICE.","PRECIO UNITARIO")</f>
        <v>UNIT PRICE.</v>
      </c>
      <c r="X14" s="693" t="s">
        <v>723</v>
      </c>
      <c r="Y14" s="692" t="s">
        <v>731</v>
      </c>
      <c r="Z14" s="665" t="str">
        <f>IF('FILL QUOTE-CALCULATIONS'!$S$4="INGLES","UNIT PRICE.","PRECIO UNITARIO")</f>
        <v>UNIT PRICE.</v>
      </c>
      <c r="AA14" s="666" t="str">
        <f>IF('FILL QUOTE-CALCULATIONS'!$S$4="INGLES","EXTENDED PRICE","PRECIO EXTENDIDO")</f>
        <v>EXTENDED PRICE</v>
      </c>
      <c r="AB14" s="894" t="str">
        <f>IF('FILL QUOTE-CALCULATIONS'!$S$4="INGLES","UNIT PRICE.","PRECIO UNITARIO")</f>
        <v>UNIT PRICE.</v>
      </c>
      <c r="AC14" s="303" t="str">
        <f>IF('FILL QUOTE-CALCULATIONS'!$S$4="INGLES","EXTENDED PRICE","PRECIO EXTENDIDO")</f>
        <v>EXTENDED PRICE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1</v>
      </c>
      <c r="D15" s="178" t="s">
        <v>298</v>
      </c>
      <c r="E15" s="179" t="s">
        <v>132</v>
      </c>
      <c r="F15" s="179" t="s">
        <v>136</v>
      </c>
      <c r="G15" s="671">
        <v>1.5</v>
      </c>
      <c r="H15" s="905" t="s">
        <v>187</v>
      </c>
      <c r="I15" s="905" t="s">
        <v>322</v>
      </c>
      <c r="J15" s="179" t="str">
        <f t="shared" ref="J15" si="0">IF(OR(C15="",C15&lt;1),"",IF(H15="C.O.M.",CEILING(AQ15,0.5),""))</f>
        <v/>
      </c>
      <c r="K15" s="672" t="s">
        <v>756</v>
      </c>
      <c r="L15" s="179" t="s">
        <v>122</v>
      </c>
      <c r="M15" s="672" t="s">
        <v>752</v>
      </c>
      <c r="N15" s="673">
        <v>131</v>
      </c>
      <c r="O15" s="673">
        <v>110.5</v>
      </c>
      <c r="P15" s="197" t="s">
        <v>266</v>
      </c>
      <c r="Q15" s="178" t="s">
        <v>737</v>
      </c>
      <c r="R15" s="176" t="s">
        <v>289</v>
      </c>
      <c r="S15" s="179" t="s">
        <v>289</v>
      </c>
      <c r="T15" s="895">
        <f t="shared" ref="T15:T62" si="1">IF(E15="",0,IF(OR(C15&lt;1,C15=""),"",BF15))</f>
        <v>379.85</v>
      </c>
      <c r="U15" s="668">
        <v>0.4</v>
      </c>
      <c r="V15" s="669">
        <v>0.5</v>
      </c>
      <c r="W15" s="896">
        <f t="shared" ref="W15:W62" si="2">IF(OR(C15&lt;1,C15=""),"",BI15)</f>
        <v>160.15</v>
      </c>
      <c r="X15" s="694">
        <v>0.4</v>
      </c>
      <c r="Y15" s="690">
        <v>0.3</v>
      </c>
      <c r="Z15" s="667">
        <f>T15*IF($L$4="RESIDENCIAL",1-U15,1-V15)+W15*IF($L$4="RESIDENCIAL",1-X15,1-Y15)</f>
        <v>302.02999999999997</v>
      </c>
      <c r="AA15" s="659">
        <f>IF(E15="",0,IF(OR(C15&lt;1,C15=""),"",IF($S$3="PESOS",Z15*C15*$AC$4,Z15*C15)))</f>
        <v>302.02999999999997</v>
      </c>
      <c r="AB15" s="895">
        <f t="shared" ref="AB15:AB62" si="3">IF(E15="",0,IF(OR(C15&lt;1,C15=""),"",T15+W15))</f>
        <v>540</v>
      </c>
      <c r="AC15" s="896">
        <f>IF(E15="",0,IF(OR(C15&lt;1,C15=""),"",IF($S$3="PESOS",AB15*C15*$AC$4, AB15*C15)))</f>
        <v>540</v>
      </c>
      <c r="AD15" s="181"/>
      <c r="AE15" s="883">
        <f t="shared" ref="AE15:AE62" si="4">IF(C15="","",$AG$6+$AG$7+$AG$8)</f>
        <v>12.5</v>
      </c>
      <c r="AF15" s="883">
        <f t="shared" ref="AF15:AF62" si="5">IF(C15="","",N15*$AF$13)</f>
        <v>6.5500000000000007</v>
      </c>
      <c r="AG15" s="883">
        <f t="shared" ref="AG15:AG62" si="6">IF(C15="","",$AG$3*2+1)</f>
        <v>9</v>
      </c>
      <c r="AH15" s="884">
        <f t="shared" ref="AH15:AH62" si="7">IF(C15="","",$AG$4*2)</f>
        <v>8</v>
      </c>
      <c r="AI15" s="306">
        <f t="shared" ref="AI15:AI62" si="8">IF(C15="","",N15*G15+AE15+AF15)</f>
        <v>215.55</v>
      </c>
      <c r="AJ15" s="307">
        <f t="shared" ref="AJ15:AJ62" si="9">IF(C15="","",O15+AG15+AH15)</f>
        <v>127.5</v>
      </c>
      <c r="AK15" s="307">
        <f t="shared" ref="AK15:AK62" si="10">IF(C15="","",IF(OR(F15="SHEER",F15="STAT. SHEER"),118,54))</f>
        <v>54</v>
      </c>
      <c r="AL15" s="308" t="str">
        <f t="shared" ref="AL15:AL62" si="11">IF(C15="","",IF(AK15&lt;65,"VERTICAL",IF(AJ15&gt;AK15,"VERTICAL","RAILROAD")))</f>
        <v>VERTICAL</v>
      </c>
      <c r="AM15" s="308">
        <f t="shared" ref="AM15:AM62" si="12">IF(C15="","",AI15/AK15)</f>
        <v>3.9916666666666667</v>
      </c>
      <c r="AN15" s="309">
        <f t="shared" ref="AN15:AN62" si="13">IF(C15="","",IF(AL15="RAILROAD","N/A",IF(AK15&lt;60,CEILING(AM15,0.5),CEILING(AM15,0.25))))</f>
        <v>4</v>
      </c>
      <c r="AO15" s="309">
        <f t="shared" ref="AO15:AO62" si="14">IF(C15="","",IF(AL15="VERTICAL",AN15*AK15/54,CEILING(AI15/54,0.5)))</f>
        <v>4</v>
      </c>
      <c r="AP15" s="308">
        <f t="shared" ref="AP15:AP62" si="15">IF(C15="","",IF(AL15="VERTICAL",CEILING(AN15*AJ15/36/0.93,0.25),CEILING(AI15/36/0.93,0.25)))</f>
        <v>15.25</v>
      </c>
      <c r="AQ15" s="310">
        <f t="shared" ref="AQ15:AQ62" si="16">IF(C15="","",AP15*C15)</f>
        <v>15.25</v>
      </c>
      <c r="AR15" s="306">
        <f t="shared" ref="AR15:AR62" si="17">IF(C15="","",CEILING(AI15,1))</f>
        <v>216</v>
      </c>
      <c r="AS15" s="308">
        <f t="shared" ref="AS15:AS62" si="18">IF(C15="","",O15+(2*$AG$3)+2+1)</f>
        <v>121.5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14.4</v>
      </c>
      <c r="AW15" s="310">
        <f t="shared" ref="AW15:AW62" si="22">IF(C15="","",AV15*C15)</f>
        <v>14.4</v>
      </c>
      <c r="AX15" s="311">
        <f t="shared" ref="AX15:AX62" si="23">IF(C15="","",N15/12/(1-$AX$13))</f>
        <v>11.865942028985506</v>
      </c>
      <c r="AY15" s="308">
        <f t="shared" ref="AY15:AY24" si="24">IF(C15="","",IF(S15="N/A","N/A",IF(O15&lt;100.01,36,IF(O15&gt;136.01,"N/A",IF(AND(O15&gt;100.011,O15&lt;112.01),48,IF(AND(O15&gt;112.011,O15&lt;124.01),60,72))))))</f>
        <v>48</v>
      </c>
      <c r="AZ15" s="312">
        <f>IF(C15="","",IF(H15="STOCK",VLOOKUP(I15,'COST - SELL'!$B$26:$G$29,6,0),IF(H15="LINE-ATELIER",VLOOKUP(I15,'COST - SELL'!$J$26:$Q$29,8,0),IF(H15="LINE-VTLUX",VLOOKUP(I15,'COST - SELL'!$B$36:$I$51,8,0),0))))</f>
        <v>19.950000000000003</v>
      </c>
      <c r="BA15" s="313">
        <f t="shared" ref="BA15:BA62" si="25">IF(C15="","",AP15*AZ15)</f>
        <v>304.23750000000007</v>
      </c>
      <c r="BB15" s="314">
        <f>IF(C15="","",IF(L15="N/A",0,VLOOKUP(L15,'COST - SELL'!$B$60:$I$63,8,0)))</f>
        <v>0</v>
      </c>
      <c r="BC15" s="313">
        <f t="shared" ref="BC15:BC62" si="26">IF(C15="","",IF(BB15=0,0,BB15*AV15))</f>
        <v>0</v>
      </c>
      <c r="BD15" s="315">
        <f>IF(C15="","",IF(H15="C.O.M.",VLOOKUP(F15,'COST - SELL'!$J$11:$N$19,5,0),VLOOKUP(F15,'COST - SELL'!$B$11:$H$19,7,0)))</f>
        <v>18.900000000000002</v>
      </c>
      <c r="BE15" s="315">
        <f t="shared" ref="BE15:BE62" si="27">IF(C15="","",BD15*AO15)</f>
        <v>75.600000000000009</v>
      </c>
      <c r="BF15" s="313">
        <f>IF(C15="","",CEILING(BA15+BC15+BE15,0.05))</f>
        <v>379.85</v>
      </c>
      <c r="BG15" s="316">
        <f>IF(C15="","",IF(Q15="N/A",0,VLOOKUP(Q15,'COST - SELL'!$B$80:$I$91,8,0)*'FILL QUOTE-CALCULATIONS'!AX15))</f>
        <v>148.32427536231882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11.8</v>
      </c>
      <c r="BI15" s="316">
        <f t="shared" ref="BI15:BI62" si="28">IF(C15="","",CEILING(BG15+BH15,0.05))</f>
        <v>160.15</v>
      </c>
      <c r="BJ15" s="316">
        <f t="shared" ref="BJ15:BJ62" si="29">IF(C15="","",BF15+BI15)</f>
        <v>540</v>
      </c>
      <c r="BL15" s="222">
        <f>BG15/AX15</f>
        <v>12.5</v>
      </c>
      <c r="BM15" s="222"/>
      <c r="BN15" s="222"/>
    </row>
    <row r="16" spans="2:70" x14ac:dyDescent="0.25">
      <c r="B16" s="231">
        <f>1+B15</f>
        <v>2</v>
      </c>
      <c r="C16" s="180">
        <v>1</v>
      </c>
      <c r="D16" s="178" t="s">
        <v>298</v>
      </c>
      <c r="E16" s="179" t="s">
        <v>132</v>
      </c>
      <c r="F16" s="179" t="s">
        <v>116</v>
      </c>
      <c r="G16" s="671">
        <v>1.5</v>
      </c>
      <c r="H16" s="905" t="s">
        <v>187</v>
      </c>
      <c r="I16" s="905" t="s">
        <v>323</v>
      </c>
      <c r="J16" s="179"/>
      <c r="K16" s="672" t="s">
        <v>758</v>
      </c>
      <c r="L16" s="179" t="s">
        <v>122</v>
      </c>
      <c r="M16" s="672" t="s">
        <v>752</v>
      </c>
      <c r="N16" s="673">
        <v>131</v>
      </c>
      <c r="O16" s="673">
        <v>110.5</v>
      </c>
      <c r="P16" s="197" t="s">
        <v>266</v>
      </c>
      <c r="Q16" s="178" t="s">
        <v>737</v>
      </c>
      <c r="R16" s="176" t="s">
        <v>289</v>
      </c>
      <c r="S16" s="179" t="s">
        <v>289</v>
      </c>
      <c r="T16" s="895">
        <f t="shared" si="1"/>
        <v>317.5</v>
      </c>
      <c r="U16" s="668">
        <v>0.4</v>
      </c>
      <c r="V16" s="669">
        <v>0.5</v>
      </c>
      <c r="W16" s="896">
        <f t="shared" si="2"/>
        <v>160.15</v>
      </c>
      <c r="X16" s="694">
        <v>0.4</v>
      </c>
      <c r="Y16" s="690">
        <v>0.3</v>
      </c>
      <c r="Z16" s="667">
        <f>IF(E16="",0,T16*IF($L$4="RESIDENCIAL",1-U16,1-V16)+W16*IF($L$4="RESIDENCIAL",1-X16,1-Y16))</f>
        <v>270.85500000000002</v>
      </c>
      <c r="AA16" s="659">
        <f>IF(E16="",0,IF(OR(C16&lt;1,C16=""),"",IF($S$3="PESOS",Z16*C16*$AC$4, Z16*C16)))</f>
        <v>270.85500000000002</v>
      </c>
      <c r="AB16" s="895">
        <f t="shared" si="3"/>
        <v>477.65</v>
      </c>
      <c r="AC16" s="896">
        <f>IF(E16="",0,IF(OR(C16&lt;1,C16=""),"",IF($S$3="PESOS",AB16*C16*$AC$4, AB16*C16)))</f>
        <v>477.65</v>
      </c>
      <c r="AD16" s="181"/>
      <c r="AE16" s="883">
        <f t="shared" si="4"/>
        <v>12.5</v>
      </c>
      <c r="AF16" s="883">
        <f t="shared" si="5"/>
        <v>6.5500000000000007</v>
      </c>
      <c r="AG16" s="883">
        <f t="shared" si="6"/>
        <v>9</v>
      </c>
      <c r="AH16" s="884">
        <f t="shared" si="7"/>
        <v>8</v>
      </c>
      <c r="AI16" s="317">
        <f t="shared" si="8"/>
        <v>215.55</v>
      </c>
      <c r="AJ16" s="304">
        <f t="shared" si="9"/>
        <v>127.5</v>
      </c>
      <c r="AK16" s="304">
        <f t="shared" si="10"/>
        <v>118</v>
      </c>
      <c r="AL16" s="318" t="str">
        <f t="shared" si="11"/>
        <v>VERTICAL</v>
      </c>
      <c r="AM16" s="318">
        <f t="shared" si="12"/>
        <v>1.8266949152542373</v>
      </c>
      <c r="AN16" s="319">
        <f t="shared" si="13"/>
        <v>2</v>
      </c>
      <c r="AO16" s="319">
        <f t="shared" si="14"/>
        <v>4.3703703703703702</v>
      </c>
      <c r="AP16" s="318">
        <f t="shared" si="15"/>
        <v>7.75</v>
      </c>
      <c r="AQ16" s="320">
        <f t="shared" si="16"/>
        <v>7.75</v>
      </c>
      <c r="AR16" s="306">
        <f t="shared" si="17"/>
        <v>216</v>
      </c>
      <c r="AS16" s="308">
        <f t="shared" si="18"/>
        <v>121.5</v>
      </c>
      <c r="AT16" s="308">
        <f t="shared" si="19"/>
        <v>54</v>
      </c>
      <c r="AU16" s="308" t="str">
        <f t="shared" si="20"/>
        <v>VERTICAL</v>
      </c>
      <c r="AV16" s="308">
        <f t="shared" si="21"/>
        <v>14.4</v>
      </c>
      <c r="AW16" s="310">
        <f t="shared" si="22"/>
        <v>14.4</v>
      </c>
      <c r="AX16" s="321">
        <f t="shared" si="23"/>
        <v>11.865942028985506</v>
      </c>
      <c r="AY16" s="308">
        <f t="shared" si="24"/>
        <v>48</v>
      </c>
      <c r="AZ16" s="312">
        <f>IF(C16="","",IF(H16="STOCK",VLOOKUP(I16,'COST - SELL'!$B$26:$G$29,6,0),IF(H16="LINE-ATELIER",VLOOKUP(I16,'COST - SELL'!$J$26:$Q$29,8,0),IF(H16="LINE-VTLUX",VLOOKUP(I16,'COST - SELL'!$B$36:$I$51,8,0),0))))</f>
        <v>31.8</v>
      </c>
      <c r="BA16" s="313">
        <f t="shared" si="25"/>
        <v>246.45000000000002</v>
      </c>
      <c r="BB16" s="314">
        <f>IF(C16="","",IF(L16="N/A",0,VLOOKUP(L16,'COST - SELL'!$B$60:$I$63,8,0)))</f>
        <v>0</v>
      </c>
      <c r="BC16" s="313">
        <f t="shared" si="26"/>
        <v>0</v>
      </c>
      <c r="BD16" s="315">
        <f>IF(C16="","",IF(H16="C.O.M.",VLOOKUP(F16,'COST - SELL'!$J$11:$N$19,5,0),VLOOKUP(F16,'COST - SELL'!$B$11:$H$19,7,0)))</f>
        <v>16.25</v>
      </c>
      <c r="BE16" s="315">
        <f t="shared" si="27"/>
        <v>71.018518518518519</v>
      </c>
      <c r="BF16" s="313">
        <f t="shared" ref="BF16:BF62" si="30">IF(C16="","",CEILING(BA16+BC16+BE16,0.05))</f>
        <v>317.5</v>
      </c>
      <c r="BG16" s="316">
        <f>IF(C16="","",IF(Q16="N/A",0,VLOOKUP(Q16,'COST - SELL'!$B$80:$I$91,8,0)*'FILL QUOTE-CALCULATIONS'!AX16))</f>
        <v>148.32427536231882</v>
      </c>
      <c r="BH16" s="316">
        <f>IF(C16="","",IF(S16="N/A",0,IF(AY16="N/A",0,INDEX('COST - SELL'!$O$70:$S$73,MATCH('FILL QUOTE-CALCULATIONS'!S16,'COST - SELL'!$O$70:$O$73,0),MATCH('FILL QUOTE-CALCULATIONS'!AY16,'COST - SELL'!$O$70:$S$70,0)))))</f>
        <v>11.8</v>
      </c>
      <c r="BI16" s="316">
        <f t="shared" si="28"/>
        <v>160.15</v>
      </c>
      <c r="BJ16" s="316">
        <f t="shared" si="29"/>
        <v>477.65</v>
      </c>
    </row>
    <row r="17" spans="2:62" x14ac:dyDescent="0.25">
      <c r="B17" s="231">
        <f>1+B16</f>
        <v>3</v>
      </c>
      <c r="C17" s="180">
        <v>1</v>
      </c>
      <c r="D17" s="178" t="s">
        <v>298</v>
      </c>
      <c r="E17" s="179" t="s">
        <v>132</v>
      </c>
      <c r="F17" s="179" t="s">
        <v>136</v>
      </c>
      <c r="G17" s="671">
        <v>1.5</v>
      </c>
      <c r="H17" s="905" t="s">
        <v>187</v>
      </c>
      <c r="I17" s="905" t="s">
        <v>322</v>
      </c>
      <c r="J17" s="179" t="str">
        <f t="shared" ref="J17" si="31">IF(OR(C17="",C17&lt;1),"",IF(H17="C.O.M.",CEILING(AQ17,0.5),""))</f>
        <v/>
      </c>
      <c r="K17" s="672" t="s">
        <v>757</v>
      </c>
      <c r="L17" s="179" t="s">
        <v>122</v>
      </c>
      <c r="M17" s="672" t="s">
        <v>754</v>
      </c>
      <c r="N17" s="673">
        <v>119.5</v>
      </c>
      <c r="O17" s="673">
        <v>109.5</v>
      </c>
      <c r="P17" s="197" t="s">
        <v>266</v>
      </c>
      <c r="Q17" s="178" t="s">
        <v>737</v>
      </c>
      <c r="R17" s="176" t="s">
        <v>289</v>
      </c>
      <c r="S17" s="179" t="s">
        <v>289</v>
      </c>
      <c r="T17" s="895">
        <f t="shared" ref="T17" si="32">IF(E17="",0,IF(OR(C17&lt;1,C17=""),"",BF17))</f>
        <v>351.85</v>
      </c>
      <c r="U17" s="668">
        <v>0.4</v>
      </c>
      <c r="V17" s="669">
        <v>0.5</v>
      </c>
      <c r="W17" s="896">
        <f t="shared" ref="W17" si="33">IF(OR(C17&lt;1,C17=""),"",BI17)</f>
        <v>79.5</v>
      </c>
      <c r="X17" s="694">
        <v>0.4</v>
      </c>
      <c r="Y17" s="690">
        <v>0.3</v>
      </c>
      <c r="Z17" s="667">
        <f>IF(E17="",0,T17*IF($L$4="RESIDENCIAL",1-U17,1-V17)+W17*IF($L$4="RESIDENCIAL",1-X17,1-Y17))</f>
        <v>231.57500000000002</v>
      </c>
      <c r="AA17" s="659">
        <f>IF(E17="",0,IF(OR(C17&lt;1,C17=""),"",IF($S$3="PESOS",Z17*C17*$AC$4, Z17*C17)))</f>
        <v>231.57500000000002</v>
      </c>
      <c r="AB17" s="895">
        <f t="shared" ref="AB17" si="34">IF(E17="",0,IF(OR(C17&lt;1,C17=""),"",T17+W17))</f>
        <v>431.35</v>
      </c>
      <c r="AC17" s="896">
        <f>IF(E17="",0,IF(OR(C17&lt;1,C17=""),"",IF($S$3="PESOS",AB17*C17*$AC$4, AB17*C17)))</f>
        <v>431.35</v>
      </c>
      <c r="AD17" s="181"/>
      <c r="AE17" s="883">
        <f t="shared" ref="AE17" si="35">IF(C17="","",$AG$6+$AG$7+$AG$8)</f>
        <v>12.5</v>
      </c>
      <c r="AF17" s="883">
        <f t="shared" ref="AF17" si="36">IF(C17="","",N17*$AF$13)</f>
        <v>5.9750000000000005</v>
      </c>
      <c r="AG17" s="883">
        <f t="shared" ref="AG17" si="37">IF(C17="","",$AG$3*2+1)</f>
        <v>9</v>
      </c>
      <c r="AH17" s="884">
        <f t="shared" ref="AH17" si="38">IF(C17="","",$AG$4*2)</f>
        <v>8</v>
      </c>
      <c r="AI17" s="317">
        <f t="shared" ref="AI17" si="39">IF(C17="","",N17*G17+AE17+AF17)</f>
        <v>197.72499999999999</v>
      </c>
      <c r="AJ17" s="304">
        <f t="shared" ref="AJ17" si="40">IF(C17="","",O17+AG17+AH17)</f>
        <v>126.5</v>
      </c>
      <c r="AK17" s="304">
        <f t="shared" ref="AK17" si="41">IF(C17="","",IF(OR(F17="SHEER",F17="STAT. SHEER"),118,54))</f>
        <v>54</v>
      </c>
      <c r="AL17" s="318" t="str">
        <f t="shared" ref="AL17" si="42">IF(C17="","",IF(AK17&lt;65,"VERTICAL",IF(AJ17&gt;AK17,"VERTICAL","RAILROAD")))</f>
        <v>VERTICAL</v>
      </c>
      <c r="AM17" s="318">
        <f t="shared" ref="AM17" si="43">IF(C17="","",AI17/AK17)</f>
        <v>3.6615740740740739</v>
      </c>
      <c r="AN17" s="319">
        <f t="shared" ref="AN17" si="44">IF(C17="","",IF(AL17="RAILROAD","N/A",IF(AK17&lt;60,CEILING(AM17,0.5),CEILING(AM17,0.25))))</f>
        <v>4</v>
      </c>
      <c r="AO17" s="319">
        <f t="shared" ref="AO17" si="45">IF(C17="","",IF(AL17="VERTICAL",AN17*AK17/54,CEILING(AI17/54,0.5)))</f>
        <v>4</v>
      </c>
      <c r="AP17" s="318">
        <f t="shared" ref="AP17" si="46">IF(C17="","",IF(AL17="VERTICAL",CEILING(AN17*AJ17/36/0.93,0.25),CEILING(AI17/36/0.93,0.25)))</f>
        <v>15.25</v>
      </c>
      <c r="AQ17" s="320">
        <f t="shared" ref="AQ17" si="47">IF(C17="","",AP17*C17)</f>
        <v>15.25</v>
      </c>
      <c r="AR17" s="306">
        <f t="shared" ref="AR17" si="48">IF(C17="","",CEILING(AI17,1))</f>
        <v>198</v>
      </c>
      <c r="AS17" s="308">
        <f t="shared" ref="AS17" si="49">IF(C17="","",O17+(2*$AG$3)+2+1)</f>
        <v>120.5</v>
      </c>
      <c r="AT17" s="308">
        <f t="shared" ref="AT17" si="50">IF(C17="","",IF(OR(L17="3-PASS WW",L17="3-PASS IV-EC"),110,54))</f>
        <v>54</v>
      </c>
      <c r="AU17" s="308" t="str">
        <f t="shared" ref="AU17" si="51">IF(C17="","",IF(AT17&gt;AS17,"RAILROAD","VERTICAL"))</f>
        <v>VERTICAL</v>
      </c>
      <c r="AV17" s="308">
        <f t="shared" ref="AV17" si="52">IF(C17="","",IF(AU17="RAILROAD",CEILING(AR17/36/0.94,0.1),CEILING(CEILING(AR17/AT17,0.25)*AS17/36/0.94,0.1)))</f>
        <v>13.4</v>
      </c>
      <c r="AW17" s="310">
        <f t="shared" ref="AW17" si="53">IF(C17="","",AV17*C17)</f>
        <v>13.4</v>
      </c>
      <c r="AX17" s="321">
        <f t="shared" ref="AX17" si="54">IF(C17="","",N17/12/(1-$AX$13))</f>
        <v>10.82427536231884</v>
      </c>
      <c r="AY17" s="308">
        <f t="shared" ref="AY17" si="55">IF(C17="","",IF(S17="N/A","N/A",IF(O17&lt;100.01,36,IF(O17&gt;136.01,"N/A",IF(AND(O17&gt;100.011,O17&lt;112.01),48,IF(AND(O17&gt;112.011,O17&lt;124.01),60,72))))))</f>
        <v>48</v>
      </c>
      <c r="AZ17" s="312">
        <f>IF(C17="","",IF(H17="STOCK",VLOOKUP(I17,'COST - SELL'!$B$26:$G$29,6,0),IF(H17="LINE-ATELIER",VLOOKUP(I17,'COST - SELL'!$J$26:$Q$29,8,0),IF(H17="LINE-VTLUX",VLOOKUP(I17,'COST - SELL'!$B$36:$I$51,8,0),0))))</f>
        <v>19.950000000000003</v>
      </c>
      <c r="BA17" s="313">
        <f t="shared" ref="BA17" si="56">IF(C17="","",AP17*AZ17)</f>
        <v>304.23750000000007</v>
      </c>
      <c r="BB17" s="314">
        <f>IF(C17="","",IF(L17="N/A",0,VLOOKUP(L17,'COST - SELL'!$B$60:$I$63,8,0)))</f>
        <v>0</v>
      </c>
      <c r="BC17" s="313">
        <f t="shared" ref="BC17" si="57">IF(C17="","",IF(BB17=0,0,BB17*AV17))</f>
        <v>0</v>
      </c>
      <c r="BD17" s="315">
        <f>IF(C17="","",IF(H17="C.O.M.",VLOOKUP(F17,'COST - SELL'!$J$11:$N$19,5,0),VLOOKUP(F17,'COST - SELL'!$B$11:$H$19,7,0)))-7</f>
        <v>11.900000000000002</v>
      </c>
      <c r="BE17" s="315">
        <f t="shared" ref="BE17" si="58">IF(C17="","",BD17*AO17)</f>
        <v>47.600000000000009</v>
      </c>
      <c r="BF17" s="313">
        <f t="shared" ref="BF17" si="59">IF(C17="","",CEILING(BA17+BC17+BE17,0.05))</f>
        <v>351.85</v>
      </c>
      <c r="BG17" s="316">
        <f>IF(C17="","",IF(Q17="N/A",0,VLOOKUP(Q17,'COST - SELL'!$B$80:$I$91,8,0)*'FILL QUOTE-CALCULATIONS'!AX17))/2</f>
        <v>67.65172101449275</v>
      </c>
      <c r="BH17" s="316">
        <f>IF(C17="","",IF(S17="N/A",0,IF(AY17="N/A",0,INDEX('COST - SELL'!$O$70:$S$73,MATCH('FILL QUOTE-CALCULATIONS'!S17,'COST - SELL'!$O$70:$O$73,0),MATCH('FILL QUOTE-CALCULATIONS'!AY17,'COST - SELL'!$O$70:$S$70,0)))))</f>
        <v>11.8</v>
      </c>
      <c r="BI17" s="316">
        <f t="shared" ref="BI17" si="60">IF(C17="","",CEILING(BG17+BH17,0.05))</f>
        <v>79.5</v>
      </c>
      <c r="BJ17" s="316">
        <f t="shared" ref="BJ17" si="61">IF(C17="","",BF17+BI17)</f>
        <v>431.35</v>
      </c>
    </row>
    <row r="18" spans="2:62" x14ac:dyDescent="0.25">
      <c r="B18" s="231">
        <f t="shared" ref="B18:B62" si="62">1+B17</f>
        <v>4</v>
      </c>
      <c r="C18" s="180">
        <v>1</v>
      </c>
      <c r="D18" s="178" t="s">
        <v>298</v>
      </c>
      <c r="E18" s="179" t="s">
        <v>132</v>
      </c>
      <c r="F18" s="179" t="s">
        <v>116</v>
      </c>
      <c r="G18" s="671">
        <v>1.5</v>
      </c>
      <c r="H18" s="905" t="s">
        <v>187</v>
      </c>
      <c r="I18" s="905" t="s">
        <v>323</v>
      </c>
      <c r="J18" s="179"/>
      <c r="K18" s="672" t="s">
        <v>753</v>
      </c>
      <c r="L18" s="179" t="s">
        <v>122</v>
      </c>
      <c r="M18" s="672" t="s">
        <v>754</v>
      </c>
      <c r="N18" s="673">
        <v>119.5</v>
      </c>
      <c r="O18" s="673">
        <v>109.5</v>
      </c>
      <c r="P18" s="197" t="s">
        <v>266</v>
      </c>
      <c r="Q18" s="178" t="s">
        <v>737</v>
      </c>
      <c r="R18" s="176" t="s">
        <v>289</v>
      </c>
      <c r="S18" s="179" t="s">
        <v>289</v>
      </c>
      <c r="T18" s="895">
        <f t="shared" si="1"/>
        <v>276.8</v>
      </c>
      <c r="U18" s="668">
        <v>0.4</v>
      </c>
      <c r="V18" s="669">
        <v>0.5</v>
      </c>
      <c r="W18" s="896">
        <f t="shared" si="2"/>
        <v>147.15</v>
      </c>
      <c r="X18" s="694">
        <v>0.4</v>
      </c>
      <c r="Y18" s="690">
        <v>0.3</v>
      </c>
      <c r="Z18" s="667">
        <f t="shared" ref="Z18:Z62" si="63">IF(E18="",0,T18*IF($L$4="RESIDENCIAL",1-U18,1-V18)+W18*IF($L$4="RESIDENCIAL",1-X18,1-Y18))</f>
        <v>241.405</v>
      </c>
      <c r="AA18" s="659">
        <f t="shared" ref="AA18:AA62" si="64">IF(E18="",0,IF(OR(C18&lt;1,C18=""),"",IF($S$3="PESOS",Z18*C18*$AC$4, Z18*C18)))</f>
        <v>241.405</v>
      </c>
      <c r="AB18" s="895">
        <f t="shared" si="3"/>
        <v>423.95000000000005</v>
      </c>
      <c r="AC18" s="896">
        <f t="shared" ref="AC18:AC62" si="65">IF(E18="",0,IF(OR(C18&lt;1,C18=""),"",IF($S$3="PESOS",AB18*C18*$AC$4, AB18*C18)))</f>
        <v>423.95000000000005</v>
      </c>
      <c r="AD18" s="181"/>
      <c r="AE18" s="883">
        <f t="shared" si="4"/>
        <v>12.5</v>
      </c>
      <c r="AF18" s="883">
        <f t="shared" si="5"/>
        <v>5.9750000000000005</v>
      </c>
      <c r="AG18" s="883">
        <f t="shared" si="6"/>
        <v>9</v>
      </c>
      <c r="AH18" s="884">
        <f t="shared" si="7"/>
        <v>8</v>
      </c>
      <c r="AI18" s="317">
        <f t="shared" si="8"/>
        <v>197.72499999999999</v>
      </c>
      <c r="AJ18" s="304">
        <f t="shared" si="9"/>
        <v>126.5</v>
      </c>
      <c r="AK18" s="304">
        <f t="shared" si="10"/>
        <v>118</v>
      </c>
      <c r="AL18" s="318" t="str">
        <f t="shared" si="11"/>
        <v>VERTICAL</v>
      </c>
      <c r="AM18" s="318">
        <f t="shared" si="12"/>
        <v>1.6756355932203388</v>
      </c>
      <c r="AN18" s="319">
        <f t="shared" si="13"/>
        <v>1.75</v>
      </c>
      <c r="AO18" s="319">
        <f t="shared" si="14"/>
        <v>3.824074074074074</v>
      </c>
      <c r="AP18" s="318">
        <f t="shared" si="15"/>
        <v>6.75</v>
      </c>
      <c r="AQ18" s="320">
        <f t="shared" si="16"/>
        <v>6.75</v>
      </c>
      <c r="AR18" s="306">
        <f t="shared" si="17"/>
        <v>198</v>
      </c>
      <c r="AS18" s="308">
        <f t="shared" si="18"/>
        <v>120.5</v>
      </c>
      <c r="AT18" s="308">
        <f t="shared" si="19"/>
        <v>54</v>
      </c>
      <c r="AU18" s="308" t="str">
        <f t="shared" si="20"/>
        <v>VERTICAL</v>
      </c>
      <c r="AV18" s="308">
        <f t="shared" si="21"/>
        <v>13.4</v>
      </c>
      <c r="AW18" s="310">
        <f t="shared" si="22"/>
        <v>13.4</v>
      </c>
      <c r="AX18" s="321">
        <f t="shared" si="23"/>
        <v>10.82427536231884</v>
      </c>
      <c r="AY18" s="308">
        <f t="shared" si="24"/>
        <v>48</v>
      </c>
      <c r="AZ18" s="312">
        <f>IF(C18="","",IF(H18="STOCK",VLOOKUP(I18,'COST - SELL'!$B$26:$G$29,6,0),IF(H18="LINE-ATELIER",VLOOKUP(I18,'COST - SELL'!$J$26:$Q$29,8,0),IF(H18="LINE-VTLUX",VLOOKUP(I18,'COST - SELL'!$B$36:$I$51,8,0),0))))</f>
        <v>31.8</v>
      </c>
      <c r="BA18" s="313">
        <f t="shared" si="25"/>
        <v>214.65</v>
      </c>
      <c r="BB18" s="314">
        <f>IF(C18="","",IF(L18="N/A",0,VLOOKUP(L18,'COST - SELL'!$B$60:$I$63,8,0)))</f>
        <v>0</v>
      </c>
      <c r="BC18" s="313">
        <f t="shared" si="26"/>
        <v>0</v>
      </c>
      <c r="BD18" s="315">
        <f>IF(C18="","",IF(H18="C.O.M.",VLOOKUP(F18,'COST - SELL'!$J$11:$N$19,5,0),VLOOKUP(F18,'COST - SELL'!$B$11:$H$19,7,0)))</f>
        <v>16.25</v>
      </c>
      <c r="BE18" s="315">
        <f t="shared" si="27"/>
        <v>62.141203703703702</v>
      </c>
      <c r="BF18" s="313">
        <f t="shared" si="30"/>
        <v>276.8</v>
      </c>
      <c r="BG18" s="316">
        <f>IF(C18="","",IF(Q18="N/A",0,VLOOKUP(Q18,'COST - SELL'!$B$80:$I$91,8,0)*'FILL QUOTE-CALCULATIONS'!AX18))</f>
        <v>135.3034420289855</v>
      </c>
      <c r="BH18" s="316">
        <f>IF(C18="","",IF(S18="N/A",0,IF(AY18="N/A",0,INDEX('COST - SELL'!$O$70:$S$73,MATCH('FILL QUOTE-CALCULATIONS'!S18,'COST - SELL'!$O$70:$O$73,0),MATCH('FILL QUOTE-CALCULATIONS'!AY18,'COST - SELL'!$O$70:$S$70,0)))))</f>
        <v>11.8</v>
      </c>
      <c r="BI18" s="316">
        <f t="shared" si="28"/>
        <v>147.15</v>
      </c>
      <c r="BJ18" s="316">
        <f t="shared" si="29"/>
        <v>423.95000000000005</v>
      </c>
    </row>
    <row r="19" spans="2:62" x14ac:dyDescent="0.25">
      <c r="B19" s="231">
        <f t="shared" si="62"/>
        <v>5</v>
      </c>
      <c r="C19" s="180">
        <v>1</v>
      </c>
      <c r="D19" s="178" t="s">
        <v>298</v>
      </c>
      <c r="E19" s="179" t="s">
        <v>132</v>
      </c>
      <c r="F19" s="179" t="s">
        <v>136</v>
      </c>
      <c r="G19" s="671">
        <v>1.5</v>
      </c>
      <c r="H19" s="905" t="s">
        <v>187</v>
      </c>
      <c r="I19" s="905" t="s">
        <v>322</v>
      </c>
      <c r="J19" s="179" t="str">
        <f t="shared" ref="J19" si="66">IF(OR(C19="",C19&lt;1),"",IF(H19="C.O.M.",CEILING(AQ19,0.5),""))</f>
        <v/>
      </c>
      <c r="K19" s="672" t="s">
        <v>756</v>
      </c>
      <c r="L19" s="179" t="s">
        <v>122</v>
      </c>
      <c r="M19" s="672" t="s">
        <v>755</v>
      </c>
      <c r="N19" s="673">
        <v>100</v>
      </c>
      <c r="O19" s="673">
        <v>109</v>
      </c>
      <c r="P19" s="197" t="s">
        <v>266</v>
      </c>
      <c r="Q19" s="178" t="s">
        <v>737</v>
      </c>
      <c r="R19" s="176" t="s">
        <v>289</v>
      </c>
      <c r="S19" s="179" t="s">
        <v>289</v>
      </c>
      <c r="T19" s="895">
        <f t="shared" si="1"/>
        <v>330.5</v>
      </c>
      <c r="U19" s="668">
        <v>0.4</v>
      </c>
      <c r="V19" s="669">
        <v>0.5</v>
      </c>
      <c r="W19" s="896">
        <f t="shared" si="2"/>
        <v>125.05000000000001</v>
      </c>
      <c r="X19" s="694">
        <v>0.4</v>
      </c>
      <c r="Y19" s="690">
        <v>0.3</v>
      </c>
      <c r="Z19" s="667">
        <f t="shared" si="63"/>
        <v>252.785</v>
      </c>
      <c r="AA19" s="659">
        <f t="shared" si="64"/>
        <v>252.785</v>
      </c>
      <c r="AB19" s="895">
        <f t="shared" si="3"/>
        <v>455.55</v>
      </c>
      <c r="AC19" s="896">
        <f t="shared" si="65"/>
        <v>455.55</v>
      </c>
      <c r="AD19" s="181"/>
      <c r="AE19" s="883">
        <f t="shared" si="4"/>
        <v>12.5</v>
      </c>
      <c r="AF19" s="883">
        <f t="shared" si="5"/>
        <v>5</v>
      </c>
      <c r="AG19" s="883">
        <f t="shared" si="6"/>
        <v>9</v>
      </c>
      <c r="AH19" s="884">
        <f t="shared" si="7"/>
        <v>8</v>
      </c>
      <c r="AI19" s="317">
        <f t="shared" si="8"/>
        <v>167.5</v>
      </c>
      <c r="AJ19" s="304">
        <f t="shared" si="9"/>
        <v>126</v>
      </c>
      <c r="AK19" s="304">
        <f t="shared" si="10"/>
        <v>54</v>
      </c>
      <c r="AL19" s="318" t="str">
        <f t="shared" si="11"/>
        <v>VERTICAL</v>
      </c>
      <c r="AM19" s="318">
        <f t="shared" si="12"/>
        <v>3.1018518518518516</v>
      </c>
      <c r="AN19" s="319">
        <f t="shared" si="13"/>
        <v>3.5</v>
      </c>
      <c r="AO19" s="319">
        <f t="shared" si="14"/>
        <v>3.5</v>
      </c>
      <c r="AP19" s="318">
        <f t="shared" si="15"/>
        <v>13.25</v>
      </c>
      <c r="AQ19" s="320">
        <f t="shared" si="16"/>
        <v>13.25</v>
      </c>
      <c r="AR19" s="306">
        <f t="shared" si="17"/>
        <v>168</v>
      </c>
      <c r="AS19" s="308">
        <f t="shared" si="18"/>
        <v>120</v>
      </c>
      <c r="AT19" s="308">
        <f t="shared" si="19"/>
        <v>54</v>
      </c>
      <c r="AU19" s="308" t="str">
        <f t="shared" si="20"/>
        <v>VERTICAL</v>
      </c>
      <c r="AV19" s="308">
        <f t="shared" si="21"/>
        <v>11.600000000000001</v>
      </c>
      <c r="AW19" s="310">
        <f t="shared" si="22"/>
        <v>11.600000000000001</v>
      </c>
      <c r="AX19" s="321">
        <f t="shared" si="23"/>
        <v>9.0579710144927539</v>
      </c>
      <c r="AY19" s="308">
        <f t="shared" si="24"/>
        <v>48</v>
      </c>
      <c r="AZ19" s="312">
        <f>IF(C19="","",IF(H19="STOCK",VLOOKUP(I19,'COST - SELL'!$B$26:$G$29,6,0),IF(H19="LINE-ATELIER",VLOOKUP(I19,'COST - SELL'!$J$26:$Q$29,8,0),IF(H19="LINE-VTLUX",VLOOKUP(I19,'COST - SELL'!$B$36:$I$51,8,0),0))))</f>
        <v>19.950000000000003</v>
      </c>
      <c r="BA19" s="313">
        <f t="shared" si="25"/>
        <v>264.33750000000003</v>
      </c>
      <c r="BB19" s="314">
        <f>IF(C19="","",IF(L19="N/A",0,VLOOKUP(L19,'COST - SELL'!$B$60:$I$63,8,0)))</f>
        <v>0</v>
      </c>
      <c r="BC19" s="313">
        <f t="shared" si="26"/>
        <v>0</v>
      </c>
      <c r="BD19" s="315">
        <f>IF(C19="","",IF(H19="C.O.M.",VLOOKUP(F19,'COST - SELL'!$J$11:$N$19,5,0),VLOOKUP(F19,'COST - SELL'!$B$11:$H$19,7,0)))</f>
        <v>18.900000000000002</v>
      </c>
      <c r="BE19" s="315">
        <f t="shared" si="27"/>
        <v>66.150000000000006</v>
      </c>
      <c r="BF19" s="313">
        <f t="shared" si="30"/>
        <v>330.5</v>
      </c>
      <c r="BG19" s="316">
        <f>IF(C19="","",IF(Q19="N/A",0,VLOOKUP(Q19,'COST - SELL'!$B$80:$I$91,8,0)*'FILL QUOTE-CALCULATIONS'!AX19))</f>
        <v>113.22463768115942</v>
      </c>
      <c r="BH19" s="316">
        <f>IF(C19="","",IF(S19="N/A",0,IF(AY19="N/A",0,INDEX('COST - SELL'!$O$70:$S$73,MATCH('FILL QUOTE-CALCULATIONS'!S19,'COST - SELL'!$O$70:$O$73,0),MATCH('FILL QUOTE-CALCULATIONS'!AY19,'COST - SELL'!$O$70:$S$70,0)))))</f>
        <v>11.8</v>
      </c>
      <c r="BI19" s="316">
        <f t="shared" si="28"/>
        <v>125.05000000000001</v>
      </c>
      <c r="BJ19" s="316">
        <f t="shared" si="29"/>
        <v>455.55</v>
      </c>
    </row>
    <row r="20" spans="2:62" x14ac:dyDescent="0.25">
      <c r="B20" s="231">
        <f t="shared" si="62"/>
        <v>6</v>
      </c>
      <c r="C20" s="180">
        <v>1</v>
      </c>
      <c r="D20" s="178" t="s">
        <v>298</v>
      </c>
      <c r="E20" s="179" t="s">
        <v>132</v>
      </c>
      <c r="F20" s="179" t="s">
        <v>116</v>
      </c>
      <c r="G20" s="671">
        <v>1.5</v>
      </c>
      <c r="H20" s="905" t="s">
        <v>187</v>
      </c>
      <c r="I20" s="905" t="s">
        <v>323</v>
      </c>
      <c r="J20" s="179"/>
      <c r="K20" s="672" t="s">
        <v>758</v>
      </c>
      <c r="L20" s="179" t="s">
        <v>122</v>
      </c>
      <c r="M20" s="672" t="s">
        <v>755</v>
      </c>
      <c r="N20" s="673">
        <v>100</v>
      </c>
      <c r="O20" s="673">
        <v>109</v>
      </c>
      <c r="P20" s="197" t="s">
        <v>266</v>
      </c>
      <c r="Q20" s="178" t="s">
        <v>737</v>
      </c>
      <c r="R20" s="176" t="s">
        <v>289</v>
      </c>
      <c r="S20" s="179" t="s">
        <v>289</v>
      </c>
      <c r="T20" s="895">
        <f t="shared" si="1"/>
        <v>236.15</v>
      </c>
      <c r="U20" s="668">
        <v>0.4</v>
      </c>
      <c r="V20" s="669">
        <v>0.5</v>
      </c>
      <c r="W20" s="896">
        <f t="shared" si="2"/>
        <v>125.05000000000001</v>
      </c>
      <c r="X20" s="694">
        <v>0.4</v>
      </c>
      <c r="Y20" s="690">
        <v>0.3</v>
      </c>
      <c r="Z20" s="667">
        <f t="shared" si="63"/>
        <v>205.61</v>
      </c>
      <c r="AA20" s="659">
        <f t="shared" si="64"/>
        <v>205.61</v>
      </c>
      <c r="AB20" s="895">
        <f t="shared" si="3"/>
        <v>361.20000000000005</v>
      </c>
      <c r="AC20" s="896">
        <f t="shared" si="65"/>
        <v>361.20000000000005</v>
      </c>
      <c r="AD20" s="181"/>
      <c r="AE20" s="883">
        <f t="shared" si="4"/>
        <v>12.5</v>
      </c>
      <c r="AF20" s="883">
        <f t="shared" si="5"/>
        <v>5</v>
      </c>
      <c r="AG20" s="883">
        <f t="shared" si="6"/>
        <v>9</v>
      </c>
      <c r="AH20" s="884">
        <f t="shared" si="7"/>
        <v>8</v>
      </c>
      <c r="AI20" s="317">
        <f t="shared" si="8"/>
        <v>167.5</v>
      </c>
      <c r="AJ20" s="304">
        <f t="shared" si="9"/>
        <v>126</v>
      </c>
      <c r="AK20" s="304">
        <f t="shared" si="10"/>
        <v>118</v>
      </c>
      <c r="AL20" s="318" t="str">
        <f t="shared" si="11"/>
        <v>VERTICAL</v>
      </c>
      <c r="AM20" s="318">
        <f t="shared" si="12"/>
        <v>1.4194915254237288</v>
      </c>
      <c r="AN20" s="319">
        <f t="shared" si="13"/>
        <v>1.5</v>
      </c>
      <c r="AO20" s="319">
        <f t="shared" si="14"/>
        <v>3.2777777777777777</v>
      </c>
      <c r="AP20" s="318">
        <f t="shared" si="15"/>
        <v>5.75</v>
      </c>
      <c r="AQ20" s="320">
        <f t="shared" si="16"/>
        <v>5.75</v>
      </c>
      <c r="AR20" s="306">
        <f t="shared" si="17"/>
        <v>168</v>
      </c>
      <c r="AS20" s="308">
        <f t="shared" si="18"/>
        <v>120</v>
      </c>
      <c r="AT20" s="308">
        <f t="shared" si="19"/>
        <v>54</v>
      </c>
      <c r="AU20" s="308" t="str">
        <f t="shared" si="20"/>
        <v>VERTICAL</v>
      </c>
      <c r="AV20" s="308">
        <f t="shared" si="21"/>
        <v>11.600000000000001</v>
      </c>
      <c r="AW20" s="310">
        <f t="shared" si="22"/>
        <v>11.600000000000001</v>
      </c>
      <c r="AX20" s="321">
        <f t="shared" si="23"/>
        <v>9.0579710144927539</v>
      </c>
      <c r="AY20" s="308">
        <f t="shared" si="24"/>
        <v>48</v>
      </c>
      <c r="AZ20" s="312">
        <f>IF(C20="","",IF(H20="STOCK",VLOOKUP(I20,'COST - SELL'!$B$26:$G$29,6,0),IF(H20="LINE-ATELIER",VLOOKUP(I20,'COST - SELL'!$J$26:$Q$29,8,0),IF(H20="LINE-VTLUX",VLOOKUP(I20,'COST - SELL'!$B$36:$I$51,8,0),0))))</f>
        <v>31.8</v>
      </c>
      <c r="BA20" s="313">
        <f t="shared" si="25"/>
        <v>182.85</v>
      </c>
      <c r="BB20" s="314">
        <f>IF(C20="","",IF(L20="N/A",0,VLOOKUP(L20,'COST - SELL'!$B$60:$I$63,8,0)))</f>
        <v>0</v>
      </c>
      <c r="BC20" s="313">
        <f t="shared" si="26"/>
        <v>0</v>
      </c>
      <c r="BD20" s="315">
        <f>IF(C20="","",IF(H20="C.O.M.",VLOOKUP(F20,'COST - SELL'!$J$11:$N$19,5,0),VLOOKUP(F20,'COST - SELL'!$B$11:$H$19,7,0)))</f>
        <v>16.25</v>
      </c>
      <c r="BE20" s="315">
        <f t="shared" si="27"/>
        <v>53.263888888888886</v>
      </c>
      <c r="BF20" s="313">
        <f t="shared" si="30"/>
        <v>236.15</v>
      </c>
      <c r="BG20" s="316">
        <f>IF(C20="","",IF(Q20="N/A",0,VLOOKUP(Q20,'COST - SELL'!$B$80:$I$91,8,0)*'FILL QUOTE-CALCULATIONS'!AX20))</f>
        <v>113.22463768115942</v>
      </c>
      <c r="BH20" s="316">
        <f>IF(C20="","",IF(S20="N/A",0,IF(AY20="N/A",0,INDEX('COST - SELL'!$O$70:$S$73,MATCH('FILL QUOTE-CALCULATIONS'!S20,'COST - SELL'!$O$70:$O$73,0),MATCH('FILL QUOTE-CALCULATIONS'!AY20,'COST - SELL'!$O$70:$S$70,0)))))</f>
        <v>11.8</v>
      </c>
      <c r="BI20" s="316">
        <f t="shared" si="28"/>
        <v>125.05000000000001</v>
      </c>
      <c r="BJ20" s="316">
        <f t="shared" si="29"/>
        <v>361.20000000000005</v>
      </c>
    </row>
    <row r="21" spans="2:62" x14ac:dyDescent="0.25">
      <c r="B21" s="231">
        <f t="shared" si="62"/>
        <v>7</v>
      </c>
      <c r="C21" s="180"/>
      <c r="D21" s="178"/>
      <c r="E21" s="179"/>
      <c r="F21" s="179"/>
      <c r="G21" s="671"/>
      <c r="H21" s="905"/>
      <c r="I21" s="905"/>
      <c r="J21" s="179"/>
      <c r="K21" s="672"/>
      <c r="L21" s="179"/>
      <c r="M21" s="672"/>
      <c r="N21" s="673"/>
      <c r="O21" s="673"/>
      <c r="P21" s="197"/>
      <c r="Q21" s="178"/>
      <c r="R21" s="176"/>
      <c r="S21" s="179"/>
      <c r="T21" s="895">
        <f t="shared" si="1"/>
        <v>0</v>
      </c>
      <c r="U21" s="668">
        <v>0.3</v>
      </c>
      <c r="V21" s="669">
        <v>0.5</v>
      </c>
      <c r="W21" s="896" t="str">
        <f t="shared" si="2"/>
        <v/>
      </c>
      <c r="X21" s="694">
        <v>0.3</v>
      </c>
      <c r="Y21" s="690">
        <v>0.3</v>
      </c>
      <c r="Z21" s="667">
        <f t="shared" si="63"/>
        <v>0</v>
      </c>
      <c r="AA21" s="659">
        <f t="shared" si="64"/>
        <v>0</v>
      </c>
      <c r="AB21" s="895">
        <f t="shared" si="3"/>
        <v>0</v>
      </c>
      <c r="AC21" s="896">
        <f t="shared" si="65"/>
        <v>0</v>
      </c>
      <c r="AD21" s="181"/>
      <c r="AE21" s="883" t="str">
        <f t="shared" si="4"/>
        <v/>
      </c>
      <c r="AF21" s="883" t="str">
        <f t="shared" si="5"/>
        <v/>
      </c>
      <c r="AG21" s="883" t="str">
        <f t="shared" si="6"/>
        <v/>
      </c>
      <c r="AH21" s="884" t="str">
        <f t="shared" si="7"/>
        <v/>
      </c>
      <c r="AI21" s="317" t="str">
        <f t="shared" si="8"/>
        <v/>
      </c>
      <c r="AJ21" s="304" t="str">
        <f t="shared" si="9"/>
        <v/>
      </c>
      <c r="AK21" s="304" t="str">
        <f t="shared" si="10"/>
        <v/>
      </c>
      <c r="AL21" s="318" t="str">
        <f t="shared" si="11"/>
        <v/>
      </c>
      <c r="AM21" s="318" t="str">
        <f t="shared" si="12"/>
        <v/>
      </c>
      <c r="AN21" s="319" t="str">
        <f t="shared" si="13"/>
        <v/>
      </c>
      <c r="AO21" s="319" t="str">
        <f t="shared" si="14"/>
        <v/>
      </c>
      <c r="AP21" s="318" t="str">
        <f t="shared" si="15"/>
        <v/>
      </c>
      <c r="AQ21" s="320" t="str">
        <f t="shared" si="16"/>
        <v/>
      </c>
      <c r="AR21" s="306" t="str">
        <f t="shared" si="17"/>
        <v/>
      </c>
      <c r="AS21" s="308" t="str">
        <f t="shared" si="18"/>
        <v/>
      </c>
      <c r="AT21" s="308" t="str">
        <f t="shared" si="19"/>
        <v/>
      </c>
      <c r="AU21" s="308" t="str">
        <f t="shared" si="20"/>
        <v/>
      </c>
      <c r="AV21" s="308" t="str">
        <f t="shared" si="21"/>
        <v/>
      </c>
      <c r="AW21" s="310" t="str">
        <f t="shared" si="22"/>
        <v/>
      </c>
      <c r="AX21" s="321" t="str">
        <f t="shared" si="23"/>
        <v/>
      </c>
      <c r="AY21" s="308" t="str">
        <f t="shared" si="24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5"/>
        <v/>
      </c>
      <c r="BB21" s="314" t="str">
        <f>IF(C21="","",IF(L21="N/A",0,VLOOKUP(L21,'COST - SELL'!$B$60:$I$63,8,0)))</f>
        <v/>
      </c>
      <c r="BC21" s="313" t="str">
        <f t="shared" si="26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7"/>
        <v/>
      </c>
      <c r="BF21" s="313" t="str">
        <f t="shared" si="30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8"/>
        <v/>
      </c>
      <c r="BJ21" s="316" t="str">
        <f t="shared" si="29"/>
        <v/>
      </c>
    </row>
    <row r="22" spans="2:62" x14ac:dyDescent="0.25">
      <c r="B22" s="231">
        <f t="shared" si="62"/>
        <v>8</v>
      </c>
      <c r="C22" s="180"/>
      <c r="D22" s="178"/>
      <c r="E22" s="179"/>
      <c r="F22" s="179"/>
      <c r="G22" s="671"/>
      <c r="H22" s="905"/>
      <c r="I22" s="905"/>
      <c r="J22" s="179"/>
      <c r="K22" s="672"/>
      <c r="L22" s="179"/>
      <c r="M22" s="672"/>
      <c r="N22" s="673"/>
      <c r="O22" s="673"/>
      <c r="P22" s="197"/>
      <c r="Q22" s="178"/>
      <c r="R22" s="176"/>
      <c r="S22" s="179"/>
      <c r="T22" s="895">
        <f t="shared" si="1"/>
        <v>0</v>
      </c>
      <c r="U22" s="668">
        <v>0.3</v>
      </c>
      <c r="V22" s="669">
        <v>0.5</v>
      </c>
      <c r="W22" s="896" t="str">
        <f t="shared" si="2"/>
        <v/>
      </c>
      <c r="X22" s="694">
        <v>0.3</v>
      </c>
      <c r="Y22" s="690">
        <v>0.3</v>
      </c>
      <c r="Z22" s="667">
        <f t="shared" si="63"/>
        <v>0</v>
      </c>
      <c r="AA22" s="659">
        <f t="shared" si="64"/>
        <v>0</v>
      </c>
      <c r="AB22" s="895">
        <f t="shared" si="3"/>
        <v>0</v>
      </c>
      <c r="AC22" s="896">
        <f t="shared" si="65"/>
        <v>0</v>
      </c>
      <c r="AD22" s="181"/>
      <c r="AE22" s="883" t="str">
        <f t="shared" si="4"/>
        <v/>
      </c>
      <c r="AF22" s="883" t="str">
        <f t="shared" si="5"/>
        <v/>
      </c>
      <c r="AG22" s="883" t="str">
        <f t="shared" si="6"/>
        <v/>
      </c>
      <c r="AH22" s="884" t="str">
        <f t="shared" si="7"/>
        <v/>
      </c>
      <c r="AI22" s="317" t="str">
        <f t="shared" si="8"/>
        <v/>
      </c>
      <c r="AJ22" s="304" t="str">
        <f t="shared" si="9"/>
        <v/>
      </c>
      <c r="AK22" s="304" t="str">
        <f t="shared" si="10"/>
        <v/>
      </c>
      <c r="AL22" s="318" t="str">
        <f t="shared" si="11"/>
        <v/>
      </c>
      <c r="AM22" s="318" t="str">
        <f t="shared" si="12"/>
        <v/>
      </c>
      <c r="AN22" s="319" t="str">
        <f t="shared" si="13"/>
        <v/>
      </c>
      <c r="AO22" s="319" t="str">
        <f t="shared" si="14"/>
        <v/>
      </c>
      <c r="AP22" s="318" t="str">
        <f t="shared" si="15"/>
        <v/>
      </c>
      <c r="AQ22" s="320" t="str">
        <f t="shared" si="16"/>
        <v/>
      </c>
      <c r="AR22" s="306" t="str">
        <f t="shared" si="17"/>
        <v/>
      </c>
      <c r="AS22" s="308" t="str">
        <f t="shared" si="18"/>
        <v/>
      </c>
      <c r="AT22" s="308" t="str">
        <f t="shared" si="19"/>
        <v/>
      </c>
      <c r="AU22" s="308" t="str">
        <f t="shared" si="20"/>
        <v/>
      </c>
      <c r="AV22" s="308" t="str">
        <f t="shared" si="21"/>
        <v/>
      </c>
      <c r="AW22" s="310" t="str">
        <f t="shared" si="22"/>
        <v/>
      </c>
      <c r="AX22" s="321" t="str">
        <f t="shared" si="23"/>
        <v/>
      </c>
      <c r="AY22" s="308" t="str">
        <f t="shared" si="24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5"/>
        <v/>
      </c>
      <c r="BB22" s="314" t="str">
        <f>IF(C22="","",IF(L22="N/A",0,VLOOKUP(L22,'COST - SELL'!$B$60:$I$63,8,0)))</f>
        <v/>
      </c>
      <c r="BC22" s="313" t="str">
        <f t="shared" si="26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7"/>
        <v/>
      </c>
      <c r="BF22" s="313" t="str">
        <f t="shared" si="30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8"/>
        <v/>
      </c>
      <c r="BJ22" s="316" t="str">
        <f t="shared" si="29"/>
        <v/>
      </c>
    </row>
    <row r="23" spans="2:62" x14ac:dyDescent="0.25">
      <c r="B23" s="231">
        <f t="shared" si="62"/>
        <v>9</v>
      </c>
      <c r="C23" s="180"/>
      <c r="D23" s="178"/>
      <c r="E23" s="179"/>
      <c r="F23" s="179"/>
      <c r="G23" s="671"/>
      <c r="H23" s="905"/>
      <c r="I23" s="905"/>
      <c r="J23" s="179"/>
      <c r="K23" s="672"/>
      <c r="L23" s="179"/>
      <c r="M23" s="672"/>
      <c r="N23" s="673"/>
      <c r="O23" s="673"/>
      <c r="P23" s="197"/>
      <c r="Q23" s="178"/>
      <c r="R23" s="176"/>
      <c r="S23" s="179"/>
      <c r="T23" s="895">
        <f t="shared" si="1"/>
        <v>0</v>
      </c>
      <c r="U23" s="668">
        <v>0.3</v>
      </c>
      <c r="V23" s="669">
        <v>0.5</v>
      </c>
      <c r="W23" s="896" t="str">
        <f t="shared" si="2"/>
        <v/>
      </c>
      <c r="X23" s="694">
        <v>0.3</v>
      </c>
      <c r="Y23" s="690">
        <v>0.3</v>
      </c>
      <c r="Z23" s="667">
        <f t="shared" si="63"/>
        <v>0</v>
      </c>
      <c r="AA23" s="659">
        <f t="shared" si="64"/>
        <v>0</v>
      </c>
      <c r="AB23" s="895">
        <f t="shared" si="3"/>
        <v>0</v>
      </c>
      <c r="AC23" s="896">
        <f t="shared" si="65"/>
        <v>0</v>
      </c>
      <c r="AD23" s="181"/>
      <c r="AE23" s="883" t="str">
        <f t="shared" si="4"/>
        <v/>
      </c>
      <c r="AF23" s="883" t="str">
        <f t="shared" si="5"/>
        <v/>
      </c>
      <c r="AG23" s="883" t="str">
        <f t="shared" si="6"/>
        <v/>
      </c>
      <c r="AH23" s="884" t="str">
        <f t="shared" si="7"/>
        <v/>
      </c>
      <c r="AI23" s="317" t="str">
        <f t="shared" si="8"/>
        <v/>
      </c>
      <c r="AJ23" s="304" t="str">
        <f t="shared" si="9"/>
        <v/>
      </c>
      <c r="AK23" s="304" t="str">
        <f t="shared" si="10"/>
        <v/>
      </c>
      <c r="AL23" s="318" t="str">
        <f t="shared" si="11"/>
        <v/>
      </c>
      <c r="AM23" s="318" t="str">
        <f t="shared" si="12"/>
        <v/>
      </c>
      <c r="AN23" s="319" t="str">
        <f t="shared" si="13"/>
        <v/>
      </c>
      <c r="AO23" s="319" t="str">
        <f t="shared" si="14"/>
        <v/>
      </c>
      <c r="AP23" s="318" t="str">
        <f t="shared" si="15"/>
        <v/>
      </c>
      <c r="AQ23" s="320" t="str">
        <f t="shared" si="16"/>
        <v/>
      </c>
      <c r="AR23" s="306" t="str">
        <f t="shared" si="17"/>
        <v/>
      </c>
      <c r="AS23" s="308" t="str">
        <f t="shared" si="18"/>
        <v/>
      </c>
      <c r="AT23" s="308" t="str">
        <f t="shared" si="19"/>
        <v/>
      </c>
      <c r="AU23" s="308" t="str">
        <f t="shared" si="20"/>
        <v/>
      </c>
      <c r="AV23" s="308" t="str">
        <f t="shared" si="21"/>
        <v/>
      </c>
      <c r="AW23" s="310" t="str">
        <f t="shared" si="22"/>
        <v/>
      </c>
      <c r="AX23" s="321" t="str">
        <f t="shared" si="23"/>
        <v/>
      </c>
      <c r="AY23" s="308" t="str">
        <f t="shared" si="24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5"/>
        <v/>
      </c>
      <c r="BB23" s="314" t="str">
        <f>IF(C23="","",IF(L23="N/A",0,VLOOKUP(L23,'COST - SELL'!$B$60:$I$63,8,0)))</f>
        <v/>
      </c>
      <c r="BC23" s="313" t="str">
        <f t="shared" si="26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7"/>
        <v/>
      </c>
      <c r="BF23" s="313" t="str">
        <f t="shared" si="30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8"/>
        <v/>
      </c>
      <c r="BJ23" s="316" t="str">
        <f t="shared" si="29"/>
        <v/>
      </c>
    </row>
    <row r="24" spans="2:62" x14ac:dyDescent="0.25">
      <c r="B24" s="231">
        <f t="shared" si="62"/>
        <v>10</v>
      </c>
      <c r="C24" s="180"/>
      <c r="D24" s="178"/>
      <c r="E24" s="179"/>
      <c r="F24" s="179"/>
      <c r="G24" s="671"/>
      <c r="H24" s="905"/>
      <c r="I24" s="905"/>
      <c r="J24" s="179"/>
      <c r="K24" s="672"/>
      <c r="L24" s="179"/>
      <c r="M24" s="672"/>
      <c r="N24" s="673"/>
      <c r="O24" s="673"/>
      <c r="P24" s="197"/>
      <c r="Q24" s="178"/>
      <c r="R24" s="176"/>
      <c r="S24" s="179"/>
      <c r="T24" s="895">
        <f t="shared" si="1"/>
        <v>0</v>
      </c>
      <c r="U24" s="668">
        <v>0.3</v>
      </c>
      <c r="V24" s="669">
        <v>0.5</v>
      </c>
      <c r="W24" s="896" t="str">
        <f t="shared" si="2"/>
        <v/>
      </c>
      <c r="X24" s="694">
        <v>0.3</v>
      </c>
      <c r="Y24" s="690">
        <v>0.3</v>
      </c>
      <c r="Z24" s="667">
        <f t="shared" si="63"/>
        <v>0</v>
      </c>
      <c r="AA24" s="659">
        <f t="shared" si="64"/>
        <v>0</v>
      </c>
      <c r="AB24" s="895">
        <f t="shared" si="3"/>
        <v>0</v>
      </c>
      <c r="AC24" s="896">
        <f t="shared" si="65"/>
        <v>0</v>
      </c>
      <c r="AD24" s="181"/>
      <c r="AE24" s="883" t="str">
        <f t="shared" si="4"/>
        <v/>
      </c>
      <c r="AF24" s="883" t="str">
        <f t="shared" si="5"/>
        <v/>
      </c>
      <c r="AG24" s="883" t="str">
        <f t="shared" si="6"/>
        <v/>
      </c>
      <c r="AH24" s="884" t="str">
        <f t="shared" si="7"/>
        <v/>
      </c>
      <c r="AI24" s="317" t="str">
        <f t="shared" si="8"/>
        <v/>
      </c>
      <c r="AJ24" s="304" t="str">
        <f t="shared" si="9"/>
        <v/>
      </c>
      <c r="AK24" s="304" t="str">
        <f t="shared" si="10"/>
        <v/>
      </c>
      <c r="AL24" s="318" t="str">
        <f t="shared" si="11"/>
        <v/>
      </c>
      <c r="AM24" s="318" t="str">
        <f t="shared" si="12"/>
        <v/>
      </c>
      <c r="AN24" s="319" t="str">
        <f t="shared" si="13"/>
        <v/>
      </c>
      <c r="AO24" s="319" t="str">
        <f t="shared" si="14"/>
        <v/>
      </c>
      <c r="AP24" s="318" t="str">
        <f t="shared" si="15"/>
        <v/>
      </c>
      <c r="AQ24" s="320" t="str">
        <f t="shared" si="16"/>
        <v/>
      </c>
      <c r="AR24" s="306" t="str">
        <f t="shared" si="17"/>
        <v/>
      </c>
      <c r="AS24" s="308" t="str">
        <f t="shared" si="18"/>
        <v/>
      </c>
      <c r="AT24" s="308" t="str">
        <f t="shared" si="19"/>
        <v/>
      </c>
      <c r="AU24" s="308" t="str">
        <f t="shared" si="20"/>
        <v/>
      </c>
      <c r="AV24" s="308" t="str">
        <f t="shared" si="21"/>
        <v/>
      </c>
      <c r="AW24" s="310" t="str">
        <f t="shared" si="22"/>
        <v/>
      </c>
      <c r="AX24" s="321" t="str">
        <f t="shared" si="23"/>
        <v/>
      </c>
      <c r="AY24" s="308" t="str">
        <f t="shared" si="24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5"/>
        <v/>
      </c>
      <c r="BB24" s="314" t="str">
        <f>IF(C24="","",IF(L24="N/A",0,VLOOKUP(L24,'COST - SELL'!$B$60:$I$63,8,0)))</f>
        <v/>
      </c>
      <c r="BC24" s="313" t="str">
        <f t="shared" si="26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7"/>
        <v/>
      </c>
      <c r="BF24" s="313" t="str">
        <f t="shared" si="30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8"/>
        <v/>
      </c>
      <c r="BJ24" s="316" t="str">
        <f t="shared" si="29"/>
        <v/>
      </c>
    </row>
    <row r="25" spans="2:62" x14ac:dyDescent="0.25">
      <c r="B25" s="231">
        <f t="shared" si="62"/>
        <v>11</v>
      </c>
      <c r="C25" s="180"/>
      <c r="D25" s="178"/>
      <c r="E25" s="179"/>
      <c r="F25" s="179"/>
      <c r="G25" s="671"/>
      <c r="H25" s="905"/>
      <c r="I25" s="905"/>
      <c r="J25" s="179"/>
      <c r="K25" s="672"/>
      <c r="L25" s="179"/>
      <c r="M25" s="672"/>
      <c r="N25" s="673"/>
      <c r="O25" s="673"/>
      <c r="P25" s="197"/>
      <c r="Q25" s="178"/>
      <c r="R25" s="176"/>
      <c r="S25" s="179"/>
      <c r="T25" s="895">
        <f t="shared" si="1"/>
        <v>0</v>
      </c>
      <c r="U25" s="668">
        <v>0.3</v>
      </c>
      <c r="V25" s="669">
        <v>0.5</v>
      </c>
      <c r="W25" s="896" t="str">
        <f t="shared" si="2"/>
        <v/>
      </c>
      <c r="X25" s="694">
        <v>0.3</v>
      </c>
      <c r="Y25" s="690">
        <v>0.3</v>
      </c>
      <c r="Z25" s="667">
        <f t="shared" si="63"/>
        <v>0</v>
      </c>
      <c r="AA25" s="659">
        <f t="shared" si="64"/>
        <v>0</v>
      </c>
      <c r="AB25" s="895">
        <f t="shared" si="3"/>
        <v>0</v>
      </c>
      <c r="AC25" s="896">
        <f t="shared" si="65"/>
        <v>0</v>
      </c>
      <c r="AD25" s="181"/>
      <c r="AE25" s="883" t="str">
        <f t="shared" si="4"/>
        <v/>
      </c>
      <c r="AF25" s="883" t="str">
        <f t="shared" si="5"/>
        <v/>
      </c>
      <c r="AG25" s="883" t="str">
        <f t="shared" si="6"/>
        <v/>
      </c>
      <c r="AH25" s="884" t="str">
        <f t="shared" si="7"/>
        <v/>
      </c>
      <c r="AI25" s="317" t="str">
        <f t="shared" si="8"/>
        <v/>
      </c>
      <c r="AJ25" s="304" t="str">
        <f t="shared" si="9"/>
        <v/>
      </c>
      <c r="AK25" s="304" t="str">
        <f t="shared" si="10"/>
        <v/>
      </c>
      <c r="AL25" s="318" t="str">
        <f t="shared" si="11"/>
        <v/>
      </c>
      <c r="AM25" s="318" t="str">
        <f t="shared" si="12"/>
        <v/>
      </c>
      <c r="AN25" s="319" t="str">
        <f t="shared" si="13"/>
        <v/>
      </c>
      <c r="AO25" s="319" t="str">
        <f t="shared" si="14"/>
        <v/>
      </c>
      <c r="AP25" s="318" t="str">
        <f t="shared" si="15"/>
        <v/>
      </c>
      <c r="AQ25" s="320" t="str">
        <f t="shared" si="16"/>
        <v/>
      </c>
      <c r="AR25" s="306" t="str">
        <f t="shared" si="17"/>
        <v/>
      </c>
      <c r="AS25" s="308" t="str">
        <f t="shared" si="18"/>
        <v/>
      </c>
      <c r="AT25" s="308" t="str">
        <f t="shared" si="19"/>
        <v/>
      </c>
      <c r="AU25" s="308" t="str">
        <f t="shared" si="20"/>
        <v/>
      </c>
      <c r="AV25" s="308" t="str">
        <f t="shared" si="21"/>
        <v/>
      </c>
      <c r="AW25" s="310" t="str">
        <f t="shared" si="22"/>
        <v/>
      </c>
      <c r="AX25" s="321" t="str">
        <f t="shared" si="23"/>
        <v/>
      </c>
      <c r="AY25" s="308" t="str">
        <f t="shared" ref="AY25:AY62" si="67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5"/>
        <v/>
      </c>
      <c r="BB25" s="314" t="str">
        <f>IF(C25="","",IF(L25="N/A",0,VLOOKUP(L25,'COST - SELL'!$B$60:$I$63,8,0)))</f>
        <v/>
      </c>
      <c r="BC25" s="313" t="str">
        <f t="shared" si="26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7"/>
        <v/>
      </c>
      <c r="BF25" s="313" t="str">
        <f t="shared" si="30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8"/>
        <v/>
      </c>
      <c r="BJ25" s="316" t="str">
        <f t="shared" si="29"/>
        <v/>
      </c>
    </row>
    <row r="26" spans="2:62" x14ac:dyDescent="0.25">
      <c r="B26" s="231">
        <f t="shared" si="62"/>
        <v>12</v>
      </c>
      <c r="C26" s="180"/>
      <c r="D26" s="178"/>
      <c r="E26" s="179"/>
      <c r="F26" s="179"/>
      <c r="G26" s="671"/>
      <c r="H26" s="905"/>
      <c r="I26" s="905"/>
      <c r="J26" s="179"/>
      <c r="K26" s="672"/>
      <c r="L26" s="179"/>
      <c r="M26" s="672"/>
      <c r="N26" s="673"/>
      <c r="O26" s="673"/>
      <c r="P26" s="197"/>
      <c r="Q26" s="178"/>
      <c r="R26" s="176"/>
      <c r="S26" s="179"/>
      <c r="T26" s="895">
        <f t="shared" si="1"/>
        <v>0</v>
      </c>
      <c r="U26" s="668">
        <v>0.3</v>
      </c>
      <c r="V26" s="669">
        <v>0.5</v>
      </c>
      <c r="W26" s="896" t="str">
        <f t="shared" si="2"/>
        <v/>
      </c>
      <c r="X26" s="694">
        <v>0.3</v>
      </c>
      <c r="Y26" s="690">
        <v>0.3</v>
      </c>
      <c r="Z26" s="667">
        <f t="shared" si="63"/>
        <v>0</v>
      </c>
      <c r="AA26" s="659">
        <f t="shared" si="64"/>
        <v>0</v>
      </c>
      <c r="AB26" s="895">
        <f t="shared" si="3"/>
        <v>0</v>
      </c>
      <c r="AC26" s="896">
        <f t="shared" si="65"/>
        <v>0</v>
      </c>
      <c r="AD26" s="181"/>
      <c r="AE26" s="883" t="str">
        <f t="shared" si="4"/>
        <v/>
      </c>
      <c r="AF26" s="883" t="str">
        <f t="shared" si="5"/>
        <v/>
      </c>
      <c r="AG26" s="883" t="str">
        <f t="shared" si="6"/>
        <v/>
      </c>
      <c r="AH26" s="884" t="str">
        <f t="shared" si="7"/>
        <v/>
      </c>
      <c r="AI26" s="317" t="str">
        <f t="shared" si="8"/>
        <v/>
      </c>
      <c r="AJ26" s="304" t="str">
        <f t="shared" si="9"/>
        <v/>
      </c>
      <c r="AK26" s="304" t="str">
        <f t="shared" si="10"/>
        <v/>
      </c>
      <c r="AL26" s="318" t="str">
        <f t="shared" si="11"/>
        <v/>
      </c>
      <c r="AM26" s="318" t="str">
        <f t="shared" si="12"/>
        <v/>
      </c>
      <c r="AN26" s="319" t="str">
        <f t="shared" si="13"/>
        <v/>
      </c>
      <c r="AO26" s="319" t="str">
        <f t="shared" si="14"/>
        <v/>
      </c>
      <c r="AP26" s="318" t="str">
        <f t="shared" si="15"/>
        <v/>
      </c>
      <c r="AQ26" s="320" t="str">
        <f t="shared" si="16"/>
        <v/>
      </c>
      <c r="AR26" s="306" t="str">
        <f t="shared" si="17"/>
        <v/>
      </c>
      <c r="AS26" s="308" t="str">
        <f t="shared" si="18"/>
        <v/>
      </c>
      <c r="AT26" s="308" t="str">
        <f t="shared" si="19"/>
        <v/>
      </c>
      <c r="AU26" s="308" t="str">
        <f t="shared" si="20"/>
        <v/>
      </c>
      <c r="AV26" s="308" t="str">
        <f t="shared" si="21"/>
        <v/>
      </c>
      <c r="AW26" s="310" t="str">
        <f t="shared" si="22"/>
        <v/>
      </c>
      <c r="AX26" s="321" t="str">
        <f t="shared" si="23"/>
        <v/>
      </c>
      <c r="AY26" s="308" t="str">
        <f t="shared" si="67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5"/>
        <v/>
      </c>
      <c r="BB26" s="314" t="str">
        <f>IF(C26="","",IF(L26="N/A",0,VLOOKUP(L26,'COST - SELL'!$B$60:$I$63,8,0)))</f>
        <v/>
      </c>
      <c r="BC26" s="313" t="str">
        <f t="shared" si="26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7"/>
        <v/>
      </c>
      <c r="BF26" s="313" t="str">
        <f t="shared" si="30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8"/>
        <v/>
      </c>
      <c r="BJ26" s="316" t="str">
        <f t="shared" si="29"/>
        <v/>
      </c>
    </row>
    <row r="27" spans="2:62" x14ac:dyDescent="0.25">
      <c r="B27" s="231">
        <f t="shared" si="62"/>
        <v>13</v>
      </c>
      <c r="C27" s="180"/>
      <c r="D27" s="178"/>
      <c r="E27" s="179"/>
      <c r="F27" s="179"/>
      <c r="G27" s="671"/>
      <c r="H27" s="905"/>
      <c r="I27" s="905"/>
      <c r="J27" s="179"/>
      <c r="K27" s="672"/>
      <c r="L27" s="179"/>
      <c r="M27" s="672"/>
      <c r="N27" s="673"/>
      <c r="O27" s="673"/>
      <c r="P27" s="197"/>
      <c r="Q27" s="178"/>
      <c r="R27" s="176"/>
      <c r="S27" s="179"/>
      <c r="T27" s="895">
        <f t="shared" si="1"/>
        <v>0</v>
      </c>
      <c r="U27" s="668">
        <v>0.3</v>
      </c>
      <c r="V27" s="669">
        <v>0.5</v>
      </c>
      <c r="W27" s="896" t="str">
        <f t="shared" si="2"/>
        <v/>
      </c>
      <c r="X27" s="694">
        <v>0.3</v>
      </c>
      <c r="Y27" s="690">
        <v>0.3</v>
      </c>
      <c r="Z27" s="667">
        <f t="shared" si="63"/>
        <v>0</v>
      </c>
      <c r="AA27" s="659">
        <f t="shared" si="64"/>
        <v>0</v>
      </c>
      <c r="AB27" s="895">
        <f t="shared" si="3"/>
        <v>0</v>
      </c>
      <c r="AC27" s="896">
        <f t="shared" si="65"/>
        <v>0</v>
      </c>
      <c r="AD27" s="181"/>
      <c r="AE27" s="883" t="str">
        <f t="shared" si="4"/>
        <v/>
      </c>
      <c r="AF27" s="883" t="str">
        <f t="shared" si="5"/>
        <v/>
      </c>
      <c r="AG27" s="883" t="str">
        <f t="shared" si="6"/>
        <v/>
      </c>
      <c r="AH27" s="884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67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0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x14ac:dyDescent="0.25">
      <c r="B28" s="231">
        <f t="shared" si="62"/>
        <v>14</v>
      </c>
      <c r="C28" s="180"/>
      <c r="D28" s="178"/>
      <c r="E28" s="179"/>
      <c r="F28" s="179"/>
      <c r="G28" s="671"/>
      <c r="H28" s="905"/>
      <c r="I28" s="905"/>
      <c r="J28" s="179"/>
      <c r="K28" s="672"/>
      <c r="L28" s="179"/>
      <c r="M28" s="672"/>
      <c r="N28" s="673"/>
      <c r="O28" s="673"/>
      <c r="P28" s="197"/>
      <c r="Q28" s="178"/>
      <c r="R28" s="176"/>
      <c r="S28" s="179"/>
      <c r="T28" s="895">
        <f t="shared" si="1"/>
        <v>0</v>
      </c>
      <c r="U28" s="668">
        <v>0.3</v>
      </c>
      <c r="V28" s="669">
        <v>0.5</v>
      </c>
      <c r="W28" s="896" t="str">
        <f t="shared" si="2"/>
        <v/>
      </c>
      <c r="X28" s="694">
        <v>0.3</v>
      </c>
      <c r="Y28" s="690">
        <v>0.3</v>
      </c>
      <c r="Z28" s="667">
        <f t="shared" si="63"/>
        <v>0</v>
      </c>
      <c r="AA28" s="659">
        <f t="shared" si="64"/>
        <v>0</v>
      </c>
      <c r="AB28" s="895">
        <f t="shared" si="3"/>
        <v>0</v>
      </c>
      <c r="AC28" s="896">
        <f t="shared" si="65"/>
        <v>0</v>
      </c>
      <c r="AD28" s="181"/>
      <c r="AE28" s="883" t="str">
        <f t="shared" si="4"/>
        <v/>
      </c>
      <c r="AF28" s="883" t="str">
        <f t="shared" si="5"/>
        <v/>
      </c>
      <c r="AG28" s="883" t="str">
        <f t="shared" si="6"/>
        <v/>
      </c>
      <c r="AH28" s="884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67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0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x14ac:dyDescent="0.25">
      <c r="B29" s="231">
        <f t="shared" si="62"/>
        <v>15</v>
      </c>
      <c r="C29" s="180"/>
      <c r="D29" s="178"/>
      <c r="E29" s="179"/>
      <c r="F29" s="179"/>
      <c r="G29" s="671"/>
      <c r="H29" s="905"/>
      <c r="I29" s="905"/>
      <c r="J29" s="179"/>
      <c r="K29" s="672"/>
      <c r="L29" s="179"/>
      <c r="M29" s="672"/>
      <c r="N29" s="673"/>
      <c r="O29" s="673"/>
      <c r="P29" s="197"/>
      <c r="Q29" s="178"/>
      <c r="R29" s="176"/>
      <c r="S29" s="179"/>
      <c r="T29" s="895">
        <f t="shared" si="1"/>
        <v>0</v>
      </c>
      <c r="U29" s="668">
        <v>0.3</v>
      </c>
      <c r="V29" s="669">
        <v>0.5</v>
      </c>
      <c r="W29" s="896" t="str">
        <f t="shared" si="2"/>
        <v/>
      </c>
      <c r="X29" s="694">
        <v>0.3</v>
      </c>
      <c r="Y29" s="690">
        <v>0.3</v>
      </c>
      <c r="Z29" s="667">
        <f t="shared" si="63"/>
        <v>0</v>
      </c>
      <c r="AA29" s="659">
        <f t="shared" si="64"/>
        <v>0</v>
      </c>
      <c r="AB29" s="895">
        <f t="shared" si="3"/>
        <v>0</v>
      </c>
      <c r="AC29" s="896">
        <f t="shared" si="65"/>
        <v>0</v>
      </c>
      <c r="AD29" s="181"/>
      <c r="AE29" s="883" t="str">
        <f t="shared" si="4"/>
        <v/>
      </c>
      <c r="AF29" s="883" t="str">
        <f t="shared" si="5"/>
        <v/>
      </c>
      <c r="AG29" s="883" t="str">
        <f t="shared" si="6"/>
        <v/>
      </c>
      <c r="AH29" s="884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67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0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x14ac:dyDescent="0.25">
      <c r="B30" s="231">
        <f t="shared" si="62"/>
        <v>16</v>
      </c>
      <c r="C30" s="180"/>
      <c r="D30" s="178"/>
      <c r="E30" s="179"/>
      <c r="F30" s="179"/>
      <c r="G30" s="671"/>
      <c r="H30" s="905"/>
      <c r="I30" s="905"/>
      <c r="J30" s="179"/>
      <c r="K30" s="672"/>
      <c r="L30" s="179"/>
      <c r="M30" s="672"/>
      <c r="N30" s="673"/>
      <c r="O30" s="673"/>
      <c r="P30" s="197"/>
      <c r="Q30" s="178"/>
      <c r="R30" s="176"/>
      <c r="S30" s="179"/>
      <c r="T30" s="895">
        <f t="shared" si="1"/>
        <v>0</v>
      </c>
      <c r="U30" s="668">
        <v>0.3</v>
      </c>
      <c r="V30" s="669">
        <v>0.5</v>
      </c>
      <c r="W30" s="896" t="str">
        <f t="shared" si="2"/>
        <v/>
      </c>
      <c r="X30" s="694">
        <v>0.3</v>
      </c>
      <c r="Y30" s="690">
        <v>0.3</v>
      </c>
      <c r="Z30" s="667">
        <f t="shared" si="63"/>
        <v>0</v>
      </c>
      <c r="AA30" s="659">
        <f t="shared" si="64"/>
        <v>0</v>
      </c>
      <c r="AB30" s="895">
        <f t="shared" si="3"/>
        <v>0</v>
      </c>
      <c r="AC30" s="896">
        <f t="shared" si="65"/>
        <v>0</v>
      </c>
      <c r="AD30" s="181"/>
      <c r="AE30" s="883" t="str">
        <f t="shared" si="4"/>
        <v/>
      </c>
      <c r="AF30" s="883" t="str">
        <f t="shared" si="5"/>
        <v/>
      </c>
      <c r="AG30" s="883" t="str">
        <f t="shared" si="6"/>
        <v/>
      </c>
      <c r="AH30" s="884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67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0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x14ac:dyDescent="0.25">
      <c r="B31" s="231">
        <f t="shared" si="62"/>
        <v>17</v>
      </c>
      <c r="C31" s="180"/>
      <c r="D31" s="178"/>
      <c r="E31" s="179"/>
      <c r="F31" s="179"/>
      <c r="G31" s="671"/>
      <c r="H31" s="905"/>
      <c r="I31" s="905"/>
      <c r="J31" s="179"/>
      <c r="K31" s="672"/>
      <c r="L31" s="179"/>
      <c r="M31" s="672"/>
      <c r="N31" s="673"/>
      <c r="O31" s="673"/>
      <c r="P31" s="197"/>
      <c r="Q31" s="178"/>
      <c r="R31" s="176"/>
      <c r="S31" s="179"/>
      <c r="T31" s="895">
        <f t="shared" si="1"/>
        <v>0</v>
      </c>
      <c r="U31" s="668">
        <v>0.3</v>
      </c>
      <c r="V31" s="669">
        <v>0.5</v>
      </c>
      <c r="W31" s="896" t="str">
        <f t="shared" si="2"/>
        <v/>
      </c>
      <c r="X31" s="694">
        <v>0.3</v>
      </c>
      <c r="Y31" s="690">
        <v>0.3</v>
      </c>
      <c r="Z31" s="667">
        <f t="shared" si="63"/>
        <v>0</v>
      </c>
      <c r="AA31" s="659">
        <f t="shared" si="64"/>
        <v>0</v>
      </c>
      <c r="AB31" s="895">
        <f t="shared" si="3"/>
        <v>0</v>
      </c>
      <c r="AC31" s="896">
        <f t="shared" si="65"/>
        <v>0</v>
      </c>
      <c r="AD31" s="181"/>
      <c r="AE31" s="883" t="str">
        <f t="shared" si="4"/>
        <v/>
      </c>
      <c r="AF31" s="883" t="str">
        <f t="shared" si="5"/>
        <v/>
      </c>
      <c r="AG31" s="883" t="str">
        <f t="shared" si="6"/>
        <v/>
      </c>
      <c r="AH31" s="884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67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0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x14ac:dyDescent="0.25">
      <c r="B32" s="231">
        <f t="shared" si="62"/>
        <v>18</v>
      </c>
      <c r="C32" s="180"/>
      <c r="D32" s="178"/>
      <c r="E32" s="179"/>
      <c r="F32" s="179"/>
      <c r="G32" s="671"/>
      <c r="H32" s="905"/>
      <c r="I32" s="905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1"/>
        <v>0</v>
      </c>
      <c r="U32" s="668">
        <v>0.3</v>
      </c>
      <c r="V32" s="669">
        <v>0.5</v>
      </c>
      <c r="W32" s="896" t="str">
        <f t="shared" si="2"/>
        <v/>
      </c>
      <c r="X32" s="694">
        <v>0.3</v>
      </c>
      <c r="Y32" s="690">
        <v>0.3</v>
      </c>
      <c r="Z32" s="667">
        <f t="shared" si="63"/>
        <v>0</v>
      </c>
      <c r="AA32" s="659">
        <f t="shared" si="64"/>
        <v>0</v>
      </c>
      <c r="AB32" s="895">
        <f t="shared" si="3"/>
        <v>0</v>
      </c>
      <c r="AC32" s="896">
        <f t="shared" si="65"/>
        <v>0</v>
      </c>
      <c r="AD32" s="181"/>
      <c r="AE32" s="883" t="str">
        <f t="shared" si="4"/>
        <v/>
      </c>
      <c r="AF32" s="883" t="str">
        <f t="shared" si="5"/>
        <v/>
      </c>
      <c r="AG32" s="883" t="str">
        <f t="shared" si="6"/>
        <v/>
      </c>
      <c r="AH32" s="884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67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0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x14ac:dyDescent="0.25">
      <c r="B33" s="231">
        <f t="shared" si="62"/>
        <v>19</v>
      </c>
      <c r="C33" s="180"/>
      <c r="D33" s="178"/>
      <c r="E33" s="179"/>
      <c r="F33" s="179"/>
      <c r="G33" s="671"/>
      <c r="H33" s="905"/>
      <c r="I33" s="905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1"/>
        <v>0</v>
      </c>
      <c r="U33" s="668">
        <v>0.3</v>
      </c>
      <c r="V33" s="669">
        <v>0.5</v>
      </c>
      <c r="W33" s="896" t="str">
        <f t="shared" si="2"/>
        <v/>
      </c>
      <c r="X33" s="694">
        <v>0.3</v>
      </c>
      <c r="Y33" s="690">
        <v>0.3</v>
      </c>
      <c r="Z33" s="667">
        <f t="shared" si="63"/>
        <v>0</v>
      </c>
      <c r="AA33" s="659">
        <f t="shared" si="64"/>
        <v>0</v>
      </c>
      <c r="AB33" s="895">
        <f t="shared" si="3"/>
        <v>0</v>
      </c>
      <c r="AC33" s="896">
        <f t="shared" si="65"/>
        <v>0</v>
      </c>
      <c r="AD33" s="181"/>
      <c r="AE33" s="883" t="str">
        <f t="shared" si="4"/>
        <v/>
      </c>
      <c r="AF33" s="883" t="str">
        <f t="shared" si="5"/>
        <v/>
      </c>
      <c r="AG33" s="883" t="str">
        <f t="shared" si="6"/>
        <v/>
      </c>
      <c r="AH33" s="884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67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0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x14ac:dyDescent="0.25">
      <c r="B34" s="231">
        <f t="shared" si="62"/>
        <v>20</v>
      </c>
      <c r="C34" s="180"/>
      <c r="D34" s="178"/>
      <c r="E34" s="179"/>
      <c r="F34" s="179"/>
      <c r="G34" s="671"/>
      <c r="H34" s="905"/>
      <c r="I34" s="905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1"/>
        <v>0</v>
      </c>
      <c r="U34" s="668">
        <v>0.3</v>
      </c>
      <c r="V34" s="669">
        <v>0.5</v>
      </c>
      <c r="W34" s="896" t="str">
        <f t="shared" si="2"/>
        <v/>
      </c>
      <c r="X34" s="694">
        <v>0.3</v>
      </c>
      <c r="Y34" s="690">
        <v>0.3</v>
      </c>
      <c r="Z34" s="667">
        <f t="shared" si="63"/>
        <v>0</v>
      </c>
      <c r="AA34" s="659">
        <f t="shared" si="64"/>
        <v>0</v>
      </c>
      <c r="AB34" s="895">
        <f t="shared" si="3"/>
        <v>0</v>
      </c>
      <c r="AC34" s="896">
        <f t="shared" si="65"/>
        <v>0</v>
      </c>
      <c r="AD34" s="181"/>
      <c r="AE34" s="883" t="str">
        <f t="shared" si="4"/>
        <v/>
      </c>
      <c r="AF34" s="883" t="str">
        <f t="shared" si="5"/>
        <v/>
      </c>
      <c r="AG34" s="883" t="str">
        <f t="shared" si="6"/>
        <v/>
      </c>
      <c r="AH34" s="884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67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0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x14ac:dyDescent="0.25">
      <c r="B35" s="231">
        <f t="shared" si="62"/>
        <v>21</v>
      </c>
      <c r="C35" s="180"/>
      <c r="D35" s="178"/>
      <c r="E35" s="179"/>
      <c r="F35" s="179"/>
      <c r="G35" s="671"/>
      <c r="H35" s="905"/>
      <c r="I35" s="905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1"/>
        <v>0</v>
      </c>
      <c r="U35" s="668">
        <v>0.3</v>
      </c>
      <c r="V35" s="669">
        <v>0.5</v>
      </c>
      <c r="W35" s="896" t="str">
        <f t="shared" si="2"/>
        <v/>
      </c>
      <c r="X35" s="694">
        <v>0.3</v>
      </c>
      <c r="Y35" s="690">
        <v>0.3</v>
      </c>
      <c r="Z35" s="667">
        <f t="shared" si="63"/>
        <v>0</v>
      </c>
      <c r="AA35" s="659">
        <f t="shared" si="64"/>
        <v>0</v>
      </c>
      <c r="AB35" s="895">
        <f t="shared" si="3"/>
        <v>0</v>
      </c>
      <c r="AC35" s="896">
        <f t="shared" si="65"/>
        <v>0</v>
      </c>
      <c r="AD35" s="181"/>
      <c r="AE35" s="883" t="str">
        <f t="shared" si="4"/>
        <v/>
      </c>
      <c r="AF35" s="883" t="str">
        <f t="shared" si="5"/>
        <v/>
      </c>
      <c r="AG35" s="883" t="str">
        <f t="shared" si="6"/>
        <v/>
      </c>
      <c r="AH35" s="884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67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0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x14ac:dyDescent="0.25">
      <c r="B36" s="231">
        <f t="shared" si="62"/>
        <v>22</v>
      </c>
      <c r="C36" s="180"/>
      <c r="D36" s="178"/>
      <c r="E36" s="179"/>
      <c r="F36" s="179"/>
      <c r="G36" s="671"/>
      <c r="H36" s="905"/>
      <c r="I36" s="905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1"/>
        <v>0</v>
      </c>
      <c r="U36" s="668">
        <v>0.3</v>
      </c>
      <c r="V36" s="669">
        <v>0.5</v>
      </c>
      <c r="W36" s="896" t="str">
        <f t="shared" si="2"/>
        <v/>
      </c>
      <c r="X36" s="694">
        <v>0.3</v>
      </c>
      <c r="Y36" s="690">
        <v>0.3</v>
      </c>
      <c r="Z36" s="667">
        <f t="shared" si="63"/>
        <v>0</v>
      </c>
      <c r="AA36" s="659">
        <f t="shared" si="64"/>
        <v>0</v>
      </c>
      <c r="AB36" s="895">
        <f t="shared" si="3"/>
        <v>0</v>
      </c>
      <c r="AC36" s="896">
        <f t="shared" si="65"/>
        <v>0</v>
      </c>
      <c r="AD36" s="181"/>
      <c r="AE36" s="883" t="str">
        <f t="shared" si="4"/>
        <v/>
      </c>
      <c r="AF36" s="883" t="str">
        <f t="shared" si="5"/>
        <v/>
      </c>
      <c r="AG36" s="883" t="str">
        <f t="shared" si="6"/>
        <v/>
      </c>
      <c r="AH36" s="884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67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0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x14ac:dyDescent="0.25">
      <c r="B37" s="231">
        <f t="shared" si="62"/>
        <v>23</v>
      </c>
      <c r="C37" s="180"/>
      <c r="D37" s="178"/>
      <c r="E37" s="179"/>
      <c r="F37" s="179"/>
      <c r="G37" s="671"/>
      <c r="H37" s="905"/>
      <c r="I37" s="905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1"/>
        <v>0</v>
      </c>
      <c r="U37" s="668">
        <v>0.3</v>
      </c>
      <c r="V37" s="669">
        <v>0.5</v>
      </c>
      <c r="W37" s="896" t="str">
        <f t="shared" si="2"/>
        <v/>
      </c>
      <c r="X37" s="694">
        <v>0.3</v>
      </c>
      <c r="Y37" s="690">
        <v>0.3</v>
      </c>
      <c r="Z37" s="667">
        <f t="shared" si="63"/>
        <v>0</v>
      </c>
      <c r="AA37" s="659">
        <f t="shared" si="64"/>
        <v>0</v>
      </c>
      <c r="AB37" s="895">
        <f t="shared" si="3"/>
        <v>0</v>
      </c>
      <c r="AC37" s="896">
        <f t="shared" si="65"/>
        <v>0</v>
      </c>
      <c r="AD37" s="181"/>
      <c r="AE37" s="883" t="str">
        <f t="shared" si="4"/>
        <v/>
      </c>
      <c r="AF37" s="883" t="str">
        <f t="shared" si="5"/>
        <v/>
      </c>
      <c r="AG37" s="883" t="str">
        <f t="shared" si="6"/>
        <v/>
      </c>
      <c r="AH37" s="884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67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0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x14ac:dyDescent="0.25">
      <c r="B38" s="231">
        <f t="shared" si="62"/>
        <v>24</v>
      </c>
      <c r="C38" s="180"/>
      <c r="D38" s="178"/>
      <c r="E38" s="179"/>
      <c r="F38" s="179"/>
      <c r="G38" s="671"/>
      <c r="H38" s="905"/>
      <c r="I38" s="905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1"/>
        <v>0</v>
      </c>
      <c r="U38" s="668">
        <v>0.3</v>
      </c>
      <c r="V38" s="669">
        <v>0.5</v>
      </c>
      <c r="W38" s="896" t="str">
        <f t="shared" si="2"/>
        <v/>
      </c>
      <c r="X38" s="694">
        <v>0.3</v>
      </c>
      <c r="Y38" s="690">
        <v>0.3</v>
      </c>
      <c r="Z38" s="667">
        <f t="shared" si="63"/>
        <v>0</v>
      </c>
      <c r="AA38" s="659">
        <f t="shared" si="64"/>
        <v>0</v>
      </c>
      <c r="AB38" s="895">
        <f t="shared" si="3"/>
        <v>0</v>
      </c>
      <c r="AC38" s="896">
        <f t="shared" si="65"/>
        <v>0</v>
      </c>
      <c r="AD38" s="181"/>
      <c r="AE38" s="883" t="str">
        <f t="shared" si="4"/>
        <v/>
      </c>
      <c r="AF38" s="883" t="str">
        <f t="shared" si="5"/>
        <v/>
      </c>
      <c r="AG38" s="883" t="str">
        <f t="shared" si="6"/>
        <v/>
      </c>
      <c r="AH38" s="884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67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0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x14ac:dyDescent="0.25">
      <c r="B39" s="231">
        <f t="shared" si="62"/>
        <v>25</v>
      </c>
      <c r="C39" s="180"/>
      <c r="D39" s="178"/>
      <c r="E39" s="179"/>
      <c r="F39" s="179"/>
      <c r="G39" s="671"/>
      <c r="H39" s="905"/>
      <c r="I39" s="905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1"/>
        <v>0</v>
      </c>
      <c r="U39" s="668">
        <v>0.3</v>
      </c>
      <c r="V39" s="669">
        <v>0.5</v>
      </c>
      <c r="W39" s="896" t="str">
        <f t="shared" si="2"/>
        <v/>
      </c>
      <c r="X39" s="694">
        <v>0.3</v>
      </c>
      <c r="Y39" s="690">
        <v>0.3</v>
      </c>
      <c r="Z39" s="667">
        <f t="shared" si="63"/>
        <v>0</v>
      </c>
      <c r="AA39" s="659">
        <f t="shared" si="64"/>
        <v>0</v>
      </c>
      <c r="AB39" s="895">
        <f t="shared" si="3"/>
        <v>0</v>
      </c>
      <c r="AC39" s="896">
        <f t="shared" si="65"/>
        <v>0</v>
      </c>
      <c r="AD39" s="181"/>
      <c r="AE39" s="883" t="str">
        <f t="shared" si="4"/>
        <v/>
      </c>
      <c r="AF39" s="883" t="str">
        <f t="shared" si="5"/>
        <v/>
      </c>
      <c r="AG39" s="883" t="str">
        <f t="shared" si="6"/>
        <v/>
      </c>
      <c r="AH39" s="884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67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0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x14ac:dyDescent="0.25">
      <c r="B40" s="231">
        <f t="shared" si="62"/>
        <v>26</v>
      </c>
      <c r="C40" s="180"/>
      <c r="D40" s="178"/>
      <c r="E40" s="179"/>
      <c r="F40" s="179"/>
      <c r="G40" s="671"/>
      <c r="H40" s="905"/>
      <c r="I40" s="905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1"/>
        <v>0</v>
      </c>
      <c r="U40" s="668">
        <v>0.3</v>
      </c>
      <c r="V40" s="669">
        <v>0.5</v>
      </c>
      <c r="W40" s="896" t="str">
        <f t="shared" si="2"/>
        <v/>
      </c>
      <c r="X40" s="694">
        <v>0.3</v>
      </c>
      <c r="Y40" s="690">
        <v>0.3</v>
      </c>
      <c r="Z40" s="667">
        <f t="shared" si="63"/>
        <v>0</v>
      </c>
      <c r="AA40" s="659">
        <f t="shared" si="64"/>
        <v>0</v>
      </c>
      <c r="AB40" s="895">
        <f t="shared" si="3"/>
        <v>0</v>
      </c>
      <c r="AC40" s="896">
        <f t="shared" si="65"/>
        <v>0</v>
      </c>
      <c r="AD40" s="181"/>
      <c r="AE40" s="883" t="str">
        <f t="shared" si="4"/>
        <v/>
      </c>
      <c r="AF40" s="883" t="str">
        <f t="shared" si="5"/>
        <v/>
      </c>
      <c r="AG40" s="883" t="str">
        <f t="shared" si="6"/>
        <v/>
      </c>
      <c r="AH40" s="884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67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0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x14ac:dyDescent="0.25">
      <c r="B41" s="231">
        <f t="shared" si="62"/>
        <v>27</v>
      </c>
      <c r="C41" s="180"/>
      <c r="D41" s="178"/>
      <c r="E41" s="179"/>
      <c r="F41" s="179"/>
      <c r="G41" s="671"/>
      <c r="H41" s="905"/>
      <c r="I41" s="905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1"/>
        <v>0</v>
      </c>
      <c r="U41" s="668">
        <v>0.3</v>
      </c>
      <c r="V41" s="669">
        <v>0.5</v>
      </c>
      <c r="W41" s="896" t="str">
        <f t="shared" si="2"/>
        <v/>
      </c>
      <c r="X41" s="694">
        <v>0.3</v>
      </c>
      <c r="Y41" s="690">
        <v>0.3</v>
      </c>
      <c r="Z41" s="667">
        <f t="shared" si="63"/>
        <v>0</v>
      </c>
      <c r="AA41" s="659">
        <f t="shared" si="64"/>
        <v>0</v>
      </c>
      <c r="AB41" s="895">
        <f t="shared" si="3"/>
        <v>0</v>
      </c>
      <c r="AC41" s="896">
        <f t="shared" si="65"/>
        <v>0</v>
      </c>
      <c r="AD41" s="181"/>
      <c r="AE41" s="883" t="str">
        <f t="shared" si="4"/>
        <v/>
      </c>
      <c r="AF41" s="883" t="str">
        <f t="shared" si="5"/>
        <v/>
      </c>
      <c r="AG41" s="883" t="str">
        <f t="shared" si="6"/>
        <v/>
      </c>
      <c r="AH41" s="884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67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0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x14ac:dyDescent="0.25">
      <c r="B42" s="231">
        <f t="shared" si="62"/>
        <v>28</v>
      </c>
      <c r="C42" s="180"/>
      <c r="D42" s="178"/>
      <c r="E42" s="179"/>
      <c r="F42" s="179"/>
      <c r="G42" s="671"/>
      <c r="H42" s="905"/>
      <c r="I42" s="905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1"/>
        <v>0</v>
      </c>
      <c r="U42" s="668">
        <v>0.3</v>
      </c>
      <c r="V42" s="669">
        <v>0.5</v>
      </c>
      <c r="W42" s="896" t="str">
        <f t="shared" si="2"/>
        <v/>
      </c>
      <c r="X42" s="694">
        <v>0.3</v>
      </c>
      <c r="Y42" s="690">
        <v>0.3</v>
      </c>
      <c r="Z42" s="667">
        <f t="shared" si="63"/>
        <v>0</v>
      </c>
      <c r="AA42" s="659">
        <f t="shared" si="64"/>
        <v>0</v>
      </c>
      <c r="AB42" s="895">
        <f t="shared" si="3"/>
        <v>0</v>
      </c>
      <c r="AC42" s="896">
        <f t="shared" si="65"/>
        <v>0</v>
      </c>
      <c r="AD42" s="181"/>
      <c r="AE42" s="883" t="str">
        <f t="shared" si="4"/>
        <v/>
      </c>
      <c r="AF42" s="883" t="str">
        <f t="shared" si="5"/>
        <v/>
      </c>
      <c r="AG42" s="883" t="str">
        <f t="shared" si="6"/>
        <v/>
      </c>
      <c r="AH42" s="884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67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0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x14ac:dyDescent="0.25">
      <c r="B43" s="231">
        <f t="shared" si="62"/>
        <v>29</v>
      </c>
      <c r="C43" s="180"/>
      <c r="D43" s="178"/>
      <c r="E43" s="179"/>
      <c r="F43" s="179"/>
      <c r="G43" s="671"/>
      <c r="H43" s="905"/>
      <c r="I43" s="905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1"/>
        <v>0</v>
      </c>
      <c r="U43" s="668">
        <v>0.3</v>
      </c>
      <c r="V43" s="669">
        <v>0.5</v>
      </c>
      <c r="W43" s="896" t="str">
        <f t="shared" si="2"/>
        <v/>
      </c>
      <c r="X43" s="694">
        <v>0.3</v>
      </c>
      <c r="Y43" s="690">
        <v>0.3</v>
      </c>
      <c r="Z43" s="667">
        <f t="shared" si="63"/>
        <v>0</v>
      </c>
      <c r="AA43" s="659">
        <f t="shared" si="64"/>
        <v>0</v>
      </c>
      <c r="AB43" s="895">
        <f t="shared" si="3"/>
        <v>0</v>
      </c>
      <c r="AC43" s="896">
        <f t="shared" si="65"/>
        <v>0</v>
      </c>
      <c r="AD43" s="181"/>
      <c r="AE43" s="883" t="str">
        <f t="shared" si="4"/>
        <v/>
      </c>
      <c r="AF43" s="883" t="str">
        <f t="shared" si="5"/>
        <v/>
      </c>
      <c r="AG43" s="883" t="str">
        <f t="shared" si="6"/>
        <v/>
      </c>
      <c r="AH43" s="884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67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0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x14ac:dyDescent="0.25">
      <c r="B44" s="231">
        <f t="shared" si="62"/>
        <v>30</v>
      </c>
      <c r="C44" s="180"/>
      <c r="D44" s="178"/>
      <c r="E44" s="179"/>
      <c r="F44" s="179"/>
      <c r="G44" s="671"/>
      <c r="H44" s="905"/>
      <c r="I44" s="905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1"/>
        <v>0</v>
      </c>
      <c r="U44" s="668">
        <v>0.3</v>
      </c>
      <c r="V44" s="669">
        <v>0.5</v>
      </c>
      <c r="W44" s="896" t="str">
        <f t="shared" si="2"/>
        <v/>
      </c>
      <c r="X44" s="694">
        <v>0.3</v>
      </c>
      <c r="Y44" s="690">
        <v>0.3</v>
      </c>
      <c r="Z44" s="667">
        <f t="shared" si="63"/>
        <v>0</v>
      </c>
      <c r="AA44" s="659">
        <f t="shared" si="64"/>
        <v>0</v>
      </c>
      <c r="AB44" s="895">
        <f t="shared" si="3"/>
        <v>0</v>
      </c>
      <c r="AC44" s="896">
        <f t="shared" si="65"/>
        <v>0</v>
      </c>
      <c r="AD44" s="181"/>
      <c r="AE44" s="883" t="str">
        <f t="shared" si="4"/>
        <v/>
      </c>
      <c r="AF44" s="883" t="str">
        <f t="shared" si="5"/>
        <v/>
      </c>
      <c r="AG44" s="883" t="str">
        <f t="shared" si="6"/>
        <v/>
      </c>
      <c r="AH44" s="884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67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0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5">
      <c r="B45" s="231">
        <f t="shared" si="62"/>
        <v>31</v>
      </c>
      <c r="C45" s="180"/>
      <c r="D45" s="178"/>
      <c r="E45" s="179"/>
      <c r="F45" s="179"/>
      <c r="G45" s="671"/>
      <c r="H45" s="905"/>
      <c r="I45" s="905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1"/>
        <v>0</v>
      </c>
      <c r="U45" s="668">
        <v>0.3</v>
      </c>
      <c r="V45" s="669">
        <v>0.5</v>
      </c>
      <c r="W45" s="896" t="str">
        <f t="shared" si="2"/>
        <v/>
      </c>
      <c r="X45" s="694">
        <v>0.3</v>
      </c>
      <c r="Y45" s="690">
        <v>0.3</v>
      </c>
      <c r="Z45" s="667">
        <f t="shared" si="63"/>
        <v>0</v>
      </c>
      <c r="AA45" s="659">
        <f t="shared" si="64"/>
        <v>0</v>
      </c>
      <c r="AB45" s="895">
        <f t="shared" si="3"/>
        <v>0</v>
      </c>
      <c r="AC45" s="896">
        <f t="shared" si="65"/>
        <v>0</v>
      </c>
      <c r="AD45" s="181"/>
      <c r="AE45" s="883" t="str">
        <f t="shared" si="4"/>
        <v/>
      </c>
      <c r="AF45" s="883" t="str">
        <f t="shared" si="5"/>
        <v/>
      </c>
      <c r="AG45" s="883" t="str">
        <f t="shared" si="6"/>
        <v/>
      </c>
      <c r="AH45" s="884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67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0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x14ac:dyDescent="0.25">
      <c r="B46" s="231">
        <f t="shared" si="62"/>
        <v>32</v>
      </c>
      <c r="C46" s="180"/>
      <c r="D46" s="178"/>
      <c r="E46" s="179"/>
      <c r="F46" s="179"/>
      <c r="G46" s="671"/>
      <c r="H46" s="905"/>
      <c r="I46" s="905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1"/>
        <v>0</v>
      </c>
      <c r="U46" s="668">
        <v>0.3</v>
      </c>
      <c r="V46" s="669">
        <v>0.5</v>
      </c>
      <c r="W46" s="896" t="str">
        <f t="shared" si="2"/>
        <v/>
      </c>
      <c r="X46" s="694">
        <v>0.3</v>
      </c>
      <c r="Y46" s="690">
        <v>0.3</v>
      </c>
      <c r="Z46" s="667">
        <f t="shared" si="63"/>
        <v>0</v>
      </c>
      <c r="AA46" s="659">
        <f t="shared" si="64"/>
        <v>0</v>
      </c>
      <c r="AB46" s="895">
        <f t="shared" si="3"/>
        <v>0</v>
      </c>
      <c r="AC46" s="896">
        <f t="shared" si="65"/>
        <v>0</v>
      </c>
      <c r="AD46" s="181"/>
      <c r="AE46" s="883" t="str">
        <f t="shared" si="4"/>
        <v/>
      </c>
      <c r="AF46" s="883" t="str">
        <f t="shared" si="5"/>
        <v/>
      </c>
      <c r="AG46" s="883" t="str">
        <f t="shared" si="6"/>
        <v/>
      </c>
      <c r="AH46" s="884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67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0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5">
      <c r="B47" s="231">
        <f t="shared" si="62"/>
        <v>33</v>
      </c>
      <c r="C47" s="180"/>
      <c r="D47" s="178"/>
      <c r="E47" s="179"/>
      <c r="F47" s="179"/>
      <c r="G47" s="671"/>
      <c r="H47" s="905"/>
      <c r="I47" s="905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1"/>
        <v>0</v>
      </c>
      <c r="U47" s="668">
        <v>0.3</v>
      </c>
      <c r="V47" s="669">
        <v>0.5</v>
      </c>
      <c r="W47" s="896" t="str">
        <f t="shared" si="2"/>
        <v/>
      </c>
      <c r="X47" s="694">
        <v>0.3</v>
      </c>
      <c r="Y47" s="690">
        <v>0.3</v>
      </c>
      <c r="Z47" s="667">
        <f t="shared" si="63"/>
        <v>0</v>
      </c>
      <c r="AA47" s="659">
        <f t="shared" si="64"/>
        <v>0</v>
      </c>
      <c r="AB47" s="895">
        <f t="shared" si="3"/>
        <v>0</v>
      </c>
      <c r="AC47" s="896">
        <f t="shared" si="65"/>
        <v>0</v>
      </c>
      <c r="AD47" s="181"/>
      <c r="AE47" s="883" t="str">
        <f t="shared" si="4"/>
        <v/>
      </c>
      <c r="AF47" s="883" t="str">
        <f t="shared" si="5"/>
        <v/>
      </c>
      <c r="AG47" s="883" t="str">
        <f t="shared" si="6"/>
        <v/>
      </c>
      <c r="AH47" s="884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67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0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x14ac:dyDescent="0.25">
      <c r="B48" s="231">
        <f t="shared" si="62"/>
        <v>34</v>
      </c>
      <c r="C48" s="180"/>
      <c r="D48" s="178"/>
      <c r="E48" s="179"/>
      <c r="F48" s="179"/>
      <c r="G48" s="671"/>
      <c r="H48" s="905"/>
      <c r="I48" s="905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1"/>
        <v>0</v>
      </c>
      <c r="U48" s="668">
        <v>0.3</v>
      </c>
      <c r="V48" s="669">
        <v>0.5</v>
      </c>
      <c r="W48" s="896" t="str">
        <f t="shared" si="2"/>
        <v/>
      </c>
      <c r="X48" s="694">
        <v>0.3</v>
      </c>
      <c r="Y48" s="690">
        <v>0.3</v>
      </c>
      <c r="Z48" s="667">
        <f t="shared" si="63"/>
        <v>0</v>
      </c>
      <c r="AA48" s="659">
        <f t="shared" si="64"/>
        <v>0</v>
      </c>
      <c r="AB48" s="895">
        <f t="shared" si="3"/>
        <v>0</v>
      </c>
      <c r="AC48" s="896">
        <f t="shared" si="65"/>
        <v>0</v>
      </c>
      <c r="AD48" s="181"/>
      <c r="AE48" s="883" t="str">
        <f t="shared" si="4"/>
        <v/>
      </c>
      <c r="AF48" s="883" t="str">
        <f t="shared" si="5"/>
        <v/>
      </c>
      <c r="AG48" s="883" t="str">
        <f t="shared" si="6"/>
        <v/>
      </c>
      <c r="AH48" s="884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67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0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x14ac:dyDescent="0.25">
      <c r="B49" s="231">
        <f t="shared" si="62"/>
        <v>35</v>
      </c>
      <c r="C49" s="180"/>
      <c r="D49" s="178"/>
      <c r="E49" s="179"/>
      <c r="F49" s="179"/>
      <c r="G49" s="671"/>
      <c r="H49" s="905"/>
      <c r="I49" s="905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1"/>
        <v>0</v>
      </c>
      <c r="U49" s="668">
        <v>0.3</v>
      </c>
      <c r="V49" s="669">
        <v>0.5</v>
      </c>
      <c r="W49" s="896" t="str">
        <f t="shared" si="2"/>
        <v/>
      </c>
      <c r="X49" s="694">
        <v>0.3</v>
      </c>
      <c r="Y49" s="690">
        <v>0.3</v>
      </c>
      <c r="Z49" s="667">
        <f t="shared" si="63"/>
        <v>0</v>
      </c>
      <c r="AA49" s="659">
        <f t="shared" si="64"/>
        <v>0</v>
      </c>
      <c r="AB49" s="895">
        <f t="shared" si="3"/>
        <v>0</v>
      </c>
      <c r="AC49" s="896">
        <f t="shared" si="65"/>
        <v>0</v>
      </c>
      <c r="AD49" s="181"/>
      <c r="AE49" s="883" t="str">
        <f t="shared" si="4"/>
        <v/>
      </c>
      <c r="AF49" s="883" t="str">
        <f t="shared" si="5"/>
        <v/>
      </c>
      <c r="AG49" s="883" t="str">
        <f t="shared" si="6"/>
        <v/>
      </c>
      <c r="AH49" s="884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67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0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x14ac:dyDescent="0.25">
      <c r="B50" s="231">
        <f t="shared" si="62"/>
        <v>36</v>
      </c>
      <c r="C50" s="180"/>
      <c r="D50" s="178"/>
      <c r="E50" s="179"/>
      <c r="F50" s="179"/>
      <c r="G50" s="671"/>
      <c r="H50" s="905"/>
      <c r="I50" s="905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1"/>
        <v>0</v>
      </c>
      <c r="U50" s="668">
        <v>0.3</v>
      </c>
      <c r="V50" s="669">
        <v>0.5</v>
      </c>
      <c r="W50" s="896" t="str">
        <f t="shared" si="2"/>
        <v/>
      </c>
      <c r="X50" s="694">
        <v>0.3</v>
      </c>
      <c r="Y50" s="690">
        <v>0.3</v>
      </c>
      <c r="Z50" s="667">
        <f t="shared" si="63"/>
        <v>0</v>
      </c>
      <c r="AA50" s="659">
        <f t="shared" si="64"/>
        <v>0</v>
      </c>
      <c r="AB50" s="895">
        <f t="shared" si="3"/>
        <v>0</v>
      </c>
      <c r="AC50" s="896">
        <f t="shared" si="65"/>
        <v>0</v>
      </c>
      <c r="AD50" s="181"/>
      <c r="AE50" s="883" t="str">
        <f t="shared" si="4"/>
        <v/>
      </c>
      <c r="AF50" s="883" t="str">
        <f t="shared" si="5"/>
        <v/>
      </c>
      <c r="AG50" s="883" t="str">
        <f t="shared" si="6"/>
        <v/>
      </c>
      <c r="AH50" s="884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67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0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5">
      <c r="B51" s="231">
        <f t="shared" si="62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1"/>
        <v>0</v>
      </c>
      <c r="U51" s="668">
        <v>0.3</v>
      </c>
      <c r="V51" s="669">
        <v>0.5</v>
      </c>
      <c r="W51" s="896" t="str">
        <f t="shared" si="2"/>
        <v/>
      </c>
      <c r="X51" s="694">
        <v>0.3</v>
      </c>
      <c r="Y51" s="690">
        <v>0.3</v>
      </c>
      <c r="Z51" s="667">
        <f t="shared" si="63"/>
        <v>0</v>
      </c>
      <c r="AA51" s="659">
        <f t="shared" si="64"/>
        <v>0</v>
      </c>
      <c r="AB51" s="895">
        <f t="shared" si="3"/>
        <v>0</v>
      </c>
      <c r="AC51" s="896">
        <f t="shared" si="65"/>
        <v>0</v>
      </c>
      <c r="AD51" s="181"/>
      <c r="AE51" s="883" t="str">
        <f t="shared" si="4"/>
        <v/>
      </c>
      <c r="AF51" s="883" t="str">
        <f t="shared" si="5"/>
        <v/>
      </c>
      <c r="AG51" s="883" t="str">
        <f t="shared" si="6"/>
        <v/>
      </c>
      <c r="AH51" s="884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67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0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x14ac:dyDescent="0.25">
      <c r="B52" s="231">
        <f t="shared" si="62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1"/>
        <v>0</v>
      </c>
      <c r="U52" s="668">
        <v>0.3</v>
      </c>
      <c r="V52" s="669">
        <v>0.5</v>
      </c>
      <c r="W52" s="896" t="str">
        <f t="shared" si="2"/>
        <v/>
      </c>
      <c r="X52" s="694">
        <v>0.3</v>
      </c>
      <c r="Y52" s="690">
        <v>0.3</v>
      </c>
      <c r="Z52" s="667">
        <f t="shared" si="63"/>
        <v>0</v>
      </c>
      <c r="AA52" s="659">
        <f t="shared" si="64"/>
        <v>0</v>
      </c>
      <c r="AB52" s="895">
        <f t="shared" si="3"/>
        <v>0</v>
      </c>
      <c r="AC52" s="896">
        <f t="shared" si="65"/>
        <v>0</v>
      </c>
      <c r="AD52" s="181"/>
      <c r="AE52" s="883" t="str">
        <f t="shared" si="4"/>
        <v/>
      </c>
      <c r="AF52" s="883" t="str">
        <f t="shared" si="5"/>
        <v/>
      </c>
      <c r="AG52" s="883" t="str">
        <f t="shared" si="6"/>
        <v/>
      </c>
      <c r="AH52" s="884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67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0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5">
      <c r="B53" s="231">
        <f t="shared" si="62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1"/>
        <v>0</v>
      </c>
      <c r="U53" s="668">
        <v>0.3</v>
      </c>
      <c r="V53" s="669">
        <v>0.5</v>
      </c>
      <c r="W53" s="896" t="str">
        <f t="shared" si="2"/>
        <v/>
      </c>
      <c r="X53" s="694">
        <v>0.3</v>
      </c>
      <c r="Y53" s="690">
        <v>0.3</v>
      </c>
      <c r="Z53" s="667">
        <f t="shared" si="63"/>
        <v>0</v>
      </c>
      <c r="AA53" s="659">
        <f t="shared" si="64"/>
        <v>0</v>
      </c>
      <c r="AB53" s="895">
        <f t="shared" si="3"/>
        <v>0</v>
      </c>
      <c r="AC53" s="896">
        <f t="shared" si="65"/>
        <v>0</v>
      </c>
      <c r="AD53" s="181"/>
      <c r="AE53" s="883" t="str">
        <f t="shared" si="4"/>
        <v/>
      </c>
      <c r="AF53" s="883" t="str">
        <f t="shared" si="5"/>
        <v/>
      </c>
      <c r="AG53" s="883" t="str">
        <f t="shared" si="6"/>
        <v/>
      </c>
      <c r="AH53" s="884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67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0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x14ac:dyDescent="0.25">
      <c r="B54" s="231">
        <f t="shared" si="62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1"/>
        <v>0</v>
      </c>
      <c r="U54" s="668">
        <v>0.3</v>
      </c>
      <c r="V54" s="669">
        <v>0.5</v>
      </c>
      <c r="W54" s="896" t="str">
        <f t="shared" si="2"/>
        <v/>
      </c>
      <c r="X54" s="694">
        <v>0.3</v>
      </c>
      <c r="Y54" s="690">
        <v>0.3</v>
      </c>
      <c r="Z54" s="667">
        <f t="shared" si="63"/>
        <v>0</v>
      </c>
      <c r="AA54" s="659">
        <f t="shared" si="64"/>
        <v>0</v>
      </c>
      <c r="AB54" s="895">
        <f t="shared" si="3"/>
        <v>0</v>
      </c>
      <c r="AC54" s="896">
        <f t="shared" si="65"/>
        <v>0</v>
      </c>
      <c r="AD54" s="181"/>
      <c r="AE54" s="883" t="str">
        <f t="shared" si="4"/>
        <v/>
      </c>
      <c r="AF54" s="883" t="str">
        <f t="shared" si="5"/>
        <v/>
      </c>
      <c r="AG54" s="883" t="str">
        <f t="shared" si="6"/>
        <v/>
      </c>
      <c r="AH54" s="884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67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0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x14ac:dyDescent="0.25">
      <c r="B55" s="231">
        <f t="shared" si="62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1"/>
        <v>0</v>
      </c>
      <c r="U55" s="668">
        <v>0.3</v>
      </c>
      <c r="V55" s="669">
        <v>0.5</v>
      </c>
      <c r="W55" s="896" t="str">
        <f t="shared" si="2"/>
        <v/>
      </c>
      <c r="X55" s="694">
        <v>0.3</v>
      </c>
      <c r="Y55" s="690">
        <v>0.3</v>
      </c>
      <c r="Z55" s="667">
        <f t="shared" si="63"/>
        <v>0</v>
      </c>
      <c r="AA55" s="659">
        <f t="shared" si="64"/>
        <v>0</v>
      </c>
      <c r="AB55" s="895">
        <f t="shared" si="3"/>
        <v>0</v>
      </c>
      <c r="AC55" s="896">
        <f t="shared" si="65"/>
        <v>0</v>
      </c>
      <c r="AD55" s="181"/>
      <c r="AE55" s="883" t="str">
        <f t="shared" si="4"/>
        <v/>
      </c>
      <c r="AF55" s="883" t="str">
        <f t="shared" si="5"/>
        <v/>
      </c>
      <c r="AG55" s="883" t="str">
        <f t="shared" si="6"/>
        <v/>
      </c>
      <c r="AH55" s="884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67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0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x14ac:dyDescent="0.25">
      <c r="B56" s="231">
        <f t="shared" si="62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1"/>
        <v>0</v>
      </c>
      <c r="U56" s="668">
        <v>0.3</v>
      </c>
      <c r="V56" s="669">
        <v>0.5</v>
      </c>
      <c r="W56" s="896" t="str">
        <f t="shared" si="2"/>
        <v/>
      </c>
      <c r="X56" s="694">
        <v>0.3</v>
      </c>
      <c r="Y56" s="690">
        <v>0.3</v>
      </c>
      <c r="Z56" s="667">
        <f t="shared" si="63"/>
        <v>0</v>
      </c>
      <c r="AA56" s="659">
        <f t="shared" si="64"/>
        <v>0</v>
      </c>
      <c r="AB56" s="895">
        <f t="shared" si="3"/>
        <v>0</v>
      </c>
      <c r="AC56" s="896">
        <f t="shared" si="65"/>
        <v>0</v>
      </c>
      <c r="AD56" s="181"/>
      <c r="AE56" s="883" t="str">
        <f t="shared" si="4"/>
        <v/>
      </c>
      <c r="AF56" s="883" t="str">
        <f t="shared" si="5"/>
        <v/>
      </c>
      <c r="AG56" s="883" t="str">
        <f t="shared" si="6"/>
        <v/>
      </c>
      <c r="AH56" s="884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67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0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5">
      <c r="B57" s="231">
        <f t="shared" si="62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1"/>
        <v>0</v>
      </c>
      <c r="U57" s="668">
        <v>0.3</v>
      </c>
      <c r="V57" s="669">
        <v>0.5</v>
      </c>
      <c r="W57" s="896" t="str">
        <f t="shared" si="2"/>
        <v/>
      </c>
      <c r="X57" s="694">
        <v>0.3</v>
      </c>
      <c r="Y57" s="690">
        <v>0.3</v>
      </c>
      <c r="Z57" s="667">
        <f t="shared" si="63"/>
        <v>0</v>
      </c>
      <c r="AA57" s="659">
        <f t="shared" si="64"/>
        <v>0</v>
      </c>
      <c r="AB57" s="895">
        <f t="shared" si="3"/>
        <v>0</v>
      </c>
      <c r="AC57" s="896">
        <f t="shared" si="65"/>
        <v>0</v>
      </c>
      <c r="AD57" s="181"/>
      <c r="AE57" s="883" t="str">
        <f t="shared" si="4"/>
        <v/>
      </c>
      <c r="AF57" s="883" t="str">
        <f t="shared" si="5"/>
        <v/>
      </c>
      <c r="AG57" s="883" t="str">
        <f t="shared" si="6"/>
        <v/>
      </c>
      <c r="AH57" s="884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67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0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x14ac:dyDescent="0.25">
      <c r="B58" s="231">
        <f t="shared" si="62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1"/>
        <v>0</v>
      </c>
      <c r="U58" s="668">
        <v>0.3</v>
      </c>
      <c r="V58" s="669">
        <v>0.5</v>
      </c>
      <c r="W58" s="896" t="str">
        <f t="shared" si="2"/>
        <v/>
      </c>
      <c r="X58" s="694">
        <v>0.3</v>
      </c>
      <c r="Y58" s="690">
        <v>0.3</v>
      </c>
      <c r="Z58" s="667">
        <f t="shared" si="63"/>
        <v>0</v>
      </c>
      <c r="AA58" s="659">
        <f t="shared" si="64"/>
        <v>0</v>
      </c>
      <c r="AB58" s="895">
        <f t="shared" si="3"/>
        <v>0</v>
      </c>
      <c r="AC58" s="896">
        <f t="shared" si="65"/>
        <v>0</v>
      </c>
      <c r="AD58" s="181"/>
      <c r="AE58" s="883" t="str">
        <f t="shared" si="4"/>
        <v/>
      </c>
      <c r="AF58" s="883" t="str">
        <f t="shared" si="5"/>
        <v/>
      </c>
      <c r="AG58" s="883" t="str">
        <f t="shared" si="6"/>
        <v/>
      </c>
      <c r="AH58" s="884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67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0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5">
      <c r="B59" s="231">
        <f t="shared" si="62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1"/>
        <v>0</v>
      </c>
      <c r="U59" s="668">
        <v>0.3</v>
      </c>
      <c r="V59" s="669">
        <v>0.5</v>
      </c>
      <c r="W59" s="896" t="str">
        <f t="shared" si="2"/>
        <v/>
      </c>
      <c r="X59" s="694">
        <v>0.3</v>
      </c>
      <c r="Y59" s="690">
        <v>0.3</v>
      </c>
      <c r="Z59" s="667">
        <f t="shared" si="63"/>
        <v>0</v>
      </c>
      <c r="AA59" s="659">
        <f t="shared" si="64"/>
        <v>0</v>
      </c>
      <c r="AB59" s="895">
        <f t="shared" si="3"/>
        <v>0</v>
      </c>
      <c r="AC59" s="896">
        <f t="shared" si="65"/>
        <v>0</v>
      </c>
      <c r="AD59" s="181"/>
      <c r="AE59" s="883" t="str">
        <f t="shared" si="4"/>
        <v/>
      </c>
      <c r="AF59" s="883" t="str">
        <f t="shared" si="5"/>
        <v/>
      </c>
      <c r="AG59" s="883" t="str">
        <f t="shared" si="6"/>
        <v/>
      </c>
      <c r="AH59" s="884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67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0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x14ac:dyDescent="0.25">
      <c r="B60" s="231">
        <f t="shared" si="62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1"/>
        <v>0</v>
      </c>
      <c r="U60" s="668">
        <v>0.3</v>
      </c>
      <c r="V60" s="669">
        <v>0.5</v>
      </c>
      <c r="W60" s="896" t="str">
        <f t="shared" si="2"/>
        <v/>
      </c>
      <c r="X60" s="694">
        <v>0.3</v>
      </c>
      <c r="Y60" s="690">
        <v>0.3</v>
      </c>
      <c r="Z60" s="667">
        <f t="shared" si="63"/>
        <v>0</v>
      </c>
      <c r="AA60" s="659">
        <f t="shared" si="64"/>
        <v>0</v>
      </c>
      <c r="AB60" s="895">
        <f t="shared" si="3"/>
        <v>0</v>
      </c>
      <c r="AC60" s="896">
        <f t="shared" si="65"/>
        <v>0</v>
      </c>
      <c r="AD60" s="181"/>
      <c r="AE60" s="883" t="str">
        <f t="shared" si="4"/>
        <v/>
      </c>
      <c r="AF60" s="883" t="str">
        <f t="shared" si="5"/>
        <v/>
      </c>
      <c r="AG60" s="883" t="str">
        <f t="shared" si="6"/>
        <v/>
      </c>
      <c r="AH60" s="884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67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0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x14ac:dyDescent="0.25">
      <c r="B61" s="231">
        <f t="shared" si="62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1"/>
        <v>0</v>
      </c>
      <c r="U61" s="668">
        <v>0.3</v>
      </c>
      <c r="V61" s="669">
        <v>0.5</v>
      </c>
      <c r="W61" s="896" t="str">
        <f t="shared" si="2"/>
        <v/>
      </c>
      <c r="X61" s="694">
        <v>0.3</v>
      </c>
      <c r="Y61" s="690">
        <v>0.3</v>
      </c>
      <c r="Z61" s="667">
        <f t="shared" si="63"/>
        <v>0</v>
      </c>
      <c r="AA61" s="659">
        <f t="shared" si="64"/>
        <v>0</v>
      </c>
      <c r="AB61" s="895">
        <f t="shared" si="3"/>
        <v>0</v>
      </c>
      <c r="AC61" s="896">
        <f t="shared" si="65"/>
        <v>0</v>
      </c>
      <c r="AD61" s="181"/>
      <c r="AE61" s="883" t="str">
        <f t="shared" si="4"/>
        <v/>
      </c>
      <c r="AF61" s="883" t="str">
        <f t="shared" si="5"/>
        <v/>
      </c>
      <c r="AG61" s="883" t="str">
        <f t="shared" si="6"/>
        <v/>
      </c>
      <c r="AH61" s="884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67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0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5.75" thickBot="1" x14ac:dyDescent="0.3">
      <c r="B62" s="231">
        <f t="shared" si="62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1"/>
        <v>0</v>
      </c>
      <c r="U62" s="668">
        <v>0.3</v>
      </c>
      <c r="V62" s="669">
        <v>0.5</v>
      </c>
      <c r="W62" s="896" t="str">
        <f t="shared" si="2"/>
        <v/>
      </c>
      <c r="X62" s="694">
        <v>0.3</v>
      </c>
      <c r="Y62" s="690">
        <v>0.3</v>
      </c>
      <c r="Z62" s="667">
        <f t="shared" si="63"/>
        <v>0</v>
      </c>
      <c r="AA62" s="659">
        <f t="shared" si="64"/>
        <v>0</v>
      </c>
      <c r="AB62" s="895">
        <f t="shared" si="3"/>
        <v>0</v>
      </c>
      <c r="AC62" s="896">
        <f t="shared" si="65"/>
        <v>0</v>
      </c>
      <c r="AD62" s="181"/>
      <c r="AE62" s="883" t="str">
        <f t="shared" si="4"/>
        <v/>
      </c>
      <c r="AF62" s="883" t="str">
        <f t="shared" si="5"/>
        <v/>
      </c>
      <c r="AG62" s="883" t="str">
        <f t="shared" si="6"/>
        <v/>
      </c>
      <c r="AH62" s="884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67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0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5.75" thickBot="1" x14ac:dyDescent="0.3">
      <c r="B63" s="232" t="str">
        <f>IF('FILL QUOTE-CALCULATIONS'!S4="INGLES","ITEM","ART.")</f>
        <v>ITEM</v>
      </c>
      <c r="C63" s="410" t="str">
        <f>IF('FILL QUOTE-CALCULATIONS'!S4="INGLES","QTY.","CANT.")</f>
        <v>QTY.</v>
      </c>
      <c r="D63" s="912" t="str">
        <f>IF('FILL QUOTE-CALCULATIONS'!S4="INGLES","DESCRIPTION OF ADDITIONAL SERVICES","DESCRIPCION DE SERVICIOS ADICIONALES")</f>
        <v>DESCRIPTION OF ADDITIONAL SERVICES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9.5" thickBot="1" x14ac:dyDescent="0.3">
      <c r="B64" s="235">
        <v>1</v>
      </c>
      <c r="C64" s="193"/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/>
      <c r="AC64" s="897" t="str">
        <f t="shared" ref="AC64:AC67" si="68">IF(C64="","",IF($S$3="PESOS",C64*AB64*$AC$4,C64*AB64))</f>
        <v/>
      </c>
      <c r="AD64" s="181"/>
    </row>
    <row r="65" spans="2:35" ht="18.75" x14ac:dyDescent="0.25">
      <c r="B65" s="231">
        <f t="shared" ref="B65:B67" si="69">1+B64</f>
        <v>2</v>
      </c>
      <c r="C65" s="180"/>
      <c r="D65" s="236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/>
      <c r="AC65" s="897" t="str">
        <f t="shared" si="68"/>
        <v/>
      </c>
      <c r="AD65" s="181"/>
      <c r="AF65" s="222"/>
    </row>
    <row r="66" spans="2:35" ht="18.75" x14ac:dyDescent="0.25">
      <c r="B66" s="231">
        <f t="shared" si="69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7" t="str">
        <f t="shared" si="68"/>
        <v/>
      </c>
      <c r="AD66" s="181"/>
      <c r="AF66" s="222"/>
    </row>
    <row r="67" spans="2:35" ht="19.5" thickBot="1" x14ac:dyDescent="0.3">
      <c r="B67" s="242">
        <f t="shared" si="69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8" t="str">
        <f t="shared" si="68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899">
        <f>SUM(AC15:AC62)</f>
        <v>2689.7</v>
      </c>
      <c r="AD69" s="181"/>
      <c r="AE69" s="885" t="str">
        <f>S3</f>
        <v>DOLLARS</v>
      </c>
      <c r="AF69" s="886" t="str">
        <f>IF(S4="INGLES","CURRENCY TYPE","TIPO DE MONEDA")</f>
        <v>CURRENCY TYPE</v>
      </c>
      <c r="AG69" s="887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PERCENTAGE DISCOUNT (%) =</v>
      </c>
      <c r="AC70" s="900">
        <f>AC71/AC69</f>
        <v>0.44073316726772488</v>
      </c>
      <c r="AD70" s="181"/>
      <c r="AE70" s="888">
        <f>AC4</f>
        <v>0</v>
      </c>
      <c r="AF70" s="886" t="s">
        <v>222</v>
      </c>
      <c r="AG70" s="887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MONEY DISCOUNT ( $) =</v>
      </c>
      <c r="AC71" s="901">
        <f>SUM(AC15:AC62)-SUM(AA15:AA62)</f>
        <v>1185.4399999999996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ADDITIONAL SERVICES=</v>
      </c>
      <c r="AC72" s="902">
        <f>SUM(AC64:AC67)</f>
        <v>0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GRAND TOTAL =</v>
      </c>
      <c r="AC73" s="903">
        <f>(AC69-AC71)+AC72</f>
        <v>1504.2600000000002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4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Quoted by:</v>
      </c>
      <c r="AB76" s="263" t="s">
        <v>749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8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9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0000000-0002-0000-0100-00000A000000}">
          <x14:formula1>
            <xm:f>'DROP LIST'!$F$36:$F$38</xm:f>
          </x14:formula1>
          <xm:sqref>L4</xm:sqref>
        </x14:dataValidation>
        <x14:dataValidation type="list" allowBlank="1" showInputMessage="1" showErrorMessage="1" xr:uid="{00000000-0002-0000-0100-00000B000000}">
          <x14:formula1>
            <xm:f>'DROP LIST'!$Q$16:$Q$25</xm:f>
          </x14:formula1>
          <xm:sqref>Y15:Y62 V15:W62</xm:sqref>
        </x14:dataValidation>
        <x14:dataValidation type="list" allowBlank="1" showInputMessage="1" showErrorMessage="1" xr:uid="{00000000-0002-0000-0100-00000C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100-00000D000000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E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baseColWidth="10" defaultColWidth="9.140625"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3" t="s">
        <v>713</v>
      </c>
      <c r="D3" s="924"/>
      <c r="E3" s="924"/>
      <c r="F3" s="925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0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1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1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1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1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1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1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1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1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1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1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2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baseColWidth="10" defaultColWidth="9.140625"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45" t="s">
        <v>172</v>
      </c>
      <c r="G7" s="946"/>
      <c r="H7" s="947"/>
      <c r="J7" s="948" t="s">
        <v>329</v>
      </c>
      <c r="L7" s="945" t="s">
        <v>172</v>
      </c>
      <c r="M7" s="946"/>
      <c r="N7" s="947"/>
    </row>
    <row r="8" spans="2:16" ht="15" hidden="1" customHeight="1" x14ac:dyDescent="0.25">
      <c r="B8" s="957" t="s">
        <v>328</v>
      </c>
      <c r="C8" s="958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49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59"/>
      <c r="C9" s="960"/>
      <c r="D9" s="437">
        <v>0.4</v>
      </c>
      <c r="F9" s="438" t="s">
        <v>77</v>
      </c>
      <c r="G9" s="438" t="s">
        <v>174</v>
      </c>
      <c r="H9" s="438" t="s">
        <v>175</v>
      </c>
      <c r="J9" s="950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45" t="s">
        <v>172</v>
      </c>
      <c r="F22" s="946"/>
      <c r="G22" s="947"/>
      <c r="O22" s="945" t="s">
        <v>172</v>
      </c>
      <c r="P22" s="946"/>
      <c r="Q22" s="947"/>
    </row>
    <row r="23" spans="2:17" hidden="1" x14ac:dyDescent="0.25">
      <c r="B23" s="951" t="s">
        <v>181</v>
      </c>
      <c r="C23" s="952"/>
      <c r="D23" s="953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51" t="s">
        <v>185</v>
      </c>
      <c r="K23" s="952"/>
      <c r="L23" s="952"/>
      <c r="M23" s="952"/>
      <c r="N23" s="953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54"/>
      <c r="C24" s="955"/>
      <c r="D24" s="956"/>
      <c r="E24" s="438" t="s">
        <v>77</v>
      </c>
      <c r="F24" s="438" t="s">
        <v>174</v>
      </c>
      <c r="G24" s="438" t="s">
        <v>175</v>
      </c>
      <c r="J24" s="954"/>
      <c r="K24" s="955"/>
      <c r="L24" s="955"/>
      <c r="M24" s="955"/>
      <c r="N24" s="956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45" t="s">
        <v>172</v>
      </c>
      <c r="H32" s="946"/>
      <c r="I32" s="947"/>
    </row>
    <row r="33" spans="1:12" hidden="1" x14ac:dyDescent="0.25">
      <c r="B33" s="961" t="s">
        <v>662</v>
      </c>
      <c r="C33" s="962"/>
      <c r="D33" s="962"/>
      <c r="E33" s="962"/>
      <c r="F33" s="963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64"/>
      <c r="C34" s="965"/>
      <c r="D34" s="965"/>
      <c r="E34" s="965"/>
      <c r="F34" s="966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45" t="s">
        <v>172</v>
      </c>
      <c r="H56" s="946"/>
      <c r="I56" s="947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5" t="s">
        <v>172</v>
      </c>
      <c r="H67" s="936"/>
      <c r="I67" s="936"/>
      <c r="J67" s="936"/>
      <c r="K67" s="935" t="s">
        <v>172</v>
      </c>
      <c r="L67" s="936"/>
      <c r="M67" s="936"/>
      <c r="N67" s="937"/>
      <c r="O67" s="457"/>
      <c r="P67" s="935" t="s">
        <v>172</v>
      </c>
      <c r="Q67" s="936"/>
      <c r="R67" s="936"/>
      <c r="S67" s="937"/>
    </row>
    <row r="68" spans="2:19" ht="15.75" hidden="1" x14ac:dyDescent="0.25">
      <c r="C68" s="935" t="s">
        <v>196</v>
      </c>
      <c r="D68" s="936"/>
      <c r="E68" s="936"/>
      <c r="F68" s="937"/>
      <c r="G68" s="929">
        <f>'MARK UP''s'!D12</f>
        <v>0.5</v>
      </c>
      <c r="H68" s="930"/>
      <c r="I68" s="930"/>
      <c r="J68" s="930"/>
      <c r="K68" s="929">
        <f>'MARK UP''s'!E12</f>
        <v>0.4</v>
      </c>
      <c r="L68" s="930"/>
      <c r="M68" s="930"/>
      <c r="N68" s="931"/>
      <c r="O68" s="458"/>
      <c r="P68" s="929">
        <f>'MARK UP''s'!F12</f>
        <v>0.3</v>
      </c>
      <c r="Q68" s="930"/>
      <c r="R68" s="930"/>
      <c r="S68" s="931"/>
    </row>
    <row r="69" spans="2:19" ht="16.5" hidden="1" thickBot="1" x14ac:dyDescent="0.3">
      <c r="C69" s="926" t="s">
        <v>77</v>
      </c>
      <c r="D69" s="927"/>
      <c r="E69" s="927"/>
      <c r="F69" s="928"/>
      <c r="G69" s="926" t="s">
        <v>77</v>
      </c>
      <c r="H69" s="927"/>
      <c r="I69" s="927"/>
      <c r="J69" s="927"/>
      <c r="K69" s="926" t="s">
        <v>174</v>
      </c>
      <c r="L69" s="927"/>
      <c r="M69" s="927"/>
      <c r="N69" s="928"/>
      <c r="O69" s="459"/>
      <c r="P69" s="926" t="s">
        <v>175</v>
      </c>
      <c r="Q69" s="927"/>
      <c r="R69" s="927"/>
      <c r="S69" s="928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32" t="s">
        <v>172</v>
      </c>
      <c r="E78" s="933"/>
      <c r="F78" s="934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38" t="s">
        <v>708</v>
      </c>
      <c r="C98" s="939"/>
      <c r="D98" s="942" t="s">
        <v>339</v>
      </c>
      <c r="E98" s="943"/>
      <c r="F98" s="943"/>
      <c r="G98" s="943"/>
      <c r="H98" s="943"/>
      <c r="I98" s="944"/>
    </row>
    <row r="99" spans="2:9" ht="15.75" hidden="1" thickBot="1" x14ac:dyDescent="0.3">
      <c r="B99" s="940"/>
      <c r="C99" s="941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5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5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5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5.75" thickBot="1" x14ac:dyDescent="0.3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5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5.75" thickBot="1" x14ac:dyDescent="0.3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5.75" thickBot="1" x14ac:dyDescent="0.3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baseColWidth="10" defaultColWidth="9.140625"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5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baseColWidth="10" defaultColWidth="9.140625"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3" t="s">
        <v>95</v>
      </c>
      <c r="Q4" s="914"/>
      <c r="R4" s="914"/>
      <c r="S4" s="914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500-000000000000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00000000-0002-0000-0500-000001000000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00000000-0002-0000-0500-000002000000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00000000-0002-0000-0500-000003000000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00000000-0002-0000-0500-000004000000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00000000-0002-0000-0500-000005000000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00000000-0002-0000-0500-000006000000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00000000-0002-0000-0500-00000700000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00000000-0002-0000-0500-000008000000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00000000-0002-0000-0500-000009000000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2" t="str">
        <f>IF('CALC - RIPP-STD HW 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6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600-000000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600-000001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6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6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6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6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6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6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6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6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6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6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6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2" t="str">
        <f>IF('CALC -P.P. - STD HW'!S4="INGLES","DESCRIPTION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7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7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700-000001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7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7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7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7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7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7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7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7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7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7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7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2" t="str">
        <f>IF('CALC - RIPP- H-RAIL HW 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8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8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800-000001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8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8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8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8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8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8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8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8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8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8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800-00000C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SELL'!Área_de_impresión</vt:lpstr>
      <vt:lpstr>QUOTE!Área_de_impresión</vt:lpstr>
      <vt:lpstr>'TABLA PRECIOS BOD TOP GROMMET'!Área_de_impresión</vt:lpstr>
      <vt:lpstr>'TABLA PRECIOS SHEER TOP GROMMET'!Área_de_impresión</vt:lpstr>
      <vt:lpstr>'TABLA PRECIOS BOD TOP GROMMET'!Títulos_a_imprimir</vt:lpstr>
      <vt:lpstr>'TABLA PRECIOS SHEER TOP GROMMET'!Títulos_a_imprimir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Esau Gomez</cp:lastModifiedBy>
  <cp:lastPrinted>2022-08-12T19:44:02Z</cp:lastPrinted>
  <dcterms:created xsi:type="dcterms:W3CDTF">2021-02-10T23:07:35Z</dcterms:created>
  <dcterms:modified xsi:type="dcterms:W3CDTF">2026-02-11T20:08:33Z</dcterms:modified>
</cp:coreProperties>
</file>