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ESR\"/>
    </mc:Choice>
  </mc:AlternateContent>
  <xr:revisionPtr revIDLastSave="0" documentId="8_{1F0233B0-E9F4-43B1-ADC6-FB5F5C3A7613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AA22" i="55" l="1"/>
  <c r="Y8" i="55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42" i="50"/>
  <c r="AC42" i="50"/>
  <c r="M91" i="47"/>
  <c r="Z11" i="50"/>
  <c r="Z19" i="50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F19" i="50" l="1"/>
  <c r="AC15" i="50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F20" i="50" s="1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19" i="50" l="1"/>
  <c r="H19" i="47" s="1"/>
  <c r="AG15" i="50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S26" i="38" s="1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AO21" i="33"/>
  <c r="AF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S28" i="38" s="1"/>
  <c r="AB21" i="44"/>
  <c r="Z19" i="41"/>
  <c r="AO29" i="33"/>
  <c r="Z31" i="41"/>
  <c r="AB29" i="44"/>
  <c r="AO29" i="32"/>
  <c r="AO26" i="32"/>
  <c r="AA19" i="42"/>
  <c r="AB25" i="44"/>
  <c r="AA18" i="43"/>
  <c r="AS24" i="38" s="1"/>
  <c r="Z17" i="41"/>
  <c r="AB8" i="41"/>
  <c r="AA25" i="42"/>
  <c r="AA33" i="42"/>
  <c r="AA41" i="42"/>
  <c r="W47" i="38" s="1"/>
  <c r="AA20" i="42"/>
  <c r="AA28" i="42"/>
  <c r="AA36" i="42"/>
  <c r="AA44" i="42"/>
  <c r="AA19" i="43"/>
  <c r="AS25" i="38" s="1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S27" i="38" s="1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S23" i="38" s="1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AA16" i="43"/>
  <c r="AS22" i="38" s="1"/>
  <c r="AA15" i="42"/>
  <c r="AM15" i="7"/>
  <c r="AA14" i="43"/>
  <c r="AS20" i="38" s="1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S18" i="38" s="1"/>
  <c r="AA15" i="43"/>
  <c r="AS21" i="38" s="1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AS19" i="38" s="1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W27" i="38" l="1"/>
  <c r="W26" i="38"/>
  <c r="W22" i="38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W19" i="38" l="1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AS16" i="38" s="1"/>
  <c r="Y9" i="43"/>
  <c r="AA9" i="43" s="1"/>
  <c r="AS15" i="38" s="1"/>
  <c r="W15" i="38" s="1"/>
  <c r="Y11" i="42"/>
  <c r="AA11" i="42" s="1"/>
  <c r="Y8" i="43"/>
  <c r="AA8" i="43" s="1"/>
  <c r="Y8" i="42"/>
  <c r="AA8" i="42" s="1"/>
  <c r="AS14" i="38" s="1"/>
  <c r="W14" i="38" s="1"/>
  <c r="Y11" i="43"/>
  <c r="AA11" i="43" s="1"/>
  <c r="AS17" i="38" s="1"/>
  <c r="AP13" i="38"/>
  <c r="O7" i="42"/>
  <c r="P7" i="42" s="1"/>
  <c r="Q7" i="42" s="1"/>
  <c r="AQ13" i="38"/>
  <c r="Y7" i="43"/>
  <c r="AA7" i="43" s="1"/>
  <c r="AS13" i="38" s="1"/>
  <c r="W17" i="38" l="1"/>
  <c r="W16" i="38"/>
  <c r="Y16" i="38"/>
  <c r="Y15" i="38"/>
  <c r="Y14" i="38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AK20" i="38"/>
  <c r="AI20" i="38"/>
  <c r="AH20" i="38"/>
  <c r="AK19" i="38"/>
  <c r="AI19" i="38"/>
  <c r="AK18" i="38"/>
  <c r="AI18" i="38"/>
  <c r="AH18" i="38"/>
  <c r="AK17" i="38"/>
  <c r="AI17" i="38"/>
  <c r="T24" i="46" l="1"/>
  <c r="N24" i="46" s="1"/>
  <c r="P24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<sst xmlns="http://schemas.openxmlformats.org/spreadsheetml/2006/main" count="3899" uniqueCount="608">
  <si>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</si>
  <si>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</si>
  <si>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</si>
  <si>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</si>
  <si>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</si>
  <si>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</si>
  <si>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</si>
  <si>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</si>
  <si>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</si>
  <si>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</si>
  <si>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</si>
  <si>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</si>
  <si>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</si>
  <si>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</si>
  <si>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</si>
  <si>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</si>
  <si>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</si>
  <si>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</si>
  <si>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</si>
  <si>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</si>
  <si>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</si>
  <si>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</si>
  <si>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</si>
  <si>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</si>
  <si>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</si>
  <si>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</si>
  <si>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</si>
  <si>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</si>
  <si>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</si>
  <si>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</si>
  <si>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</si>
  <si>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</si>
  <si>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</si>
  <si>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</si>
  <si>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</si>
  <si>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</si>
  <si>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</si>
  <si>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</si>
  <si>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</si>
  <si>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</si>
  <si>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</si>
  <si>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</si>
  <si>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</si>
  <si>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</si>
  <si>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</si>
  <si>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</si>
  <si>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</si>
  <si>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</si>
  <si>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</si>
  <si>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</si>
  <si>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</si>
  <si>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</si>
  <si>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</si>
  <si>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</si>
  <si>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</si>
  <si>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</si>
  <si>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</si>
  <si>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</si>
  <si>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</si>
  <si>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</si>
  <si>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</si>
  <si>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</si>
  <si>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</si>
  <si>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</si>
  <si>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</si>
  <si>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</si>
  <si>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</si>
  <si>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</si>
  <si>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</si>
  <si>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</si>
  <si>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</si>
  <si>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</si>
  <si>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</si>
  <si>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</si>
  <si>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</si>
  <si>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</si>
  <si>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</si>
  <si>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</si>
  <si>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</si>
  <si>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</si>
  <si>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</si>
  <si>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</si>
  <si>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</si>
  <si>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</si>
  <si>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</si>
  <si>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</si>
  <si>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</si>
  <si>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</si>
  <si>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</si>
  <si>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</si>
  <si>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</si>
  <si>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</si>
  <si>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</si>
  <si>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</si>
  <si>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</si>
  <si>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</si>
  <si>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</si>
  <si>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</si>
  <si>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</si>
  <si>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</si>
  <si>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</si>
  <si>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</si>
  <si>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</si>
  <si>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</si>
  <si>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</si>
  <si>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</si>
  <si>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</si>
  <si>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</si>
  <si>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</si>
  <si>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</si>
  <si>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</si>
  <si>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</si>
  <si>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</si>
  <si>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</si>
  <si>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</si>
  <si>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</si>
  <si>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</si>
  <si>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</si>
  <si>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</si>
  <si>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</si>
  <si>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</si>
  <si>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</si>
  <si>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</si>
  <si>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</si>
  <si>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</si>
  <si>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</si>
  <si>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</si>
  <si>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</si>
  <si>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</si>
  <si>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</si>
  <si>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</si>
  <si>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</si>
  <si>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</si>
  <si>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</si>
  <si>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</si>
  <si>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</si>
  <si>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</si>
  <si>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</si>
  <si>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</si>
  <si>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</si>
  <si>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</si>
  <si>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</si>
  <si>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</si>
  <si>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</si>
  <si>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</si>
  <si>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</si>
  <si>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</si>
  <si>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</si>
  <si>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</si>
  <si>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</si>
  <si>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</si>
  <si>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</si>
  <si>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</si>
  <si>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</si>
  <si>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</si>
  <si>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</si>
  <si>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</si>
  <si>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</si>
  <si>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</si>
  <si>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</si>
  <si>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</si>
  <si>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</si>
  <si>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</si>
  <si>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</si>
  <si>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</si>
  <si>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</si>
  <si>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</si>
  <si>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</si>
  <si>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</si>
  <si>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</si>
  <si>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</si>
  <si>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</si>
  <si>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</si>
  <si>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</si>
  <si>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</si>
  <si>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</si>
  <si>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</si>
  <si>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</si>
  <si>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</si>
  <si>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</si>
  <si>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</si>
  <si>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</si>
  <si>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</si>
  <si>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</si>
  <si>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</si>
  <si>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</si>
  <si>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</si>
  <si>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</si>
  <si>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</si>
  <si>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</si>
  <si>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</si>
  <si>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</si>
  <si>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</si>
  <si>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</si>
  <si>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</si>
  <si>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</si>
  <si>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</si>
  <si>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</si>
  <si>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</si>
  <si>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</si>
  <si>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</si>
  <si>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</si>
  <si>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</si>
  <si>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</si>
  <si>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</si>
  <si>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</si>
  <si>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</si>
  <si>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</si>
  <si>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</si>
  <si>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</si>
  <si>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</si>
  <si>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</si>
  <si>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</si>
  <si>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</si>
  <si>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</si>
  <si>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</si>
  <si>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</si>
  <si>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</si>
  <si>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</si>
  <si>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</si>
  <si>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</si>
  <si>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</si>
  <si>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</si>
  <si>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</si>
  <si>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</si>
  <si>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</si>
  <si>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</si>
  <si>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</si>
  <si>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</si>
  <si>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</si>
  <si>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</si>
  <si>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</si>
  <si>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</si>
  <si>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</si>
  <si>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</si>
  <si>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</si>
  <si>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</si>
  <si>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</si>
  <si>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</si>
  <si>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</si>
  <si>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</si>
  <si>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</si>
  <si>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</si>
  <si>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</si>
  <si>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</si>
  <si>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</si>
  <si>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</si>
  <si>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</si>
  <si>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</si>
  <si>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</si>
  <si>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</si>
  <si>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</si>
  <si>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</si>
  <si>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</si>
  <si>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</si>
  <si>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</si>
  <si>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</si>
  <si>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</si>
  <si>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</si>
  <si>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</si>
  <si>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</si>
  <si>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</si>
  <si>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</si>
  <si>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</si>
  <si>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</si>
  <si>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</si>
  <si>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</si>
  <si>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</si>
  <si>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</si>
  <si>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</si>
  <si>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</si>
  <si>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</si>
  <si>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</si>
  <si>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</si>
  <si>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</si>
  <si>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</si>
  <si>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</si>
  <si>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</si>
  <si>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</si>
  <si>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</si>
  <si>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</si>
  <si>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</si>
  <si>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</si>
  <si>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</si>
  <si>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</si>
  <si>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</si>
  <si>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</si>
  <si>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</si>
  <si>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</si>
  <si>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</si>
  <si>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</si>
  <si>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</si>
  <si>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</si>
  <si>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</si>
  <si>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</si>
  <si>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</si>
  <si>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</si>
  <si>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</si>
  <si>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</si>
  <si>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</si>
  <si>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</si>
  <si>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</si>
  <si>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</si>
  <si>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</si>
  <si>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</si>
  <si>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</si>
  <si>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</si>
  <si>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</si>
  <si>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</si>
  <si>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</si>
  <si>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</si>
  <si>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</si>
  <si>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</si>
  <si>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</si>
  <si>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</si>
  <si>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</si>
  <si>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</si>
  <si>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</si>
  <si>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</si>
  <si>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</si>
  <si>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</si>
  <si>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</si>
  <si>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</si>
  <si>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</si>
  <si>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</si>
  <si>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</si>
  <si>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</si>
  <si>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</si>
  <si>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</si>
  <si>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</si>
  <si>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</si>
  <si>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</si>
  <si>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</si>
  <si>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</si>
  <si>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</si>
  <si>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</si>
  <si>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</si>
  <si>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</si>
  <si>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</si>
  <si>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</si>
  <si>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</si>
  <si>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</si>
  <si>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</si>
  <si>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</si>
  <si>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</si>
  <si>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</si>
  <si>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</si>
  <si>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</si>
  <si>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</si>
  <si>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</si>
  <si>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</si>
  <si>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</si>
  <si>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</si>
  <si>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</si>
  <si>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</si>
  <si>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</si>
  <si>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</si>
  <si>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</si>
  <si>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</si>
  <si>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</si>
  <si>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</si>
  <si>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</si>
  <si>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</si>
  <si>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</si>
  <si>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</si>
  <si>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</si>
  <si>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</si>
  <si>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</si>
  <si>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</si>
  <si>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</si>
  <si>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</si>
  <si>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</si>
  <si>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</si>
  <si>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</si>
  <si>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</si>
  <si>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</si>
  <si>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</si>
  <si>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</si>
  <si>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</si>
  <si>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</si>
  <si>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</si>
  <si>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</si>
  <si>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</si>
  <si>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</si>
  <si>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</si>
  <si>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</si>
  <si>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</si>
  <si>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</si>
  <si>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</si>
  <si>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</si>
  <si>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</si>
  <si>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</si>
  <si>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</si>
  <si>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</si>
  <si>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</si>
  <si>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</si>
  <si>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</si>
  <si>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</si>
  <si>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</si>
  <si>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</si>
  <si>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</si>
  <si>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</si>
  <si>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</si>
  <si>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</si>
  <si>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</si>
  <si>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</si>
  <si>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</si>
  <si>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</si>
  <si>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</si>
  <si>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</si>
  <si>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</si>
  <si>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</si>
  <si>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</si>
  <si>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</si>
  <si>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</si>
  <si>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</si>
  <si>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</si>
  <si>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</si>
  <si>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</si>
  <si>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</si>
  <si>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</si>
  <si>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</si>
  <si>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</si>
  <si>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</si>
  <si>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</si>
  <si>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</si>
  <si>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</si>
  <si>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</si>
  <si>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</si>
  <si>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</si>
  <si>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</si>
  <si>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</si>
  <si>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</si>
  <si>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</si>
  <si>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</si>
  <si>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</si>
  <si>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</si>
  <si>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</si>
  <si>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</si>
  <si>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</si>
  <si>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</si>
  <si>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</si>
  <si>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</si>
  <si>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</si>
  <si>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</si>
  <si>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</si>
  <si>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</si>
  <si>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</si>
  <si>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</si>
  <si>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</si>
  <si>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</si>
  <si>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</si>
  <si>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</si>
  <si>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</si>
  <si>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</si>
  <si>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</si>
  <si>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</si>
  <si>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</si>
  <si>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</si>
  <si>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</si>
  <si>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</si>
  <si>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</si>
  <si>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</si>
  <si>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</si>
  <si>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</si>
  <si>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</si>
  <si>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</si>
  <si>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</si>
  <si>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</si>
  <si>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</si>
  <si>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</si>
  <si>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</si>
  <si>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</si>
  <si>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</si>
  <si>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</si>
  <si>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</si>
  <si>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</si>
  <si>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</si>
  <si>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</si>
  <si>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</si>
  <si>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</si>
  <si>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</si>
  <si>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</si>
  <si>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</si>
  <si>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</si>
  <si>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</si>
  <si>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</si>
  <si>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</si>
  <si>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</si>
  <si>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</si>
  <si>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</si>
  <si>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</si>
  <si>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</si>
  <si>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</si>
  <si>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</si>
  <si>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</si>
  <si>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</si>
  <si>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</si>
  <si>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</si>
  <si>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</si>
  <si>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</si>
  <si>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</si>
  <si>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</si>
  <si>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</si>
  <si>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</si>
  <si>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</si>
  <si>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</si>
  <si>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</si>
  <si>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</si>
  <si>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</si>
  <si>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</si>
  <si>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</si>
  <si>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</si>
  <si>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</si>
  <si>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</si>
  <si>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</si>
  <si>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</si>
  <si>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</si>
  <si>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</si>
  <si>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</si>
  <si>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</si>
  <si>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</si>
  <si>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</si>
  <si>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</si>
  <si>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</si>
  <si>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</si>
  <si>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</si>
  <si>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</si>
  <si>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</si>
  <si>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</si>
  <si>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</si>
  <si>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</si>
  <si>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</si>
  <si>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</si>
  <si>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</si>
  <si>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</si>
  <si>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</si>
  <si>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</si>
  <si>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</si>
  <si>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</si>
  <si>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</si>
  <si>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</si>
  <si>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</si>
  <si>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</si>
  <si>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</si>
  <si>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</si>
  <si>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</si>
  <si>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</si>
  <si>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</si>
  <si>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</si>
  <si>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</si>
  <si>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</si>
  <si>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</si>
  <si>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</si>
  <si>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</si>
  <si>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</si>
  <si>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</si>
  <si>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</si>
  <si>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</si>
  <si>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</si>
  <si>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</si>
  <si>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</si>
  <si>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</si>
  <si>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</si>
  <si>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</si>
  <si>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</si>
  <si>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</si>
  <si>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</si>
  <si>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</si>
  <si>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</si>
  <si>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</si>
  <si>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</si>
  <si>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</si>
  <si>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</si>
  <si>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</si>
  <si>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</si>
  <si>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</si>
  <si>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</si>
  <si>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</si>
  <si>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</si>
  <si>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</si>
  <si>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DUO DIM OUT NATURAL </t>
  </si>
  <si>
    <t xml:space="preserve"> NARGIS BR WIND A </t>
  </si>
  <si>
    <t xml:space="preserve">NARGIS BR WIND B </t>
  </si>
  <si>
    <t xml:space="preserve">NARGIS BR WIND C </t>
  </si>
  <si>
    <t xml:space="preserve">LIZ BR WIND A </t>
  </si>
  <si>
    <t xml:space="preserve">LIZ BR WIND B </t>
  </si>
  <si>
    <t xml:space="preserve">MASTER BR WIND A </t>
  </si>
  <si>
    <t xml:space="preserve">MASTER BR WIND B </t>
  </si>
  <si>
    <t xml:space="preserve">DINNIND ROOM WIND A </t>
  </si>
  <si>
    <t xml:space="preserve">LIVING ROOM SLD SIDE A </t>
  </si>
  <si>
    <t xml:space="preserve">LIVING ROOM SLD SIDE B </t>
  </si>
  <si>
    <t xml:space="preserve">DINNING ROOM SLD SIDE  A </t>
  </si>
  <si>
    <t xml:space="preserve">DINNING ROOM SLD SIDE B </t>
  </si>
  <si>
    <t xml:space="preserve">LIVING ROOM WIND A </t>
  </si>
  <si>
    <t xml:space="preserve">ESR RESIDENCE </t>
  </si>
  <si>
    <t xml:space="preserve">ESR </t>
  </si>
  <si>
    <t xml:space="preserve">ROSARITO </t>
  </si>
  <si>
    <t xml:space="preserve">LAS GAVIOTAS </t>
  </si>
  <si>
    <t xml:space="preserve">OFFICE WIND A </t>
  </si>
  <si>
    <t xml:space="preserve">OFFICE WIND B </t>
  </si>
  <si>
    <t>OFFICE WIND C</t>
  </si>
  <si>
    <t xml:space="preserve">RICARDO GARCIA </t>
  </si>
  <si>
    <t xml:space="preserve">PICUDAS ESTE </t>
  </si>
  <si>
    <t>619-807-1004</t>
  </si>
  <si>
    <t>ELIZABETH @ESDCREATIONS.ORG</t>
  </si>
  <si>
    <t xml:space="preserve">BS 260120 A </t>
  </si>
  <si>
    <t xml:space="preserve">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</si>
</sst>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46042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260120 A </v>
      </c>
      <c r="O5" s="468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ESR RESIDENCE </v>
      </c>
      <c r="J7" s="469" t="str">
        <f>IF('CALCULATOR SHEET'!J8&lt;&gt;"","Calle: "&amp;'CALCULATOR SHEET'!J10&amp;", Numero: "&amp;'CALCULATOR SHEET'!J11,"")</f>
        <v>Calle: PICUDAS ESTE , Numero: 29</v>
      </c>
      <c r="K7" s="469"/>
      <c r="L7" s="469"/>
      <c r="N7" s="152" t="str">
        <f>IF('CALCULATOR SHEET'!R5&lt;&gt;"",'CALCULATOR SHEET'!R5,"")</f>
        <v xml:space="preserve">NO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LAS GAVIOTAS  - ROSARITO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ESR </v>
      </c>
      <c r="J10" s="469" t="str">
        <f>IF('CALCULATOR SHEET'!M11&lt;&gt;"",'CALCULATOR SHEET'!$M$11&amp;" Cell: "&amp;'CALCULATOR SHEET'!M10,"")</f>
        <v>ELIZABETH @ESDCREATIONS.ORG Cell: 619-807-1004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ZEBRA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DUO DIM OUT NATURAL </v>
      </c>
      <c r="H14" s="166" t="str">
        <f>IF('CALCULATOR SHEET'!J13&lt;&gt;"",'CALCULATOR SHEET'!J13,"")</f>
        <v xml:space="preserve"> NARGIS BR WIND A </v>
      </c>
      <c r="I14" s="167">
        <f>IF(E14&lt;&gt;"",'CALCULATOR SHEET'!K13,"")</f>
        <v>81.5</v>
      </c>
      <c r="J14" s="167">
        <f>IF(I14&lt;&gt;"",'CALCULATOR SHEET'!L13,"")</f>
        <v>94</v>
      </c>
      <c r="K14" s="165" t="str">
        <f>IF('CALCULATOR SHEET'!M13&lt;&gt;"",IF('CALCULATOR SHEET'!$Y$2=1,'CALCULATOR SHEET'!M13,VLOOKUP('CALCULATOR SHEET'!M13,GENERAL!$H$6:$I$11,2,0)),"")</f>
        <v>PLASTIC CHAIN WHITE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528</v>
      </c>
      <c r="O14" s="160"/>
      <c r="P14" s="163">
        <f>IF(D14&lt;&gt;"",N14*D14,"")</f>
        <v>528</v>
      </c>
      <c r="Q14" s="190"/>
      <c r="R14" s="64" t="s">
        <v>193</v>
      </c>
      <c r="T14" s="156">
        <f>IF('CALCULATOR SHEET'!$V$58="PESOS",'CALCULATOR SHEET'!U13*'CALCULATOR SHEET'!$Y$6,'CALCULATOR SHEET'!U13)</f>
        <v>528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ZEBRA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DUO DIM OUT NATURAL </v>
      </c>
      <c r="H15" s="171" t="str">
        <f>IF('CALCULATOR SHEET'!J14&lt;&gt;"",'CALCULATOR SHEET'!J14,"")</f>
        <v xml:space="preserve">NARGIS BR WIND B </v>
      </c>
      <c r="I15" s="172">
        <f>IF(E15&lt;&gt;"",'CALCULATOR SHEET'!K14,"")</f>
        <v>71.375</v>
      </c>
      <c r="J15" s="172">
        <f>IF(I15&lt;&gt;"",'CALCULATOR SHEET'!L14,"")</f>
        <v>94</v>
      </c>
      <c r="K15" s="165" t="str">
        <f>IF('CALCULATOR SHEET'!M14&lt;&gt;"",IF('CALCULATOR SHEET'!$Y$2=1,'CALCULATOR SHEET'!M14,VLOOKUP('CALCULATOR SHEET'!M14,GENERAL!$H$6:$I$11,2,0)),"")</f>
        <v>PLASTIC CHAIN WHITE</v>
      </c>
      <c r="L15" s="170" t="str">
        <f>IF('CALCULATOR SHEET'!O14&lt;&gt;"",'CALCULATOR SHEET'!O14,"")</f>
        <v>L</v>
      </c>
      <c r="M15" s="170" t="str">
        <f>IF(E15&lt;&gt;"",IF(OR('CALCULATOR SHEET'!R14&lt;&gt;"NO",'CALCULATOR SHEET'!S14&lt;&gt;"NO"),"YES",""),"")</f>
        <v/>
      </c>
      <c r="N15" s="173">
        <f>IF(E15&lt;&gt;"",T15,"")</f>
        <v>450</v>
      </c>
      <c r="O15" s="161"/>
      <c r="P15" s="162">
        <f>IF(D15&lt;&gt;"",N15*D15,"")</f>
        <v>450</v>
      </c>
      <c r="Q15" s="191"/>
      <c r="R15" s="64" t="s">
        <v>193</v>
      </c>
      <c r="T15" s="156">
        <f>IF('CALCULATOR SHEET'!$V$58="PESOS",'CALCULATOR SHEET'!U14*'CALCULATOR SHEET'!$Y$6,'CALCULATOR SHEET'!U14)</f>
        <v>450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ZEBRA</v>
      </c>
      <c r="F16" s="171" t="str">
        <f>IF('CALCULATOR SHEET'!E15&lt;&gt;"",'CALCULATOR SHEET'!E15,"")</f>
        <v>GROUP 2</v>
      </c>
      <c r="G16" s="171" t="str">
        <f>IF('CALCULATOR SHEET'!I15&lt;&gt;"",'CALCULATOR SHEET'!I15,"")</f>
        <v xml:space="preserve">DUO DIM OUT NATURAL </v>
      </c>
      <c r="H16" s="171" t="str">
        <f>IF('CALCULATOR SHEET'!J15&lt;&gt;"",'CALCULATOR SHEET'!J15,"")</f>
        <v xml:space="preserve">NARGIS BR WIND C </v>
      </c>
      <c r="I16" s="172">
        <f>IF(E16&lt;&gt;"",'CALCULATOR SHEET'!K15,"")</f>
        <v>70.5</v>
      </c>
      <c r="J16" s="172">
        <f>IF(I16&lt;&gt;"",'CALCULATOR SHEET'!L15,"")</f>
        <v>94</v>
      </c>
      <c r="K16" s="165" t="str">
        <f>IF('CALCULATOR SHEET'!M15&lt;&gt;"",IF('CALCULATOR SHEET'!$Y$2=1,'CALCULATOR SHEET'!M15,VLOOKUP('CALCULATOR SHEET'!M15,GENERAL!$H$6:$I$11,2,0)),"")</f>
        <v>PLASTIC CHAIN WHITE</v>
      </c>
      <c r="L16" s="170" t="str">
        <f>IF('CALCULATOR SHEET'!O15&lt;&gt;"",'CALCULATOR SHEET'!O15,"")</f>
        <v>R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450</v>
      </c>
      <c r="O16" s="161"/>
      <c r="P16" s="162">
        <f t="shared" ref="P16:P53" si="1">IF(D16&lt;&gt;"",N16*D16,"")</f>
        <v>450</v>
      </c>
      <c r="Q16" s="191"/>
      <c r="R16" s="64" t="s">
        <v>193</v>
      </c>
      <c r="T16" s="156">
        <f>IF('CALCULATOR SHEET'!$V$58="PESOS",'CALCULATOR SHEET'!U15*'CALCULATOR SHEET'!$Y$6,'CALCULATOR SHEET'!U15)</f>
        <v>450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ZEBRA</v>
      </c>
      <c r="F17" s="171" t="str">
        <f>IF('CALCULATOR SHEET'!E16&lt;&gt;"",'CALCULATOR SHEET'!E16,"")</f>
        <v>GROUP 2</v>
      </c>
      <c r="G17" s="171" t="str">
        <f>IF('CALCULATOR SHEET'!I16&lt;&gt;"",'CALCULATOR SHEET'!I16,"")</f>
        <v xml:space="preserve">DUO DIM OUT NATURAL </v>
      </c>
      <c r="H17" s="171" t="str">
        <f>IF('CALCULATOR SHEET'!J16&lt;&gt;"",'CALCULATOR SHEET'!J16,"")</f>
        <v xml:space="preserve">LIZ BR WIND A </v>
      </c>
      <c r="I17" s="172">
        <f>IF(E17&lt;&gt;"",'CALCULATOR SHEET'!K16,"")</f>
        <v>72</v>
      </c>
      <c r="J17" s="172">
        <f>IF(I17&lt;&gt;"",'CALCULATOR SHEET'!L16,"")</f>
        <v>93.625</v>
      </c>
      <c r="K17" s="165" t="str">
        <f>IF('CALCULATOR SHEET'!M16&lt;&gt;"",IF('CALCULATOR SHEET'!$Y$2=1,'CALCULATOR SHEET'!M16,VLOOKUP('CALCULATOR SHEET'!M16,GENERAL!$H$6:$I$11,2,0)),"")</f>
        <v>PLASTIC CHAIN WHITE</v>
      </c>
      <c r="L17" s="170" t="str">
        <f>IF('CALCULATOR SHEET'!O16&lt;&gt;"",'CALCULATOR SHEET'!O16,"")</f>
        <v>L</v>
      </c>
      <c r="M17" s="170" t="str">
        <f>IF(E17&lt;&gt;"",IF(OR('CALCULATOR SHEET'!R16&lt;&gt;"NO",'CALCULATOR SHEET'!S16&lt;&gt;"NO"),"YES",""),"")</f>
        <v/>
      </c>
      <c r="N17" s="173">
        <f t="shared" si="0"/>
        <v>450</v>
      </c>
      <c r="O17" s="161"/>
      <c r="P17" s="162">
        <f t="shared" si="1"/>
        <v>450</v>
      </c>
      <c r="Q17" s="191"/>
      <c r="R17" s="64" t="s">
        <v>193</v>
      </c>
      <c r="T17" s="156">
        <f>IF('CALCULATOR SHEET'!$V$58="PESOS",'CALCULATOR SHEET'!U16*'CALCULATOR SHEET'!$Y$6,'CALCULATOR SHEET'!U16)</f>
        <v>450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ZEBRA</v>
      </c>
      <c r="F18" s="171" t="str">
        <f>IF('CALCULATOR SHEET'!E17&lt;&gt;"",'CALCULATOR SHEET'!E17,"")</f>
        <v>GROUP 2</v>
      </c>
      <c r="G18" s="171" t="str">
        <f>IF('CALCULATOR SHEET'!I17&lt;&gt;"",'CALCULATOR SHEET'!I17,"")</f>
        <v xml:space="preserve">DUO DIM OUT NATURAL </v>
      </c>
      <c r="H18" s="171" t="str">
        <f>IF('CALCULATOR SHEET'!J17&lt;&gt;"",'CALCULATOR SHEET'!J17,"")</f>
        <v xml:space="preserve">LIZ BR WIND B </v>
      </c>
      <c r="I18" s="172">
        <f>IF(E18&lt;&gt;"",'CALCULATOR SHEET'!K17,"")</f>
        <v>71.375</v>
      </c>
      <c r="J18" s="172">
        <f>IF(I18&lt;&gt;"",'CALCULATOR SHEET'!L17,"")</f>
        <v>93.625</v>
      </c>
      <c r="K18" s="165" t="str">
        <f>IF('CALCULATOR SHEET'!M17&lt;&gt;"",IF('CALCULATOR SHEET'!$Y$2=1,'CALCULATOR SHEET'!M17,VLOOKUP('CALCULATOR SHEET'!M17,GENERAL!$H$6:$I$11,2,0)),"")</f>
        <v>PLASTIC CHAIN WHITE</v>
      </c>
      <c r="L18" s="170" t="str">
        <f>IF('CALCULATOR SHEET'!O17&lt;&gt;"",'CALCULATOR SHEET'!O17,"")</f>
        <v>R</v>
      </c>
      <c r="M18" s="170" t="str">
        <f>IF(E18&lt;&gt;"",IF(OR('CALCULATOR SHEET'!R17&lt;&gt;"NO",'CALCULATOR SHEET'!S17&lt;&gt;"NO"),"YES",""),"")</f>
        <v/>
      </c>
      <c r="N18" s="173">
        <f t="shared" si="0"/>
        <v>450</v>
      </c>
      <c r="O18" s="161"/>
      <c r="P18" s="162">
        <f t="shared" si="1"/>
        <v>450</v>
      </c>
      <c r="Q18" s="191"/>
      <c r="R18" s="64" t="s">
        <v>193</v>
      </c>
      <c r="T18" s="156">
        <f>IF('CALCULATOR SHEET'!$V$58="PESOS",'CALCULATOR SHEET'!U17*'CALCULATOR SHEET'!$Y$6,'CALCULATOR SHEET'!U17)</f>
        <v>450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ZEBRA</v>
      </c>
      <c r="F19" s="171" t="str">
        <f>IF('CALCULATOR SHEET'!E18&lt;&gt;"",'CALCULATOR SHEET'!E18,"")</f>
        <v>GROUP 2</v>
      </c>
      <c r="G19" s="171" t="str">
        <f>IF('CALCULATOR SHEET'!I18&lt;&gt;"",'CALCULATOR SHEET'!I18,"")</f>
        <v xml:space="preserve">DUO DIM OUT NATURAL </v>
      </c>
      <c r="H19" s="171" t="str">
        <f>IF('CALCULATOR SHEET'!J18&lt;&gt;"",'CALCULATOR SHEET'!J18,"")</f>
        <v xml:space="preserve">MASTER BR WIND A </v>
      </c>
      <c r="I19" s="172">
        <f>IF(E19&lt;&gt;"",'CALCULATOR SHEET'!K18,"")</f>
        <v>86.75</v>
      </c>
      <c r="J19" s="172">
        <f>IF(I19&lt;&gt;"",'CALCULATOR SHEET'!L18,"")</f>
        <v>99.25</v>
      </c>
      <c r="K19" s="165" t="str">
        <f>IF('CALCULATOR SHEET'!M18&lt;&gt;"",IF('CALCULATOR SHEET'!$Y$2=1,'CALCULATOR SHEET'!M18,VLOOKUP('CALCULATOR SHEET'!M18,GENERAL!$H$6:$I$11,2,0)),"")</f>
        <v>PLASTIC CHAIN WHITE</v>
      </c>
      <c r="L19" s="170" t="str">
        <f>IF('CALCULATOR SHEET'!O18&lt;&gt;"",'CALCULATOR SHEET'!O18,"")</f>
        <v>L</v>
      </c>
      <c r="M19" s="170" t="str">
        <f>IF(E19&lt;&gt;"",IF(OR('CALCULATOR SHEET'!R18&lt;&gt;"NO",'CALCULATOR SHEET'!S18&lt;&gt;"NO"),"YES",""),"")</f>
        <v/>
      </c>
      <c r="N19" s="173">
        <f t="shared" si="0"/>
        <v>571</v>
      </c>
      <c r="O19" s="161"/>
      <c r="P19" s="162">
        <f t="shared" si="1"/>
        <v>571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571</v>
      </c>
    </row>
    <row r="20" spans="3:22" s="64" customFormat="1" ht="45" customHeight="1">
      <c r="C20" s="169">
        <f t="shared" si="2"/>
        <v>7</v>
      </c>
      <c r="D20" s="170">
        <f>IF('CALCULATOR SHEET'!C19&lt;&gt;"",'CALCULATOR SHEET'!C19,"")</f>
        <v>1</v>
      </c>
      <c r="E20" s="166" t="str">
        <f>IF('CALCULATOR SHEET'!D19&lt;&gt;"",IF('CALCULATOR SHEET'!$Y$2=1,'CALCULATOR SHEET'!D19,VLOOKUP('CALCULATOR SHEET'!D19,GENERAL!$J$6:$K$13,2,0)),"")</f>
        <v>ZEBRA</v>
      </c>
      <c r="F20" s="171" t="str">
        <f>IF('CALCULATOR SHEET'!E19&lt;&gt;"",'CALCULATOR SHEET'!E19,"")</f>
        <v>GROUP 2</v>
      </c>
      <c r="G20" s="171" t="str">
        <f>IF('CALCULATOR SHEET'!I19&lt;&gt;"",'CALCULATOR SHEET'!I19,"")</f>
        <v xml:space="preserve">DUO DIM OUT NATURAL </v>
      </c>
      <c r="H20" s="171" t="str">
        <f>IF('CALCULATOR SHEET'!J19&lt;&gt;"",'CALCULATOR SHEET'!J19,"")</f>
        <v xml:space="preserve">MASTER BR WIND B </v>
      </c>
      <c r="I20" s="172">
        <f>IF(E20&lt;&gt;"",'CALCULATOR SHEET'!K19,"")</f>
        <v>85.25</v>
      </c>
      <c r="J20" s="172">
        <f>IF(I20&lt;&gt;"",'CALCULATOR SHEET'!L19,"")</f>
        <v>99.25</v>
      </c>
      <c r="K20" s="165" t="str">
        <f>IF('CALCULATOR SHEET'!M19&lt;&gt;"",IF('CALCULATOR SHEET'!$Y$2=1,'CALCULATOR SHEET'!M19,VLOOKUP('CALCULATOR SHEET'!M19,GENERAL!$H$6:$I$11,2,0)),"")</f>
        <v>PLASTIC CHAIN WHITE</v>
      </c>
      <c r="L20" s="170" t="str">
        <f>IF('CALCULATOR SHEET'!O19&lt;&gt;"",'CALCULATOR SHEET'!O19,"")</f>
        <v>R</v>
      </c>
      <c r="M20" s="170" t="str">
        <f>IF(E20&lt;&gt;"",IF(OR('CALCULATOR SHEET'!R19&lt;&gt;"NO",'CALCULATOR SHEET'!S19&lt;&gt;"NO"),"YES",""),"")</f>
        <v/>
      </c>
      <c r="N20" s="173">
        <f t="shared" si="0"/>
        <v>571</v>
      </c>
      <c r="O20" s="161"/>
      <c r="P20" s="162">
        <f t="shared" si="1"/>
        <v>571</v>
      </c>
      <c r="Q20" s="191"/>
      <c r="R20" s="64" t="str">
        <f t="shared" si="3"/>
        <v>VERDADERO</v>
      </c>
      <c r="T20" s="156">
        <f>IF('CALCULATOR SHEET'!$V$58="PESOS",'CALCULATOR SHEET'!U19*'CALCULATOR SHEET'!$Y$6,'CALCULATOR SHEET'!U19)</f>
        <v>571</v>
      </c>
      <c r="V20" s="158"/>
    </row>
    <row r="21" spans="3:22" s="64" customFormat="1" ht="45" customHeight="1">
      <c r="C21" s="169">
        <f t="shared" si="2"/>
        <v>8</v>
      </c>
      <c r="D21" s="170">
        <f>IF('CALCULATOR SHEET'!C20&lt;&gt;"",'CALCULATOR SHEET'!C20,"")</f>
        <v>1</v>
      </c>
      <c r="E21" s="166" t="str">
        <f>IF('CALCULATOR SHEET'!D20&lt;&gt;"",IF('CALCULATOR SHEET'!$Y$2=1,'CALCULATOR SHEET'!D20,VLOOKUP('CALCULATOR SHEET'!D20,GENERAL!$J$6:$K$13,2,0)),"")</f>
        <v>ZEBRA</v>
      </c>
      <c r="F21" s="171" t="str">
        <f>IF('CALCULATOR SHEET'!E20&lt;&gt;"",'CALCULATOR SHEET'!E20,"")</f>
        <v>GROUP 2</v>
      </c>
      <c r="G21" s="171" t="str">
        <f>IF('CALCULATOR SHEET'!I20&lt;&gt;"",'CALCULATOR SHEET'!I20,"")</f>
        <v xml:space="preserve">DUO DIM OUT NATURAL </v>
      </c>
      <c r="H21" s="171" t="str">
        <f>IF('CALCULATOR SHEET'!J20&lt;&gt;"",'CALCULATOR SHEET'!J20,"")</f>
        <v xml:space="preserve">DINNIND ROOM WIND A </v>
      </c>
      <c r="I21" s="172">
        <f>IF(E21&lt;&gt;"",'CALCULATOR SHEET'!K20,"")</f>
        <v>84</v>
      </c>
      <c r="J21" s="172">
        <f>IF(I21&lt;&gt;"",'CALCULATOR SHEET'!L20,"")</f>
        <v>94</v>
      </c>
      <c r="K21" s="165" t="str">
        <f>IF('CALCULATOR SHEET'!M20&lt;&gt;"",IF('CALCULATOR SHEET'!$Y$2=1,'CALCULATOR SHEET'!M20,VLOOKUP('CALCULATOR SHEET'!M20,GENERAL!$H$6:$I$11,2,0)),"")</f>
        <v>PLASTIC CHAIN WHITE</v>
      </c>
      <c r="L21" s="170" t="str">
        <f>IF('CALCULATOR SHEET'!O20&lt;&gt;"",'CALCULATOR SHEET'!O20,"")</f>
        <v>L</v>
      </c>
      <c r="M21" s="170" t="str">
        <f>IF(E21&lt;&gt;"",IF(OR('CALCULATOR SHEET'!R20&lt;&gt;"NO",'CALCULATOR SHEET'!S20&lt;&gt;"NO"),"YES",""),"")</f>
        <v/>
      </c>
      <c r="N21" s="173">
        <f t="shared" si="0"/>
        <v>528</v>
      </c>
      <c r="O21" s="161"/>
      <c r="P21" s="162">
        <f t="shared" si="1"/>
        <v>528</v>
      </c>
      <c r="Q21" s="191"/>
      <c r="R21" s="64" t="str">
        <f t="shared" si="3"/>
        <v>VERDADERO</v>
      </c>
      <c r="T21" s="156">
        <f>IF('CALCULATOR SHEET'!$V$58="PESOS",'CALCULATOR SHEET'!U20*'CALCULATOR SHEET'!$Y$6,'CALCULATOR SHEET'!U20)</f>
        <v>528</v>
      </c>
      <c r="V21" s="158"/>
    </row>
    <row r="22" spans="3:22" s="64" customFormat="1" ht="45" customHeight="1">
      <c r="C22" s="169">
        <f t="shared" si="2"/>
        <v>9</v>
      </c>
      <c r="D22" s="170">
        <f>IF('CALCULATOR SHEET'!C21&lt;&gt;"",'CALCULATOR SHEET'!C21,"")</f>
        <v>1</v>
      </c>
      <c r="E22" s="166" t="str">
        <f>IF('CALCULATOR SHEET'!D21&lt;&gt;"",IF('CALCULATOR SHEET'!$Y$2=1,'CALCULATOR SHEET'!D21,VLOOKUP('CALCULATOR SHEET'!D21,GENERAL!$J$6:$K$13,2,0)),"")</f>
        <v>ZEBRA</v>
      </c>
      <c r="F22" s="171" t="str">
        <f>IF('CALCULATOR SHEET'!E21&lt;&gt;"",'CALCULATOR SHEET'!E21,"")</f>
        <v>GROUP 2</v>
      </c>
      <c r="G22" s="171" t="str">
        <f>IF('CALCULATOR SHEET'!I21&lt;&gt;"",'CALCULATOR SHEET'!I21,"")</f>
        <v xml:space="preserve">DUO DIM OUT NATURAL </v>
      </c>
      <c r="H22" s="171" t="str">
        <f>IF('CALCULATOR SHEET'!J21&lt;&gt;"",'CALCULATOR SHEET'!J21,"")</f>
        <v xml:space="preserve">DINNING ROOM SLD SIDE  A </v>
      </c>
      <c r="I22" s="172">
        <f>IF(E22&lt;&gt;"",'CALCULATOR SHEET'!K21,"")</f>
        <v>83.25</v>
      </c>
      <c r="J22" s="172">
        <f>IF(I22&lt;&gt;"",'CALCULATOR SHEET'!L21,"")</f>
        <v>98.75</v>
      </c>
      <c r="K22" s="165" t="str">
        <f>IF('CALCULATOR SHEET'!M21&lt;&gt;"",IF('CALCULATOR SHEET'!$Y$2=1,'CALCULATOR SHEET'!M21,VLOOKUP('CALCULATOR SHEET'!M21,GENERAL!$H$6:$I$11,2,0)),"")</f>
        <v>PLASTIC CHAIN WHITE</v>
      </c>
      <c r="L22" s="170" t="str">
        <f>IF('CALCULATOR SHEET'!O21&lt;&gt;"",'CALCULATOR SHEET'!O21,"")</f>
        <v>L</v>
      </c>
      <c r="M22" s="170" t="str">
        <f>IF(E22&lt;&gt;"",IF(OR('CALCULATOR SHEET'!R21&lt;&gt;"NO",'CALCULATOR SHEET'!S21&lt;&gt;"NO"),"YES",""),"")</f>
        <v/>
      </c>
      <c r="N22" s="173">
        <f t="shared" si="0"/>
        <v>543</v>
      </c>
      <c r="O22" s="161"/>
      <c r="P22" s="162">
        <f t="shared" si="1"/>
        <v>543</v>
      </c>
      <c r="Q22" s="191"/>
      <c r="R22" s="64" t="str">
        <f t="shared" si="3"/>
        <v>VERDADERO</v>
      </c>
      <c r="T22" s="156">
        <f>IF('CALCULATOR SHEET'!$V$58="PESOS",'CALCULATOR SHEET'!U21*'CALCULATOR SHEET'!$Y$6,'CALCULATOR SHEET'!U21)</f>
        <v>543</v>
      </c>
      <c r="V22" s="158"/>
    </row>
    <row r="23" spans="3:22" s="64" customFormat="1" ht="45" customHeight="1">
      <c r="C23" s="169">
        <f t="shared" si="2"/>
        <v>10</v>
      </c>
      <c r="D23" s="170">
        <f>IF('CALCULATOR SHEET'!C22&lt;&gt;"",'CALCULATOR SHEET'!C22,"")</f>
        <v>1</v>
      </c>
      <c r="E23" s="166" t="str">
        <f>IF('CALCULATOR SHEET'!D22&lt;&gt;"",IF('CALCULATOR SHEET'!$Y$2=1,'CALCULATOR SHEET'!D22,VLOOKUP('CALCULATOR SHEET'!D22,GENERAL!$J$6:$K$13,2,0)),"")</f>
        <v>ZEBRA</v>
      </c>
      <c r="F23" s="171" t="str">
        <f>IF('CALCULATOR SHEET'!E22&lt;&gt;"",'CALCULATOR SHEET'!E22,"")</f>
        <v>GROUP 2</v>
      </c>
      <c r="G23" s="171" t="str">
        <f>IF('CALCULATOR SHEET'!I22&lt;&gt;"",'CALCULATOR SHEET'!I22,"")</f>
        <v xml:space="preserve">DUO DIM OUT NATURAL </v>
      </c>
      <c r="H23" s="171" t="str">
        <f>IF('CALCULATOR SHEET'!J22&lt;&gt;"",'CALCULATOR SHEET'!J22,"")</f>
        <v xml:space="preserve">DINNING ROOM SLD SIDE B </v>
      </c>
      <c r="I23" s="172">
        <f>IF(E23&lt;&gt;"",'CALCULATOR SHEET'!K22,"")</f>
        <v>83.75</v>
      </c>
      <c r="J23" s="172">
        <f>IF(I23&lt;&gt;"",'CALCULATOR SHEET'!L22,"")</f>
        <v>98.75</v>
      </c>
      <c r="K23" s="165" t="str">
        <f>IF('CALCULATOR SHEET'!M22&lt;&gt;"",IF('CALCULATOR SHEET'!$Y$2=1,'CALCULATOR SHEET'!M22,VLOOKUP('CALCULATOR SHEET'!M22,GENERAL!$H$6:$I$11,2,0)),"")</f>
        <v>PLASTIC CHAIN WHITE</v>
      </c>
      <c r="L23" s="170" t="str">
        <f>IF('CALCULATOR SHEET'!O22&lt;&gt;"",'CALCULATOR SHEET'!O22,"")</f>
        <v>R</v>
      </c>
      <c r="M23" s="170" t="str">
        <f>IF(E23&lt;&gt;"",IF(OR('CALCULATOR SHEET'!R22&lt;&gt;"NO",'CALCULATOR SHEET'!S22&lt;&gt;"NO"),"YES",""),"")</f>
        <v/>
      </c>
      <c r="N23" s="173">
        <f t="shared" si="0"/>
        <v>543</v>
      </c>
      <c r="O23" s="161"/>
      <c r="P23" s="162">
        <f t="shared" si="1"/>
        <v>543</v>
      </c>
      <c r="Q23" s="191"/>
      <c r="R23" s="64" t="str">
        <f t="shared" si="3"/>
        <v>VERDADERO</v>
      </c>
      <c r="T23" s="156">
        <f>IF('CALCULATOR SHEET'!$V$58="PESOS",'CALCULATOR SHEET'!U22*'CALCULATOR SHEET'!$Y$6,'CALCULATOR SHEET'!U22)</f>
        <v>543</v>
      </c>
      <c r="V23" s="158"/>
    </row>
    <row r="24" spans="3:22" s="64" customFormat="1" ht="45" customHeight="1">
      <c r="C24" s="169">
        <f t="shared" si="2"/>
        <v>11</v>
      </c>
      <c r="D24" s="170">
        <f>IF('CALCULATOR SHEET'!C23&lt;&gt;"",'CALCULATOR SHEET'!C23,"")</f>
        <v>1</v>
      </c>
      <c r="E24" s="166" t="str">
        <f>IF('CALCULATOR SHEET'!D23&lt;&gt;"",IF('CALCULATOR SHEET'!$Y$2=1,'CALCULATOR SHEET'!D23,VLOOKUP('CALCULATOR SHEET'!D23,GENERAL!$J$6:$K$13,2,0)),"")</f>
        <v>ZEBRA</v>
      </c>
      <c r="F24" s="171" t="str">
        <f>IF('CALCULATOR SHEET'!E23&lt;&gt;"",'CALCULATOR SHEET'!E23,"")</f>
        <v>GROUP 2</v>
      </c>
      <c r="G24" s="171" t="str">
        <f>IF('CALCULATOR SHEET'!I23&lt;&gt;"",'CALCULATOR SHEET'!I23,"")</f>
        <v xml:space="preserve">DUO DIM OUT NATURAL </v>
      </c>
      <c r="H24" s="171" t="str">
        <f>IF('CALCULATOR SHEET'!J23&lt;&gt;"",'CALCULATOR SHEET'!J23,"")</f>
        <v xml:space="preserve">LIVING ROOM SLD SIDE A </v>
      </c>
      <c r="I24" s="172">
        <f>IF(E24&lt;&gt;"",'CALCULATOR SHEET'!K23,"")</f>
        <v>65.5</v>
      </c>
      <c r="J24" s="172">
        <f>IF(I24&lt;&gt;"",'CALCULATOR SHEET'!L23,"")</f>
        <v>99.75</v>
      </c>
      <c r="K24" s="165" t="str">
        <f>IF('CALCULATOR SHEET'!M23&lt;&gt;"",IF('CALCULATOR SHEET'!$Y$2=1,'CALCULATOR SHEET'!M23,VLOOKUP('CALCULATOR SHEET'!M23,GENERAL!$H$6:$I$11,2,0)),"")</f>
        <v>PLASTIC CHAIN WHITE</v>
      </c>
      <c r="L24" s="170" t="str">
        <f>IF('CALCULATOR SHEET'!O23&lt;&gt;"",'CALCULATOR SHEET'!O23,"")</f>
        <v>L</v>
      </c>
      <c r="M24" s="170" t="str">
        <f>IF(E24&lt;&gt;"",IF(OR('CALCULATOR SHEET'!R23&lt;&gt;"NO",'CALCULATOR SHEET'!S23&lt;&gt;"NO"),"YES",""),"")</f>
        <v/>
      </c>
      <c r="N24" s="173">
        <f t="shared" si="0"/>
        <v>434</v>
      </c>
      <c r="O24" s="161"/>
      <c r="P24" s="162">
        <f t="shared" si="1"/>
        <v>434</v>
      </c>
      <c r="Q24" s="191"/>
      <c r="R24" s="64" t="str">
        <f t="shared" si="3"/>
        <v>VERDADERO</v>
      </c>
      <c r="T24" s="156">
        <f>IF('CALCULATOR SHEET'!$V$58="PESOS",'CALCULATOR SHEET'!U23*'CALCULATOR SHEET'!$Y$6,'CALCULATOR SHEET'!U23)</f>
        <v>434</v>
      </c>
      <c r="V24" s="158"/>
    </row>
    <row r="25" spans="3:22" s="64" customFormat="1" ht="45" customHeight="1">
      <c r="C25" s="169">
        <f t="shared" si="2"/>
        <v>12</v>
      </c>
      <c r="D25" s="170">
        <f>IF('CALCULATOR SHEET'!C24&lt;&gt;"",'CALCULATOR SHEET'!C24,"")</f>
        <v>1</v>
      </c>
      <c r="E25" s="166" t="str">
        <f>IF('CALCULATOR SHEET'!D24&lt;&gt;"",IF('CALCULATOR SHEET'!$Y$2=1,'CALCULATOR SHEET'!D24,VLOOKUP('CALCULATOR SHEET'!D24,GENERAL!$J$6:$K$13,2,0)),"")</f>
        <v>ZEBRA</v>
      </c>
      <c r="F25" s="171" t="str">
        <f>IF('CALCULATOR SHEET'!E24&lt;&gt;"",'CALCULATOR SHEET'!E24,"")</f>
        <v>GROUP 2</v>
      </c>
      <c r="G25" s="171" t="str">
        <f>IF('CALCULATOR SHEET'!I24&lt;&gt;"",'CALCULATOR SHEET'!I24,"")</f>
        <v xml:space="preserve">DUO DIM OUT NATURAL </v>
      </c>
      <c r="H25" s="171" t="str">
        <f>IF('CALCULATOR SHEET'!J24&lt;&gt;"",'CALCULATOR SHEET'!J24,"")</f>
        <v xml:space="preserve">LIVING ROOM SLD SIDE B </v>
      </c>
      <c r="I25" s="172">
        <f>IF(E25&lt;&gt;"",'CALCULATOR SHEET'!K24,"")</f>
        <v>64.25</v>
      </c>
      <c r="J25" s="172">
        <f>IF(I25&lt;&gt;"",'CALCULATOR SHEET'!L24,"")</f>
        <v>99.75</v>
      </c>
      <c r="K25" s="165" t="str">
        <f>IF('CALCULATOR SHEET'!M24&lt;&gt;"",IF('CALCULATOR SHEET'!$Y$2=1,'CALCULATOR SHEET'!M24,VLOOKUP('CALCULATOR SHEET'!M24,GENERAL!$H$6:$I$11,2,0)),"")</f>
        <v>PLASTIC CHAIN WHITE</v>
      </c>
      <c r="L25" s="170" t="str">
        <f>IF('CALCULATOR SHEET'!O24&lt;&gt;"",'CALCULATOR SHEET'!O24,"")</f>
        <v>R</v>
      </c>
      <c r="M25" s="170" t="str">
        <f>IF(E25&lt;&gt;"",IF(OR('CALCULATOR SHEET'!R24&lt;&gt;"NO",'CALCULATOR SHEET'!S24&lt;&gt;"NO"),"YES",""),"")</f>
        <v/>
      </c>
      <c r="N25" s="173">
        <f t="shared" si="0"/>
        <v>434</v>
      </c>
      <c r="O25" s="161"/>
      <c r="P25" s="162">
        <f t="shared" si="1"/>
        <v>434</v>
      </c>
      <c r="Q25" s="191"/>
      <c r="R25" s="64" t="str">
        <f t="shared" si="3"/>
        <v>VERDADERO</v>
      </c>
      <c r="T25" s="156">
        <f>IF('CALCULATOR SHEET'!$V$58="PESOS",'CALCULATOR SHEET'!U24*'CALCULATOR SHEET'!$Y$6,'CALCULATOR SHEET'!U24)</f>
        <v>434</v>
      </c>
      <c r="V25" s="158"/>
    </row>
    <row r="26" spans="3:22" s="64" customFormat="1" ht="45" customHeight="1">
      <c r="C26" s="169">
        <f t="shared" si="2"/>
        <v>13</v>
      </c>
      <c r="D26" s="170">
        <f>IF('CALCULATOR SHEET'!C25&lt;&gt;"",'CALCULATOR SHEET'!C25,"")</f>
        <v>1</v>
      </c>
      <c r="E26" s="166" t="str">
        <f>IF('CALCULATOR SHEET'!D25&lt;&gt;"",IF('CALCULATOR SHEET'!$Y$2=1,'CALCULATOR SHEET'!D25,VLOOKUP('CALCULATOR SHEET'!D25,GENERAL!$J$6:$K$13,2,0)),"")</f>
        <v>ZEBRA</v>
      </c>
      <c r="F26" s="171" t="str">
        <f>IF('CALCULATOR SHEET'!E25&lt;&gt;"",'CALCULATOR SHEET'!E25,"")</f>
        <v>GROUP 2</v>
      </c>
      <c r="G26" s="171" t="str">
        <f>IF('CALCULATOR SHEET'!I25&lt;&gt;"",'CALCULATOR SHEET'!I25,"")</f>
        <v xml:space="preserve">DUO DIM OUT NATURAL </v>
      </c>
      <c r="H26" s="171" t="str">
        <f>IF('CALCULATOR SHEET'!J25&lt;&gt;"",'CALCULATOR SHEET'!J25,"")</f>
        <v xml:space="preserve">LIVING ROOM WIND A </v>
      </c>
      <c r="I26" s="172">
        <f>IF(E26&lt;&gt;"",'CALCULATOR SHEET'!K25,"")</f>
        <v>47.5</v>
      </c>
      <c r="J26" s="172">
        <f>IF(I26&lt;&gt;"",'CALCULATOR SHEET'!L25,"")</f>
        <v>96</v>
      </c>
      <c r="K26" s="165" t="str">
        <f>IF('CALCULATOR SHEET'!M25&lt;&gt;"",IF('CALCULATOR SHEET'!$Y$2=1,'CALCULATOR SHEET'!M25,VLOOKUP('CALCULATOR SHEET'!M25,GENERAL!$H$6:$I$11,2,0)),"")</f>
        <v>PLASTIC CHAIN WHITE</v>
      </c>
      <c r="L26" s="170" t="str">
        <f>IF('CALCULATOR SHEET'!O25&lt;&gt;"",'CALCULATOR SHEET'!O25,"")</f>
        <v>L</v>
      </c>
      <c r="M26" s="170" t="str">
        <f>IF(E26&lt;&gt;"",IF(OR('CALCULATOR SHEET'!R25&lt;&gt;"NO",'CALCULATOR SHEET'!S25&lt;&gt;"NO"),"YES",""),"")</f>
        <v/>
      </c>
      <c r="N26" s="173">
        <f t="shared" si="0"/>
        <v>331</v>
      </c>
      <c r="O26" s="161"/>
      <c r="P26" s="162">
        <f t="shared" si="1"/>
        <v>331</v>
      </c>
      <c r="Q26" s="191"/>
      <c r="R26" s="64" t="str">
        <f t="shared" si="3"/>
        <v>VERDADERO</v>
      </c>
      <c r="T26" s="156">
        <f>IF('CALCULATOR SHEET'!$V$58="PESOS",'CALCULATOR SHEET'!U25*'CALCULATOR SHEET'!$Y$6,'CALCULATOR SHEET'!U25)</f>
        <v>331</v>
      </c>
      <c r="V26" s="158"/>
    </row>
    <row r="27" spans="3:22" s="64" customFormat="1" ht="45" customHeight="1">
      <c r="C27" s="169">
        <f t="shared" si="2"/>
        <v>14</v>
      </c>
      <c r="D27" s="170">
        <f>IF('CALCULATOR SHEET'!C26&lt;&gt;"",'CALCULATOR SHEET'!C26,"")</f>
        <v>1</v>
      </c>
      <c r="E27" s="166" t="str">
        <f>IF('CALCULATOR SHEET'!D26&lt;&gt;"",IF('CALCULATOR SHEET'!$Y$2=1,'CALCULATOR SHEET'!D26,VLOOKUP('CALCULATOR SHEET'!D26,GENERAL!$J$6:$K$13,2,0)),"")</f>
        <v>ZEBRA</v>
      </c>
      <c r="F27" s="171" t="str">
        <f>IF('CALCULATOR SHEET'!E26&lt;&gt;"",'CALCULATOR SHEET'!E26,"")</f>
        <v>GROUP 2</v>
      </c>
      <c r="G27" s="171" t="str">
        <f>IF('CALCULATOR SHEET'!I26&lt;&gt;"",'CALCULATOR SHEET'!I26,"")</f>
        <v xml:space="preserve">DUO DIM OUT NATURAL </v>
      </c>
      <c r="H27" s="171" t="str">
        <f>IF('CALCULATOR SHEET'!J26&lt;&gt;"",'CALCULATOR SHEET'!J26,"")</f>
        <v xml:space="preserve">OFFICE WIND A </v>
      </c>
      <c r="I27" s="172">
        <f>IF(E27&lt;&gt;"",'CALCULATOR SHEET'!K26,"")</f>
        <v>81.75</v>
      </c>
      <c r="J27" s="172">
        <f>IF(I27&lt;&gt;"",'CALCULATOR SHEET'!L26,"")</f>
        <v>94.5</v>
      </c>
      <c r="K27" s="165" t="str">
        <f>IF('CALCULATOR SHEET'!M26&lt;&gt;"",IF('CALCULATOR SHEET'!$Y$2=1,'CALCULATOR SHEET'!M26,VLOOKUP('CALCULATOR SHEET'!M26,GENERAL!$H$6:$I$11,2,0)),"")</f>
        <v>PLASTIC CHAIN WHITE</v>
      </c>
      <c r="L27" s="170" t="str">
        <f>IF('CALCULATOR SHEET'!O26&lt;&gt;"",'CALCULATOR SHEET'!O26,"")</f>
        <v>L</v>
      </c>
      <c r="M27" s="170" t="str">
        <f>IF(E27&lt;&gt;"",IF(OR('CALCULATOR SHEET'!R26&lt;&gt;"NO",'CALCULATOR SHEET'!S26&lt;&gt;"NO"),"YES",""),"")</f>
        <v/>
      </c>
      <c r="N27" s="173">
        <f t="shared" si="0"/>
        <v>528</v>
      </c>
      <c r="O27" s="161"/>
      <c r="P27" s="162">
        <f t="shared" si="1"/>
        <v>528</v>
      </c>
      <c r="Q27" s="191"/>
      <c r="R27" s="64" t="str">
        <f t="shared" si="3"/>
        <v>VERDADERO</v>
      </c>
      <c r="T27" s="156">
        <f>IF('CALCULATOR SHEET'!$V$58="PESOS",'CALCULATOR SHEET'!U26*'CALCULATOR SHEET'!$Y$6,'CALCULATOR SHEET'!U26)</f>
        <v>528</v>
      </c>
      <c r="V27" s="158"/>
    </row>
    <row r="28" spans="3:22" s="64" customFormat="1" ht="45" customHeight="1">
      <c r="C28" s="169">
        <f t="shared" si="2"/>
        <v>15</v>
      </c>
      <c r="D28" s="170">
        <f>IF('CALCULATOR SHEET'!C27&lt;&gt;"",'CALCULATOR SHEET'!C27,"")</f>
        <v>1</v>
      </c>
      <c r="E28" s="166" t="str">
        <f>IF('CALCULATOR SHEET'!D27&lt;&gt;"",IF('CALCULATOR SHEET'!$Y$2=1,'CALCULATOR SHEET'!D27,VLOOKUP('CALCULATOR SHEET'!D27,GENERAL!$J$6:$K$13,2,0)),"")</f>
        <v>ZEBRA</v>
      </c>
      <c r="F28" s="171" t="str">
        <f>IF('CALCULATOR SHEET'!E27&lt;&gt;"",'CALCULATOR SHEET'!E27,"")</f>
        <v>GROUP 2</v>
      </c>
      <c r="G28" s="171" t="str">
        <f>IF('CALCULATOR SHEET'!I27&lt;&gt;"",'CALCULATOR SHEET'!I27,"")</f>
        <v xml:space="preserve">DUO DIM OUT NATURAL </v>
      </c>
      <c r="H28" s="171" t="str">
        <f>IF('CALCULATOR SHEET'!J27&lt;&gt;"",'CALCULATOR SHEET'!J27,"")</f>
        <v xml:space="preserve">OFFICE WIND B </v>
      </c>
      <c r="I28" s="172">
        <f>IF(E28&lt;&gt;"",'CALCULATOR SHEET'!K27,"")</f>
        <v>81.125</v>
      </c>
      <c r="J28" s="172">
        <f>IF(I28&lt;&gt;"",'CALCULATOR SHEET'!L27,"")</f>
        <v>94.5</v>
      </c>
      <c r="K28" s="165" t="str">
        <f>IF('CALCULATOR SHEET'!M27&lt;&gt;"",IF('CALCULATOR SHEET'!$Y$2=1,'CALCULATOR SHEET'!M27,VLOOKUP('CALCULATOR SHEET'!M27,GENERAL!$H$6:$I$11,2,0)),"")</f>
        <v>PLASTIC CHAIN WHITE</v>
      </c>
      <c r="L28" s="170" t="str">
        <f>IF('CALCULATOR SHEET'!O27&lt;&gt;"",'CALCULATOR SHEET'!O27,"")</f>
        <v>R</v>
      </c>
      <c r="M28" s="170" t="str">
        <f>IF(E28&lt;&gt;"",IF(OR('CALCULATOR SHEET'!R27&lt;&gt;"NO",'CALCULATOR SHEET'!S27&lt;&gt;"NO"),"YES",""),"")</f>
        <v/>
      </c>
      <c r="N28" s="173">
        <f t="shared" si="0"/>
        <v>528</v>
      </c>
      <c r="O28" s="161"/>
      <c r="P28" s="162">
        <f t="shared" si="1"/>
        <v>528</v>
      </c>
      <c r="Q28" s="191"/>
      <c r="R28" s="64" t="str">
        <f t="shared" si="3"/>
        <v>VERDADERO</v>
      </c>
      <c r="T28" s="156">
        <f>IF('CALCULATOR SHEET'!$V$58="PESOS",'CALCULATOR SHEET'!U27*'CALCULATOR SHEET'!$Y$6,'CALCULATOR SHEET'!U27)</f>
        <v>528</v>
      </c>
      <c r="V28" s="158"/>
    </row>
    <row r="29" spans="3:22" s="64" customFormat="1" ht="45" customHeight="1">
      <c r="C29" s="169">
        <f t="shared" si="2"/>
        <v>16</v>
      </c>
      <c r="D29" s="170">
        <f>IF('CALCULATOR SHEET'!C28&lt;&gt;"",'CALCULATOR SHEET'!C28,"")</f>
        <v>1</v>
      </c>
      <c r="E29" s="166" t="str">
        <f>IF('CALCULATOR SHEET'!D28&lt;&gt;"",IF('CALCULATOR SHEET'!$Y$2=1,'CALCULATOR SHEET'!D28,VLOOKUP('CALCULATOR SHEET'!D28,GENERAL!$J$6:$K$13,2,0)),"")</f>
        <v>ZEBRA</v>
      </c>
      <c r="F29" s="171" t="str">
        <f>IF('CALCULATOR SHEET'!E28&lt;&gt;"",'CALCULATOR SHEET'!E28,"")</f>
        <v>GROUP 2</v>
      </c>
      <c r="G29" s="171" t="str">
        <f>IF('CALCULATOR SHEET'!I28&lt;&gt;"",'CALCULATOR SHEET'!I28,"")</f>
        <v xml:space="preserve">DUO DIM OUT NATURAL </v>
      </c>
      <c r="H29" s="171" t="str">
        <f>IF('CALCULATOR SHEET'!J28&lt;&gt;"",'CALCULATOR SHEET'!J28,"")</f>
        <v>OFFICE WIND C</v>
      </c>
      <c r="I29" s="172">
        <f>IF(E29&lt;&gt;"",'CALCULATOR SHEET'!K28,"")</f>
        <v>59.25</v>
      </c>
      <c r="J29" s="172">
        <f>IF(I29&lt;&gt;"",'CALCULATOR SHEET'!L28,"")</f>
        <v>94.5</v>
      </c>
      <c r="K29" s="165" t="str">
        <f>IF('CALCULATOR SHEET'!M28&lt;&gt;"",IF('CALCULATOR SHEET'!$Y$2=1,'CALCULATOR SHEET'!M28,VLOOKUP('CALCULATOR SHEET'!M28,GENERAL!$H$6:$I$11,2,0)),"")</f>
        <v>PLASTIC CHAIN WHITE</v>
      </c>
      <c r="L29" s="170" t="str">
        <f>IF('CALCULATOR SHEET'!O28&lt;&gt;"",'CALCULATOR SHEET'!O28,"")</f>
        <v>R</v>
      </c>
      <c r="M29" s="170" t="str">
        <f>IF(E29&lt;&gt;"",IF(OR('CALCULATOR SHEET'!R28&lt;&gt;"NO",'CALCULATOR SHEET'!S28&lt;&gt;"NO"),"YES",""),"")</f>
        <v/>
      </c>
      <c r="N29" s="173">
        <f t="shared" si="0"/>
        <v>390</v>
      </c>
      <c r="O29" s="161"/>
      <c r="P29" s="162">
        <f t="shared" si="1"/>
        <v>390</v>
      </c>
      <c r="Q29" s="191"/>
      <c r="R29" s="64" t="str">
        <f t="shared" si="3"/>
        <v>VERDADERO</v>
      </c>
      <c r="T29" s="156">
        <f>IF('CALCULATOR SHEET'!$V$58="PESOS",'CALCULATOR SHEET'!U28*'CALCULATOR SHEET'!$Y$6,'CALCULATOR SHEET'!U28)</f>
        <v>390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7729</v>
      </c>
      <c r="Q62" s="184"/>
      <c r="X62" s="159" t="str">
        <f>IF('CALCULATOR SHEET'!$Y$2=1,GENERAL!Q35,GENERAL!S35)</f>
        <v>SUB TOTAL</v>
      </c>
      <c r="Y62" s="218">
        <f>P62</f>
        <v>7729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2318.6999999999998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5410.3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5410.3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5410.3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5410.3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5410.3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46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4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416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3">
        <v>163</v>
      </c>
      <c r="R7" s="461">
        <v>209</v>
      </c>
      <c r="S7" s="462">
        <v>216</v>
      </c>
      <c r="T7" s="462">
        <v>224</v>
      </c>
      <c r="U7" s="462">
        <v>231</v>
      </c>
      <c r="V7" s="463">
        <v>476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81.5</v>
      </c>
      <c r="AL7" s="53">
        <f>'CALCULATOR SHEET'!L13</f>
        <v>94</v>
      </c>
      <c r="AM7" s="53">
        <f>IF(AK7=0,"",MATCH(CEILING(AK7,6),$E$4:$AA$4,0))</f>
        <v>11</v>
      </c>
      <c r="AN7" s="53">
        <f>IF(AL7=0,"",MATCH(CEILING(AL7,6),$D$7:$D$28,0))</f>
        <v>13</v>
      </c>
      <c r="AO7" s="54">
        <f>IF(AM7="","",INDEX($E$7:$AA$28,AN7,AM7))</f>
        <v>223</v>
      </c>
    </row>
    <row r="8" spans="2:41" ht="29.1" customHeight="1">
      <c r="B8" s="366" t="s">
        <v>417</v>
      </c>
      <c r="C8" s="35">
        <v>2</v>
      </c>
      <c r="D8" s="27">
        <v>30</v>
      </c>
      <c r="E8" s="384">
        <v>64</v>
      </c>
      <c r="F8" s="447">
        <v>72</v>
      </c>
      <c r="G8" s="447">
        <v>77</v>
      </c>
      <c r="H8" s="447">
        <v>85</v>
      </c>
      <c r="I8" s="447">
        <v>91</v>
      </c>
      <c r="J8" s="447">
        <v>98</v>
      </c>
      <c r="K8" s="447">
        <v>104</v>
      </c>
      <c r="L8" s="447">
        <v>111</v>
      </c>
      <c r="M8" s="447">
        <v>116</v>
      </c>
      <c r="N8" s="448">
        <v>139</v>
      </c>
      <c r="O8" s="448">
        <v>145</v>
      </c>
      <c r="P8" s="448">
        <v>153</v>
      </c>
      <c r="Q8" s="448">
        <v>171</v>
      </c>
      <c r="R8" s="459">
        <v>218</v>
      </c>
      <c r="S8" s="460">
        <v>224</v>
      </c>
      <c r="T8" s="460">
        <v>233</v>
      </c>
      <c r="U8" s="460">
        <v>240</v>
      </c>
      <c r="V8" s="464">
        <v>486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71.375</v>
      </c>
      <c r="AL8" s="53">
        <f>'CALCULATOR SHEET'!L14</f>
        <v>94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13</v>
      </c>
      <c r="AO8" s="54">
        <f t="shared" ref="AO8:AO71" si="2">IF(AM8="","",INDEX($E$7:$AA$28,AN8,AM8))</f>
        <v>199</v>
      </c>
    </row>
    <row r="9" spans="2:41" ht="29.1" customHeight="1">
      <c r="B9" s="366" t="s">
        <v>418</v>
      </c>
      <c r="C9" s="35">
        <v>3</v>
      </c>
      <c r="D9" s="27">
        <v>36</v>
      </c>
      <c r="E9" s="384">
        <v>67</v>
      </c>
      <c r="F9" s="447">
        <v>75</v>
      </c>
      <c r="G9" s="447">
        <v>80</v>
      </c>
      <c r="H9" s="447">
        <v>89</v>
      </c>
      <c r="I9" s="447">
        <v>95</v>
      </c>
      <c r="J9" s="447">
        <v>103</v>
      </c>
      <c r="K9" s="447">
        <v>109</v>
      </c>
      <c r="L9" s="447">
        <v>117</v>
      </c>
      <c r="M9" s="447">
        <v>123</v>
      </c>
      <c r="N9" s="448">
        <v>146</v>
      </c>
      <c r="O9" s="448">
        <v>153</v>
      </c>
      <c r="P9" s="448">
        <v>161</v>
      </c>
      <c r="Q9" s="448">
        <v>179</v>
      </c>
      <c r="R9" s="459">
        <v>226</v>
      </c>
      <c r="S9" s="460">
        <v>233</v>
      </c>
      <c r="T9" s="460">
        <v>243</v>
      </c>
      <c r="U9" s="460">
        <v>250</v>
      </c>
      <c r="V9" s="464">
        <v>497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70.5</v>
      </c>
      <c r="AL9" s="53">
        <f>'CALCULATOR SHEET'!L15</f>
        <v>94</v>
      </c>
      <c r="AM9" s="53">
        <f t="shared" si="0"/>
        <v>9</v>
      </c>
      <c r="AN9" s="53">
        <f t="shared" si="1"/>
        <v>13</v>
      </c>
      <c r="AO9" s="54">
        <f t="shared" si="2"/>
        <v>199</v>
      </c>
    </row>
    <row r="10" spans="2:41" ht="29.1" customHeight="1">
      <c r="B10" s="366" t="s">
        <v>419</v>
      </c>
      <c r="C10" s="35">
        <v>4</v>
      </c>
      <c r="D10" s="27">
        <v>42</v>
      </c>
      <c r="E10" s="384">
        <v>70</v>
      </c>
      <c r="F10" s="447">
        <v>78</v>
      </c>
      <c r="G10" s="447">
        <v>84</v>
      </c>
      <c r="H10" s="447">
        <v>93</v>
      </c>
      <c r="I10" s="447">
        <v>100</v>
      </c>
      <c r="J10" s="447">
        <v>108</v>
      </c>
      <c r="K10" s="447">
        <v>114</v>
      </c>
      <c r="L10" s="447">
        <v>122</v>
      </c>
      <c r="M10" s="447">
        <v>129</v>
      </c>
      <c r="N10" s="448">
        <v>153</v>
      </c>
      <c r="O10" s="448">
        <v>159</v>
      </c>
      <c r="P10" s="448">
        <v>168</v>
      </c>
      <c r="Q10" s="448">
        <v>187</v>
      </c>
      <c r="R10" s="459">
        <v>234</v>
      </c>
      <c r="S10" s="460">
        <v>242</v>
      </c>
      <c r="T10" s="460">
        <v>252</v>
      </c>
      <c r="U10" s="460">
        <v>259</v>
      </c>
      <c r="V10" s="464">
        <v>507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72</v>
      </c>
      <c r="AL10" s="53">
        <f>'CALCULATOR SHEET'!L16</f>
        <v>93.625</v>
      </c>
      <c r="AM10" s="53">
        <f t="shared" si="0"/>
        <v>9</v>
      </c>
      <c r="AN10" s="53">
        <f t="shared" si="1"/>
        <v>13</v>
      </c>
      <c r="AO10" s="54">
        <f t="shared" si="2"/>
        <v>199</v>
      </c>
    </row>
    <row r="11" spans="2:41" ht="29.1" customHeight="1">
      <c r="B11" s="366" t="s">
        <v>420</v>
      </c>
      <c r="C11" s="35">
        <v>5</v>
      </c>
      <c r="D11" s="27">
        <v>48</v>
      </c>
      <c r="E11" s="384">
        <v>72</v>
      </c>
      <c r="F11" s="447">
        <v>81</v>
      </c>
      <c r="G11" s="447">
        <v>87</v>
      </c>
      <c r="H11" s="447">
        <v>97</v>
      </c>
      <c r="I11" s="447">
        <v>104</v>
      </c>
      <c r="J11" s="447">
        <v>113</v>
      </c>
      <c r="K11" s="447">
        <v>119</v>
      </c>
      <c r="L11" s="447">
        <v>128</v>
      </c>
      <c r="M11" s="447">
        <v>135</v>
      </c>
      <c r="N11" s="448">
        <v>159</v>
      </c>
      <c r="O11" s="448">
        <v>167</v>
      </c>
      <c r="P11" s="448">
        <v>176</v>
      </c>
      <c r="Q11" s="448">
        <v>195</v>
      </c>
      <c r="R11" s="459">
        <v>243</v>
      </c>
      <c r="S11" s="460">
        <v>251</v>
      </c>
      <c r="T11" s="460">
        <v>261</v>
      </c>
      <c r="U11" s="460">
        <v>269</v>
      </c>
      <c r="V11" s="464">
        <v>517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71.375</v>
      </c>
      <c r="AL11" s="53">
        <f>'CALCULATOR SHEET'!L17</f>
        <v>93.625</v>
      </c>
      <c r="AM11" s="53">
        <f t="shared" si="0"/>
        <v>9</v>
      </c>
      <c r="AN11" s="53">
        <f t="shared" si="1"/>
        <v>13</v>
      </c>
      <c r="AO11" s="54">
        <f t="shared" si="2"/>
        <v>199</v>
      </c>
    </row>
    <row r="12" spans="2:41" ht="29.1" customHeight="1">
      <c r="B12" s="366" t="s">
        <v>421</v>
      </c>
      <c r="C12" s="35">
        <v>6</v>
      </c>
      <c r="D12" s="27">
        <v>54</v>
      </c>
      <c r="E12" s="384">
        <v>75</v>
      </c>
      <c r="F12" s="447">
        <v>84</v>
      </c>
      <c r="G12" s="447">
        <v>90</v>
      </c>
      <c r="H12" s="447">
        <v>101</v>
      </c>
      <c r="I12" s="447">
        <v>108</v>
      </c>
      <c r="J12" s="447">
        <v>118</v>
      </c>
      <c r="K12" s="451">
        <v>125</v>
      </c>
      <c r="L12" s="447">
        <v>134</v>
      </c>
      <c r="M12" s="447">
        <v>141</v>
      </c>
      <c r="N12" s="448">
        <v>166</v>
      </c>
      <c r="O12" s="448">
        <v>174</v>
      </c>
      <c r="P12" s="448">
        <v>183</v>
      </c>
      <c r="Q12" s="448">
        <v>203</v>
      </c>
      <c r="R12" s="459">
        <v>251</v>
      </c>
      <c r="S12" s="460">
        <v>260</v>
      </c>
      <c r="T12" s="460">
        <v>270</v>
      </c>
      <c r="U12" s="460">
        <v>279</v>
      </c>
      <c r="V12" s="464">
        <v>527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86.75</v>
      </c>
      <c r="AL12" s="53">
        <f>'CALCULATOR SHEET'!L18</f>
        <v>99.25</v>
      </c>
      <c r="AM12" s="53">
        <f t="shared" si="0"/>
        <v>12</v>
      </c>
      <c r="AN12" s="53">
        <f t="shared" si="1"/>
        <v>14</v>
      </c>
      <c r="AO12" s="54">
        <f t="shared" si="2"/>
        <v>243</v>
      </c>
    </row>
    <row r="13" spans="2:41" ht="29.1" customHeight="1">
      <c r="B13" s="366" t="s">
        <v>422</v>
      </c>
      <c r="C13" s="35">
        <v>7</v>
      </c>
      <c r="D13" s="27">
        <v>60</v>
      </c>
      <c r="E13" s="384">
        <v>77</v>
      </c>
      <c r="F13" s="447">
        <v>87</v>
      </c>
      <c r="G13" s="447">
        <v>94</v>
      </c>
      <c r="H13" s="447">
        <v>105</v>
      </c>
      <c r="I13" s="447">
        <v>113</v>
      </c>
      <c r="J13" s="447">
        <v>122</v>
      </c>
      <c r="K13" s="447">
        <v>130</v>
      </c>
      <c r="L13" s="447">
        <v>140</v>
      </c>
      <c r="M13" s="447">
        <v>147</v>
      </c>
      <c r="N13" s="448">
        <v>172</v>
      </c>
      <c r="O13" s="448">
        <v>181</v>
      </c>
      <c r="P13" s="448">
        <v>191</v>
      </c>
      <c r="Q13" s="448">
        <v>211</v>
      </c>
      <c r="R13" s="459">
        <v>259</v>
      </c>
      <c r="S13" s="460">
        <v>268</v>
      </c>
      <c r="T13" s="460">
        <v>279</v>
      </c>
      <c r="U13" s="460">
        <v>288</v>
      </c>
      <c r="V13" s="464">
        <v>537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85.25</v>
      </c>
      <c r="AL13" s="53">
        <f>'CALCULATOR SHEET'!L19</f>
        <v>99.25</v>
      </c>
      <c r="AM13" s="53">
        <f t="shared" si="0"/>
        <v>12</v>
      </c>
      <c r="AN13" s="53">
        <f t="shared" si="1"/>
        <v>14</v>
      </c>
      <c r="AO13" s="54">
        <f t="shared" si="2"/>
        <v>243</v>
      </c>
    </row>
    <row r="14" spans="2:41" ht="29.1" customHeight="1">
      <c r="B14" s="366" t="s">
        <v>423</v>
      </c>
      <c r="C14" s="35">
        <v>8</v>
      </c>
      <c r="D14" s="27">
        <v>66</v>
      </c>
      <c r="E14" s="384">
        <v>80</v>
      </c>
      <c r="F14" s="447">
        <v>90</v>
      </c>
      <c r="G14" s="447">
        <v>97</v>
      </c>
      <c r="H14" s="447">
        <v>109</v>
      </c>
      <c r="I14" s="447">
        <v>117</v>
      </c>
      <c r="J14" s="447">
        <v>127</v>
      </c>
      <c r="K14" s="447">
        <v>135</v>
      </c>
      <c r="L14" s="447">
        <v>145</v>
      </c>
      <c r="M14" s="447">
        <v>153</v>
      </c>
      <c r="N14" s="448">
        <v>179</v>
      </c>
      <c r="O14" s="448">
        <v>188</v>
      </c>
      <c r="P14" s="448">
        <v>198</v>
      </c>
      <c r="Q14" s="448">
        <v>218</v>
      </c>
      <c r="R14" s="459">
        <v>268</v>
      </c>
      <c r="S14" s="460">
        <v>277</v>
      </c>
      <c r="T14" s="460">
        <v>289</v>
      </c>
      <c r="U14" s="460">
        <v>298</v>
      </c>
      <c r="V14" s="464">
        <v>547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84</v>
      </c>
      <c r="AL14" s="53">
        <f>'CALCULATOR SHEET'!L20</f>
        <v>94</v>
      </c>
      <c r="AM14" s="53">
        <f t="shared" si="0"/>
        <v>11</v>
      </c>
      <c r="AN14" s="53">
        <f t="shared" si="1"/>
        <v>13</v>
      </c>
      <c r="AO14" s="54">
        <f t="shared" si="2"/>
        <v>223</v>
      </c>
    </row>
    <row r="15" spans="2:41" ht="29.1" customHeight="1">
      <c r="B15" s="366" t="s">
        <v>424</v>
      </c>
      <c r="C15" s="35">
        <v>9</v>
      </c>
      <c r="D15" s="27">
        <v>72</v>
      </c>
      <c r="E15" s="384">
        <v>83</v>
      </c>
      <c r="F15" s="447">
        <v>93</v>
      </c>
      <c r="G15" s="447">
        <v>101</v>
      </c>
      <c r="H15" s="447">
        <v>113</v>
      </c>
      <c r="I15" s="447">
        <v>122</v>
      </c>
      <c r="J15" s="447">
        <v>132</v>
      </c>
      <c r="K15" s="447">
        <v>141</v>
      </c>
      <c r="L15" s="447">
        <v>151</v>
      </c>
      <c r="M15" s="447">
        <v>160</v>
      </c>
      <c r="N15" s="448">
        <v>186</v>
      </c>
      <c r="O15" s="448">
        <v>195</v>
      </c>
      <c r="P15" s="448">
        <v>206</v>
      </c>
      <c r="Q15" s="448">
        <v>226</v>
      </c>
      <c r="R15" s="459">
        <v>276</v>
      </c>
      <c r="S15" s="460">
        <v>286</v>
      </c>
      <c r="T15" s="460">
        <v>298</v>
      </c>
      <c r="U15" s="460">
        <v>308</v>
      </c>
      <c r="V15" s="464">
        <v>557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83.25</v>
      </c>
      <c r="AL15" s="53">
        <f>'CALCULATOR SHEET'!L21</f>
        <v>98.75</v>
      </c>
      <c r="AM15" s="53">
        <f t="shared" si="0"/>
        <v>11</v>
      </c>
      <c r="AN15" s="53">
        <f t="shared" si="1"/>
        <v>14</v>
      </c>
      <c r="AO15" s="54">
        <f t="shared" si="2"/>
        <v>230</v>
      </c>
    </row>
    <row r="16" spans="2:41" ht="29.1" customHeight="1" thickBot="1">
      <c r="B16" s="363" t="s">
        <v>425</v>
      </c>
      <c r="C16" s="35">
        <v>10</v>
      </c>
      <c r="D16" s="27">
        <v>78</v>
      </c>
      <c r="E16" s="384">
        <v>85</v>
      </c>
      <c r="F16" s="447">
        <v>96</v>
      </c>
      <c r="G16" s="447">
        <v>104</v>
      </c>
      <c r="H16" s="447">
        <v>117</v>
      </c>
      <c r="I16" s="447">
        <v>126</v>
      </c>
      <c r="J16" s="447">
        <v>137</v>
      </c>
      <c r="K16" s="447">
        <v>146</v>
      </c>
      <c r="L16" s="447">
        <v>157</v>
      </c>
      <c r="M16" s="447">
        <v>166</v>
      </c>
      <c r="N16" s="448">
        <v>192</v>
      </c>
      <c r="O16" s="448">
        <v>202</v>
      </c>
      <c r="P16" s="448">
        <v>213</v>
      </c>
      <c r="Q16" s="448">
        <v>234</v>
      </c>
      <c r="R16" s="459">
        <v>284</v>
      </c>
      <c r="S16" s="460">
        <v>295</v>
      </c>
      <c r="T16" s="460">
        <v>307</v>
      </c>
      <c r="U16" s="460">
        <v>317</v>
      </c>
      <c r="V16" s="464">
        <v>567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83.75</v>
      </c>
      <c r="AL16" s="53">
        <f>'CALCULATOR SHEET'!L22</f>
        <v>98.75</v>
      </c>
      <c r="AM16" s="53">
        <f t="shared" si="0"/>
        <v>11</v>
      </c>
      <c r="AN16" s="53">
        <f t="shared" si="1"/>
        <v>14</v>
      </c>
      <c r="AO16" s="54">
        <f t="shared" si="2"/>
        <v>230</v>
      </c>
    </row>
    <row r="17" spans="3:41" ht="29.1" customHeight="1">
      <c r="C17" s="35">
        <v>11</v>
      </c>
      <c r="D17" s="27">
        <v>84</v>
      </c>
      <c r="E17" s="384">
        <v>88</v>
      </c>
      <c r="F17" s="447">
        <v>99</v>
      </c>
      <c r="G17" s="447">
        <v>108</v>
      </c>
      <c r="H17" s="447">
        <v>121</v>
      </c>
      <c r="I17" s="447">
        <v>131</v>
      </c>
      <c r="J17" s="447">
        <v>142</v>
      </c>
      <c r="K17" s="447">
        <v>151</v>
      </c>
      <c r="L17" s="447">
        <v>163</v>
      </c>
      <c r="M17" s="447">
        <v>172</v>
      </c>
      <c r="N17" s="448">
        <v>199</v>
      </c>
      <c r="O17" s="448">
        <v>209</v>
      </c>
      <c r="P17" s="448">
        <v>221</v>
      </c>
      <c r="Q17" s="448">
        <v>242</v>
      </c>
      <c r="R17" s="459">
        <v>293</v>
      </c>
      <c r="S17" s="460">
        <v>303</v>
      </c>
      <c r="T17" s="460">
        <v>316</v>
      </c>
      <c r="U17" s="460">
        <v>327</v>
      </c>
      <c r="V17" s="464">
        <v>577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65.5</v>
      </c>
      <c r="AL17" s="53">
        <f>'CALCULATOR SHEET'!L23</f>
        <v>99.75</v>
      </c>
      <c r="AM17" s="53">
        <f t="shared" si="0"/>
        <v>8</v>
      </c>
      <c r="AN17" s="53">
        <f t="shared" si="1"/>
        <v>14</v>
      </c>
      <c r="AO17" s="54">
        <f t="shared" si="2"/>
        <v>194</v>
      </c>
    </row>
    <row r="18" spans="3:41" ht="29.1" customHeight="1">
      <c r="C18" s="35">
        <v>12</v>
      </c>
      <c r="D18" s="27">
        <v>90</v>
      </c>
      <c r="E18" s="384">
        <v>90</v>
      </c>
      <c r="F18" s="447">
        <v>102</v>
      </c>
      <c r="G18" s="447">
        <v>111</v>
      </c>
      <c r="H18" s="447">
        <v>125</v>
      </c>
      <c r="I18" s="447">
        <v>135</v>
      </c>
      <c r="J18" s="447">
        <v>147</v>
      </c>
      <c r="K18" s="447">
        <v>157</v>
      </c>
      <c r="L18" s="447">
        <v>168</v>
      </c>
      <c r="M18" s="447">
        <v>178</v>
      </c>
      <c r="N18" s="448">
        <v>205</v>
      </c>
      <c r="O18" s="448">
        <v>216</v>
      </c>
      <c r="P18" s="448">
        <v>228</v>
      </c>
      <c r="Q18" s="448">
        <v>250</v>
      </c>
      <c r="R18" s="459">
        <v>301</v>
      </c>
      <c r="S18" s="460">
        <v>312</v>
      </c>
      <c r="T18" s="460">
        <v>325</v>
      </c>
      <c r="U18" s="460">
        <v>337</v>
      </c>
      <c r="V18" s="464">
        <v>587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64.25</v>
      </c>
      <c r="AL18" s="53">
        <f>'CALCULATOR SHEET'!L24</f>
        <v>99.75</v>
      </c>
      <c r="AM18" s="53">
        <f t="shared" si="0"/>
        <v>8</v>
      </c>
      <c r="AN18" s="53">
        <f t="shared" si="1"/>
        <v>14</v>
      </c>
      <c r="AO18" s="54">
        <f t="shared" si="2"/>
        <v>194</v>
      </c>
    </row>
    <row r="19" spans="3:41" ht="29.1" customHeight="1">
      <c r="C19" s="35">
        <v>13</v>
      </c>
      <c r="D19" s="27">
        <v>96</v>
      </c>
      <c r="E19" s="388">
        <v>103</v>
      </c>
      <c r="F19" s="448">
        <v>116</v>
      </c>
      <c r="G19" s="448">
        <v>126</v>
      </c>
      <c r="H19" s="448">
        <v>141</v>
      </c>
      <c r="I19" s="448">
        <v>152</v>
      </c>
      <c r="J19" s="448">
        <v>165</v>
      </c>
      <c r="K19" s="448">
        <v>176</v>
      </c>
      <c r="L19" s="448">
        <v>189</v>
      </c>
      <c r="M19" s="448">
        <v>199</v>
      </c>
      <c r="N19" s="448">
        <v>212</v>
      </c>
      <c r="O19" s="448">
        <v>223</v>
      </c>
      <c r="P19" s="448">
        <v>236</v>
      </c>
      <c r="Q19" s="448">
        <v>258</v>
      </c>
      <c r="R19" s="459">
        <v>309</v>
      </c>
      <c r="S19" s="460">
        <v>321</v>
      </c>
      <c r="T19" s="460">
        <v>335</v>
      </c>
      <c r="U19" s="460">
        <v>346</v>
      </c>
      <c r="V19" s="464">
        <v>597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47.5</v>
      </c>
      <c r="AL19" s="53">
        <f>'CALCULATOR SHEET'!L25</f>
        <v>96</v>
      </c>
      <c r="AM19" s="53">
        <f t="shared" si="0"/>
        <v>5</v>
      </c>
      <c r="AN19" s="53">
        <f t="shared" si="1"/>
        <v>13</v>
      </c>
      <c r="AO19" s="54">
        <f t="shared" si="2"/>
        <v>152</v>
      </c>
    </row>
    <row r="20" spans="3:41" ht="29.1" customHeight="1">
      <c r="C20" s="35">
        <v>14</v>
      </c>
      <c r="D20" s="27">
        <v>102</v>
      </c>
      <c r="E20" s="388">
        <v>106</v>
      </c>
      <c r="F20" s="448">
        <v>119</v>
      </c>
      <c r="G20" s="448">
        <v>129</v>
      </c>
      <c r="H20" s="448">
        <v>145</v>
      </c>
      <c r="I20" s="448">
        <v>157</v>
      </c>
      <c r="J20" s="448">
        <v>170</v>
      </c>
      <c r="K20" s="448">
        <v>181</v>
      </c>
      <c r="L20" s="448">
        <v>194</v>
      </c>
      <c r="M20" s="448">
        <v>205</v>
      </c>
      <c r="N20" s="448">
        <v>219</v>
      </c>
      <c r="O20" s="448">
        <v>230</v>
      </c>
      <c r="P20" s="448">
        <v>243</v>
      </c>
      <c r="Q20" s="448">
        <v>266</v>
      </c>
      <c r="R20" s="459">
        <v>318</v>
      </c>
      <c r="S20" s="460">
        <v>330</v>
      </c>
      <c r="T20" s="460">
        <v>344</v>
      </c>
      <c r="U20" s="460">
        <v>356</v>
      </c>
      <c r="V20" s="464">
        <v>607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81.75</v>
      </c>
      <c r="AL20" s="53">
        <f>'CALCULATOR SHEET'!L26</f>
        <v>94.5</v>
      </c>
      <c r="AM20" s="53">
        <f t="shared" si="0"/>
        <v>11</v>
      </c>
      <c r="AN20" s="53">
        <f t="shared" si="1"/>
        <v>13</v>
      </c>
      <c r="AO20" s="54">
        <f t="shared" si="2"/>
        <v>223</v>
      </c>
    </row>
    <row r="21" spans="3:41" ht="29.1" customHeight="1">
      <c r="C21" s="35">
        <v>15</v>
      </c>
      <c r="D21" s="27">
        <v>108</v>
      </c>
      <c r="E21" s="388">
        <v>108</v>
      </c>
      <c r="F21" s="448">
        <v>121</v>
      </c>
      <c r="G21" s="448">
        <v>133</v>
      </c>
      <c r="H21" s="448">
        <v>149</v>
      </c>
      <c r="I21" s="448">
        <v>161</v>
      </c>
      <c r="J21" s="448">
        <v>175</v>
      </c>
      <c r="K21" s="448">
        <v>186</v>
      </c>
      <c r="L21" s="448">
        <v>200</v>
      </c>
      <c r="M21" s="448">
        <v>212</v>
      </c>
      <c r="N21" s="448">
        <v>225</v>
      </c>
      <c r="O21" s="448">
        <v>237</v>
      </c>
      <c r="P21" s="448">
        <v>251</v>
      </c>
      <c r="Q21" s="448">
        <v>274</v>
      </c>
      <c r="R21" s="459">
        <v>326</v>
      </c>
      <c r="S21" s="460">
        <v>338</v>
      </c>
      <c r="T21" s="460">
        <v>353</v>
      </c>
      <c r="U21" s="460">
        <v>365</v>
      </c>
      <c r="V21" s="464">
        <v>617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81.125</v>
      </c>
      <c r="AL21" s="53">
        <f>'CALCULATOR SHEET'!L27</f>
        <v>94.5</v>
      </c>
      <c r="AM21" s="53">
        <f t="shared" si="0"/>
        <v>11</v>
      </c>
      <c r="AN21" s="53">
        <f t="shared" si="1"/>
        <v>13</v>
      </c>
      <c r="AO21" s="54">
        <f t="shared" si="2"/>
        <v>223</v>
      </c>
    </row>
    <row r="22" spans="3:41" ht="29.1" customHeight="1">
      <c r="C22" s="35">
        <v>16</v>
      </c>
      <c r="D22" s="27">
        <v>114</v>
      </c>
      <c r="E22" s="388">
        <v>111</v>
      </c>
      <c r="F22" s="448">
        <v>125</v>
      </c>
      <c r="G22" s="448">
        <v>136</v>
      </c>
      <c r="H22" s="448">
        <v>153</v>
      </c>
      <c r="I22" s="448">
        <v>166</v>
      </c>
      <c r="J22" s="448">
        <v>180</v>
      </c>
      <c r="K22" s="448">
        <v>192</v>
      </c>
      <c r="L22" s="448">
        <v>206</v>
      </c>
      <c r="M22" s="448">
        <v>218</v>
      </c>
      <c r="N22" s="448">
        <v>232</v>
      </c>
      <c r="O22" s="448">
        <v>244</v>
      </c>
      <c r="P22" s="448">
        <v>258</v>
      </c>
      <c r="Q22" s="448">
        <v>282</v>
      </c>
      <c r="R22" s="459">
        <v>334</v>
      </c>
      <c r="S22" s="460">
        <v>347</v>
      </c>
      <c r="T22" s="460">
        <v>362</v>
      </c>
      <c r="U22" s="460">
        <v>375</v>
      </c>
      <c r="V22" s="464">
        <v>627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59.25</v>
      </c>
      <c r="AL22" s="53">
        <f>'CALCULATOR SHEET'!L28</f>
        <v>94.5</v>
      </c>
      <c r="AM22" s="53">
        <f t="shared" si="0"/>
        <v>7</v>
      </c>
      <c r="AN22" s="53">
        <f t="shared" si="1"/>
        <v>13</v>
      </c>
      <c r="AO22" s="54">
        <f t="shared" si="2"/>
        <v>176</v>
      </c>
    </row>
    <row r="23" spans="3:41" ht="29.1" customHeight="1">
      <c r="C23" s="35">
        <v>17</v>
      </c>
      <c r="D23" s="27">
        <v>120</v>
      </c>
      <c r="E23" s="388">
        <v>114</v>
      </c>
      <c r="F23" s="448">
        <v>128</v>
      </c>
      <c r="G23" s="448">
        <v>140</v>
      </c>
      <c r="H23" s="448">
        <v>157</v>
      </c>
      <c r="I23" s="448">
        <v>170</v>
      </c>
      <c r="J23" s="448">
        <v>184</v>
      </c>
      <c r="K23" s="448">
        <v>197</v>
      </c>
      <c r="L23" s="448">
        <v>211</v>
      </c>
      <c r="M23" s="448">
        <v>224</v>
      </c>
      <c r="N23" s="448">
        <v>238</v>
      </c>
      <c r="O23" s="448">
        <v>251</v>
      </c>
      <c r="P23" s="448">
        <v>265</v>
      </c>
      <c r="Q23" s="448">
        <v>290</v>
      </c>
      <c r="R23" s="459">
        <v>343</v>
      </c>
      <c r="S23" s="460">
        <v>356</v>
      </c>
      <c r="T23" s="460">
        <v>371</v>
      </c>
      <c r="U23" s="460">
        <v>385</v>
      </c>
      <c r="V23" s="464">
        <v>638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8">
        <v>116</v>
      </c>
      <c r="F24" s="448">
        <v>131</v>
      </c>
      <c r="G24" s="448">
        <v>143</v>
      </c>
      <c r="H24" s="448">
        <v>161</v>
      </c>
      <c r="I24" s="448">
        <v>174</v>
      </c>
      <c r="J24" s="448">
        <v>189</v>
      </c>
      <c r="K24" s="448">
        <v>202</v>
      </c>
      <c r="L24" s="448">
        <v>217</v>
      </c>
      <c r="M24" s="448">
        <v>230</v>
      </c>
      <c r="N24" s="448">
        <v>245</v>
      </c>
      <c r="O24" s="448">
        <v>258</v>
      </c>
      <c r="P24" s="448">
        <v>273</v>
      </c>
      <c r="Q24" s="448">
        <v>297</v>
      </c>
      <c r="R24" s="459">
        <v>351</v>
      </c>
      <c r="S24" s="460">
        <v>365</v>
      </c>
      <c r="T24" s="460">
        <v>381</v>
      </c>
      <c r="U24" s="460">
        <v>394</v>
      </c>
      <c r="V24" s="464">
        <v>648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8">
        <v>119</v>
      </c>
      <c r="F25" s="448">
        <v>134</v>
      </c>
      <c r="G25" s="448">
        <v>146</v>
      </c>
      <c r="H25" s="448">
        <v>165</v>
      </c>
      <c r="I25" s="448">
        <v>179</v>
      </c>
      <c r="J25" s="448">
        <v>194</v>
      </c>
      <c r="K25" s="448">
        <v>208</v>
      </c>
      <c r="L25" s="448">
        <v>223</v>
      </c>
      <c r="M25" s="448">
        <v>236</v>
      </c>
      <c r="N25" s="448">
        <v>252</v>
      </c>
      <c r="O25" s="448">
        <v>265</v>
      </c>
      <c r="P25" s="448">
        <v>280</v>
      </c>
      <c r="Q25" s="448">
        <v>305</v>
      </c>
      <c r="R25" s="459">
        <v>359</v>
      </c>
      <c r="S25" s="460">
        <v>374</v>
      </c>
      <c r="T25" s="460">
        <v>390</v>
      </c>
      <c r="U25" s="460">
        <v>404</v>
      </c>
      <c r="V25" s="464">
        <v>658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9">
        <v>121</v>
      </c>
      <c r="F26" s="390">
        <v>137</v>
      </c>
      <c r="G26" s="390">
        <v>150</v>
      </c>
      <c r="H26" s="390">
        <v>169</v>
      </c>
      <c r="I26" s="390">
        <v>183</v>
      </c>
      <c r="J26" s="390">
        <v>199</v>
      </c>
      <c r="K26" s="390">
        <v>213</v>
      </c>
      <c r="L26" s="390">
        <v>229</v>
      </c>
      <c r="M26" s="390">
        <v>242</v>
      </c>
      <c r="N26" s="390">
        <v>258</v>
      </c>
      <c r="O26" s="390">
        <v>272</v>
      </c>
      <c r="P26" s="390">
        <v>288</v>
      </c>
      <c r="Q26" s="390">
        <v>313</v>
      </c>
      <c r="R26" s="465">
        <v>368</v>
      </c>
      <c r="S26" s="466">
        <v>382</v>
      </c>
      <c r="T26" s="466">
        <v>399</v>
      </c>
      <c r="U26" s="466">
        <v>414</v>
      </c>
      <c r="V26" s="467">
        <v>668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428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2">
        <v>233</v>
      </c>
      <c r="S7" s="393">
        <v>241</v>
      </c>
      <c r="T7" s="393">
        <v>251</v>
      </c>
      <c r="U7" s="393">
        <v>259</v>
      </c>
      <c r="V7" s="394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81.5</v>
      </c>
      <c r="AL7" s="53">
        <f>'CALCULATOR SHEET'!L13</f>
        <v>94</v>
      </c>
      <c r="AM7" s="53">
        <f t="shared" ref="AM7:AM70" si="0">IF(AK7=0,"",MATCH(CEILING(AK7,6),$E$4:$AA$4,0))</f>
        <v>11</v>
      </c>
      <c r="AN7" s="53">
        <f>IF(AL7=0,"",MATCH(CEILING(AL7,6),$D$7:$D$28,0))</f>
        <v>13</v>
      </c>
      <c r="AO7" s="54">
        <f t="shared" ref="AO7:AO70" si="1">IF(AM7="","",INDEX($E$7:$AA$28,AN7,AM7))</f>
        <v>280</v>
      </c>
    </row>
    <row r="8" spans="1:41" customFormat="1" ht="29.1" customHeight="1">
      <c r="A8" s="1"/>
      <c r="B8" s="366" t="s">
        <v>429</v>
      </c>
      <c r="C8" s="35">
        <v>2</v>
      </c>
      <c r="D8" s="27">
        <v>30</v>
      </c>
      <c r="E8" s="384">
        <v>71</v>
      </c>
      <c r="F8" s="385">
        <v>79</v>
      </c>
      <c r="G8" s="385">
        <v>86</v>
      </c>
      <c r="H8" s="385">
        <v>97</v>
      </c>
      <c r="I8" s="385">
        <v>104</v>
      </c>
      <c r="J8" s="385">
        <v>113</v>
      </c>
      <c r="K8" s="385">
        <v>120</v>
      </c>
      <c r="L8" s="385">
        <v>129</v>
      </c>
      <c r="M8" s="385">
        <v>136</v>
      </c>
      <c r="N8" s="386">
        <v>161</v>
      </c>
      <c r="O8" s="386">
        <v>169</v>
      </c>
      <c r="P8" s="386">
        <v>178</v>
      </c>
      <c r="Q8" s="386">
        <v>197</v>
      </c>
      <c r="R8" s="395">
        <v>246</v>
      </c>
      <c r="S8" s="396">
        <v>254</v>
      </c>
      <c r="T8" s="396">
        <v>265</v>
      </c>
      <c r="U8" s="396">
        <v>273</v>
      </c>
      <c r="V8" s="397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71.375</v>
      </c>
      <c r="AL8" s="53">
        <f>'CALCULATOR SHEET'!L14</f>
        <v>94</v>
      </c>
      <c r="AM8" s="53">
        <f t="shared" si="0"/>
        <v>9</v>
      </c>
      <c r="AN8" s="53">
        <f t="shared" ref="AN8:AN71" si="2">IF(AL8=0,"",MATCH(CEILING(AL8,6),$D$7:$D$28,0))</f>
        <v>13</v>
      </c>
      <c r="AO8" s="54">
        <f t="shared" si="1"/>
        <v>248</v>
      </c>
    </row>
    <row r="9" spans="1:41" customFormat="1" ht="29.1" customHeight="1">
      <c r="A9" s="1"/>
      <c r="B9" s="366" t="s">
        <v>430</v>
      </c>
      <c r="C9" s="35">
        <v>3</v>
      </c>
      <c r="D9" s="27">
        <v>36</v>
      </c>
      <c r="E9" s="384">
        <v>74</v>
      </c>
      <c r="F9" s="385">
        <v>83</v>
      </c>
      <c r="G9" s="385">
        <v>91</v>
      </c>
      <c r="H9" s="385">
        <v>102</v>
      </c>
      <c r="I9" s="385">
        <v>110</v>
      </c>
      <c r="J9" s="385">
        <v>120</v>
      </c>
      <c r="K9" s="385">
        <v>128</v>
      </c>
      <c r="L9" s="385">
        <v>137</v>
      </c>
      <c r="M9" s="385">
        <v>145</v>
      </c>
      <c r="N9" s="386">
        <v>170</v>
      </c>
      <c r="O9" s="386">
        <v>179</v>
      </c>
      <c r="P9" s="386">
        <v>189</v>
      </c>
      <c r="Q9" s="386">
        <v>209</v>
      </c>
      <c r="R9" s="395">
        <v>258</v>
      </c>
      <c r="S9" s="396">
        <v>267</v>
      </c>
      <c r="T9" s="396">
        <v>278</v>
      </c>
      <c r="U9" s="396">
        <v>287</v>
      </c>
      <c r="V9" s="397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70.5</v>
      </c>
      <c r="AL9" s="53">
        <f>'CALCULATOR SHEET'!L15</f>
        <v>94</v>
      </c>
      <c r="AM9" s="53">
        <f t="shared" si="0"/>
        <v>9</v>
      </c>
      <c r="AN9" s="53">
        <f t="shared" si="2"/>
        <v>13</v>
      </c>
      <c r="AO9" s="54">
        <f t="shared" si="1"/>
        <v>248</v>
      </c>
    </row>
    <row r="10" spans="1:41" customFormat="1" ht="29.1" customHeight="1">
      <c r="A10" s="1"/>
      <c r="B10" s="366" t="s">
        <v>431</v>
      </c>
      <c r="C10" s="35">
        <v>4</v>
      </c>
      <c r="D10" s="27">
        <v>42</v>
      </c>
      <c r="E10" s="384">
        <v>77</v>
      </c>
      <c r="F10" s="385">
        <v>87</v>
      </c>
      <c r="G10" s="385">
        <v>95</v>
      </c>
      <c r="H10" s="385">
        <v>108</v>
      </c>
      <c r="I10" s="385">
        <v>116</v>
      </c>
      <c r="J10" s="385">
        <v>127</v>
      </c>
      <c r="K10" s="385">
        <v>135</v>
      </c>
      <c r="L10" s="385">
        <v>145</v>
      </c>
      <c r="M10" s="385">
        <v>154</v>
      </c>
      <c r="N10" s="386">
        <v>180</v>
      </c>
      <c r="O10" s="386">
        <v>189</v>
      </c>
      <c r="P10" s="386">
        <v>200</v>
      </c>
      <c r="Q10" s="386">
        <v>220</v>
      </c>
      <c r="R10" s="395">
        <v>270</v>
      </c>
      <c r="S10" s="396">
        <v>280</v>
      </c>
      <c r="T10" s="396">
        <v>291</v>
      </c>
      <c r="U10" s="396">
        <v>301</v>
      </c>
      <c r="V10" s="397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72</v>
      </c>
      <c r="AL10" s="53">
        <f>'CALCULATOR SHEET'!L16</f>
        <v>93.625</v>
      </c>
      <c r="AM10" s="53">
        <f t="shared" si="0"/>
        <v>9</v>
      </c>
      <c r="AN10" s="53">
        <f t="shared" si="2"/>
        <v>13</v>
      </c>
      <c r="AO10" s="54">
        <f t="shared" si="1"/>
        <v>248</v>
      </c>
    </row>
    <row r="11" spans="1:41" customFormat="1" ht="29.1" customHeight="1">
      <c r="A11" s="1"/>
      <c r="B11" s="366" t="s">
        <v>432</v>
      </c>
      <c r="C11" s="35">
        <v>5</v>
      </c>
      <c r="D11" s="27">
        <v>48</v>
      </c>
      <c r="E11" s="384">
        <v>81</v>
      </c>
      <c r="F11" s="385">
        <v>91</v>
      </c>
      <c r="G11" s="385">
        <v>100</v>
      </c>
      <c r="H11" s="385">
        <v>114</v>
      </c>
      <c r="I11" s="385">
        <v>122</v>
      </c>
      <c r="J11" s="385">
        <v>134</v>
      </c>
      <c r="K11" s="385">
        <v>143</v>
      </c>
      <c r="L11" s="385">
        <v>154</v>
      </c>
      <c r="M11" s="385">
        <v>163</v>
      </c>
      <c r="N11" s="386">
        <v>189</v>
      </c>
      <c r="O11" s="386">
        <v>199</v>
      </c>
      <c r="P11" s="386">
        <v>210</v>
      </c>
      <c r="Q11" s="386">
        <v>232</v>
      </c>
      <c r="R11" s="395">
        <v>282</v>
      </c>
      <c r="S11" s="396">
        <v>292</v>
      </c>
      <c r="T11" s="396">
        <v>305</v>
      </c>
      <c r="U11" s="396">
        <v>315</v>
      </c>
      <c r="V11" s="397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71.375</v>
      </c>
      <c r="AL11" s="53">
        <f>'CALCULATOR SHEET'!L17</f>
        <v>93.625</v>
      </c>
      <c r="AM11" s="53">
        <f t="shared" si="0"/>
        <v>9</v>
      </c>
      <c r="AN11" s="53">
        <f t="shared" si="2"/>
        <v>13</v>
      </c>
      <c r="AO11" s="54">
        <f t="shared" si="1"/>
        <v>248</v>
      </c>
    </row>
    <row r="12" spans="1:41" customFormat="1" ht="29.1" customHeight="1">
      <c r="A12" s="1"/>
      <c r="B12" s="366" t="s">
        <v>433</v>
      </c>
      <c r="C12" s="35">
        <v>6</v>
      </c>
      <c r="D12" s="27">
        <v>54</v>
      </c>
      <c r="E12" s="384">
        <v>84</v>
      </c>
      <c r="F12" s="385">
        <v>95</v>
      </c>
      <c r="G12" s="385">
        <v>105</v>
      </c>
      <c r="H12" s="385">
        <v>119</v>
      </c>
      <c r="I12" s="385">
        <v>129</v>
      </c>
      <c r="J12" s="385">
        <v>140</v>
      </c>
      <c r="K12" s="387">
        <v>150</v>
      </c>
      <c r="L12" s="385">
        <v>162</v>
      </c>
      <c r="M12" s="385">
        <v>171</v>
      </c>
      <c r="N12" s="386">
        <v>199</v>
      </c>
      <c r="O12" s="386">
        <v>209</v>
      </c>
      <c r="P12" s="386">
        <v>221</v>
      </c>
      <c r="Q12" s="386">
        <v>243</v>
      </c>
      <c r="R12" s="395">
        <v>294</v>
      </c>
      <c r="S12" s="396">
        <v>305</v>
      </c>
      <c r="T12" s="396">
        <v>318</v>
      </c>
      <c r="U12" s="396">
        <v>329</v>
      </c>
      <c r="V12" s="397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86.75</v>
      </c>
      <c r="AL12" s="53">
        <f>'CALCULATOR SHEET'!L18</f>
        <v>99.25</v>
      </c>
      <c r="AM12" s="53">
        <f t="shared" si="0"/>
        <v>12</v>
      </c>
      <c r="AN12" s="53">
        <f t="shared" si="2"/>
        <v>14</v>
      </c>
      <c r="AO12" s="54">
        <f t="shared" si="1"/>
        <v>307</v>
      </c>
    </row>
    <row r="13" spans="1:41" customFormat="1" ht="29.1" customHeight="1" thickBot="1">
      <c r="A13" s="1"/>
      <c r="B13" s="363" t="s">
        <v>434</v>
      </c>
      <c r="C13" s="35">
        <v>7</v>
      </c>
      <c r="D13" s="27">
        <v>60</v>
      </c>
      <c r="E13" s="384">
        <v>88</v>
      </c>
      <c r="F13" s="385">
        <v>100</v>
      </c>
      <c r="G13" s="385">
        <v>109</v>
      </c>
      <c r="H13" s="385">
        <v>125</v>
      </c>
      <c r="I13" s="385">
        <v>135</v>
      </c>
      <c r="J13" s="385">
        <v>147</v>
      </c>
      <c r="K13" s="385">
        <v>158</v>
      </c>
      <c r="L13" s="385">
        <v>170</v>
      </c>
      <c r="M13" s="385">
        <v>180</v>
      </c>
      <c r="N13" s="386">
        <v>208</v>
      </c>
      <c r="O13" s="386">
        <v>219</v>
      </c>
      <c r="P13" s="386">
        <v>232</v>
      </c>
      <c r="Q13" s="386">
        <v>254</v>
      </c>
      <c r="R13" s="395">
        <v>306</v>
      </c>
      <c r="S13" s="396">
        <v>318</v>
      </c>
      <c r="T13" s="396">
        <v>331</v>
      </c>
      <c r="U13" s="396">
        <v>343</v>
      </c>
      <c r="V13" s="397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85.25</v>
      </c>
      <c r="AL13" s="53">
        <f>'CALCULATOR SHEET'!L19</f>
        <v>99.25</v>
      </c>
      <c r="AM13" s="53">
        <f t="shared" si="0"/>
        <v>12</v>
      </c>
      <c r="AN13" s="53">
        <f t="shared" si="2"/>
        <v>14</v>
      </c>
      <c r="AO13" s="54">
        <f t="shared" si="1"/>
        <v>307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91</v>
      </c>
      <c r="F14" s="385">
        <v>104</v>
      </c>
      <c r="G14" s="385">
        <v>114</v>
      </c>
      <c r="H14" s="385">
        <v>130</v>
      </c>
      <c r="I14" s="385">
        <v>141</v>
      </c>
      <c r="J14" s="385">
        <v>154</v>
      </c>
      <c r="K14" s="385">
        <v>165</v>
      </c>
      <c r="L14" s="385">
        <v>178</v>
      </c>
      <c r="M14" s="385">
        <v>189</v>
      </c>
      <c r="N14" s="386">
        <v>218</v>
      </c>
      <c r="O14" s="386">
        <v>229</v>
      </c>
      <c r="P14" s="386">
        <v>243</v>
      </c>
      <c r="Q14" s="386">
        <v>266</v>
      </c>
      <c r="R14" s="395">
        <v>318</v>
      </c>
      <c r="S14" s="396">
        <v>330</v>
      </c>
      <c r="T14" s="396">
        <v>345</v>
      </c>
      <c r="U14" s="396">
        <v>357</v>
      </c>
      <c r="V14" s="397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84</v>
      </c>
      <c r="AL14" s="53">
        <f>'CALCULATOR SHEET'!L20</f>
        <v>94</v>
      </c>
      <c r="AM14" s="53">
        <f t="shared" si="0"/>
        <v>11</v>
      </c>
      <c r="AN14" s="53">
        <f t="shared" si="2"/>
        <v>13</v>
      </c>
      <c r="AO14" s="54">
        <f t="shared" si="1"/>
        <v>280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95</v>
      </c>
      <c r="F15" s="385">
        <v>108</v>
      </c>
      <c r="G15" s="385">
        <v>119</v>
      </c>
      <c r="H15" s="385">
        <v>136</v>
      </c>
      <c r="I15" s="385">
        <v>147</v>
      </c>
      <c r="J15" s="385">
        <v>161</v>
      </c>
      <c r="K15" s="385">
        <v>173</v>
      </c>
      <c r="L15" s="385">
        <v>186</v>
      </c>
      <c r="M15" s="385">
        <v>198</v>
      </c>
      <c r="N15" s="386">
        <v>227</v>
      </c>
      <c r="O15" s="386">
        <v>239</v>
      </c>
      <c r="P15" s="386">
        <v>254</v>
      </c>
      <c r="Q15" s="386">
        <v>277</v>
      </c>
      <c r="R15" s="395">
        <v>330</v>
      </c>
      <c r="S15" s="396">
        <v>343</v>
      </c>
      <c r="T15" s="396">
        <v>358</v>
      </c>
      <c r="U15" s="396">
        <v>371</v>
      </c>
      <c r="V15" s="397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83.25</v>
      </c>
      <c r="AL15" s="53">
        <f>'CALCULATOR SHEET'!L21</f>
        <v>98.75</v>
      </c>
      <c r="AM15" s="53">
        <f t="shared" si="0"/>
        <v>11</v>
      </c>
      <c r="AN15" s="53">
        <f t="shared" si="2"/>
        <v>14</v>
      </c>
      <c r="AO15" s="54">
        <f t="shared" si="1"/>
        <v>290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98</v>
      </c>
      <c r="F16" s="385">
        <v>112</v>
      </c>
      <c r="G16" s="385">
        <v>123</v>
      </c>
      <c r="H16" s="385">
        <v>141</v>
      </c>
      <c r="I16" s="385">
        <v>153</v>
      </c>
      <c r="J16" s="385">
        <v>168</v>
      </c>
      <c r="K16" s="385">
        <v>180</v>
      </c>
      <c r="L16" s="385">
        <v>194</v>
      </c>
      <c r="M16" s="385">
        <v>207</v>
      </c>
      <c r="N16" s="386">
        <v>236</v>
      </c>
      <c r="O16" s="386">
        <v>249</v>
      </c>
      <c r="P16" s="386">
        <v>264</v>
      </c>
      <c r="Q16" s="386">
        <v>289</v>
      </c>
      <c r="R16" s="395">
        <v>342</v>
      </c>
      <c r="S16" s="396">
        <v>356</v>
      </c>
      <c r="T16" s="396">
        <v>372</v>
      </c>
      <c r="U16" s="396">
        <v>385</v>
      </c>
      <c r="V16" s="397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83.75</v>
      </c>
      <c r="AL16" s="53">
        <f>'CALCULATOR SHEET'!L22</f>
        <v>98.75</v>
      </c>
      <c r="AM16" s="53">
        <f t="shared" si="0"/>
        <v>11</v>
      </c>
      <c r="AN16" s="53">
        <f t="shared" si="2"/>
        <v>14</v>
      </c>
      <c r="AO16" s="54">
        <f t="shared" si="1"/>
        <v>290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101</v>
      </c>
      <c r="F17" s="385">
        <v>116</v>
      </c>
      <c r="G17" s="385">
        <v>128</v>
      </c>
      <c r="H17" s="385">
        <v>147</v>
      </c>
      <c r="I17" s="385">
        <v>160</v>
      </c>
      <c r="J17" s="385">
        <v>175</v>
      </c>
      <c r="K17" s="385">
        <v>187</v>
      </c>
      <c r="L17" s="385">
        <v>203</v>
      </c>
      <c r="M17" s="385">
        <v>215</v>
      </c>
      <c r="N17" s="386">
        <v>246</v>
      </c>
      <c r="O17" s="386">
        <v>260</v>
      </c>
      <c r="P17" s="386">
        <v>275</v>
      </c>
      <c r="Q17" s="386">
        <v>300</v>
      </c>
      <c r="R17" s="395">
        <v>354</v>
      </c>
      <c r="S17" s="396">
        <v>369</v>
      </c>
      <c r="T17" s="396">
        <v>385</v>
      </c>
      <c r="U17" s="396">
        <v>399</v>
      </c>
      <c r="V17" s="397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65.5</v>
      </c>
      <c r="AL17" s="53">
        <f>'CALCULATOR SHEET'!L23</f>
        <v>99.75</v>
      </c>
      <c r="AM17" s="53">
        <f t="shared" si="0"/>
        <v>8</v>
      </c>
      <c r="AN17" s="53">
        <f t="shared" si="2"/>
        <v>14</v>
      </c>
      <c r="AO17" s="54">
        <f t="shared" si="1"/>
        <v>241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105</v>
      </c>
      <c r="F18" s="385">
        <v>120</v>
      </c>
      <c r="G18" s="385">
        <v>133</v>
      </c>
      <c r="H18" s="385">
        <v>152</v>
      </c>
      <c r="I18" s="385">
        <v>166</v>
      </c>
      <c r="J18" s="385">
        <v>181</v>
      </c>
      <c r="K18" s="385">
        <v>195</v>
      </c>
      <c r="L18" s="385">
        <v>211</v>
      </c>
      <c r="M18" s="385">
        <v>224</v>
      </c>
      <c r="N18" s="386">
        <v>255</v>
      </c>
      <c r="O18" s="386">
        <v>270</v>
      </c>
      <c r="P18" s="386">
        <v>286</v>
      </c>
      <c r="Q18" s="386">
        <v>312</v>
      </c>
      <c r="R18" s="395">
        <v>366</v>
      </c>
      <c r="S18" s="396">
        <v>381</v>
      </c>
      <c r="T18" s="396">
        <v>398</v>
      </c>
      <c r="U18" s="396">
        <v>413</v>
      </c>
      <c r="V18" s="397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64.25</v>
      </c>
      <c r="AL18" s="53">
        <f>'CALCULATOR SHEET'!L24</f>
        <v>99.75</v>
      </c>
      <c r="AM18" s="53">
        <f t="shared" si="0"/>
        <v>8</v>
      </c>
      <c r="AN18" s="53">
        <f t="shared" si="2"/>
        <v>14</v>
      </c>
      <c r="AO18" s="54">
        <f t="shared" si="1"/>
        <v>241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118</v>
      </c>
      <c r="F19" s="386">
        <v>135</v>
      </c>
      <c r="G19" s="386">
        <v>149</v>
      </c>
      <c r="H19" s="386">
        <v>170</v>
      </c>
      <c r="I19" s="386">
        <v>185</v>
      </c>
      <c r="J19" s="386">
        <v>202</v>
      </c>
      <c r="K19" s="386">
        <v>216</v>
      </c>
      <c r="L19" s="386">
        <v>233</v>
      </c>
      <c r="M19" s="386">
        <v>248</v>
      </c>
      <c r="N19" s="386">
        <v>265</v>
      </c>
      <c r="O19" s="386">
        <v>280</v>
      </c>
      <c r="P19" s="386">
        <v>297</v>
      </c>
      <c r="Q19" s="386">
        <v>323</v>
      </c>
      <c r="R19" s="395">
        <v>378</v>
      </c>
      <c r="S19" s="396">
        <v>394</v>
      </c>
      <c r="T19" s="396">
        <v>412</v>
      </c>
      <c r="U19" s="396">
        <v>427</v>
      </c>
      <c r="V19" s="397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47.5</v>
      </c>
      <c r="AL19" s="53">
        <f>'CALCULATOR SHEET'!L25</f>
        <v>96</v>
      </c>
      <c r="AM19" s="53">
        <f t="shared" si="0"/>
        <v>5</v>
      </c>
      <c r="AN19" s="53">
        <f t="shared" si="2"/>
        <v>13</v>
      </c>
      <c r="AO19" s="54">
        <f t="shared" si="1"/>
        <v>185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122</v>
      </c>
      <c r="F20" s="386">
        <v>139</v>
      </c>
      <c r="G20" s="386">
        <v>153</v>
      </c>
      <c r="H20" s="386">
        <v>175</v>
      </c>
      <c r="I20" s="386">
        <v>191</v>
      </c>
      <c r="J20" s="386">
        <v>208</v>
      </c>
      <c r="K20" s="386">
        <v>224</v>
      </c>
      <c r="L20" s="386">
        <v>241</v>
      </c>
      <c r="M20" s="386">
        <v>257</v>
      </c>
      <c r="N20" s="386">
        <v>274</v>
      </c>
      <c r="O20" s="386">
        <v>290</v>
      </c>
      <c r="P20" s="386">
        <v>307</v>
      </c>
      <c r="Q20" s="386">
        <v>334</v>
      </c>
      <c r="R20" s="395">
        <v>390</v>
      </c>
      <c r="S20" s="396">
        <v>407</v>
      </c>
      <c r="T20" s="396">
        <v>425</v>
      </c>
      <c r="U20" s="396">
        <v>442</v>
      </c>
      <c r="V20" s="397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81.75</v>
      </c>
      <c r="AL20" s="53">
        <f>'CALCULATOR SHEET'!L26</f>
        <v>94.5</v>
      </c>
      <c r="AM20" s="53">
        <f t="shared" si="0"/>
        <v>11</v>
      </c>
      <c r="AN20" s="53">
        <f t="shared" si="2"/>
        <v>13</v>
      </c>
      <c r="AO20" s="54">
        <f t="shared" si="1"/>
        <v>280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125</v>
      </c>
      <c r="F21" s="386">
        <v>143</v>
      </c>
      <c r="G21" s="386">
        <v>158</v>
      </c>
      <c r="H21" s="386">
        <v>181</v>
      </c>
      <c r="I21" s="386">
        <v>197</v>
      </c>
      <c r="J21" s="386">
        <v>215</v>
      </c>
      <c r="K21" s="386">
        <v>231</v>
      </c>
      <c r="L21" s="386">
        <v>249</v>
      </c>
      <c r="M21" s="386">
        <v>266</v>
      </c>
      <c r="N21" s="386">
        <v>284</v>
      </c>
      <c r="O21" s="386">
        <v>300</v>
      </c>
      <c r="P21" s="386">
        <v>318</v>
      </c>
      <c r="Q21" s="386">
        <v>346</v>
      </c>
      <c r="R21" s="395">
        <v>403</v>
      </c>
      <c r="S21" s="396">
        <v>420</v>
      </c>
      <c r="T21" s="396">
        <v>438</v>
      </c>
      <c r="U21" s="396">
        <v>455</v>
      </c>
      <c r="V21" s="397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81.125</v>
      </c>
      <c r="AL21" s="53">
        <f>'CALCULATOR SHEET'!L27</f>
        <v>94.5</v>
      </c>
      <c r="AM21" s="53">
        <f t="shared" si="0"/>
        <v>11</v>
      </c>
      <c r="AN21" s="53">
        <f t="shared" si="2"/>
        <v>13</v>
      </c>
      <c r="AO21" s="54">
        <f t="shared" si="1"/>
        <v>280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129</v>
      </c>
      <c r="F22" s="386">
        <v>147</v>
      </c>
      <c r="G22" s="386">
        <v>163</v>
      </c>
      <c r="H22" s="386">
        <v>186</v>
      </c>
      <c r="I22" s="386">
        <v>203</v>
      </c>
      <c r="J22" s="386">
        <v>222</v>
      </c>
      <c r="K22" s="386">
        <v>239</v>
      </c>
      <c r="L22" s="386">
        <v>258</v>
      </c>
      <c r="M22" s="386">
        <v>274</v>
      </c>
      <c r="N22" s="386">
        <v>293</v>
      </c>
      <c r="O22" s="386">
        <v>310</v>
      </c>
      <c r="P22" s="386">
        <v>329</v>
      </c>
      <c r="Q22" s="386">
        <v>357</v>
      </c>
      <c r="R22" s="395">
        <v>415</v>
      </c>
      <c r="S22" s="396">
        <v>432</v>
      </c>
      <c r="T22" s="396">
        <v>452</v>
      </c>
      <c r="U22" s="396">
        <v>470</v>
      </c>
      <c r="V22" s="397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59.25</v>
      </c>
      <c r="AL22" s="53">
        <f>'CALCULATOR SHEET'!L28</f>
        <v>94.5</v>
      </c>
      <c r="AM22" s="53">
        <f t="shared" si="0"/>
        <v>7</v>
      </c>
      <c r="AN22" s="53">
        <f t="shared" si="2"/>
        <v>13</v>
      </c>
      <c r="AO22" s="54">
        <f t="shared" si="1"/>
        <v>216</v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132</v>
      </c>
      <c r="F23" s="386">
        <v>151</v>
      </c>
      <c r="G23" s="386">
        <v>167</v>
      </c>
      <c r="H23" s="386">
        <v>192</v>
      </c>
      <c r="I23" s="386">
        <v>209</v>
      </c>
      <c r="J23" s="386">
        <v>229</v>
      </c>
      <c r="K23" s="386">
        <v>246</v>
      </c>
      <c r="L23" s="386">
        <v>266</v>
      </c>
      <c r="M23" s="386">
        <v>283</v>
      </c>
      <c r="N23" s="386">
        <v>303</v>
      </c>
      <c r="O23" s="386">
        <v>320</v>
      </c>
      <c r="P23" s="386">
        <v>339</v>
      </c>
      <c r="Q23" s="386">
        <v>369</v>
      </c>
      <c r="R23" s="395">
        <v>427</v>
      </c>
      <c r="S23" s="396">
        <v>445</v>
      </c>
      <c r="T23" s="396">
        <v>465</v>
      </c>
      <c r="U23" s="396">
        <v>484</v>
      </c>
      <c r="V23" s="397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136</v>
      </c>
      <c r="F24" s="386">
        <v>155</v>
      </c>
      <c r="G24" s="386">
        <v>172</v>
      </c>
      <c r="H24" s="386">
        <v>198</v>
      </c>
      <c r="I24" s="386">
        <v>216</v>
      </c>
      <c r="J24" s="386">
        <v>236</v>
      </c>
      <c r="K24" s="386">
        <v>254</v>
      </c>
      <c r="L24" s="386">
        <v>274</v>
      </c>
      <c r="M24" s="386">
        <v>292</v>
      </c>
      <c r="N24" s="386">
        <v>312</v>
      </c>
      <c r="O24" s="386">
        <v>330</v>
      </c>
      <c r="P24" s="386">
        <v>350</v>
      </c>
      <c r="Q24" s="386">
        <v>380</v>
      </c>
      <c r="R24" s="395">
        <v>439</v>
      </c>
      <c r="S24" s="396">
        <v>458</v>
      </c>
      <c r="T24" s="396">
        <v>479</v>
      </c>
      <c r="U24" s="396">
        <v>497</v>
      </c>
      <c r="V24" s="397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139</v>
      </c>
      <c r="F25" s="386">
        <v>159</v>
      </c>
      <c r="G25" s="386">
        <v>177</v>
      </c>
      <c r="H25" s="386">
        <v>203</v>
      </c>
      <c r="I25" s="386">
        <v>222</v>
      </c>
      <c r="J25" s="386">
        <v>243</v>
      </c>
      <c r="K25" s="386">
        <v>261</v>
      </c>
      <c r="L25" s="386">
        <v>282</v>
      </c>
      <c r="M25" s="386">
        <v>301</v>
      </c>
      <c r="N25" s="386">
        <v>322</v>
      </c>
      <c r="O25" s="386">
        <v>340</v>
      </c>
      <c r="P25" s="386">
        <v>361</v>
      </c>
      <c r="Q25" s="386">
        <v>392</v>
      </c>
      <c r="R25" s="395">
        <v>451</v>
      </c>
      <c r="S25" s="396">
        <v>470</v>
      </c>
      <c r="T25" s="396">
        <v>492</v>
      </c>
      <c r="U25" s="396">
        <v>512</v>
      </c>
      <c r="V25" s="397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143</v>
      </c>
      <c r="F26" s="390">
        <v>163</v>
      </c>
      <c r="G26" s="390">
        <v>181</v>
      </c>
      <c r="H26" s="390">
        <v>209</v>
      </c>
      <c r="I26" s="390">
        <v>228</v>
      </c>
      <c r="J26" s="390">
        <v>249</v>
      </c>
      <c r="K26" s="390">
        <v>269</v>
      </c>
      <c r="L26" s="390">
        <v>290</v>
      </c>
      <c r="M26" s="390">
        <v>310</v>
      </c>
      <c r="N26" s="390">
        <v>331</v>
      </c>
      <c r="O26" s="390">
        <v>350</v>
      </c>
      <c r="P26" s="390">
        <v>372</v>
      </c>
      <c r="Q26" s="390">
        <v>403</v>
      </c>
      <c r="R26" s="398">
        <v>463</v>
      </c>
      <c r="S26" s="399">
        <v>483</v>
      </c>
      <c r="T26" s="399">
        <v>505</v>
      </c>
      <c r="U26" s="399">
        <v>526</v>
      </c>
      <c r="V26" s="400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437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3">
        <v>199</v>
      </c>
      <c r="R7" s="452">
        <v>247</v>
      </c>
      <c r="S7" s="453">
        <v>256</v>
      </c>
      <c r="T7" s="453">
        <v>266</v>
      </c>
      <c r="U7" s="453">
        <v>275</v>
      </c>
      <c r="V7" s="454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81.5</v>
      </c>
      <c r="AL7" s="53">
        <f>'CALCULATOR SHEET'!L13</f>
        <v>94</v>
      </c>
      <c r="AM7" s="53">
        <f>IF(AK7=0,"",MATCH(CEILING(AK7,6),$E$4:$AA$4,0))</f>
        <v>11</v>
      </c>
      <c r="AN7" s="53">
        <f>IF(AL7=0,"",MATCH(CEILING(AL7,6),$D$7:$D$28,0))</f>
        <v>13</v>
      </c>
      <c r="AO7" s="54">
        <f>IF(AM7="","",INDEX($E$7:$AA$28,AN7,AM7))</f>
        <v>311</v>
      </c>
    </row>
    <row r="8" spans="1:41" customFormat="1" ht="29.1" customHeight="1">
      <c r="A8" s="1"/>
      <c r="B8" s="366" t="s">
        <v>438</v>
      </c>
      <c r="C8" s="13"/>
      <c r="D8" s="27">
        <v>30</v>
      </c>
      <c r="E8" s="384">
        <v>74</v>
      </c>
      <c r="F8" s="447">
        <v>84</v>
      </c>
      <c r="G8" s="447">
        <v>91</v>
      </c>
      <c r="H8" s="447">
        <v>103</v>
      </c>
      <c r="I8" s="447">
        <v>111</v>
      </c>
      <c r="J8" s="447">
        <v>121</v>
      </c>
      <c r="K8" s="447">
        <v>129</v>
      </c>
      <c r="L8" s="447">
        <v>139</v>
      </c>
      <c r="M8" s="447">
        <v>147</v>
      </c>
      <c r="N8" s="448">
        <v>173</v>
      </c>
      <c r="O8" s="448">
        <v>181</v>
      </c>
      <c r="P8" s="448">
        <v>192</v>
      </c>
      <c r="Q8" s="448">
        <v>212</v>
      </c>
      <c r="R8" s="449">
        <v>261</v>
      </c>
      <c r="S8" s="450">
        <v>271</v>
      </c>
      <c r="T8" s="450">
        <v>282</v>
      </c>
      <c r="U8" s="450">
        <v>291</v>
      </c>
      <c r="V8" s="455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71.375</v>
      </c>
      <c r="AL8" s="53">
        <f>'CALCULATOR SHEET'!L14</f>
        <v>94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13</v>
      </c>
      <c r="AO8" s="54">
        <f t="shared" ref="AO8:AO71" si="2">IF(AM8="","",INDEX($E$7:$AA$28,AN8,AM8))</f>
        <v>275</v>
      </c>
    </row>
    <row r="9" spans="1:41" customFormat="1" ht="29.1" customHeight="1">
      <c r="A9" s="1"/>
      <c r="B9" s="366" t="s">
        <v>439</v>
      </c>
      <c r="C9" s="13"/>
      <c r="D9" s="27">
        <v>36</v>
      </c>
      <c r="E9" s="384">
        <v>78</v>
      </c>
      <c r="F9" s="447">
        <v>88</v>
      </c>
      <c r="G9" s="447">
        <v>97</v>
      </c>
      <c r="H9" s="447">
        <v>110</v>
      </c>
      <c r="I9" s="447">
        <v>119</v>
      </c>
      <c r="J9" s="447">
        <v>129</v>
      </c>
      <c r="K9" s="447">
        <v>138</v>
      </c>
      <c r="L9" s="447">
        <v>149</v>
      </c>
      <c r="M9" s="447">
        <v>158</v>
      </c>
      <c r="N9" s="448">
        <v>184</v>
      </c>
      <c r="O9" s="448">
        <v>193</v>
      </c>
      <c r="P9" s="448">
        <v>204</v>
      </c>
      <c r="Q9" s="448">
        <v>226</v>
      </c>
      <c r="R9" s="449">
        <v>275</v>
      </c>
      <c r="S9" s="450">
        <v>286</v>
      </c>
      <c r="T9" s="450">
        <v>298</v>
      </c>
      <c r="U9" s="450">
        <v>308</v>
      </c>
      <c r="V9" s="455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70.5</v>
      </c>
      <c r="AL9" s="53">
        <f>'CALCULATOR SHEET'!L15</f>
        <v>94</v>
      </c>
      <c r="AM9" s="53">
        <f t="shared" si="0"/>
        <v>9</v>
      </c>
      <c r="AN9" s="53">
        <f t="shared" si="1"/>
        <v>13</v>
      </c>
      <c r="AO9" s="54">
        <f t="shared" si="2"/>
        <v>275</v>
      </c>
    </row>
    <row r="10" spans="1:41" customFormat="1" ht="29.1" customHeight="1">
      <c r="A10" s="1"/>
      <c r="B10" s="366" t="s">
        <v>440</v>
      </c>
      <c r="C10" s="13"/>
      <c r="D10" s="27">
        <v>42</v>
      </c>
      <c r="E10" s="384">
        <v>82</v>
      </c>
      <c r="F10" s="447">
        <v>93</v>
      </c>
      <c r="G10" s="447">
        <v>102</v>
      </c>
      <c r="H10" s="447">
        <v>116</v>
      </c>
      <c r="I10" s="447">
        <v>126</v>
      </c>
      <c r="J10" s="447">
        <v>137</v>
      </c>
      <c r="K10" s="447">
        <v>147</v>
      </c>
      <c r="L10" s="447">
        <v>158</v>
      </c>
      <c r="M10" s="447">
        <v>168</v>
      </c>
      <c r="N10" s="448">
        <v>195</v>
      </c>
      <c r="O10" s="448">
        <v>205</v>
      </c>
      <c r="P10" s="448">
        <v>217</v>
      </c>
      <c r="Q10" s="448">
        <v>239</v>
      </c>
      <c r="R10" s="449">
        <v>289</v>
      </c>
      <c r="S10" s="450">
        <v>300</v>
      </c>
      <c r="T10" s="450">
        <v>313</v>
      </c>
      <c r="U10" s="450">
        <v>324</v>
      </c>
      <c r="V10" s="455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72</v>
      </c>
      <c r="AL10" s="53">
        <f>'CALCULATOR SHEET'!L16</f>
        <v>93.625</v>
      </c>
      <c r="AM10" s="53">
        <f t="shared" si="0"/>
        <v>9</v>
      </c>
      <c r="AN10" s="53">
        <f t="shared" si="1"/>
        <v>13</v>
      </c>
      <c r="AO10" s="54">
        <f t="shared" si="2"/>
        <v>275</v>
      </c>
    </row>
    <row r="11" spans="1:41" customFormat="1" ht="29.1" customHeight="1" thickBot="1">
      <c r="A11" s="1"/>
      <c r="B11" s="363" t="s">
        <v>441</v>
      </c>
      <c r="C11" s="13"/>
      <c r="D11" s="27">
        <v>48</v>
      </c>
      <c r="E11" s="384">
        <v>86</v>
      </c>
      <c r="F11" s="447">
        <v>97</v>
      </c>
      <c r="G11" s="447">
        <v>107</v>
      </c>
      <c r="H11" s="447">
        <v>123</v>
      </c>
      <c r="I11" s="447">
        <v>133</v>
      </c>
      <c r="J11" s="447">
        <v>145</v>
      </c>
      <c r="K11" s="447">
        <v>155</v>
      </c>
      <c r="L11" s="447">
        <v>168</v>
      </c>
      <c r="M11" s="447">
        <v>178</v>
      </c>
      <c r="N11" s="448">
        <v>206</v>
      </c>
      <c r="O11" s="448">
        <v>217</v>
      </c>
      <c r="P11" s="448">
        <v>230</v>
      </c>
      <c r="Q11" s="448">
        <v>252</v>
      </c>
      <c r="R11" s="449">
        <v>304</v>
      </c>
      <c r="S11" s="450">
        <v>315</v>
      </c>
      <c r="T11" s="450">
        <v>329</v>
      </c>
      <c r="U11" s="450">
        <v>341</v>
      </c>
      <c r="V11" s="455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71.375</v>
      </c>
      <c r="AL11" s="53">
        <f>'CALCULATOR SHEET'!L17</f>
        <v>93.625</v>
      </c>
      <c r="AM11" s="53">
        <f t="shared" si="0"/>
        <v>9</v>
      </c>
      <c r="AN11" s="53">
        <f t="shared" si="1"/>
        <v>13</v>
      </c>
      <c r="AO11" s="54">
        <f t="shared" si="2"/>
        <v>275</v>
      </c>
    </row>
    <row r="12" spans="1:41" customFormat="1" ht="29.1" customHeight="1">
      <c r="A12" s="1"/>
      <c r="B12" s="1"/>
      <c r="C12" s="13"/>
      <c r="D12" s="27">
        <v>54</v>
      </c>
      <c r="E12" s="384">
        <v>90</v>
      </c>
      <c r="F12" s="447">
        <v>102</v>
      </c>
      <c r="G12" s="447">
        <v>113</v>
      </c>
      <c r="H12" s="447">
        <v>129</v>
      </c>
      <c r="I12" s="447">
        <v>140</v>
      </c>
      <c r="J12" s="447">
        <v>153</v>
      </c>
      <c r="K12" s="451">
        <v>164</v>
      </c>
      <c r="L12" s="447">
        <v>177</v>
      </c>
      <c r="M12" s="447">
        <v>188</v>
      </c>
      <c r="N12" s="448">
        <v>217</v>
      </c>
      <c r="O12" s="448">
        <v>229</v>
      </c>
      <c r="P12" s="448">
        <v>242</v>
      </c>
      <c r="Q12" s="448">
        <v>265</v>
      </c>
      <c r="R12" s="449">
        <v>318</v>
      </c>
      <c r="S12" s="450">
        <v>330</v>
      </c>
      <c r="T12" s="450">
        <v>345</v>
      </c>
      <c r="U12" s="450">
        <v>357</v>
      </c>
      <c r="V12" s="455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86.75</v>
      </c>
      <c r="AL12" s="53">
        <f>'CALCULATOR SHEET'!L18</f>
        <v>99.25</v>
      </c>
      <c r="AM12" s="53">
        <f t="shared" si="0"/>
        <v>12</v>
      </c>
      <c r="AN12" s="53">
        <f t="shared" si="1"/>
        <v>14</v>
      </c>
      <c r="AO12" s="54">
        <f t="shared" si="2"/>
        <v>343</v>
      </c>
    </row>
    <row r="13" spans="1:41" customFormat="1" ht="29.1" customHeight="1">
      <c r="A13" s="1"/>
      <c r="B13" s="1"/>
      <c r="C13" s="13"/>
      <c r="D13" s="27">
        <v>60</v>
      </c>
      <c r="E13" s="384">
        <v>93</v>
      </c>
      <c r="F13" s="447">
        <v>107</v>
      </c>
      <c r="G13" s="447">
        <v>118</v>
      </c>
      <c r="H13" s="447">
        <v>135</v>
      </c>
      <c r="I13" s="447">
        <v>147</v>
      </c>
      <c r="J13" s="447">
        <v>161</v>
      </c>
      <c r="K13" s="447">
        <v>173</v>
      </c>
      <c r="L13" s="447">
        <v>187</v>
      </c>
      <c r="M13" s="447">
        <v>198</v>
      </c>
      <c r="N13" s="448">
        <v>228</v>
      </c>
      <c r="O13" s="448">
        <v>240</v>
      </c>
      <c r="P13" s="448">
        <v>255</v>
      </c>
      <c r="Q13" s="448">
        <v>279</v>
      </c>
      <c r="R13" s="449">
        <v>332</v>
      </c>
      <c r="S13" s="450">
        <v>345</v>
      </c>
      <c r="T13" s="450">
        <v>361</v>
      </c>
      <c r="U13" s="450">
        <v>374</v>
      </c>
      <c r="V13" s="455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85.25</v>
      </c>
      <c r="AL13" s="53">
        <f>'CALCULATOR SHEET'!L19</f>
        <v>99.25</v>
      </c>
      <c r="AM13" s="53">
        <f t="shared" si="0"/>
        <v>12</v>
      </c>
      <c r="AN13" s="53">
        <f t="shared" si="1"/>
        <v>14</v>
      </c>
      <c r="AO13" s="54">
        <f t="shared" si="2"/>
        <v>343</v>
      </c>
    </row>
    <row r="14" spans="1:41" customFormat="1" ht="29.1" customHeight="1">
      <c r="A14" s="1"/>
      <c r="B14" s="1"/>
      <c r="C14" s="13"/>
      <c r="D14" s="27">
        <v>66</v>
      </c>
      <c r="E14" s="384">
        <v>97</v>
      </c>
      <c r="F14" s="447">
        <v>111</v>
      </c>
      <c r="G14" s="447">
        <v>123</v>
      </c>
      <c r="H14" s="447">
        <v>142</v>
      </c>
      <c r="I14" s="447">
        <v>154</v>
      </c>
      <c r="J14" s="447">
        <v>169</v>
      </c>
      <c r="K14" s="447">
        <v>181</v>
      </c>
      <c r="L14" s="447">
        <v>196</v>
      </c>
      <c r="M14" s="447">
        <v>209</v>
      </c>
      <c r="N14" s="448">
        <v>239</v>
      </c>
      <c r="O14" s="448">
        <v>252</v>
      </c>
      <c r="P14" s="448">
        <v>268</v>
      </c>
      <c r="Q14" s="448">
        <v>292</v>
      </c>
      <c r="R14" s="449">
        <v>346</v>
      </c>
      <c r="S14" s="450">
        <v>360</v>
      </c>
      <c r="T14" s="450">
        <v>376</v>
      </c>
      <c r="U14" s="450">
        <v>390</v>
      </c>
      <c r="V14" s="455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84</v>
      </c>
      <c r="AL14" s="53">
        <f>'CALCULATOR SHEET'!L20</f>
        <v>94</v>
      </c>
      <c r="AM14" s="53">
        <f t="shared" si="0"/>
        <v>11</v>
      </c>
      <c r="AN14" s="53">
        <f t="shared" si="1"/>
        <v>13</v>
      </c>
      <c r="AO14" s="54">
        <f t="shared" si="2"/>
        <v>311</v>
      </c>
    </row>
    <row r="15" spans="1:41" customFormat="1" ht="29.1" customHeight="1">
      <c r="A15" s="1"/>
      <c r="B15" s="1"/>
      <c r="C15" s="13"/>
      <c r="D15" s="27">
        <v>72</v>
      </c>
      <c r="E15" s="384">
        <v>101</v>
      </c>
      <c r="F15" s="447">
        <v>116</v>
      </c>
      <c r="G15" s="447">
        <v>129</v>
      </c>
      <c r="H15" s="447">
        <v>148</v>
      </c>
      <c r="I15" s="447">
        <v>161</v>
      </c>
      <c r="J15" s="447">
        <v>177</v>
      </c>
      <c r="K15" s="447">
        <v>190</v>
      </c>
      <c r="L15" s="447">
        <v>206</v>
      </c>
      <c r="M15" s="447">
        <v>219</v>
      </c>
      <c r="N15" s="448">
        <v>250</v>
      </c>
      <c r="O15" s="448">
        <v>264</v>
      </c>
      <c r="P15" s="448">
        <v>280</v>
      </c>
      <c r="Q15" s="448">
        <v>306</v>
      </c>
      <c r="R15" s="449">
        <v>360</v>
      </c>
      <c r="S15" s="450">
        <v>375</v>
      </c>
      <c r="T15" s="450">
        <v>392</v>
      </c>
      <c r="U15" s="450">
        <v>407</v>
      </c>
      <c r="V15" s="455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83.25</v>
      </c>
      <c r="AL15" s="53">
        <f>'CALCULATOR SHEET'!L21</f>
        <v>98.75</v>
      </c>
      <c r="AM15" s="53">
        <f t="shared" si="0"/>
        <v>11</v>
      </c>
      <c r="AN15" s="53">
        <f t="shared" si="1"/>
        <v>14</v>
      </c>
      <c r="AO15" s="54">
        <f t="shared" si="2"/>
        <v>323</v>
      </c>
    </row>
    <row r="16" spans="1:41" customFormat="1" ht="29.1" customHeight="1">
      <c r="A16" s="1"/>
      <c r="B16" s="1"/>
      <c r="C16" s="13"/>
      <c r="D16" s="27">
        <v>78</v>
      </c>
      <c r="E16" s="384">
        <v>105</v>
      </c>
      <c r="F16" s="447">
        <v>121</v>
      </c>
      <c r="G16" s="447">
        <v>134</v>
      </c>
      <c r="H16" s="447">
        <v>154</v>
      </c>
      <c r="I16" s="447">
        <v>169</v>
      </c>
      <c r="J16" s="447">
        <v>185</v>
      </c>
      <c r="K16" s="447">
        <v>199</v>
      </c>
      <c r="L16" s="447">
        <v>215</v>
      </c>
      <c r="M16" s="447">
        <v>229</v>
      </c>
      <c r="N16" s="448">
        <v>261</v>
      </c>
      <c r="O16" s="448">
        <v>276</v>
      </c>
      <c r="P16" s="448">
        <v>293</v>
      </c>
      <c r="Q16" s="448">
        <v>319</v>
      </c>
      <c r="R16" s="449">
        <v>374</v>
      </c>
      <c r="S16" s="450">
        <v>390</v>
      </c>
      <c r="T16" s="450">
        <v>408</v>
      </c>
      <c r="U16" s="450">
        <v>423</v>
      </c>
      <c r="V16" s="455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83.75</v>
      </c>
      <c r="AL16" s="53">
        <f>'CALCULATOR SHEET'!L22</f>
        <v>98.75</v>
      </c>
      <c r="AM16" s="53">
        <f t="shared" si="0"/>
        <v>11</v>
      </c>
      <c r="AN16" s="53">
        <f t="shared" si="1"/>
        <v>14</v>
      </c>
      <c r="AO16" s="54">
        <f t="shared" si="2"/>
        <v>323</v>
      </c>
    </row>
    <row r="17" spans="1:41" customFormat="1" ht="29.1" customHeight="1">
      <c r="A17" s="1"/>
      <c r="B17" s="1"/>
      <c r="C17" s="13"/>
      <c r="D17" s="27">
        <v>84</v>
      </c>
      <c r="E17" s="384">
        <v>109</v>
      </c>
      <c r="F17" s="447">
        <v>125</v>
      </c>
      <c r="G17" s="447">
        <v>139</v>
      </c>
      <c r="H17" s="447">
        <v>161</v>
      </c>
      <c r="I17" s="447">
        <v>176</v>
      </c>
      <c r="J17" s="447">
        <v>193</v>
      </c>
      <c r="K17" s="447">
        <v>208</v>
      </c>
      <c r="L17" s="447">
        <v>225</v>
      </c>
      <c r="M17" s="447">
        <v>240</v>
      </c>
      <c r="N17" s="448">
        <v>272</v>
      </c>
      <c r="O17" s="448">
        <v>288</v>
      </c>
      <c r="P17" s="448">
        <v>305</v>
      </c>
      <c r="Q17" s="448">
        <v>332</v>
      </c>
      <c r="R17" s="449">
        <v>388</v>
      </c>
      <c r="S17" s="450">
        <v>405</v>
      </c>
      <c r="T17" s="450">
        <v>423</v>
      </c>
      <c r="U17" s="450">
        <v>440</v>
      </c>
      <c r="V17" s="455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65.5</v>
      </c>
      <c r="AL17" s="53">
        <f>'CALCULATOR SHEET'!L23</f>
        <v>99.75</v>
      </c>
      <c r="AM17" s="53">
        <f t="shared" si="0"/>
        <v>8</v>
      </c>
      <c r="AN17" s="53">
        <f t="shared" si="1"/>
        <v>14</v>
      </c>
      <c r="AO17" s="54">
        <f t="shared" si="2"/>
        <v>268</v>
      </c>
    </row>
    <row r="18" spans="1:41" customFormat="1" ht="29.1" customHeight="1">
      <c r="A18" s="1"/>
      <c r="B18" s="1"/>
      <c r="C18" s="13"/>
      <c r="D18" s="27">
        <v>90</v>
      </c>
      <c r="E18" s="384">
        <v>113</v>
      </c>
      <c r="F18" s="447">
        <v>130</v>
      </c>
      <c r="G18" s="447">
        <v>145</v>
      </c>
      <c r="H18" s="447">
        <v>167</v>
      </c>
      <c r="I18" s="447">
        <v>183</v>
      </c>
      <c r="J18" s="447">
        <v>201</v>
      </c>
      <c r="K18" s="447">
        <v>216</v>
      </c>
      <c r="L18" s="447">
        <v>234</v>
      </c>
      <c r="M18" s="447">
        <v>250</v>
      </c>
      <c r="N18" s="448">
        <v>283</v>
      </c>
      <c r="O18" s="448">
        <v>300</v>
      </c>
      <c r="P18" s="448">
        <v>318</v>
      </c>
      <c r="Q18" s="448">
        <v>346</v>
      </c>
      <c r="R18" s="449">
        <v>403</v>
      </c>
      <c r="S18" s="450">
        <v>420</v>
      </c>
      <c r="T18" s="450">
        <v>439</v>
      </c>
      <c r="U18" s="450">
        <v>456</v>
      </c>
      <c r="V18" s="455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64.25</v>
      </c>
      <c r="AL18" s="53">
        <f>'CALCULATOR SHEET'!L24</f>
        <v>99.75</v>
      </c>
      <c r="AM18" s="53">
        <f t="shared" si="0"/>
        <v>8</v>
      </c>
      <c r="AN18" s="53">
        <f t="shared" si="1"/>
        <v>14</v>
      </c>
      <c r="AO18" s="54">
        <f t="shared" si="2"/>
        <v>268</v>
      </c>
    </row>
    <row r="19" spans="1:41" customFormat="1" ht="29.1" customHeight="1">
      <c r="A19" s="1"/>
      <c r="B19" s="1"/>
      <c r="C19" s="13"/>
      <c r="D19" s="27">
        <v>96</v>
      </c>
      <c r="E19" s="388">
        <v>127</v>
      </c>
      <c r="F19" s="448">
        <v>145</v>
      </c>
      <c r="G19" s="448">
        <v>162</v>
      </c>
      <c r="H19" s="448">
        <v>186</v>
      </c>
      <c r="I19" s="448">
        <v>203</v>
      </c>
      <c r="J19" s="448">
        <v>222</v>
      </c>
      <c r="K19" s="448">
        <v>239</v>
      </c>
      <c r="L19" s="448">
        <v>258</v>
      </c>
      <c r="M19" s="448">
        <v>275</v>
      </c>
      <c r="N19" s="448">
        <v>294</v>
      </c>
      <c r="O19" s="448">
        <v>311</v>
      </c>
      <c r="P19" s="448">
        <v>330</v>
      </c>
      <c r="Q19" s="448">
        <v>359</v>
      </c>
      <c r="R19" s="449">
        <v>417</v>
      </c>
      <c r="S19" s="450">
        <v>435</v>
      </c>
      <c r="T19" s="450">
        <v>455</v>
      </c>
      <c r="U19" s="450">
        <v>473</v>
      </c>
      <c r="V19" s="455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47.5</v>
      </c>
      <c r="AL19" s="53">
        <f>'CALCULATOR SHEET'!L25</f>
        <v>96</v>
      </c>
      <c r="AM19" s="53">
        <f t="shared" si="0"/>
        <v>5</v>
      </c>
      <c r="AN19" s="53">
        <f t="shared" si="1"/>
        <v>13</v>
      </c>
      <c r="AO19" s="54">
        <f t="shared" si="2"/>
        <v>203</v>
      </c>
    </row>
    <row r="20" spans="1:41" customFormat="1" ht="29.1" customHeight="1">
      <c r="A20" s="1"/>
      <c r="B20" s="1"/>
      <c r="C20" s="13"/>
      <c r="D20" s="27">
        <v>102</v>
      </c>
      <c r="E20" s="388">
        <v>131</v>
      </c>
      <c r="F20" s="448">
        <v>150</v>
      </c>
      <c r="G20" s="448">
        <v>167</v>
      </c>
      <c r="H20" s="448">
        <v>192</v>
      </c>
      <c r="I20" s="448">
        <v>210</v>
      </c>
      <c r="J20" s="448">
        <v>230</v>
      </c>
      <c r="K20" s="448">
        <v>248</v>
      </c>
      <c r="L20" s="448">
        <v>268</v>
      </c>
      <c r="M20" s="448">
        <v>285</v>
      </c>
      <c r="N20" s="448">
        <v>305</v>
      </c>
      <c r="O20" s="448">
        <v>323</v>
      </c>
      <c r="P20" s="448">
        <v>343</v>
      </c>
      <c r="Q20" s="448">
        <v>373</v>
      </c>
      <c r="R20" s="449">
        <v>431</v>
      </c>
      <c r="S20" s="450">
        <v>450</v>
      </c>
      <c r="T20" s="450">
        <v>470</v>
      </c>
      <c r="U20" s="450">
        <v>489</v>
      </c>
      <c r="V20" s="455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81.75</v>
      </c>
      <c r="AL20" s="53">
        <f>'CALCULATOR SHEET'!L26</f>
        <v>94.5</v>
      </c>
      <c r="AM20" s="53">
        <f t="shared" si="0"/>
        <v>11</v>
      </c>
      <c r="AN20" s="53">
        <f t="shared" si="1"/>
        <v>13</v>
      </c>
      <c r="AO20" s="54">
        <f t="shared" si="2"/>
        <v>311</v>
      </c>
    </row>
    <row r="21" spans="1:41" customFormat="1" ht="29.1" customHeight="1">
      <c r="A21" s="1"/>
      <c r="B21" s="1"/>
      <c r="C21" s="13"/>
      <c r="D21" s="27">
        <v>108</v>
      </c>
      <c r="E21" s="388">
        <v>135</v>
      </c>
      <c r="F21" s="448">
        <v>154</v>
      </c>
      <c r="G21" s="448">
        <v>172</v>
      </c>
      <c r="H21" s="448">
        <v>199</v>
      </c>
      <c r="I21" s="448">
        <v>217</v>
      </c>
      <c r="J21" s="448">
        <v>238</v>
      </c>
      <c r="K21" s="448">
        <v>256</v>
      </c>
      <c r="L21" s="448">
        <v>277</v>
      </c>
      <c r="M21" s="448">
        <v>296</v>
      </c>
      <c r="N21" s="448">
        <v>316</v>
      </c>
      <c r="O21" s="448">
        <v>335</v>
      </c>
      <c r="P21" s="448">
        <v>356</v>
      </c>
      <c r="Q21" s="448">
        <v>386</v>
      </c>
      <c r="R21" s="449">
        <v>445</v>
      </c>
      <c r="S21" s="450">
        <v>465</v>
      </c>
      <c r="T21" s="450">
        <v>486</v>
      </c>
      <c r="U21" s="450">
        <v>506</v>
      </c>
      <c r="V21" s="455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81.125</v>
      </c>
      <c r="AL21" s="53">
        <f>'CALCULATOR SHEET'!L27</f>
        <v>94.5</v>
      </c>
      <c r="AM21" s="53">
        <f t="shared" si="0"/>
        <v>11</v>
      </c>
      <c r="AN21" s="53">
        <f t="shared" si="1"/>
        <v>13</v>
      </c>
      <c r="AO21" s="54">
        <f t="shared" si="2"/>
        <v>311</v>
      </c>
    </row>
    <row r="22" spans="1:41" customFormat="1" ht="29.1" customHeight="1">
      <c r="A22" s="1"/>
      <c r="B22" s="1"/>
      <c r="C22" s="13"/>
      <c r="D22" s="27">
        <v>114</v>
      </c>
      <c r="E22" s="388">
        <v>139</v>
      </c>
      <c r="F22" s="448">
        <v>159</v>
      </c>
      <c r="G22" s="448">
        <v>178</v>
      </c>
      <c r="H22" s="448">
        <v>205</v>
      </c>
      <c r="I22" s="448">
        <v>224</v>
      </c>
      <c r="J22" s="448">
        <v>246</v>
      </c>
      <c r="K22" s="448">
        <v>265</v>
      </c>
      <c r="L22" s="448">
        <v>287</v>
      </c>
      <c r="M22" s="448">
        <v>306</v>
      </c>
      <c r="N22" s="448">
        <v>327</v>
      </c>
      <c r="O22" s="448">
        <v>347</v>
      </c>
      <c r="P22" s="448">
        <v>368</v>
      </c>
      <c r="Q22" s="448">
        <v>399</v>
      </c>
      <c r="R22" s="449">
        <v>459</v>
      </c>
      <c r="S22" s="450">
        <v>479</v>
      </c>
      <c r="T22" s="450">
        <v>502</v>
      </c>
      <c r="U22" s="450">
        <v>522</v>
      </c>
      <c r="V22" s="455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59.25</v>
      </c>
      <c r="AL22" s="53">
        <f>'CALCULATOR SHEET'!L28</f>
        <v>94.5</v>
      </c>
      <c r="AM22" s="53">
        <f t="shared" si="0"/>
        <v>7</v>
      </c>
      <c r="AN22" s="53">
        <f t="shared" si="1"/>
        <v>13</v>
      </c>
      <c r="AO22" s="54">
        <f t="shared" si="2"/>
        <v>239</v>
      </c>
    </row>
    <row r="23" spans="1:41" customFormat="1" ht="29.1" customHeight="1">
      <c r="A23" s="1"/>
      <c r="B23" s="1"/>
      <c r="C23" s="13"/>
      <c r="D23" s="27">
        <v>120</v>
      </c>
      <c r="E23" s="388">
        <v>143</v>
      </c>
      <c r="F23" s="448">
        <v>164</v>
      </c>
      <c r="G23" s="448">
        <v>183</v>
      </c>
      <c r="H23" s="448">
        <v>211</v>
      </c>
      <c r="I23" s="448">
        <v>231</v>
      </c>
      <c r="J23" s="448">
        <v>254</v>
      </c>
      <c r="K23" s="448">
        <v>274</v>
      </c>
      <c r="L23" s="448">
        <v>296</v>
      </c>
      <c r="M23" s="448">
        <v>316</v>
      </c>
      <c r="N23" s="448">
        <v>338</v>
      </c>
      <c r="O23" s="448">
        <v>359</v>
      </c>
      <c r="P23" s="448">
        <v>381</v>
      </c>
      <c r="Q23" s="448">
        <v>413</v>
      </c>
      <c r="R23" s="449">
        <v>473</v>
      </c>
      <c r="S23" s="450">
        <v>494</v>
      </c>
      <c r="T23" s="450">
        <v>518</v>
      </c>
      <c r="U23" s="450">
        <v>539</v>
      </c>
      <c r="V23" s="455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8">
        <v>147</v>
      </c>
      <c r="F24" s="448">
        <v>168</v>
      </c>
      <c r="G24" s="448">
        <v>188</v>
      </c>
      <c r="H24" s="448">
        <v>218</v>
      </c>
      <c r="I24" s="448">
        <v>239</v>
      </c>
      <c r="J24" s="448">
        <v>262</v>
      </c>
      <c r="K24" s="448">
        <v>282</v>
      </c>
      <c r="L24" s="448">
        <v>306</v>
      </c>
      <c r="M24" s="448">
        <v>327</v>
      </c>
      <c r="N24" s="448">
        <v>349</v>
      </c>
      <c r="O24" s="448">
        <v>370</v>
      </c>
      <c r="P24" s="448">
        <v>393</v>
      </c>
      <c r="Q24" s="448">
        <v>426</v>
      </c>
      <c r="R24" s="449">
        <v>488</v>
      </c>
      <c r="S24" s="450">
        <v>509</v>
      </c>
      <c r="T24" s="450">
        <v>533</v>
      </c>
      <c r="U24" s="450">
        <v>555</v>
      </c>
      <c r="V24" s="455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8">
        <v>150</v>
      </c>
      <c r="F25" s="448">
        <v>173</v>
      </c>
      <c r="G25" s="448">
        <v>194</v>
      </c>
      <c r="H25" s="448">
        <v>224</v>
      </c>
      <c r="I25" s="448">
        <v>246</v>
      </c>
      <c r="J25" s="448">
        <v>270</v>
      </c>
      <c r="K25" s="448">
        <v>291</v>
      </c>
      <c r="L25" s="448">
        <v>315</v>
      </c>
      <c r="M25" s="448">
        <v>337</v>
      </c>
      <c r="N25" s="448">
        <v>360</v>
      </c>
      <c r="O25" s="448">
        <v>382</v>
      </c>
      <c r="P25" s="448">
        <v>406</v>
      </c>
      <c r="Q25" s="448">
        <v>439</v>
      </c>
      <c r="R25" s="449">
        <v>502</v>
      </c>
      <c r="S25" s="450">
        <v>524</v>
      </c>
      <c r="T25" s="450">
        <v>549</v>
      </c>
      <c r="U25" s="450">
        <v>572</v>
      </c>
      <c r="V25" s="455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9">
        <v>154</v>
      </c>
      <c r="F26" s="390">
        <v>178</v>
      </c>
      <c r="G26" s="390">
        <v>199</v>
      </c>
      <c r="H26" s="390">
        <v>230</v>
      </c>
      <c r="I26" s="390">
        <v>253</v>
      </c>
      <c r="J26" s="390">
        <v>277</v>
      </c>
      <c r="K26" s="390">
        <v>300</v>
      </c>
      <c r="L26" s="390">
        <v>324</v>
      </c>
      <c r="M26" s="390">
        <v>347</v>
      </c>
      <c r="N26" s="390">
        <v>372</v>
      </c>
      <c r="O26" s="390">
        <v>394</v>
      </c>
      <c r="P26" s="390">
        <v>419</v>
      </c>
      <c r="Q26" s="390">
        <v>453</v>
      </c>
      <c r="R26" s="456">
        <v>516</v>
      </c>
      <c r="S26" s="457">
        <v>539</v>
      </c>
      <c r="T26" s="457">
        <v>565</v>
      </c>
      <c r="U26" s="457">
        <v>588</v>
      </c>
      <c r="V26" s="458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4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444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2">
        <v>268</v>
      </c>
      <c r="S7" s="393">
        <v>278</v>
      </c>
      <c r="T7" s="393">
        <v>290</v>
      </c>
      <c r="U7" s="393">
        <v>300</v>
      </c>
      <c r="V7" s="394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81.5</v>
      </c>
      <c r="AL7" s="53">
        <f>'CALCULATOR SHEET'!L13</f>
        <v>94</v>
      </c>
      <c r="AM7" s="53">
        <f t="shared" ref="AM7:AM70" si="0">IF(AK7=0,"",MATCH(CEILING(AK7,6),$E$4:$AA$4,0))</f>
        <v>11</v>
      </c>
      <c r="AN7" s="53">
        <f>IF(AL7=0,"",MATCH(CEILING(AL7,6),$D$7:$D$28,0))</f>
        <v>13</v>
      </c>
      <c r="AO7" s="54">
        <f t="shared" ref="AO7:AO70" si="1">IF(AM7="","",INDEX($E$7:$AA$28,AN7,AM7))</f>
        <v>360</v>
      </c>
    </row>
    <row r="8" spans="1:41" customFormat="1" ht="29.1" customHeight="1" thickBot="1">
      <c r="A8" s="1"/>
      <c r="B8" s="363" t="s">
        <v>445</v>
      </c>
      <c r="C8" s="35">
        <v>2</v>
      </c>
      <c r="D8" s="27">
        <v>30</v>
      </c>
      <c r="E8" s="384">
        <v>80</v>
      </c>
      <c r="F8" s="385">
        <v>90</v>
      </c>
      <c r="G8" s="385">
        <v>99</v>
      </c>
      <c r="H8" s="385">
        <v>113</v>
      </c>
      <c r="I8" s="385">
        <v>123</v>
      </c>
      <c r="J8" s="385">
        <v>134</v>
      </c>
      <c r="K8" s="385">
        <v>143</v>
      </c>
      <c r="L8" s="385">
        <v>155</v>
      </c>
      <c r="M8" s="385">
        <v>164</v>
      </c>
      <c r="N8" s="386">
        <v>191</v>
      </c>
      <c r="O8" s="386">
        <v>201</v>
      </c>
      <c r="P8" s="386">
        <v>213</v>
      </c>
      <c r="Q8" s="386">
        <v>235</v>
      </c>
      <c r="R8" s="395">
        <v>285</v>
      </c>
      <c r="S8" s="396">
        <v>296</v>
      </c>
      <c r="T8" s="396">
        <v>309</v>
      </c>
      <c r="U8" s="396">
        <v>320</v>
      </c>
      <c r="V8" s="397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71.375</v>
      </c>
      <c r="AL8" s="53">
        <f>'CALCULATOR SHEET'!L14</f>
        <v>94</v>
      </c>
      <c r="AM8" s="53">
        <f t="shared" si="0"/>
        <v>9</v>
      </c>
      <c r="AN8" s="53">
        <f t="shared" ref="AN8:AN71" si="2">IF(AL8=0,"",MATCH(CEILING(AL8,6),$D$7:$D$28,0))</f>
        <v>13</v>
      </c>
      <c r="AO8" s="54">
        <f t="shared" si="1"/>
        <v>317</v>
      </c>
    </row>
    <row r="9" spans="1:41" customFormat="1" ht="29.1" customHeight="1">
      <c r="A9" s="1"/>
      <c r="B9" s="1"/>
      <c r="C9" s="35">
        <v>3</v>
      </c>
      <c r="D9" s="27">
        <v>36</v>
      </c>
      <c r="E9" s="384">
        <v>84</v>
      </c>
      <c r="F9" s="385">
        <v>96</v>
      </c>
      <c r="G9" s="385">
        <v>106</v>
      </c>
      <c r="H9" s="385">
        <v>121</v>
      </c>
      <c r="I9" s="385">
        <v>131</v>
      </c>
      <c r="J9" s="385">
        <v>144</v>
      </c>
      <c r="K9" s="385">
        <v>154</v>
      </c>
      <c r="L9" s="385">
        <v>166</v>
      </c>
      <c r="M9" s="385">
        <v>177</v>
      </c>
      <c r="N9" s="386">
        <v>205</v>
      </c>
      <c r="O9" s="386">
        <v>216</v>
      </c>
      <c r="P9" s="386">
        <v>229</v>
      </c>
      <c r="Q9" s="386">
        <v>251</v>
      </c>
      <c r="R9" s="395">
        <v>303</v>
      </c>
      <c r="S9" s="396">
        <v>315</v>
      </c>
      <c r="T9" s="396">
        <v>328</v>
      </c>
      <c r="U9" s="396">
        <v>340</v>
      </c>
      <c r="V9" s="397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70.5</v>
      </c>
      <c r="AL9" s="53">
        <f>'CALCULATOR SHEET'!L15</f>
        <v>94</v>
      </c>
      <c r="AM9" s="53">
        <f t="shared" si="0"/>
        <v>9</v>
      </c>
      <c r="AN9" s="53">
        <f t="shared" si="2"/>
        <v>13</v>
      </c>
      <c r="AO9" s="54">
        <f t="shared" si="1"/>
        <v>317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4">
        <v>89</v>
      </c>
      <c r="F10" s="385">
        <v>101</v>
      </c>
      <c r="G10" s="385">
        <v>112</v>
      </c>
      <c r="H10" s="385">
        <v>129</v>
      </c>
      <c r="I10" s="385">
        <v>140</v>
      </c>
      <c r="J10" s="385">
        <v>153</v>
      </c>
      <c r="K10" s="385">
        <v>165</v>
      </c>
      <c r="L10" s="385">
        <v>178</v>
      </c>
      <c r="M10" s="385">
        <v>189</v>
      </c>
      <c r="N10" s="386">
        <v>218</v>
      </c>
      <c r="O10" s="386">
        <v>230</v>
      </c>
      <c r="P10" s="386">
        <v>244</v>
      </c>
      <c r="Q10" s="386">
        <v>268</v>
      </c>
      <c r="R10" s="395">
        <v>320</v>
      </c>
      <c r="S10" s="396">
        <v>333</v>
      </c>
      <c r="T10" s="396">
        <v>348</v>
      </c>
      <c r="U10" s="396">
        <v>360</v>
      </c>
      <c r="V10" s="397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72</v>
      </c>
      <c r="AL10" s="53">
        <f>'CALCULATOR SHEET'!L16</f>
        <v>93.625</v>
      </c>
      <c r="AM10" s="53">
        <f t="shared" si="0"/>
        <v>9</v>
      </c>
      <c r="AN10" s="53">
        <f t="shared" si="2"/>
        <v>13</v>
      </c>
      <c r="AO10" s="54">
        <f t="shared" si="1"/>
        <v>317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4">
        <v>93</v>
      </c>
      <c r="F11" s="385">
        <v>107</v>
      </c>
      <c r="G11" s="385">
        <v>118</v>
      </c>
      <c r="H11" s="385">
        <v>136</v>
      </c>
      <c r="I11" s="385">
        <v>149</v>
      </c>
      <c r="J11" s="385">
        <v>163</v>
      </c>
      <c r="K11" s="385">
        <v>175</v>
      </c>
      <c r="L11" s="385">
        <v>190</v>
      </c>
      <c r="M11" s="385">
        <v>202</v>
      </c>
      <c r="N11" s="386">
        <v>232</v>
      </c>
      <c r="O11" s="386">
        <v>245</v>
      </c>
      <c r="P11" s="386">
        <v>259</v>
      </c>
      <c r="Q11" s="386">
        <v>284</v>
      </c>
      <c r="R11" s="395">
        <v>337</v>
      </c>
      <c r="S11" s="396">
        <v>351</v>
      </c>
      <c r="T11" s="396">
        <v>367</v>
      </c>
      <c r="U11" s="396">
        <v>381</v>
      </c>
      <c r="V11" s="397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71.375</v>
      </c>
      <c r="AL11" s="53">
        <f>'CALCULATOR SHEET'!L17</f>
        <v>93.625</v>
      </c>
      <c r="AM11" s="53">
        <f t="shared" si="0"/>
        <v>9</v>
      </c>
      <c r="AN11" s="53">
        <f t="shared" si="2"/>
        <v>13</v>
      </c>
      <c r="AO11" s="54">
        <f t="shared" si="1"/>
        <v>317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4">
        <v>98</v>
      </c>
      <c r="F12" s="385">
        <v>112</v>
      </c>
      <c r="G12" s="385">
        <v>125</v>
      </c>
      <c r="H12" s="385">
        <v>144</v>
      </c>
      <c r="I12" s="385">
        <v>157</v>
      </c>
      <c r="J12" s="385">
        <v>173</v>
      </c>
      <c r="K12" s="387">
        <v>186</v>
      </c>
      <c r="L12" s="385">
        <v>201</v>
      </c>
      <c r="M12" s="385">
        <v>214</v>
      </c>
      <c r="N12" s="386">
        <v>245</v>
      </c>
      <c r="O12" s="386">
        <v>259</v>
      </c>
      <c r="P12" s="386">
        <v>275</v>
      </c>
      <c r="Q12" s="386">
        <v>300</v>
      </c>
      <c r="R12" s="395">
        <v>355</v>
      </c>
      <c r="S12" s="396">
        <v>369</v>
      </c>
      <c r="T12" s="396">
        <v>386</v>
      </c>
      <c r="U12" s="396">
        <v>401</v>
      </c>
      <c r="V12" s="397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86.75</v>
      </c>
      <c r="AL12" s="53">
        <f>'CALCULATOR SHEET'!L18</f>
        <v>99.25</v>
      </c>
      <c r="AM12" s="53">
        <f t="shared" si="0"/>
        <v>12</v>
      </c>
      <c r="AN12" s="53">
        <f t="shared" si="2"/>
        <v>14</v>
      </c>
      <c r="AO12" s="54">
        <f t="shared" si="1"/>
        <v>398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4">
        <v>102</v>
      </c>
      <c r="F13" s="385">
        <v>118</v>
      </c>
      <c r="G13" s="385">
        <v>131</v>
      </c>
      <c r="H13" s="385">
        <v>152</v>
      </c>
      <c r="I13" s="385">
        <v>166</v>
      </c>
      <c r="J13" s="385">
        <v>182</v>
      </c>
      <c r="K13" s="385">
        <v>197</v>
      </c>
      <c r="L13" s="385">
        <v>213</v>
      </c>
      <c r="M13" s="385">
        <v>227</v>
      </c>
      <c r="N13" s="386">
        <v>259</v>
      </c>
      <c r="O13" s="386">
        <v>274</v>
      </c>
      <c r="P13" s="386">
        <v>290</v>
      </c>
      <c r="Q13" s="386">
        <v>317</v>
      </c>
      <c r="R13" s="395">
        <v>372</v>
      </c>
      <c r="S13" s="396">
        <v>388</v>
      </c>
      <c r="T13" s="396">
        <v>405</v>
      </c>
      <c r="U13" s="396">
        <v>421</v>
      </c>
      <c r="V13" s="397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85.25</v>
      </c>
      <c r="AL13" s="53">
        <f>'CALCULATOR SHEET'!L19</f>
        <v>99.25</v>
      </c>
      <c r="AM13" s="53">
        <f t="shared" si="0"/>
        <v>12</v>
      </c>
      <c r="AN13" s="53">
        <f t="shared" si="2"/>
        <v>14</v>
      </c>
      <c r="AO13" s="54">
        <f t="shared" si="1"/>
        <v>398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4">
        <v>107</v>
      </c>
      <c r="F14" s="385">
        <v>123</v>
      </c>
      <c r="G14" s="385">
        <v>138</v>
      </c>
      <c r="H14" s="385">
        <v>160</v>
      </c>
      <c r="I14" s="385">
        <v>175</v>
      </c>
      <c r="J14" s="385">
        <v>192</v>
      </c>
      <c r="K14" s="385">
        <v>207</v>
      </c>
      <c r="L14" s="385">
        <v>224</v>
      </c>
      <c r="M14" s="385">
        <v>239</v>
      </c>
      <c r="N14" s="386">
        <v>272</v>
      </c>
      <c r="O14" s="386">
        <v>288</v>
      </c>
      <c r="P14" s="386">
        <v>306</v>
      </c>
      <c r="Q14" s="386">
        <v>333</v>
      </c>
      <c r="R14" s="395">
        <v>389</v>
      </c>
      <c r="S14" s="396">
        <v>406</v>
      </c>
      <c r="T14" s="396">
        <v>425</v>
      </c>
      <c r="U14" s="396">
        <v>441</v>
      </c>
      <c r="V14" s="397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84</v>
      </c>
      <c r="AL14" s="53">
        <f>'CALCULATOR SHEET'!L20</f>
        <v>94</v>
      </c>
      <c r="AM14" s="53">
        <f t="shared" si="0"/>
        <v>11</v>
      </c>
      <c r="AN14" s="53">
        <f t="shared" si="2"/>
        <v>13</v>
      </c>
      <c r="AO14" s="54">
        <f t="shared" si="1"/>
        <v>360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4">
        <v>112</v>
      </c>
      <c r="F15" s="385">
        <v>129</v>
      </c>
      <c r="G15" s="385">
        <v>144</v>
      </c>
      <c r="H15" s="385">
        <v>167</v>
      </c>
      <c r="I15" s="385">
        <v>183</v>
      </c>
      <c r="J15" s="385">
        <v>202</v>
      </c>
      <c r="K15" s="385">
        <v>218</v>
      </c>
      <c r="L15" s="385">
        <v>236</v>
      </c>
      <c r="M15" s="385">
        <v>252</v>
      </c>
      <c r="N15" s="386">
        <v>286</v>
      </c>
      <c r="O15" s="386">
        <v>302</v>
      </c>
      <c r="P15" s="386">
        <v>321</v>
      </c>
      <c r="Q15" s="386">
        <v>350</v>
      </c>
      <c r="R15" s="395">
        <v>407</v>
      </c>
      <c r="S15" s="396">
        <v>424</v>
      </c>
      <c r="T15" s="396">
        <v>444</v>
      </c>
      <c r="U15" s="396">
        <v>461</v>
      </c>
      <c r="V15" s="397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83.25</v>
      </c>
      <c r="AL15" s="53">
        <f>'CALCULATOR SHEET'!L21</f>
        <v>98.75</v>
      </c>
      <c r="AM15" s="53">
        <f t="shared" si="0"/>
        <v>11</v>
      </c>
      <c r="AN15" s="53">
        <f t="shared" si="2"/>
        <v>14</v>
      </c>
      <c r="AO15" s="54">
        <f t="shared" si="1"/>
        <v>375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4">
        <v>116</v>
      </c>
      <c r="F16" s="385">
        <v>134</v>
      </c>
      <c r="G16" s="385">
        <v>150</v>
      </c>
      <c r="H16" s="385">
        <v>175</v>
      </c>
      <c r="I16" s="385">
        <v>192</v>
      </c>
      <c r="J16" s="385">
        <v>211</v>
      </c>
      <c r="K16" s="385">
        <v>228</v>
      </c>
      <c r="L16" s="385">
        <v>248</v>
      </c>
      <c r="M16" s="385">
        <v>264</v>
      </c>
      <c r="N16" s="386">
        <v>299</v>
      </c>
      <c r="O16" s="386">
        <v>317</v>
      </c>
      <c r="P16" s="386">
        <v>337</v>
      </c>
      <c r="Q16" s="386">
        <v>366</v>
      </c>
      <c r="R16" s="395">
        <v>424</v>
      </c>
      <c r="S16" s="396">
        <v>443</v>
      </c>
      <c r="T16" s="396">
        <v>463</v>
      </c>
      <c r="U16" s="396">
        <v>482</v>
      </c>
      <c r="V16" s="397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83.75</v>
      </c>
      <c r="AL16" s="53">
        <f>'CALCULATOR SHEET'!L22</f>
        <v>98.75</v>
      </c>
      <c r="AM16" s="53">
        <f t="shared" si="0"/>
        <v>11</v>
      </c>
      <c r="AN16" s="53">
        <f t="shared" si="2"/>
        <v>14</v>
      </c>
      <c r="AO16" s="54">
        <f t="shared" si="1"/>
        <v>375</v>
      </c>
    </row>
    <row r="17" spans="1:41" customFormat="1" ht="29.1" customHeight="1">
      <c r="A17" s="1"/>
      <c r="B17" s="1"/>
      <c r="C17" s="35">
        <v>11</v>
      </c>
      <c r="D17" s="27">
        <v>84</v>
      </c>
      <c r="E17" s="384">
        <v>121</v>
      </c>
      <c r="F17" s="385">
        <v>140</v>
      </c>
      <c r="G17" s="385">
        <v>157</v>
      </c>
      <c r="H17" s="385">
        <v>183</v>
      </c>
      <c r="I17" s="385">
        <v>201</v>
      </c>
      <c r="J17" s="385">
        <v>221</v>
      </c>
      <c r="K17" s="385">
        <v>239</v>
      </c>
      <c r="L17" s="385">
        <v>259</v>
      </c>
      <c r="M17" s="385">
        <v>277</v>
      </c>
      <c r="N17" s="386">
        <v>313</v>
      </c>
      <c r="O17" s="386">
        <v>332</v>
      </c>
      <c r="P17" s="386">
        <v>352</v>
      </c>
      <c r="Q17" s="386">
        <v>382</v>
      </c>
      <c r="R17" s="395">
        <v>441</v>
      </c>
      <c r="S17" s="396">
        <v>461</v>
      </c>
      <c r="T17" s="396">
        <v>483</v>
      </c>
      <c r="U17" s="396">
        <v>502</v>
      </c>
      <c r="V17" s="397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65.5</v>
      </c>
      <c r="AL17" s="53">
        <f>'CALCULATOR SHEET'!L23</f>
        <v>99.75</v>
      </c>
      <c r="AM17" s="53">
        <f t="shared" si="0"/>
        <v>8</v>
      </c>
      <c r="AN17" s="53">
        <f t="shared" si="2"/>
        <v>14</v>
      </c>
      <c r="AO17" s="54">
        <f t="shared" si="1"/>
        <v>308</v>
      </c>
    </row>
    <row r="18" spans="1:41" customFormat="1" ht="29.1" customHeight="1">
      <c r="A18" s="1"/>
      <c r="B18" s="1"/>
      <c r="C18" s="35">
        <v>12</v>
      </c>
      <c r="D18" s="27">
        <v>90</v>
      </c>
      <c r="E18" s="384">
        <v>125</v>
      </c>
      <c r="F18" s="385">
        <v>145</v>
      </c>
      <c r="G18" s="385">
        <v>164</v>
      </c>
      <c r="H18" s="385">
        <v>190</v>
      </c>
      <c r="I18" s="385">
        <v>210</v>
      </c>
      <c r="J18" s="385">
        <v>230</v>
      </c>
      <c r="K18" s="385">
        <v>249</v>
      </c>
      <c r="L18" s="385">
        <v>271</v>
      </c>
      <c r="M18" s="385">
        <v>290</v>
      </c>
      <c r="N18" s="386">
        <v>326</v>
      </c>
      <c r="O18" s="386">
        <v>346</v>
      </c>
      <c r="P18" s="386">
        <v>367</v>
      </c>
      <c r="Q18" s="386">
        <v>399</v>
      </c>
      <c r="R18" s="395">
        <v>459</v>
      </c>
      <c r="S18" s="396">
        <v>479</v>
      </c>
      <c r="T18" s="396">
        <v>502</v>
      </c>
      <c r="U18" s="396">
        <v>522</v>
      </c>
      <c r="V18" s="397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64.25</v>
      </c>
      <c r="AL18" s="53">
        <f>'CALCULATOR SHEET'!L24</f>
        <v>99.75</v>
      </c>
      <c r="AM18" s="53">
        <f t="shared" si="0"/>
        <v>8</v>
      </c>
      <c r="AN18" s="53">
        <f t="shared" si="2"/>
        <v>14</v>
      </c>
      <c r="AO18" s="54">
        <f t="shared" si="1"/>
        <v>308</v>
      </c>
    </row>
    <row r="19" spans="1:41" customFormat="1" ht="29.1" customHeight="1">
      <c r="A19" s="1"/>
      <c r="B19" s="1"/>
      <c r="C19" s="35">
        <v>13</v>
      </c>
      <c r="D19" s="27">
        <v>96</v>
      </c>
      <c r="E19" s="388">
        <v>140</v>
      </c>
      <c r="F19" s="386">
        <v>162</v>
      </c>
      <c r="G19" s="386">
        <v>181</v>
      </c>
      <c r="H19" s="386">
        <v>210</v>
      </c>
      <c r="I19" s="386">
        <v>231</v>
      </c>
      <c r="J19" s="386">
        <v>253</v>
      </c>
      <c r="K19" s="386">
        <v>274</v>
      </c>
      <c r="L19" s="386">
        <v>297</v>
      </c>
      <c r="M19" s="386">
        <v>317</v>
      </c>
      <c r="N19" s="386">
        <v>340</v>
      </c>
      <c r="O19" s="386">
        <v>360</v>
      </c>
      <c r="P19" s="386">
        <v>383</v>
      </c>
      <c r="Q19" s="386">
        <v>415</v>
      </c>
      <c r="R19" s="395">
        <v>476</v>
      </c>
      <c r="S19" s="396">
        <v>498</v>
      </c>
      <c r="T19" s="396">
        <v>521</v>
      </c>
      <c r="U19" s="396">
        <v>543</v>
      </c>
      <c r="V19" s="397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47.5</v>
      </c>
      <c r="AL19" s="53">
        <f>'CALCULATOR SHEET'!L25</f>
        <v>96</v>
      </c>
      <c r="AM19" s="53">
        <f t="shared" si="0"/>
        <v>5</v>
      </c>
      <c r="AN19" s="53">
        <f t="shared" si="2"/>
        <v>13</v>
      </c>
      <c r="AO19" s="54">
        <f t="shared" si="1"/>
        <v>231</v>
      </c>
    </row>
    <row r="20" spans="1:41" customFormat="1" ht="29.1" customHeight="1">
      <c r="A20" s="1"/>
      <c r="B20" s="1"/>
      <c r="C20" s="35">
        <v>14</v>
      </c>
      <c r="D20" s="27">
        <v>102</v>
      </c>
      <c r="E20" s="388">
        <v>145</v>
      </c>
      <c r="F20" s="386">
        <v>167</v>
      </c>
      <c r="G20" s="386">
        <v>188</v>
      </c>
      <c r="H20" s="386">
        <v>218</v>
      </c>
      <c r="I20" s="386">
        <v>239</v>
      </c>
      <c r="J20" s="386">
        <v>263</v>
      </c>
      <c r="K20" s="386">
        <v>285</v>
      </c>
      <c r="L20" s="386">
        <v>308</v>
      </c>
      <c r="M20" s="386">
        <v>330</v>
      </c>
      <c r="N20" s="386">
        <v>353</v>
      </c>
      <c r="O20" s="386">
        <v>375</v>
      </c>
      <c r="P20" s="386">
        <v>398</v>
      </c>
      <c r="Q20" s="386">
        <v>432</v>
      </c>
      <c r="R20" s="395">
        <v>494</v>
      </c>
      <c r="S20" s="396">
        <v>516</v>
      </c>
      <c r="T20" s="396">
        <v>540</v>
      </c>
      <c r="U20" s="396">
        <v>563</v>
      </c>
      <c r="V20" s="397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81.75</v>
      </c>
      <c r="AL20" s="53">
        <f>'CALCULATOR SHEET'!L26</f>
        <v>94.5</v>
      </c>
      <c r="AM20" s="53">
        <f t="shared" si="0"/>
        <v>11</v>
      </c>
      <c r="AN20" s="53">
        <f t="shared" si="2"/>
        <v>13</v>
      </c>
      <c r="AO20" s="54">
        <f t="shared" si="1"/>
        <v>360</v>
      </c>
    </row>
    <row r="21" spans="1:41" customFormat="1" ht="29.1" customHeight="1">
      <c r="A21" s="1"/>
      <c r="B21" s="1"/>
      <c r="C21" s="35">
        <v>15</v>
      </c>
      <c r="D21" s="27">
        <v>108</v>
      </c>
      <c r="E21" s="388">
        <v>149</v>
      </c>
      <c r="F21" s="386">
        <v>173</v>
      </c>
      <c r="G21" s="386">
        <v>194</v>
      </c>
      <c r="H21" s="386">
        <v>226</v>
      </c>
      <c r="I21" s="386">
        <v>248</v>
      </c>
      <c r="J21" s="386">
        <v>273</v>
      </c>
      <c r="K21" s="386">
        <v>295</v>
      </c>
      <c r="L21" s="386">
        <v>320</v>
      </c>
      <c r="M21" s="386">
        <v>342</v>
      </c>
      <c r="N21" s="386">
        <v>367</v>
      </c>
      <c r="O21" s="386">
        <v>389</v>
      </c>
      <c r="P21" s="386">
        <v>414</v>
      </c>
      <c r="Q21" s="386">
        <v>448</v>
      </c>
      <c r="R21" s="395">
        <v>511</v>
      </c>
      <c r="S21" s="396">
        <v>534</v>
      </c>
      <c r="T21" s="396">
        <v>560</v>
      </c>
      <c r="U21" s="396">
        <v>583</v>
      </c>
      <c r="V21" s="397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81.125</v>
      </c>
      <c r="AL21" s="53">
        <f>'CALCULATOR SHEET'!L27</f>
        <v>94.5</v>
      </c>
      <c r="AM21" s="53">
        <f t="shared" si="0"/>
        <v>11</v>
      </c>
      <c r="AN21" s="53">
        <f t="shared" si="2"/>
        <v>13</v>
      </c>
      <c r="AO21" s="54">
        <f t="shared" si="1"/>
        <v>360</v>
      </c>
    </row>
    <row r="22" spans="1:41" customFormat="1" ht="29.1" customHeight="1">
      <c r="A22" s="1"/>
      <c r="B22" s="1"/>
      <c r="C22" s="35">
        <v>16</v>
      </c>
      <c r="D22" s="27">
        <v>114</v>
      </c>
      <c r="E22" s="388">
        <v>154</v>
      </c>
      <c r="F22" s="386">
        <v>178</v>
      </c>
      <c r="G22" s="386">
        <v>201</v>
      </c>
      <c r="H22" s="386">
        <v>233</v>
      </c>
      <c r="I22" s="386">
        <v>257</v>
      </c>
      <c r="J22" s="386">
        <v>282</v>
      </c>
      <c r="K22" s="386">
        <v>306</v>
      </c>
      <c r="L22" s="386">
        <v>331</v>
      </c>
      <c r="M22" s="386">
        <v>355</v>
      </c>
      <c r="N22" s="386">
        <v>380</v>
      </c>
      <c r="O22" s="386">
        <v>404</v>
      </c>
      <c r="P22" s="386">
        <v>429</v>
      </c>
      <c r="Q22" s="386">
        <v>464</v>
      </c>
      <c r="R22" s="395">
        <v>528</v>
      </c>
      <c r="S22" s="396">
        <v>553</v>
      </c>
      <c r="T22" s="396">
        <v>579</v>
      </c>
      <c r="U22" s="396">
        <v>603</v>
      </c>
      <c r="V22" s="397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59.25</v>
      </c>
      <c r="AL22" s="53">
        <f>'CALCULATOR SHEET'!L28</f>
        <v>94.5</v>
      </c>
      <c r="AM22" s="53">
        <f t="shared" si="0"/>
        <v>7</v>
      </c>
      <c r="AN22" s="53">
        <f t="shared" si="2"/>
        <v>13</v>
      </c>
      <c r="AO22" s="54">
        <f t="shared" si="1"/>
        <v>274</v>
      </c>
    </row>
    <row r="23" spans="1:41" customFormat="1" ht="29.1" customHeight="1">
      <c r="A23" s="1"/>
      <c r="B23" s="1"/>
      <c r="C23" s="35">
        <v>17</v>
      </c>
      <c r="D23" s="27">
        <v>120</v>
      </c>
      <c r="E23" s="388">
        <v>159</v>
      </c>
      <c r="F23" s="386">
        <v>184</v>
      </c>
      <c r="G23" s="386">
        <v>207</v>
      </c>
      <c r="H23" s="386">
        <v>241</v>
      </c>
      <c r="I23" s="386">
        <v>265</v>
      </c>
      <c r="J23" s="386">
        <v>292</v>
      </c>
      <c r="K23" s="386">
        <v>316</v>
      </c>
      <c r="L23" s="386">
        <v>343</v>
      </c>
      <c r="M23" s="386">
        <v>367</v>
      </c>
      <c r="N23" s="386">
        <v>394</v>
      </c>
      <c r="O23" s="386">
        <v>418</v>
      </c>
      <c r="P23" s="386">
        <v>445</v>
      </c>
      <c r="Q23" s="386">
        <v>481</v>
      </c>
      <c r="R23" s="395">
        <v>546</v>
      </c>
      <c r="S23" s="396">
        <v>571</v>
      </c>
      <c r="T23" s="396">
        <v>598</v>
      </c>
      <c r="U23" s="396">
        <v>624</v>
      </c>
      <c r="V23" s="397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8">
        <v>163</v>
      </c>
      <c r="F24" s="386">
        <v>189</v>
      </c>
      <c r="G24" s="386">
        <v>213</v>
      </c>
      <c r="H24" s="386">
        <v>249</v>
      </c>
      <c r="I24" s="386">
        <v>274</v>
      </c>
      <c r="J24" s="386">
        <v>302</v>
      </c>
      <c r="K24" s="386">
        <v>327</v>
      </c>
      <c r="L24" s="386">
        <v>354</v>
      </c>
      <c r="M24" s="386">
        <v>380</v>
      </c>
      <c r="N24" s="386">
        <v>407</v>
      </c>
      <c r="O24" s="386">
        <v>433</v>
      </c>
      <c r="P24" s="386">
        <v>460</v>
      </c>
      <c r="Q24" s="386">
        <v>497</v>
      </c>
      <c r="R24" s="395">
        <v>563</v>
      </c>
      <c r="S24" s="396">
        <v>589</v>
      </c>
      <c r="T24" s="396">
        <v>618</v>
      </c>
      <c r="U24" s="396">
        <v>644</v>
      </c>
      <c r="V24" s="397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8">
        <v>168</v>
      </c>
      <c r="F25" s="386">
        <v>195</v>
      </c>
      <c r="G25" s="386">
        <v>220</v>
      </c>
      <c r="H25" s="386">
        <v>257</v>
      </c>
      <c r="I25" s="386">
        <v>283</v>
      </c>
      <c r="J25" s="386">
        <v>311</v>
      </c>
      <c r="K25" s="386">
        <v>338</v>
      </c>
      <c r="L25" s="386">
        <v>366</v>
      </c>
      <c r="M25" s="386">
        <v>392</v>
      </c>
      <c r="N25" s="386">
        <v>421</v>
      </c>
      <c r="O25" s="386">
        <v>447</v>
      </c>
      <c r="P25" s="386">
        <v>476</v>
      </c>
      <c r="Q25" s="386">
        <v>514</v>
      </c>
      <c r="R25" s="395">
        <v>580</v>
      </c>
      <c r="S25" s="396">
        <v>608</v>
      </c>
      <c r="T25" s="396">
        <v>637</v>
      </c>
      <c r="U25" s="396">
        <v>664</v>
      </c>
      <c r="V25" s="397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9">
        <v>172</v>
      </c>
      <c r="F26" s="390">
        <v>200</v>
      </c>
      <c r="G26" s="390">
        <v>226</v>
      </c>
      <c r="H26" s="390">
        <v>264</v>
      </c>
      <c r="I26" s="390">
        <v>292</v>
      </c>
      <c r="J26" s="390">
        <v>321</v>
      </c>
      <c r="K26" s="390">
        <v>348</v>
      </c>
      <c r="L26" s="390">
        <v>377</v>
      </c>
      <c r="M26" s="390">
        <v>405</v>
      </c>
      <c r="N26" s="390">
        <v>434</v>
      </c>
      <c r="O26" s="390">
        <v>462</v>
      </c>
      <c r="P26" s="390">
        <v>491</v>
      </c>
      <c r="Q26" s="390">
        <v>530</v>
      </c>
      <c r="R26" s="398">
        <v>598</v>
      </c>
      <c r="S26" s="399">
        <v>626</v>
      </c>
      <c r="T26" s="399">
        <v>656</v>
      </c>
      <c r="U26" s="399">
        <v>684</v>
      </c>
      <c r="V26" s="400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81.5</v>
      </c>
      <c r="Z7" s="7">
        <f>'CALCULATOR SHEET'!L13</f>
        <v>94</v>
      </c>
      <c r="AA7" s="7">
        <f>IF(Y7=0,"",MATCH(CEILING(Y7,6),$C$7:$R$7,0))</f>
        <v>10</v>
      </c>
      <c r="AB7" s="7">
        <f>IF(Z7=0,"",MATCH(CEILING(Z7,6),$B$10:$B$26,0))</f>
        <v>11</v>
      </c>
      <c r="AC7" s="142">
        <f>IF(AA7="","",IF(W7="GROUP 1",INDEX($C$10:$R$26,AB7,AA7),IF(W7="GROUP 2",INDEX($C$39:$R$55,AB7,AA7),IF(W7="GROUP 3",INDEX($C$64:$R$80,AB7,AA7),""))))</f>
        <v>438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223.5</v>
      </c>
    </row>
    <row r="8" spans="2:32" ht="15.75">
      <c r="U8" s="494"/>
      <c r="V8" s="143"/>
      <c r="W8" s="143" t="str">
        <f>'CALCULATOR SHEET'!E14</f>
        <v>GROUP 2</v>
      </c>
      <c r="X8" s="1">
        <f>+X7+1</f>
        <v>2</v>
      </c>
      <c r="Y8" s="7">
        <f>'CALCULATOR SHEET'!K14</f>
        <v>71.375</v>
      </c>
      <c r="Z8" s="7">
        <f>'CALCULATOR SHEET'!L14</f>
        <v>94</v>
      </c>
      <c r="AA8" s="7">
        <f t="shared" ref="AA8:AA28" si="1">IF(Y8=0,"",MATCH(CEILING(Y8,6),$C$7:$R$7,0))</f>
        <v>8</v>
      </c>
      <c r="AB8" s="7">
        <f t="shared" ref="AB8:AB28" si="2">IF(Z8=0,"",MATCH(CEILING(Z8,6),$B$10:$B$26,0))</f>
        <v>11</v>
      </c>
      <c r="AC8" s="142">
        <f t="shared" ref="AC8:AC71" si="3">IF(AA8="","",IF(W8="GROUP 1",INDEX($C$10:$R$26,AB8,AA8),IF(W8="GROUP 2",INDEX($C$39:$R$55,AB8,AA8),IF(W8="GROUP 3",INDEX($C$64:$R$80,AB8,AA8),""))))</f>
        <v>404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194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2</v>
      </c>
      <c r="X9" s="1">
        <f t="shared" ref="X9:X28" si="6">+X8+1</f>
        <v>3</v>
      </c>
      <c r="Y9" s="7">
        <f>'CALCULATOR SHEET'!K15</f>
        <v>70.5</v>
      </c>
      <c r="Z9" s="7">
        <f>'CALCULATOR SHEET'!L15</f>
        <v>94</v>
      </c>
      <c r="AA9" s="7">
        <f t="shared" si="1"/>
        <v>8</v>
      </c>
      <c r="AB9" s="7">
        <f t="shared" si="2"/>
        <v>11</v>
      </c>
      <c r="AC9" s="142">
        <f t="shared" si="3"/>
        <v>404</v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194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2</v>
      </c>
      <c r="X10" s="1">
        <f t="shared" si="6"/>
        <v>4</v>
      </c>
      <c r="Y10" s="7">
        <f>'CALCULATOR SHEET'!K16</f>
        <v>72</v>
      </c>
      <c r="Z10" s="7">
        <f>'CALCULATOR SHEET'!L16</f>
        <v>93.625</v>
      </c>
      <c r="AA10" s="7">
        <f t="shared" si="1"/>
        <v>8</v>
      </c>
      <c r="AB10" s="7">
        <f t="shared" si="2"/>
        <v>11</v>
      </c>
      <c r="AC10" s="142">
        <f t="shared" si="3"/>
        <v>404</v>
      </c>
      <c r="AD10" s="13" t="str">
        <f>IF(AND('CALCULATOR SHEET'!R16="YES",'CALCULATOR SHEET'!S16="YES"),HLOOKUP(CEILING(Y10,6),$C$28:$Q$31,3,FALSE),"")</f>
        <v/>
      </c>
      <c r="AE10" s="13">
        <f t="shared" si="4"/>
        <v>206</v>
      </c>
      <c r="AF10" s="13">
        <f t="shared" si="5"/>
        <v>194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2</v>
      </c>
      <c r="X11" s="1">
        <f t="shared" si="6"/>
        <v>5</v>
      </c>
      <c r="Y11" s="7">
        <f>'CALCULATOR SHEET'!K17</f>
        <v>71.375</v>
      </c>
      <c r="Z11" s="7">
        <f>'CALCULATOR SHEET'!L17</f>
        <v>93.625</v>
      </c>
      <c r="AA11" s="7">
        <f t="shared" si="1"/>
        <v>8</v>
      </c>
      <c r="AB11" s="7">
        <f t="shared" si="2"/>
        <v>11</v>
      </c>
      <c r="AC11" s="142">
        <f t="shared" si="3"/>
        <v>404</v>
      </c>
      <c r="AD11" s="13" t="str">
        <f>IF(AND('CALCULATOR SHEET'!R17="YES",'CALCULATOR SHEET'!S17="YES"),HLOOKUP(CEILING(Y11,6),$C$28:$Q$31,3,FALSE),"")</f>
        <v/>
      </c>
      <c r="AE11" s="13">
        <f t="shared" si="4"/>
        <v>206</v>
      </c>
      <c r="AF11" s="13">
        <f t="shared" si="5"/>
        <v>194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2</v>
      </c>
      <c r="X12" s="1">
        <f t="shared" si="6"/>
        <v>6</v>
      </c>
      <c r="Y12" s="7">
        <f>'CALCULATOR SHEET'!K18</f>
        <v>86.75</v>
      </c>
      <c r="Z12" s="7">
        <f>'CALCULATOR SHEET'!L18</f>
        <v>99.25</v>
      </c>
      <c r="AA12" s="7">
        <f t="shared" si="1"/>
        <v>11</v>
      </c>
      <c r="AB12" s="7">
        <f t="shared" si="2"/>
        <v>12</v>
      </c>
      <c r="AC12" s="142">
        <f t="shared" si="3"/>
        <v>460</v>
      </c>
      <c r="AD12" s="13" t="str">
        <f>IF(AND('CALCULATOR SHEET'!R18="YES",'CALCULATOR SHEET'!S18="YES"),HLOOKUP(CEILING(Y12,6),$C$28:$Q$31,3,FALSE),"")</f>
        <v/>
      </c>
      <c r="AE12" s="13">
        <f t="shared" si="4"/>
        <v>206</v>
      </c>
      <c r="AF12" s="13">
        <f t="shared" si="5"/>
        <v>238.5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 t="str">
        <f>'CALCULATOR SHEET'!E19</f>
        <v>GROUP 2</v>
      </c>
      <c r="X13" s="1">
        <f t="shared" si="6"/>
        <v>7</v>
      </c>
      <c r="Y13" s="7">
        <f>'CALCULATOR SHEET'!K19</f>
        <v>85.25</v>
      </c>
      <c r="Z13" s="7">
        <f>'CALCULATOR SHEET'!L19</f>
        <v>99.25</v>
      </c>
      <c r="AA13" s="7">
        <f t="shared" si="1"/>
        <v>11</v>
      </c>
      <c r="AB13" s="7">
        <f t="shared" si="2"/>
        <v>12</v>
      </c>
      <c r="AC13" s="142">
        <f t="shared" si="3"/>
        <v>460</v>
      </c>
      <c r="AD13" s="13" t="str">
        <f>IF(AND('CALCULATOR SHEET'!R19="YES",'CALCULATOR SHEET'!S19="YES"),HLOOKUP(CEILING(Y13,6),$C$28:$Q$31,3,FALSE),"")</f>
        <v/>
      </c>
      <c r="AE13" s="13">
        <f t="shared" si="4"/>
        <v>206</v>
      </c>
      <c r="AF13" s="13">
        <f t="shared" si="5"/>
        <v>238.5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 t="str">
        <f>'CALCULATOR SHEET'!E20</f>
        <v>GROUP 2</v>
      </c>
      <c r="X14" s="1">
        <f t="shared" si="6"/>
        <v>8</v>
      </c>
      <c r="Y14" s="7">
        <f>'CALCULATOR SHEET'!K20</f>
        <v>84</v>
      </c>
      <c r="Z14" s="7">
        <f>'CALCULATOR SHEET'!L20</f>
        <v>94</v>
      </c>
      <c r="AA14" s="7">
        <f t="shared" si="1"/>
        <v>10</v>
      </c>
      <c r="AB14" s="7">
        <f t="shared" si="2"/>
        <v>11</v>
      </c>
      <c r="AC14" s="142">
        <f t="shared" si="3"/>
        <v>438</v>
      </c>
      <c r="AD14" s="13" t="str">
        <f>IF(AND('CALCULATOR SHEET'!R20="YES",'CALCULATOR SHEET'!S20="YES"),HLOOKUP(CEILING(Y14,6),$C$28:$Q$31,3,FALSE),"")</f>
        <v/>
      </c>
      <c r="AE14" s="13">
        <f t="shared" si="4"/>
        <v>206</v>
      </c>
      <c r="AF14" s="13">
        <f t="shared" si="5"/>
        <v>223.5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 t="str">
        <f>'CALCULATOR SHEET'!E21</f>
        <v>GROUP 2</v>
      </c>
      <c r="X15" s="1">
        <f t="shared" si="6"/>
        <v>9</v>
      </c>
      <c r="Y15" s="7">
        <f>'CALCULATOR SHEET'!K21</f>
        <v>83.25</v>
      </c>
      <c r="Z15" s="7">
        <f>'CALCULATOR SHEET'!L21</f>
        <v>98.75</v>
      </c>
      <c r="AA15" s="7">
        <f t="shared" si="1"/>
        <v>10</v>
      </c>
      <c r="AB15" s="7">
        <f t="shared" si="2"/>
        <v>12</v>
      </c>
      <c r="AC15" s="142">
        <f t="shared" si="3"/>
        <v>442</v>
      </c>
      <c r="AD15" s="13" t="str">
        <f>IF(AND('CALCULATOR SHEET'!R21="YES",'CALCULATOR SHEET'!S21="YES"),HLOOKUP(CEILING(Y15,6),$C$28:$Q$31,3,FALSE),"")</f>
        <v/>
      </c>
      <c r="AE15" s="13">
        <f t="shared" si="4"/>
        <v>206</v>
      </c>
      <c r="AF15" s="13">
        <f t="shared" si="5"/>
        <v>223.5</v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 t="str">
        <f>'CALCULATOR SHEET'!E22</f>
        <v>GROUP 2</v>
      </c>
      <c r="X16" s="1">
        <f t="shared" si="6"/>
        <v>10</v>
      </c>
      <c r="Y16" s="7">
        <f>'CALCULATOR SHEET'!K22</f>
        <v>83.75</v>
      </c>
      <c r="Z16" s="7">
        <f>'CALCULATOR SHEET'!L22</f>
        <v>98.75</v>
      </c>
      <c r="AA16" s="7">
        <f t="shared" si="1"/>
        <v>10</v>
      </c>
      <c r="AB16" s="7">
        <f t="shared" si="2"/>
        <v>12</v>
      </c>
      <c r="AC16" s="142">
        <f t="shared" si="3"/>
        <v>442</v>
      </c>
      <c r="AD16" s="13" t="str">
        <f>IF(AND('CALCULATOR SHEET'!R22="YES",'CALCULATOR SHEET'!S22="YES"),HLOOKUP(CEILING(Y16,6),$C$28:$Q$31,3,FALSE),"")</f>
        <v/>
      </c>
      <c r="AE16" s="13">
        <f t="shared" si="4"/>
        <v>206</v>
      </c>
      <c r="AF16" s="13">
        <f t="shared" si="5"/>
        <v>223.5</v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 t="str">
        <f>'CALCULATOR SHEET'!E23</f>
        <v>GROUP 2</v>
      </c>
      <c r="X17" s="1">
        <f t="shared" si="6"/>
        <v>11</v>
      </c>
      <c r="Y17" s="7">
        <f>'CALCULATOR SHEET'!K23</f>
        <v>65.5</v>
      </c>
      <c r="Z17" s="7">
        <f>'CALCULATOR SHEET'!L23</f>
        <v>99.75</v>
      </c>
      <c r="AA17" s="7">
        <f t="shared" si="1"/>
        <v>7</v>
      </c>
      <c r="AB17" s="7">
        <f t="shared" si="2"/>
        <v>12</v>
      </c>
      <c r="AC17" s="142">
        <f t="shared" si="3"/>
        <v>391</v>
      </c>
      <c r="AD17" s="13" t="str">
        <f>IF(AND('CALCULATOR SHEET'!R23="YES",'CALCULATOR SHEET'!S23="YES"),HLOOKUP(CEILING(Y17,6),$C$28:$Q$31,3,FALSE),"")</f>
        <v/>
      </c>
      <c r="AE17" s="13">
        <f t="shared" si="4"/>
        <v>206</v>
      </c>
      <c r="AF17" s="13">
        <f t="shared" si="5"/>
        <v>179.5</v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 t="str">
        <f>'CALCULATOR SHEET'!E24</f>
        <v>GROUP 2</v>
      </c>
      <c r="X18" s="1">
        <f t="shared" si="6"/>
        <v>12</v>
      </c>
      <c r="Y18" s="7">
        <f>'CALCULATOR SHEET'!K24</f>
        <v>64.25</v>
      </c>
      <c r="Z18" s="7">
        <f>'CALCULATOR SHEET'!L24</f>
        <v>99.75</v>
      </c>
      <c r="AA18" s="7">
        <f t="shared" si="1"/>
        <v>7</v>
      </c>
      <c r="AB18" s="7">
        <f t="shared" si="2"/>
        <v>12</v>
      </c>
      <c r="AC18" s="142">
        <f t="shared" si="3"/>
        <v>391</v>
      </c>
      <c r="AD18" s="13" t="str">
        <f>IF(AND('CALCULATOR SHEET'!R24="YES",'CALCULATOR SHEET'!S24="YES"),HLOOKUP(CEILING(Y18,6),$C$28:$Q$31,3,FALSE),"")</f>
        <v/>
      </c>
      <c r="AE18" s="13">
        <f t="shared" si="4"/>
        <v>206</v>
      </c>
      <c r="AF18" s="13">
        <f t="shared" si="5"/>
        <v>179.5</v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 t="str">
        <f>'CALCULATOR SHEET'!E25</f>
        <v>GROUP 2</v>
      </c>
      <c r="X19" s="1">
        <f t="shared" si="6"/>
        <v>13</v>
      </c>
      <c r="Y19" s="7">
        <f>'CALCULATOR SHEET'!K25</f>
        <v>47.5</v>
      </c>
      <c r="Z19" s="7">
        <f>'CALCULATOR SHEET'!L25</f>
        <v>96</v>
      </c>
      <c r="AA19" s="7">
        <f t="shared" si="1"/>
        <v>4</v>
      </c>
      <c r="AB19" s="7">
        <f t="shared" si="2"/>
        <v>11</v>
      </c>
      <c r="AC19" s="142">
        <f t="shared" si="3"/>
        <v>336</v>
      </c>
      <c r="AD19" s="13" t="str">
        <f>IF(AND('CALCULATOR SHEET'!R25="YES",'CALCULATOR SHEET'!S25="YES"),HLOOKUP(CEILING(Y19,6),$C$28:$Q$31,3,FALSE),"")</f>
        <v/>
      </c>
      <c r="AE19" s="13">
        <f t="shared" si="4"/>
        <v>206</v>
      </c>
      <c r="AF19" s="13">
        <f t="shared" si="5"/>
        <v>136</v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 t="str">
        <f>'CALCULATOR SHEET'!E26</f>
        <v>GROUP 2</v>
      </c>
      <c r="X20" s="1">
        <f t="shared" si="6"/>
        <v>14</v>
      </c>
      <c r="Y20" s="7">
        <f>'CALCULATOR SHEET'!K26</f>
        <v>81.75</v>
      </c>
      <c r="Z20" s="7">
        <f>'CALCULATOR SHEET'!L26</f>
        <v>94.5</v>
      </c>
      <c r="AA20" s="7">
        <f t="shared" si="1"/>
        <v>10</v>
      </c>
      <c r="AB20" s="7">
        <f t="shared" si="2"/>
        <v>11</v>
      </c>
      <c r="AC20" s="142">
        <f t="shared" si="3"/>
        <v>438</v>
      </c>
      <c r="AD20" s="13" t="str">
        <f>IF(AND('CALCULATOR SHEET'!R26="YES",'CALCULATOR SHEET'!S26="YES"),HLOOKUP(CEILING(Y20,6),$C$28:$Q$31,3,FALSE),"")</f>
        <v/>
      </c>
      <c r="AE20" s="13">
        <f t="shared" si="4"/>
        <v>206</v>
      </c>
      <c r="AF20" s="13">
        <f t="shared" si="5"/>
        <v>223.5</v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 t="str">
        <f>'CALCULATOR SHEET'!E27</f>
        <v>GROUP 2</v>
      </c>
      <c r="X21" s="1">
        <f t="shared" si="6"/>
        <v>15</v>
      </c>
      <c r="Y21" s="7">
        <f>'CALCULATOR SHEET'!K27</f>
        <v>81.125</v>
      </c>
      <c r="Z21" s="7">
        <f>'CALCULATOR SHEET'!L27</f>
        <v>94.5</v>
      </c>
      <c r="AA21" s="7">
        <f t="shared" si="1"/>
        <v>10</v>
      </c>
      <c r="AB21" s="7">
        <f t="shared" si="2"/>
        <v>11</v>
      </c>
      <c r="AC21" s="142">
        <f t="shared" si="3"/>
        <v>438</v>
      </c>
      <c r="AD21" s="13" t="str">
        <f>IF(AND('CALCULATOR SHEET'!R27="YES",'CALCULATOR SHEET'!S27="YES"),HLOOKUP(CEILING(Y21,6),$C$28:$Q$31,3,FALSE),"")</f>
        <v/>
      </c>
      <c r="AE21" s="13">
        <f t="shared" si="4"/>
        <v>206</v>
      </c>
      <c r="AF21" s="13">
        <f t="shared" si="5"/>
        <v>223.5</v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 t="str">
        <f>'CALCULATOR SHEET'!E28</f>
        <v>GROUP 2</v>
      </c>
      <c r="X22" s="1">
        <f t="shared" si="6"/>
        <v>16</v>
      </c>
      <c r="Y22" s="7">
        <f>'CALCULATOR SHEET'!K28</f>
        <v>59.25</v>
      </c>
      <c r="Z22" s="7">
        <f>'CALCULATOR SHEET'!L28</f>
        <v>94.5</v>
      </c>
      <c r="AA22" s="7">
        <f t="shared" si="1"/>
        <v>6</v>
      </c>
      <c r="AB22" s="7">
        <f t="shared" si="2"/>
        <v>11</v>
      </c>
      <c r="AC22" s="142">
        <f t="shared" si="3"/>
        <v>370</v>
      </c>
      <c r="AD22" s="13" t="str">
        <f>IF(AND('CALCULATOR SHEET'!R28="YES",'CALCULATOR SHEET'!S28="YES"),HLOOKUP(CEILING(Y22,6),$C$28:$Q$31,3,FALSE),"")</f>
        <v/>
      </c>
      <c r="AE22" s="13">
        <f t="shared" si="4"/>
        <v>206</v>
      </c>
      <c r="AF22" s="13">
        <f t="shared" si="5"/>
        <v>165</v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81.5</v>
      </c>
      <c r="W7" s="7">
        <f>'CALCULATOR SHEET'!L13</f>
        <v>94</v>
      </c>
      <c r="X7" s="7">
        <f>IF(V7=0,"",MATCH(CEILING(V7,6),$C$8:$Q$8,0))</f>
        <v>11</v>
      </c>
      <c r="Y7" s="7">
        <f>IF(W7=0,"",MATCH(CEILING(W7,6),$B$10:$B$26,0))</f>
        <v>13</v>
      </c>
      <c r="Z7" s="142">
        <f>IF(X7="","",INDEX($C$12:$Q$26,Y7,X7))</f>
        <v>444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71.375</v>
      </c>
      <c r="W8" s="7">
        <f>'CALCULATOR SHEET'!L14</f>
        <v>94</v>
      </c>
      <c r="X8" s="7">
        <f t="shared" ref="X8:X73" si="0">IF(V8=0,"",MATCH(CEILING(V8,6),$C$8:$Q$8,0))</f>
        <v>9</v>
      </c>
      <c r="Y8" s="7">
        <f t="shared" ref="Y8:Y71" si="1">IF(W8=0,"",MATCH(CEILING(W8,6),$B$10:$B$26,0))</f>
        <v>13</v>
      </c>
      <c r="Z8" s="142">
        <f>IF(X8="","",INDEX($C$12:$Q$26,Y8,X8))</f>
        <v>382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70.5</v>
      </c>
      <c r="W9" s="7">
        <f>'CALCULATOR SHEET'!L15</f>
        <v>94</v>
      </c>
      <c r="X9" s="7">
        <f t="shared" si="0"/>
        <v>9</v>
      </c>
      <c r="Y9" s="7">
        <f t="shared" si="1"/>
        <v>13</v>
      </c>
      <c r="Z9" s="142">
        <f>IF(X9="","",INDEX($C$12:$Q$26,Y9,X9))</f>
        <v>382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72</v>
      </c>
      <c r="W12" s="7">
        <f>'CALCULATOR SHEET'!L16</f>
        <v>93.625</v>
      </c>
      <c r="X12" s="7">
        <f t="shared" si="0"/>
        <v>9</v>
      </c>
      <c r="Y12" s="7">
        <f t="shared" si="1"/>
        <v>13</v>
      </c>
      <c r="Z12" s="142">
        <f t="shared" ref="Z12:Z43" si="3">IF(X12="","",INDEX($C$12:$Q$26,Y12,X12))</f>
        <v>382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71.375</v>
      </c>
      <c r="W13" s="7">
        <f>'CALCULATOR SHEET'!L17</f>
        <v>93.625</v>
      </c>
      <c r="X13" s="7">
        <f t="shared" si="0"/>
        <v>9</v>
      </c>
      <c r="Y13" s="7">
        <f t="shared" si="1"/>
        <v>13</v>
      </c>
      <c r="Z13" s="142">
        <f t="shared" si="3"/>
        <v>382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86.75</v>
      </c>
      <c r="W14" s="7">
        <f>'CALCULATOR SHEET'!L18</f>
        <v>99.25</v>
      </c>
      <c r="X14" s="7">
        <f t="shared" si="0"/>
        <v>12</v>
      </c>
      <c r="Y14" s="7">
        <f t="shared" si="1"/>
        <v>14</v>
      </c>
      <c r="Z14" s="142">
        <f t="shared" si="3"/>
        <v>499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85.25</v>
      </c>
      <c r="W15" s="7">
        <f>'CALCULATOR SHEET'!L19</f>
        <v>99.25</v>
      </c>
      <c r="X15" s="7">
        <f t="shared" si="0"/>
        <v>12</v>
      </c>
      <c r="Y15" s="7">
        <f t="shared" si="1"/>
        <v>14</v>
      </c>
      <c r="Z15" s="142">
        <f t="shared" si="3"/>
        <v>499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84</v>
      </c>
      <c r="W16" s="7">
        <f>'CALCULATOR SHEET'!L20</f>
        <v>94</v>
      </c>
      <c r="X16" s="7">
        <f t="shared" si="0"/>
        <v>11</v>
      </c>
      <c r="Y16" s="7">
        <f t="shared" si="1"/>
        <v>13</v>
      </c>
      <c r="Z16" s="142">
        <f t="shared" si="3"/>
        <v>444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83.25</v>
      </c>
      <c r="W17" s="7">
        <f>'CALCULATOR SHEET'!L21</f>
        <v>98.75</v>
      </c>
      <c r="X17" s="7">
        <f t="shared" si="0"/>
        <v>11</v>
      </c>
      <c r="Y17" s="7">
        <f t="shared" si="1"/>
        <v>14</v>
      </c>
      <c r="Z17" s="142">
        <f t="shared" si="3"/>
        <v>458</v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83.75</v>
      </c>
      <c r="W18" s="7">
        <f>'CALCULATOR SHEET'!L22</f>
        <v>98.75</v>
      </c>
      <c r="X18" s="7">
        <f t="shared" si="0"/>
        <v>11</v>
      </c>
      <c r="Y18" s="7">
        <f t="shared" si="1"/>
        <v>14</v>
      </c>
      <c r="Z18" s="142">
        <f t="shared" si="3"/>
        <v>458</v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65.5</v>
      </c>
      <c r="W19" s="7">
        <f>'CALCULATOR SHEET'!L23</f>
        <v>99.75</v>
      </c>
      <c r="X19" s="7">
        <f t="shared" si="0"/>
        <v>8</v>
      </c>
      <c r="Y19" s="7">
        <f t="shared" si="1"/>
        <v>14</v>
      </c>
      <c r="Z19" s="142">
        <f t="shared" si="3"/>
        <v>370</v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64.25</v>
      </c>
      <c r="W20" s="7">
        <f>'CALCULATOR SHEET'!L24</f>
        <v>99.75</v>
      </c>
      <c r="X20" s="7">
        <f t="shared" si="0"/>
        <v>8</v>
      </c>
      <c r="Y20" s="7">
        <f t="shared" si="1"/>
        <v>14</v>
      </c>
      <c r="Z20" s="142">
        <f t="shared" si="3"/>
        <v>370</v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47.5</v>
      </c>
      <c r="W21" s="7">
        <f>'CALCULATOR SHEET'!L25</f>
        <v>96</v>
      </c>
      <c r="X21" s="7">
        <f t="shared" si="0"/>
        <v>5</v>
      </c>
      <c r="Y21" s="7">
        <f t="shared" si="1"/>
        <v>13</v>
      </c>
      <c r="Z21" s="142">
        <f t="shared" si="3"/>
        <v>271</v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81.75</v>
      </c>
      <c r="W22" s="7">
        <f>'CALCULATOR SHEET'!L26</f>
        <v>94.5</v>
      </c>
      <c r="X22" s="7">
        <f t="shared" si="0"/>
        <v>11</v>
      </c>
      <c r="Y22" s="7">
        <f t="shared" si="1"/>
        <v>13</v>
      </c>
      <c r="Z22" s="142">
        <f t="shared" si="3"/>
        <v>444</v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81.125</v>
      </c>
      <c r="W23" s="7">
        <f>'CALCULATOR SHEET'!L27</f>
        <v>94.5</v>
      </c>
      <c r="X23" s="7">
        <f t="shared" si="0"/>
        <v>11</v>
      </c>
      <c r="Y23" s="7">
        <f t="shared" si="1"/>
        <v>13</v>
      </c>
      <c r="Z23" s="142">
        <f t="shared" si="3"/>
        <v>444</v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59.25</v>
      </c>
      <c r="W24" s="7">
        <f>'CALCULATOR SHEET'!L28</f>
        <v>94.5</v>
      </c>
      <c r="X24" s="7">
        <f t="shared" si="0"/>
        <v>7</v>
      </c>
      <c r="Y24" s="7">
        <f t="shared" si="1"/>
        <v>13</v>
      </c>
      <c r="Z24" s="142">
        <f t="shared" si="3"/>
        <v>334</v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81.5</v>
      </c>
      <c r="X7" s="7">
        <f>'CALCULATOR SHEET'!L13</f>
        <v>94</v>
      </c>
      <c r="Y7" s="7">
        <f>IF(W7=0,"",MATCH(CEILING(W7,6),$C$7:$Q$7,0))</f>
        <v>11</v>
      </c>
      <c r="Z7" s="7">
        <f>IF(X7=0,"",MATCH(CEILING(X7,6),$B$10:$B$26,0))</f>
        <v>13</v>
      </c>
      <c r="AA7" s="142">
        <f>IF(Y7="","",INDEX($C$10:$Q$26,Z7,Y7))</f>
        <v>416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71.375</v>
      </c>
      <c r="X8" s="7">
        <f>'CALCULATOR SHEET'!L14</f>
        <v>94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354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70.5</v>
      </c>
      <c r="X9" s="7">
        <f>'CALCULATOR SHEET'!L15</f>
        <v>94</v>
      </c>
      <c r="Y9" s="7">
        <f t="shared" si="1"/>
        <v>9</v>
      </c>
      <c r="Z9" s="7">
        <f t="shared" si="2"/>
        <v>13</v>
      </c>
      <c r="AA9" s="142">
        <f t="shared" si="3"/>
        <v>354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4">
        <v>153</v>
      </c>
      <c r="D10" s="444">
        <v>163</v>
      </c>
      <c r="E10" s="444">
        <v>181</v>
      </c>
      <c r="F10" s="444">
        <v>195</v>
      </c>
      <c r="G10" s="445">
        <v>205</v>
      </c>
      <c r="H10" s="445">
        <v>218</v>
      </c>
      <c r="I10" s="445">
        <v>235</v>
      </c>
      <c r="J10" s="445">
        <v>253</v>
      </c>
      <c r="K10" s="445">
        <v>266</v>
      </c>
      <c r="L10" s="445">
        <v>299</v>
      </c>
      <c r="M10" s="445">
        <v>316</v>
      </c>
      <c r="N10" s="445">
        <v>328</v>
      </c>
      <c r="O10" s="445">
        <v>338</v>
      </c>
      <c r="P10" s="445">
        <v>356</v>
      </c>
      <c r="Q10" s="133" t="s">
        <v>6</v>
      </c>
      <c r="R10" s="130">
        <v>24</v>
      </c>
      <c r="T10" s="428">
        <v>6.5</v>
      </c>
      <c r="U10" s="144"/>
      <c r="V10" s="1">
        <f t="shared" si="4"/>
        <v>4</v>
      </c>
      <c r="W10" s="7">
        <f>'CALCULATOR SHEET'!K16</f>
        <v>72</v>
      </c>
      <c r="X10" s="7">
        <f>'CALCULATOR SHEET'!L16</f>
        <v>93.625</v>
      </c>
      <c r="Y10" s="7">
        <f t="shared" si="1"/>
        <v>9</v>
      </c>
      <c r="Z10" s="7">
        <f t="shared" si="2"/>
        <v>13</v>
      </c>
      <c r="AA10" s="142">
        <f t="shared" si="3"/>
        <v>354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4">
        <v>156</v>
      </c>
      <c r="D11" s="444">
        <v>167</v>
      </c>
      <c r="E11" s="444">
        <v>185</v>
      </c>
      <c r="F11" s="444">
        <v>200</v>
      </c>
      <c r="G11" s="445">
        <v>210</v>
      </c>
      <c r="H11" s="445">
        <v>223</v>
      </c>
      <c r="I11" s="445">
        <v>241</v>
      </c>
      <c r="J11" s="445">
        <v>260</v>
      </c>
      <c r="K11" s="445">
        <v>273</v>
      </c>
      <c r="L11" s="445">
        <v>307</v>
      </c>
      <c r="M11" s="445">
        <v>324</v>
      </c>
      <c r="N11" s="445">
        <v>337</v>
      </c>
      <c r="O11" s="445">
        <v>348</v>
      </c>
      <c r="P11" s="445">
        <v>366</v>
      </c>
      <c r="Q11" s="133" t="s">
        <v>6</v>
      </c>
      <c r="R11" s="130">
        <v>30</v>
      </c>
      <c r="T11" s="428">
        <v>7.5</v>
      </c>
      <c r="U11" s="144"/>
      <c r="V11" s="1">
        <f t="shared" si="4"/>
        <v>5</v>
      </c>
      <c r="W11" s="7">
        <f>'CALCULATOR SHEET'!K17</f>
        <v>71.375</v>
      </c>
      <c r="X11" s="7">
        <f>'CALCULATOR SHEET'!L17</f>
        <v>93.625</v>
      </c>
      <c r="Y11" s="7">
        <f t="shared" si="1"/>
        <v>9</v>
      </c>
      <c r="Z11" s="7">
        <f t="shared" si="2"/>
        <v>13</v>
      </c>
      <c r="AA11" s="142">
        <f t="shared" si="3"/>
        <v>354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4">
        <v>159</v>
      </c>
      <c r="D12" s="444">
        <v>170</v>
      </c>
      <c r="E12" s="444">
        <v>189</v>
      </c>
      <c r="F12" s="444">
        <v>204</v>
      </c>
      <c r="G12" s="445">
        <v>215</v>
      </c>
      <c r="H12" s="445">
        <v>229</v>
      </c>
      <c r="I12" s="445">
        <v>248</v>
      </c>
      <c r="J12" s="445">
        <v>267</v>
      </c>
      <c r="K12" s="445">
        <v>280</v>
      </c>
      <c r="L12" s="445">
        <v>315</v>
      </c>
      <c r="M12" s="445">
        <v>332</v>
      </c>
      <c r="N12" s="445">
        <v>346</v>
      </c>
      <c r="O12" s="445">
        <v>357</v>
      </c>
      <c r="P12" s="445">
        <v>376</v>
      </c>
      <c r="Q12" s="133" t="s">
        <v>6</v>
      </c>
      <c r="R12" s="130">
        <v>36</v>
      </c>
      <c r="T12" s="428">
        <v>8.5</v>
      </c>
      <c r="U12" s="144"/>
      <c r="V12" s="1">
        <f t="shared" si="4"/>
        <v>6</v>
      </c>
      <c r="W12" s="7">
        <f>'CALCULATOR SHEET'!K18</f>
        <v>86.75</v>
      </c>
      <c r="X12" s="7">
        <f>'CALCULATOR SHEET'!L18</f>
        <v>99.25</v>
      </c>
      <c r="Y12" s="7">
        <f t="shared" si="1"/>
        <v>12</v>
      </c>
      <c r="Z12" s="7">
        <f t="shared" si="2"/>
        <v>14</v>
      </c>
      <c r="AA12" s="142">
        <f t="shared" si="3"/>
        <v>444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4">
        <v>162</v>
      </c>
      <c r="D13" s="444">
        <v>174</v>
      </c>
      <c r="E13" s="444">
        <v>194</v>
      </c>
      <c r="F13" s="444">
        <v>209</v>
      </c>
      <c r="G13" s="445">
        <v>221</v>
      </c>
      <c r="H13" s="445">
        <v>235</v>
      </c>
      <c r="I13" s="445">
        <v>254</v>
      </c>
      <c r="J13" s="445">
        <v>273</v>
      </c>
      <c r="K13" s="445">
        <v>288</v>
      </c>
      <c r="L13" s="445">
        <v>323</v>
      </c>
      <c r="M13" s="445">
        <v>341</v>
      </c>
      <c r="N13" s="445">
        <v>355</v>
      </c>
      <c r="O13" s="445">
        <v>367</v>
      </c>
      <c r="P13" s="445">
        <v>386</v>
      </c>
      <c r="Q13" s="133" t="s">
        <v>6</v>
      </c>
      <c r="R13" s="130">
        <v>42</v>
      </c>
      <c r="T13" s="428">
        <v>9.5</v>
      </c>
      <c r="U13" s="144"/>
      <c r="V13" s="1">
        <f t="shared" si="4"/>
        <v>7</v>
      </c>
      <c r="W13" s="7">
        <f>'CALCULATOR SHEET'!K19</f>
        <v>85.25</v>
      </c>
      <c r="X13" s="7">
        <f>'CALCULATOR SHEET'!L19</f>
        <v>99.25</v>
      </c>
      <c r="Y13" s="7">
        <f t="shared" si="1"/>
        <v>12</v>
      </c>
      <c r="Z13" s="7">
        <f t="shared" si="2"/>
        <v>14</v>
      </c>
      <c r="AA13" s="142">
        <f t="shared" si="3"/>
        <v>444</v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5">
        <v>166</v>
      </c>
      <c r="D14" s="445">
        <v>178</v>
      </c>
      <c r="E14" s="445">
        <v>198</v>
      </c>
      <c r="F14" s="445">
        <v>214</v>
      </c>
      <c r="G14" s="445">
        <v>226</v>
      </c>
      <c r="H14" s="445">
        <v>241</v>
      </c>
      <c r="I14" s="445">
        <v>260</v>
      </c>
      <c r="J14" s="445">
        <v>280</v>
      </c>
      <c r="K14" s="445">
        <v>295</v>
      </c>
      <c r="L14" s="445">
        <v>330</v>
      </c>
      <c r="M14" s="445">
        <v>349</v>
      </c>
      <c r="N14" s="445">
        <v>364</v>
      </c>
      <c r="O14" s="445">
        <v>376</v>
      </c>
      <c r="P14" s="445">
        <v>396</v>
      </c>
      <c r="Q14" s="133" t="s">
        <v>6</v>
      </c>
      <c r="R14" s="130">
        <v>48</v>
      </c>
      <c r="T14" s="428">
        <v>10.5</v>
      </c>
      <c r="U14" s="144"/>
      <c r="V14" s="1">
        <f t="shared" si="4"/>
        <v>8</v>
      </c>
      <c r="W14" s="7">
        <f>'CALCULATOR SHEET'!K20</f>
        <v>84</v>
      </c>
      <c r="X14" s="7">
        <f>'CALCULATOR SHEET'!L20</f>
        <v>94</v>
      </c>
      <c r="Y14" s="7">
        <f t="shared" si="1"/>
        <v>11</v>
      </c>
      <c r="Z14" s="7">
        <f t="shared" si="2"/>
        <v>13</v>
      </c>
      <c r="AA14" s="142">
        <f t="shared" si="3"/>
        <v>416</v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5">
        <v>169</v>
      </c>
      <c r="D15" s="445">
        <v>181</v>
      </c>
      <c r="E15" s="445">
        <v>202</v>
      </c>
      <c r="F15" s="445">
        <v>218</v>
      </c>
      <c r="G15" s="445">
        <v>231</v>
      </c>
      <c r="H15" s="445">
        <v>246</v>
      </c>
      <c r="I15" s="445">
        <v>266</v>
      </c>
      <c r="J15" s="445">
        <v>287</v>
      </c>
      <c r="K15" s="445">
        <v>302</v>
      </c>
      <c r="L15" s="445">
        <v>338</v>
      </c>
      <c r="M15" s="445">
        <v>358</v>
      </c>
      <c r="N15" s="445">
        <v>373</v>
      </c>
      <c r="O15" s="445">
        <v>386</v>
      </c>
      <c r="P15" s="445">
        <v>406</v>
      </c>
      <c r="Q15" s="133" t="s">
        <v>6</v>
      </c>
      <c r="R15" s="130">
        <v>54</v>
      </c>
      <c r="T15" s="428">
        <v>11.25</v>
      </c>
      <c r="U15" s="144"/>
      <c r="V15" s="1">
        <f t="shared" si="4"/>
        <v>9</v>
      </c>
      <c r="W15" s="7">
        <f>'CALCULATOR SHEET'!K21</f>
        <v>83.25</v>
      </c>
      <c r="X15" s="7">
        <f>'CALCULATOR SHEET'!L21</f>
        <v>98.75</v>
      </c>
      <c r="Y15" s="7">
        <f t="shared" si="1"/>
        <v>11</v>
      </c>
      <c r="Z15" s="7">
        <f t="shared" si="2"/>
        <v>14</v>
      </c>
      <c r="AA15" s="142">
        <f t="shared" si="3"/>
        <v>425</v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5">
        <v>172</v>
      </c>
      <c r="D16" s="445">
        <v>185</v>
      </c>
      <c r="E16" s="445">
        <v>206</v>
      </c>
      <c r="F16" s="445">
        <v>223</v>
      </c>
      <c r="G16" s="445">
        <v>236</v>
      </c>
      <c r="H16" s="445">
        <v>252</v>
      </c>
      <c r="I16" s="445">
        <v>273</v>
      </c>
      <c r="J16" s="445">
        <v>294</v>
      </c>
      <c r="K16" s="445">
        <v>310</v>
      </c>
      <c r="L16" s="445">
        <v>346</v>
      </c>
      <c r="M16" s="445">
        <v>366</v>
      </c>
      <c r="N16" s="445">
        <v>382</v>
      </c>
      <c r="O16" s="445">
        <v>395</v>
      </c>
      <c r="P16" s="445">
        <v>416</v>
      </c>
      <c r="Q16" s="133" t="s">
        <v>6</v>
      </c>
      <c r="R16" s="130">
        <v>60</v>
      </c>
      <c r="T16" s="428">
        <v>12.25</v>
      </c>
      <c r="U16" s="144"/>
      <c r="V16" s="1">
        <f t="shared" si="4"/>
        <v>10</v>
      </c>
      <c r="W16" s="7">
        <f>'CALCULATOR SHEET'!K22</f>
        <v>83.75</v>
      </c>
      <c r="X16" s="7">
        <f>'CALCULATOR SHEET'!L22</f>
        <v>98.75</v>
      </c>
      <c r="Y16" s="7">
        <f t="shared" si="1"/>
        <v>11</v>
      </c>
      <c r="Z16" s="7">
        <f t="shared" si="2"/>
        <v>14</v>
      </c>
      <c r="AA16" s="142">
        <f t="shared" si="3"/>
        <v>425</v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5">
        <v>175</v>
      </c>
      <c r="D17" s="445">
        <v>188</v>
      </c>
      <c r="E17" s="445">
        <v>210</v>
      </c>
      <c r="F17" s="445">
        <v>228</v>
      </c>
      <c r="G17" s="445">
        <v>241</v>
      </c>
      <c r="H17" s="445">
        <v>258</v>
      </c>
      <c r="I17" s="445">
        <v>279</v>
      </c>
      <c r="J17" s="445">
        <v>301</v>
      </c>
      <c r="K17" s="445">
        <v>317</v>
      </c>
      <c r="L17" s="445">
        <v>354</v>
      </c>
      <c r="M17" s="445">
        <v>374</v>
      </c>
      <c r="N17" s="445">
        <v>391</v>
      </c>
      <c r="O17" s="445">
        <v>404</v>
      </c>
      <c r="P17" s="445">
        <v>426</v>
      </c>
      <c r="Q17" s="133" t="s">
        <v>6</v>
      </c>
      <c r="R17" s="130">
        <v>66</v>
      </c>
      <c r="T17" s="428">
        <v>13.25</v>
      </c>
      <c r="U17" s="144"/>
      <c r="V17" s="1">
        <f t="shared" si="4"/>
        <v>11</v>
      </c>
      <c r="W17" s="7">
        <f>'CALCULATOR SHEET'!K23</f>
        <v>65.5</v>
      </c>
      <c r="X17" s="7">
        <f>'CALCULATOR SHEET'!L23</f>
        <v>99.75</v>
      </c>
      <c r="Y17" s="7">
        <f t="shared" si="1"/>
        <v>8</v>
      </c>
      <c r="Z17" s="7">
        <f t="shared" si="2"/>
        <v>14</v>
      </c>
      <c r="AA17" s="142">
        <f t="shared" si="3"/>
        <v>341</v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5">
        <v>178</v>
      </c>
      <c r="D18" s="445">
        <v>192</v>
      </c>
      <c r="E18" s="445">
        <v>214</v>
      </c>
      <c r="F18" s="445">
        <v>232</v>
      </c>
      <c r="G18" s="445">
        <v>247</v>
      </c>
      <c r="H18" s="445">
        <v>264</v>
      </c>
      <c r="I18" s="444">
        <v>285</v>
      </c>
      <c r="J18" s="445">
        <v>307</v>
      </c>
      <c r="K18" s="445">
        <v>324</v>
      </c>
      <c r="L18" s="445">
        <v>362</v>
      </c>
      <c r="M18" s="445">
        <v>383</v>
      </c>
      <c r="N18" s="445">
        <v>400</v>
      </c>
      <c r="O18" s="445">
        <v>414</v>
      </c>
      <c r="P18" s="445">
        <v>436</v>
      </c>
      <c r="Q18" s="133" t="s">
        <v>6</v>
      </c>
      <c r="R18" s="130">
        <v>72</v>
      </c>
      <c r="S18" s="136"/>
      <c r="T18" s="428">
        <v>14.25</v>
      </c>
      <c r="U18" s="144"/>
      <c r="V18" s="1">
        <f t="shared" si="4"/>
        <v>12</v>
      </c>
      <c r="W18" s="7">
        <f>'CALCULATOR SHEET'!K24</f>
        <v>64.25</v>
      </c>
      <c r="X18" s="7">
        <f>'CALCULATOR SHEET'!L24</f>
        <v>99.75</v>
      </c>
      <c r="Y18" s="7">
        <f t="shared" si="1"/>
        <v>8</v>
      </c>
      <c r="Z18" s="7">
        <f t="shared" si="2"/>
        <v>14</v>
      </c>
      <c r="AA18" s="142">
        <f t="shared" si="3"/>
        <v>341</v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5">
        <v>181</v>
      </c>
      <c r="D19" s="445">
        <v>196</v>
      </c>
      <c r="E19" s="445">
        <v>218</v>
      </c>
      <c r="F19" s="445">
        <v>237</v>
      </c>
      <c r="G19" s="445">
        <v>252</v>
      </c>
      <c r="H19" s="445">
        <v>269</v>
      </c>
      <c r="I19" s="445">
        <v>291</v>
      </c>
      <c r="J19" s="445">
        <v>314</v>
      </c>
      <c r="K19" s="445">
        <v>332</v>
      </c>
      <c r="L19" s="445">
        <v>370</v>
      </c>
      <c r="M19" s="445">
        <v>391</v>
      </c>
      <c r="N19" s="445">
        <v>409</v>
      </c>
      <c r="O19" s="445">
        <v>423</v>
      </c>
      <c r="P19" s="445">
        <v>446</v>
      </c>
      <c r="Q19" s="133" t="s">
        <v>6</v>
      </c>
      <c r="R19" s="130">
        <v>78</v>
      </c>
      <c r="T19" s="428">
        <v>15.25</v>
      </c>
      <c r="U19" s="144"/>
      <c r="V19" s="1">
        <f t="shared" si="4"/>
        <v>13</v>
      </c>
      <c r="W19" s="7">
        <f>'CALCULATOR SHEET'!K25</f>
        <v>47.5</v>
      </c>
      <c r="X19" s="7">
        <f>'CALCULATOR SHEET'!L25</f>
        <v>96</v>
      </c>
      <c r="Y19" s="7">
        <f t="shared" si="1"/>
        <v>5</v>
      </c>
      <c r="Z19" s="7">
        <f t="shared" si="2"/>
        <v>13</v>
      </c>
      <c r="AA19" s="142">
        <f t="shared" si="3"/>
        <v>267</v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5">
        <v>184</v>
      </c>
      <c r="D20" s="445">
        <v>199</v>
      </c>
      <c r="E20" s="445">
        <v>223</v>
      </c>
      <c r="F20" s="445">
        <v>242</v>
      </c>
      <c r="G20" s="445">
        <v>257</v>
      </c>
      <c r="H20" s="445">
        <v>275</v>
      </c>
      <c r="I20" s="445">
        <v>298</v>
      </c>
      <c r="J20" s="445">
        <v>321</v>
      </c>
      <c r="K20" s="445">
        <v>339</v>
      </c>
      <c r="L20" s="445">
        <v>377</v>
      </c>
      <c r="M20" s="445">
        <v>400</v>
      </c>
      <c r="N20" s="445">
        <v>418</v>
      </c>
      <c r="O20" s="445">
        <v>433</v>
      </c>
      <c r="P20" s="445">
        <v>456</v>
      </c>
      <c r="Q20" s="133" t="s">
        <v>6</v>
      </c>
      <c r="R20" s="130">
        <v>84</v>
      </c>
      <c r="T20" s="428">
        <v>16.25</v>
      </c>
      <c r="U20" s="144"/>
      <c r="V20" s="1">
        <f t="shared" si="4"/>
        <v>14</v>
      </c>
      <c r="W20" s="7">
        <f>'CALCULATOR SHEET'!K26</f>
        <v>81.75</v>
      </c>
      <c r="X20" s="7">
        <f>'CALCULATOR SHEET'!L26</f>
        <v>94.5</v>
      </c>
      <c r="Y20" s="7">
        <f t="shared" si="1"/>
        <v>11</v>
      </c>
      <c r="Z20" s="7">
        <f t="shared" si="2"/>
        <v>13</v>
      </c>
      <c r="AA20" s="142">
        <f t="shared" si="3"/>
        <v>416</v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5">
        <v>187</v>
      </c>
      <c r="D21" s="445">
        <v>203</v>
      </c>
      <c r="E21" s="445">
        <v>227</v>
      </c>
      <c r="F21" s="445">
        <v>246</v>
      </c>
      <c r="G21" s="445">
        <v>262</v>
      </c>
      <c r="H21" s="445">
        <v>281</v>
      </c>
      <c r="I21" s="445">
        <v>304</v>
      </c>
      <c r="J21" s="445">
        <v>328</v>
      </c>
      <c r="K21" s="445">
        <v>346</v>
      </c>
      <c r="L21" s="445">
        <v>385</v>
      </c>
      <c r="M21" s="445">
        <v>408</v>
      </c>
      <c r="N21" s="445">
        <v>427</v>
      </c>
      <c r="O21" s="445">
        <v>442</v>
      </c>
      <c r="P21" s="445">
        <v>466</v>
      </c>
      <c r="Q21" s="133" t="s">
        <v>6</v>
      </c>
      <c r="R21" s="130">
        <v>90</v>
      </c>
      <c r="T21" s="428">
        <v>17.25</v>
      </c>
      <c r="U21" s="144"/>
      <c r="V21" s="1">
        <f t="shared" si="4"/>
        <v>15</v>
      </c>
      <c r="W21" s="7">
        <f>'CALCULATOR SHEET'!K27</f>
        <v>81.125</v>
      </c>
      <c r="X21" s="7">
        <f>'CALCULATOR SHEET'!L27</f>
        <v>94.5</v>
      </c>
      <c r="Y21" s="7">
        <f t="shared" si="1"/>
        <v>11</v>
      </c>
      <c r="Z21" s="7">
        <f t="shared" si="2"/>
        <v>13</v>
      </c>
      <c r="AA21" s="142">
        <f t="shared" si="3"/>
        <v>416</v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5">
        <v>190</v>
      </c>
      <c r="D22" s="445">
        <v>206</v>
      </c>
      <c r="E22" s="445">
        <v>231</v>
      </c>
      <c r="F22" s="445">
        <v>251</v>
      </c>
      <c r="G22" s="445">
        <v>267</v>
      </c>
      <c r="H22" s="445">
        <v>287</v>
      </c>
      <c r="I22" s="445">
        <v>310</v>
      </c>
      <c r="J22" s="445">
        <v>334</v>
      </c>
      <c r="K22" s="445">
        <v>354</v>
      </c>
      <c r="L22" s="445">
        <v>393</v>
      </c>
      <c r="M22" s="445">
        <v>416</v>
      </c>
      <c r="N22" s="445">
        <v>435</v>
      </c>
      <c r="O22" s="445">
        <v>452</v>
      </c>
      <c r="P22" s="445">
        <v>476</v>
      </c>
      <c r="Q22" s="133" t="s">
        <v>6</v>
      </c>
      <c r="R22" s="130">
        <v>96</v>
      </c>
      <c r="T22" s="428">
        <v>18.25</v>
      </c>
      <c r="U22" s="144"/>
      <c r="V22" s="1">
        <f t="shared" si="4"/>
        <v>16</v>
      </c>
      <c r="W22" s="7">
        <f>'CALCULATOR SHEET'!K28</f>
        <v>59.25</v>
      </c>
      <c r="X22" s="7">
        <f>'CALCULATOR SHEET'!L28</f>
        <v>94.5</v>
      </c>
      <c r="Y22" s="7">
        <f t="shared" si="1"/>
        <v>7</v>
      </c>
      <c r="Z22" s="7">
        <f t="shared" si="2"/>
        <v>13</v>
      </c>
      <c r="AA22" s="142">
        <f t="shared" si="3"/>
        <v>310</v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5">
        <v>193</v>
      </c>
      <c r="D23" s="445">
        <v>210</v>
      </c>
      <c r="E23" s="445">
        <v>235</v>
      </c>
      <c r="F23" s="445">
        <v>256</v>
      </c>
      <c r="G23" s="445">
        <v>273</v>
      </c>
      <c r="H23" s="445">
        <v>292</v>
      </c>
      <c r="I23" s="445">
        <v>317</v>
      </c>
      <c r="J23" s="445">
        <v>341</v>
      </c>
      <c r="K23" s="445">
        <v>361</v>
      </c>
      <c r="L23" s="445">
        <v>401</v>
      </c>
      <c r="M23" s="445">
        <v>425</v>
      </c>
      <c r="N23" s="445">
        <v>444</v>
      </c>
      <c r="O23" s="445">
        <v>461</v>
      </c>
      <c r="P23" s="445">
        <v>486</v>
      </c>
      <c r="Q23" s="133" t="s">
        <v>6</v>
      </c>
      <c r="R23" s="130">
        <v>102</v>
      </c>
      <c r="T23" s="428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5">
        <v>196</v>
      </c>
      <c r="D24" s="445">
        <v>214</v>
      </c>
      <c r="E24" s="445">
        <v>239</v>
      </c>
      <c r="F24" s="445">
        <v>260</v>
      </c>
      <c r="G24" s="445">
        <v>278</v>
      </c>
      <c r="H24" s="445">
        <v>298</v>
      </c>
      <c r="I24" s="445">
        <v>323</v>
      </c>
      <c r="J24" s="445">
        <v>348</v>
      </c>
      <c r="K24" s="445">
        <v>368</v>
      </c>
      <c r="L24" s="445">
        <v>409</v>
      </c>
      <c r="M24" s="445">
        <v>433</v>
      </c>
      <c r="N24" s="445">
        <v>453</v>
      </c>
      <c r="O24" s="445">
        <v>471</v>
      </c>
      <c r="P24" s="445">
        <v>496</v>
      </c>
      <c r="Q24" s="133" t="s">
        <v>6</v>
      </c>
      <c r="R24" s="130">
        <v>108</v>
      </c>
      <c r="T24" s="428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5">
        <v>199</v>
      </c>
      <c r="D25" s="445">
        <v>217</v>
      </c>
      <c r="E25" s="445">
        <v>243</v>
      </c>
      <c r="F25" s="445">
        <v>265</v>
      </c>
      <c r="G25" s="445">
        <v>283</v>
      </c>
      <c r="H25" s="445">
        <v>304</v>
      </c>
      <c r="I25" s="445">
        <v>329</v>
      </c>
      <c r="J25" s="445">
        <v>355</v>
      </c>
      <c r="K25" s="445">
        <v>376</v>
      </c>
      <c r="L25" s="445">
        <v>417</v>
      </c>
      <c r="M25" s="445">
        <v>441</v>
      </c>
      <c r="N25" s="445">
        <v>462</v>
      </c>
      <c r="O25" s="445">
        <v>480</v>
      </c>
      <c r="P25" s="445">
        <v>506</v>
      </c>
      <c r="Q25" s="133" t="s">
        <v>6</v>
      </c>
      <c r="R25" s="130">
        <v>114</v>
      </c>
      <c r="T25" s="428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6">
        <v>202</v>
      </c>
      <c r="D26" s="446">
        <v>221</v>
      </c>
      <c r="E26" s="446">
        <v>247</v>
      </c>
      <c r="F26" s="446">
        <v>270</v>
      </c>
      <c r="G26" s="446">
        <v>288</v>
      </c>
      <c r="H26" s="446">
        <v>309</v>
      </c>
      <c r="I26" s="446">
        <v>335</v>
      </c>
      <c r="J26" s="446">
        <v>362</v>
      </c>
      <c r="K26" s="446">
        <v>383</v>
      </c>
      <c r="L26" s="446">
        <v>425</v>
      </c>
      <c r="M26" s="446">
        <v>450</v>
      </c>
      <c r="N26" s="445">
        <v>471</v>
      </c>
      <c r="O26" s="445">
        <v>489</v>
      </c>
      <c r="P26" s="445">
        <v>516</v>
      </c>
      <c r="Q26" s="133" t="s">
        <v>6</v>
      </c>
      <c r="R26" s="130">
        <v>120</v>
      </c>
      <c r="T26" s="428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7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7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7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7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7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81.5</v>
      </c>
      <c r="X7" s="7">
        <f>'CALCULATOR SHEET'!L13</f>
        <v>94</v>
      </c>
      <c r="Y7" s="7">
        <f>IF(W7=0,"",MATCH(CEILING(W7,6),$C$7:$Q$7,0))</f>
        <v>11</v>
      </c>
      <c r="Z7" s="7">
        <f>IF(X7=0,"",MATCH(CEILING(X7,6),$B$10:$B$26,0))</f>
        <v>13</v>
      </c>
      <c r="AA7" s="142">
        <f>IF(Y7="","",INDEX($C$10:$Q$26,Z7,Y7))</f>
        <v>528</v>
      </c>
    </row>
    <row r="8" spans="2:27">
      <c r="T8" s="494"/>
      <c r="V8" s="1">
        <f>+V7+1</f>
        <v>2</v>
      </c>
      <c r="W8" s="7">
        <f>'CALCULATOR SHEET'!K14</f>
        <v>71.375</v>
      </c>
      <c r="X8" s="7">
        <f>'CALCULATOR SHEET'!L14</f>
        <v>94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450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70.5</v>
      </c>
      <c r="X9" s="7">
        <f>'CALCULATOR SHEET'!L15</f>
        <v>94</v>
      </c>
      <c r="Y9" s="7">
        <f t="shared" si="1"/>
        <v>9</v>
      </c>
      <c r="Z9" s="7">
        <f t="shared" si="2"/>
        <v>13</v>
      </c>
      <c r="AA9" s="142">
        <f t="shared" si="3"/>
        <v>450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72</v>
      </c>
      <c r="X10" s="7">
        <f>'CALCULATOR SHEET'!L16</f>
        <v>93.625</v>
      </c>
      <c r="Y10" s="7">
        <f t="shared" si="1"/>
        <v>9</v>
      </c>
      <c r="Z10" s="7">
        <f t="shared" si="2"/>
        <v>13</v>
      </c>
      <c r="AA10" s="142">
        <f t="shared" si="3"/>
        <v>450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71.375</v>
      </c>
      <c r="X11" s="7">
        <f>'CALCULATOR SHEET'!L17</f>
        <v>93.625</v>
      </c>
      <c r="Y11" s="7">
        <f t="shared" si="1"/>
        <v>9</v>
      </c>
      <c r="Z11" s="7">
        <f t="shared" si="2"/>
        <v>13</v>
      </c>
      <c r="AA11" s="142">
        <f t="shared" si="3"/>
        <v>450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86.75</v>
      </c>
      <c r="X12" s="7">
        <f>'CALCULATOR SHEET'!L18</f>
        <v>99.25</v>
      </c>
      <c r="Y12" s="7">
        <f t="shared" si="1"/>
        <v>12</v>
      </c>
      <c r="Z12" s="7">
        <f t="shared" si="2"/>
        <v>14</v>
      </c>
      <c r="AA12" s="142">
        <f t="shared" si="3"/>
        <v>571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85.25</v>
      </c>
      <c r="X13" s="7">
        <f>'CALCULATOR SHEET'!L19</f>
        <v>99.25</v>
      </c>
      <c r="Y13" s="7">
        <f t="shared" si="1"/>
        <v>12</v>
      </c>
      <c r="Z13" s="7">
        <f t="shared" si="2"/>
        <v>14</v>
      </c>
      <c r="AA13" s="142">
        <f t="shared" si="3"/>
        <v>571</v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84</v>
      </c>
      <c r="X14" s="7">
        <f>'CALCULATOR SHEET'!L20</f>
        <v>94</v>
      </c>
      <c r="Y14" s="7">
        <f t="shared" si="1"/>
        <v>11</v>
      </c>
      <c r="Z14" s="7">
        <f t="shared" si="2"/>
        <v>13</v>
      </c>
      <c r="AA14" s="142">
        <f t="shared" si="3"/>
        <v>528</v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83.25</v>
      </c>
      <c r="X15" s="7">
        <f>'CALCULATOR SHEET'!L21</f>
        <v>98.75</v>
      </c>
      <c r="Y15" s="7">
        <f t="shared" si="1"/>
        <v>11</v>
      </c>
      <c r="Z15" s="7">
        <f t="shared" si="2"/>
        <v>14</v>
      </c>
      <c r="AA15" s="142">
        <f t="shared" si="3"/>
        <v>543</v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83.75</v>
      </c>
      <c r="X16" s="7">
        <f>'CALCULATOR SHEET'!L22</f>
        <v>98.75</v>
      </c>
      <c r="Y16" s="7">
        <f t="shared" si="1"/>
        <v>11</v>
      </c>
      <c r="Z16" s="7">
        <f t="shared" si="2"/>
        <v>14</v>
      </c>
      <c r="AA16" s="142">
        <f t="shared" si="3"/>
        <v>543</v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65.5</v>
      </c>
      <c r="X17" s="7">
        <f>'CALCULATOR SHEET'!L23</f>
        <v>99.75</v>
      </c>
      <c r="Y17" s="7">
        <f t="shared" si="1"/>
        <v>8</v>
      </c>
      <c r="Z17" s="7">
        <f t="shared" si="2"/>
        <v>14</v>
      </c>
      <c r="AA17" s="142">
        <f t="shared" si="3"/>
        <v>434</v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64.25</v>
      </c>
      <c r="X18" s="7">
        <f>'CALCULATOR SHEET'!L24</f>
        <v>99.75</v>
      </c>
      <c r="Y18" s="7">
        <f t="shared" si="1"/>
        <v>8</v>
      </c>
      <c r="Z18" s="7">
        <f t="shared" si="2"/>
        <v>14</v>
      </c>
      <c r="AA18" s="142">
        <f t="shared" si="3"/>
        <v>434</v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47.5</v>
      </c>
      <c r="X19" s="7">
        <f>'CALCULATOR SHEET'!L25</f>
        <v>96</v>
      </c>
      <c r="Y19" s="7">
        <f t="shared" si="1"/>
        <v>5</v>
      </c>
      <c r="Z19" s="7">
        <f t="shared" si="2"/>
        <v>13</v>
      </c>
      <c r="AA19" s="142">
        <f t="shared" si="3"/>
        <v>331</v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81.75</v>
      </c>
      <c r="X20" s="7">
        <f>'CALCULATOR SHEET'!L26</f>
        <v>94.5</v>
      </c>
      <c r="Y20" s="7">
        <f t="shared" si="1"/>
        <v>11</v>
      </c>
      <c r="Z20" s="7">
        <f t="shared" si="2"/>
        <v>13</v>
      </c>
      <c r="AA20" s="142">
        <f t="shared" si="3"/>
        <v>528</v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81.125</v>
      </c>
      <c r="X21" s="7">
        <f>'CALCULATOR SHEET'!L27</f>
        <v>94.5</v>
      </c>
      <c r="Y21" s="7">
        <f t="shared" si="1"/>
        <v>11</v>
      </c>
      <c r="Z21" s="7">
        <f t="shared" si="2"/>
        <v>13</v>
      </c>
      <c r="AA21" s="142">
        <f t="shared" si="3"/>
        <v>528</v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59.25</v>
      </c>
      <c r="X22" s="7">
        <f>'CALCULATOR SHEET'!L28</f>
        <v>94.5</v>
      </c>
      <c r="Y22" s="7">
        <f t="shared" si="1"/>
        <v>7</v>
      </c>
      <c r="Z22" s="7">
        <f t="shared" si="2"/>
        <v>13</v>
      </c>
      <c r="AA22" s="142">
        <f t="shared" si="3"/>
        <v>390</v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81.5</v>
      </c>
      <c r="Y7" s="7">
        <f>'CALCULATOR SHEET'!L13</f>
        <v>94</v>
      </c>
      <c r="Z7" s="7">
        <f>IF(X7=0,"",MATCH(CEILING(X7,6),$C$7:$R$7,0))</f>
        <v>11</v>
      </c>
      <c r="AA7" s="7">
        <f>IF(Y7=0,"",MATCH(CEILING(Y7,6),$B$10:$B$26,0))</f>
        <v>13</v>
      </c>
      <c r="AB7" s="142">
        <f>IF(Z7="","",INDEX($C$10:$R$26,AA7,Z7))</f>
        <v>677</v>
      </c>
    </row>
    <row r="8" spans="2:28" ht="15.75">
      <c r="U8" s="494"/>
      <c r="V8" s="143"/>
      <c r="W8" s="1">
        <f>+W7+1</f>
        <v>2</v>
      </c>
      <c r="X8" s="7">
        <f>'CALCULATOR SHEET'!K14</f>
        <v>71.375</v>
      </c>
      <c r="Y8" s="7">
        <f>'CALCULATOR SHEET'!L14</f>
        <v>94</v>
      </c>
      <c r="Z8" s="7">
        <f t="shared" ref="Z8:Z71" si="0">IF(X8=0,"",MATCH(CEILING(X8,6),$C$7:$R$7,0))</f>
        <v>9</v>
      </c>
      <c r="AA8" s="7">
        <f t="shared" ref="AA8:AA71" si="1">IF(Y8=0,"",MATCH(CEILING(Y8,6),$B$10:$B$26,0))</f>
        <v>13</v>
      </c>
      <c r="AB8" s="142">
        <f t="shared" ref="AB8:AB71" si="2">IF(Z8="","",INDEX($C$10:$R$26,AA8,Z8))</f>
        <v>577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70.5</v>
      </c>
      <c r="Y9" s="7">
        <f>'CALCULATOR SHEET'!L15</f>
        <v>94</v>
      </c>
      <c r="Z9" s="7">
        <f t="shared" si="0"/>
        <v>9</v>
      </c>
      <c r="AA9" s="7">
        <f t="shared" si="1"/>
        <v>13</v>
      </c>
      <c r="AB9" s="142">
        <f t="shared" si="2"/>
        <v>577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72</v>
      </c>
      <c r="Y10" s="7">
        <f>'CALCULATOR SHEET'!L16</f>
        <v>93.625</v>
      </c>
      <c r="Z10" s="7">
        <f t="shared" si="0"/>
        <v>9</v>
      </c>
      <c r="AA10" s="7">
        <f t="shared" si="1"/>
        <v>13</v>
      </c>
      <c r="AB10" s="142">
        <f t="shared" si="2"/>
        <v>577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71.375</v>
      </c>
      <c r="Y11" s="7">
        <f>'CALCULATOR SHEET'!L17</f>
        <v>93.625</v>
      </c>
      <c r="Z11" s="7">
        <f t="shared" si="0"/>
        <v>9</v>
      </c>
      <c r="AA11" s="7">
        <f t="shared" si="1"/>
        <v>13</v>
      </c>
      <c r="AB11" s="142">
        <f t="shared" si="2"/>
        <v>577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86.75</v>
      </c>
      <c r="Y12" s="7">
        <f>'CALCULATOR SHEET'!L18</f>
        <v>99.25</v>
      </c>
      <c r="Z12" s="7">
        <f t="shared" si="0"/>
        <v>12</v>
      </c>
      <c r="AA12" s="7">
        <f t="shared" si="1"/>
        <v>14</v>
      </c>
      <c r="AB12" s="142">
        <f t="shared" si="2"/>
        <v>740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85.25</v>
      </c>
      <c r="Y13" s="7">
        <f>'CALCULATOR SHEET'!L19</f>
        <v>99.25</v>
      </c>
      <c r="Z13" s="7">
        <f t="shared" si="0"/>
        <v>12</v>
      </c>
      <c r="AA13" s="7">
        <f t="shared" si="1"/>
        <v>14</v>
      </c>
      <c r="AB13" s="142">
        <f t="shared" si="2"/>
        <v>740</v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84</v>
      </c>
      <c r="Y14" s="7">
        <f>'CALCULATOR SHEET'!L20</f>
        <v>94</v>
      </c>
      <c r="Z14" s="7">
        <f t="shared" si="0"/>
        <v>11</v>
      </c>
      <c r="AA14" s="7">
        <f t="shared" si="1"/>
        <v>13</v>
      </c>
      <c r="AB14" s="142">
        <f t="shared" si="2"/>
        <v>677</v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83.25</v>
      </c>
      <c r="Y15" s="7">
        <f>'CALCULATOR SHEET'!L21</f>
        <v>98.75</v>
      </c>
      <c r="Z15" s="7">
        <f t="shared" si="0"/>
        <v>11</v>
      </c>
      <c r="AA15" s="7">
        <f t="shared" si="1"/>
        <v>14</v>
      </c>
      <c r="AB15" s="142">
        <f t="shared" si="2"/>
        <v>701</v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83.75</v>
      </c>
      <c r="Y16" s="7">
        <f>'CALCULATOR SHEET'!L22</f>
        <v>98.75</v>
      </c>
      <c r="Z16" s="7">
        <f t="shared" si="0"/>
        <v>11</v>
      </c>
      <c r="AA16" s="7">
        <f t="shared" si="1"/>
        <v>14</v>
      </c>
      <c r="AB16" s="142">
        <f t="shared" si="2"/>
        <v>701</v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65.5</v>
      </c>
      <c r="Y17" s="7">
        <f>'CALCULATOR SHEET'!L23</f>
        <v>99.75</v>
      </c>
      <c r="Z17" s="7">
        <f t="shared" si="0"/>
        <v>8</v>
      </c>
      <c r="AA17" s="7">
        <f t="shared" si="1"/>
        <v>14</v>
      </c>
      <c r="AB17" s="142">
        <f t="shared" si="2"/>
        <v>558</v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64.25</v>
      </c>
      <c r="Y18" s="7">
        <f>'CALCULATOR SHEET'!L24</f>
        <v>99.75</v>
      </c>
      <c r="Z18" s="7">
        <f t="shared" si="0"/>
        <v>8</v>
      </c>
      <c r="AA18" s="7">
        <f t="shared" si="1"/>
        <v>14</v>
      </c>
      <c r="AB18" s="142">
        <f t="shared" si="2"/>
        <v>558</v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47.5</v>
      </c>
      <c r="Y19" s="7">
        <f>'CALCULATOR SHEET'!L25</f>
        <v>96</v>
      </c>
      <c r="Z19" s="7">
        <f t="shared" si="0"/>
        <v>5</v>
      </c>
      <c r="AA19" s="7">
        <f t="shared" si="1"/>
        <v>13</v>
      </c>
      <c r="AB19" s="142">
        <f t="shared" si="2"/>
        <v>417</v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81.75</v>
      </c>
      <c r="Y20" s="7">
        <f>'CALCULATOR SHEET'!L26</f>
        <v>94.5</v>
      </c>
      <c r="Z20" s="7">
        <f t="shared" si="0"/>
        <v>11</v>
      </c>
      <c r="AA20" s="7">
        <f t="shared" si="1"/>
        <v>13</v>
      </c>
      <c r="AB20" s="142">
        <f t="shared" si="2"/>
        <v>677</v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81.125</v>
      </c>
      <c r="Y21" s="7">
        <f>'CALCULATOR SHEET'!L27</f>
        <v>94.5</v>
      </c>
      <c r="Z21" s="7">
        <f t="shared" si="0"/>
        <v>11</v>
      </c>
      <c r="AA21" s="7">
        <f t="shared" si="1"/>
        <v>13</v>
      </c>
      <c r="AB21" s="142">
        <f t="shared" si="2"/>
        <v>677</v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59.25</v>
      </c>
      <c r="Y22" s="7">
        <f>'CALCULATOR SHEET'!L28</f>
        <v>94.5</v>
      </c>
      <c r="Z22" s="7">
        <f t="shared" si="0"/>
        <v>7</v>
      </c>
      <c r="AA22" s="7">
        <f t="shared" si="1"/>
        <v>13</v>
      </c>
      <c r="AB22" s="142">
        <f t="shared" si="2"/>
        <v>497</v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81.5</v>
      </c>
      <c r="X7" s="7">
        <f>'CALCULATOR SHEET'!L13</f>
        <v>94</v>
      </c>
      <c r="Y7" s="7">
        <f>IF(W7=0,"",MATCH(CEILING(W7,6),$C$7:$Q$7,0))</f>
        <v>11</v>
      </c>
      <c r="Z7" s="7">
        <f>IF(X7=0,"",MATCH(CEILING(X7,6),$B$10:$B$26,0))</f>
        <v>13</v>
      </c>
      <c r="AA7" s="142">
        <f>IF(Y7="","",INDEX($C$10:$Q$26,Z7,Y7))</f>
        <v>730</v>
      </c>
    </row>
    <row r="8" spans="2:27">
      <c r="T8" s="494"/>
      <c r="V8" s="1">
        <f>+V7+1</f>
        <v>2</v>
      </c>
      <c r="W8" s="7">
        <f>'CALCULATOR SHEET'!K14</f>
        <v>71.375</v>
      </c>
      <c r="X8" s="7">
        <f>'CALCULATOR SHEET'!L14</f>
        <v>94</v>
      </c>
      <c r="Y8" s="7">
        <f t="shared" ref="Y8:Y71" si="1">IF(W8=0,"",MATCH(CEILING(W8,6),$C$7:$Q$7,0))</f>
        <v>9</v>
      </c>
      <c r="Z8" s="7">
        <f t="shared" ref="Z8:Z71" si="2">IF(X8=0,"",MATCH(CEILING(X8,6),$B$10:$B$26,0))</f>
        <v>13</v>
      </c>
      <c r="AA8" s="142">
        <f t="shared" ref="AA8:AA71" si="3">IF(Y8="","",INDEX($C$10:$Q$26,Z8,Y8))</f>
        <v>623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70.5</v>
      </c>
      <c r="X9" s="7">
        <f>'CALCULATOR SHEET'!L15</f>
        <v>94</v>
      </c>
      <c r="Y9" s="7">
        <f t="shared" si="1"/>
        <v>9</v>
      </c>
      <c r="Z9" s="7">
        <f t="shared" si="2"/>
        <v>13</v>
      </c>
      <c r="AA9" s="142">
        <f t="shared" si="3"/>
        <v>623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72</v>
      </c>
      <c r="X10" s="7">
        <f>'CALCULATOR SHEET'!L16</f>
        <v>93.625</v>
      </c>
      <c r="Y10" s="7">
        <f t="shared" si="1"/>
        <v>9</v>
      </c>
      <c r="Z10" s="7">
        <f t="shared" si="2"/>
        <v>13</v>
      </c>
      <c r="AA10" s="142">
        <f t="shared" si="3"/>
        <v>623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71.375</v>
      </c>
      <c r="X11" s="7">
        <f>'CALCULATOR SHEET'!L17</f>
        <v>93.625</v>
      </c>
      <c r="Y11" s="7">
        <f t="shared" si="1"/>
        <v>9</v>
      </c>
      <c r="Z11" s="7">
        <f t="shared" si="2"/>
        <v>13</v>
      </c>
      <c r="AA11" s="142">
        <f t="shared" si="3"/>
        <v>623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86.75</v>
      </c>
      <c r="X12" s="7">
        <f>'CALCULATOR SHEET'!L18</f>
        <v>99.25</v>
      </c>
      <c r="Y12" s="7">
        <f t="shared" si="1"/>
        <v>12</v>
      </c>
      <c r="Z12" s="7">
        <f t="shared" si="2"/>
        <v>14</v>
      </c>
      <c r="AA12" s="142">
        <f t="shared" si="3"/>
        <v>800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85.25</v>
      </c>
      <c r="X13" s="7">
        <f>'CALCULATOR SHEET'!L19</f>
        <v>99.25</v>
      </c>
      <c r="Y13" s="7">
        <f t="shared" si="1"/>
        <v>12</v>
      </c>
      <c r="Z13" s="7">
        <f t="shared" si="2"/>
        <v>14</v>
      </c>
      <c r="AA13" s="142">
        <f t="shared" si="3"/>
        <v>800</v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84</v>
      </c>
      <c r="X14" s="7">
        <f>'CALCULATOR SHEET'!L20</f>
        <v>94</v>
      </c>
      <c r="Y14" s="7">
        <f t="shared" si="1"/>
        <v>11</v>
      </c>
      <c r="Z14" s="7">
        <f t="shared" si="2"/>
        <v>13</v>
      </c>
      <c r="AA14" s="142">
        <f t="shared" si="3"/>
        <v>730</v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83.25</v>
      </c>
      <c r="X15" s="7">
        <f>'CALCULATOR SHEET'!L21</f>
        <v>98.75</v>
      </c>
      <c r="Y15" s="7">
        <f t="shared" si="1"/>
        <v>11</v>
      </c>
      <c r="Z15" s="7">
        <f t="shared" si="2"/>
        <v>14</v>
      </c>
      <c r="AA15" s="142">
        <f t="shared" si="3"/>
        <v>757</v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83.75</v>
      </c>
      <c r="X16" s="7">
        <f>'CALCULATOR SHEET'!L22</f>
        <v>98.75</v>
      </c>
      <c r="Y16" s="7">
        <f t="shared" si="1"/>
        <v>11</v>
      </c>
      <c r="Z16" s="7">
        <f t="shared" si="2"/>
        <v>14</v>
      </c>
      <c r="AA16" s="142">
        <f t="shared" si="3"/>
        <v>757</v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65.5</v>
      </c>
      <c r="X17" s="7">
        <f>'CALCULATOR SHEET'!L23</f>
        <v>99.75</v>
      </c>
      <c r="Y17" s="7">
        <f t="shared" si="1"/>
        <v>8</v>
      </c>
      <c r="Z17" s="7">
        <f t="shared" si="2"/>
        <v>14</v>
      </c>
      <c r="AA17" s="142">
        <f t="shared" si="3"/>
        <v>603</v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64.25</v>
      </c>
      <c r="X18" s="7">
        <f>'CALCULATOR SHEET'!L24</f>
        <v>99.75</v>
      </c>
      <c r="Y18" s="7">
        <f t="shared" si="1"/>
        <v>8</v>
      </c>
      <c r="Z18" s="7">
        <f t="shared" si="2"/>
        <v>14</v>
      </c>
      <c r="AA18" s="142">
        <f t="shared" si="3"/>
        <v>603</v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47.5</v>
      </c>
      <c r="X19" s="7">
        <f>'CALCULATOR SHEET'!L25</f>
        <v>96</v>
      </c>
      <c r="Y19" s="7">
        <f t="shared" si="1"/>
        <v>5</v>
      </c>
      <c r="Z19" s="7">
        <f t="shared" si="2"/>
        <v>13</v>
      </c>
      <c r="AA19" s="142">
        <f t="shared" si="3"/>
        <v>447</v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81.75</v>
      </c>
      <c r="X20" s="7">
        <f>'CALCULATOR SHEET'!L26</f>
        <v>94.5</v>
      </c>
      <c r="Y20" s="7">
        <f t="shared" si="1"/>
        <v>11</v>
      </c>
      <c r="Z20" s="7">
        <f t="shared" si="2"/>
        <v>13</v>
      </c>
      <c r="AA20" s="142">
        <f t="shared" si="3"/>
        <v>730</v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81.125</v>
      </c>
      <c r="X21" s="7">
        <f>'CALCULATOR SHEET'!L27</f>
        <v>94.5</v>
      </c>
      <c r="Y21" s="7">
        <f t="shared" si="1"/>
        <v>11</v>
      </c>
      <c r="Z21" s="7">
        <f t="shared" si="2"/>
        <v>13</v>
      </c>
      <c r="AA21" s="142">
        <f t="shared" si="3"/>
        <v>730</v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59.25</v>
      </c>
      <c r="X22" s="7">
        <f>'CALCULATOR SHEET'!L28</f>
        <v>94.5</v>
      </c>
      <c r="Y22" s="7">
        <f t="shared" si="1"/>
        <v>7</v>
      </c>
      <c r="Z22" s="7">
        <f t="shared" si="2"/>
        <v>13</v>
      </c>
      <c r="AA22" s="142">
        <f t="shared" si="3"/>
        <v>535</v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1" zoomScale="90" zoomScaleNormal="90" workbookViewId="0">
      <selection activeCell="R5" sqref="R5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607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8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607</v>
      </c>
      <c r="S5" s="282"/>
      <c r="T5" s="19"/>
      <c r="U5" s="19" t="s">
        <v>42</v>
      </c>
      <c r="V5" s="49" t="s">
        <v>606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597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595</v>
      </c>
      <c r="E9" s="39"/>
      <c r="F9" s="401"/>
      <c r="G9" s="401"/>
      <c r="H9" s="1"/>
      <c r="I9" s="38" t="s">
        <v>382</v>
      </c>
      <c r="J9" s="334" t="s">
        <v>598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46042</v>
      </c>
      <c r="AB9" s="38" t="s">
        <v>291</v>
      </c>
      <c r="AC9" s="34">
        <f>SUMIF(C13:C52,"&gt;0")</f>
        <v>16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596</v>
      </c>
      <c r="E10" s="145"/>
      <c r="F10" s="401"/>
      <c r="G10" s="401"/>
      <c r="H10" s="1"/>
      <c r="I10" s="332" t="s">
        <v>383</v>
      </c>
      <c r="J10" s="334" t="s">
        <v>603</v>
      </c>
      <c r="K10" s="1"/>
      <c r="L10" s="3" t="s">
        <v>388</v>
      </c>
      <c r="M10" s="335" t="s">
        <v>604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29</v>
      </c>
      <c r="K11" s="46"/>
      <c r="L11" s="38" t="s">
        <v>387</v>
      </c>
      <c r="M11" s="298" t="s">
        <v>605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398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85</v>
      </c>
      <c r="E13" s="69" t="s">
        <v>20</v>
      </c>
      <c r="F13" s="69" t="s">
        <v>533</v>
      </c>
      <c r="G13" s="69">
        <f>_xlfn.XLOOKUP(F13,'Colors and Collections (2)'!E4:E191,'Colors and Collections (2)'!D4:D191)</f>
        <v>118</v>
      </c>
      <c r="H13" s="69"/>
      <c r="I13" s="68" t="s">
        <v>581</v>
      </c>
      <c r="J13" s="68" t="s">
        <v>582</v>
      </c>
      <c r="K13" s="81">
        <v>81.5</v>
      </c>
      <c r="L13" s="81">
        <v>94</v>
      </c>
      <c r="M13" s="251" t="s">
        <v>200</v>
      </c>
      <c r="N13" s="70"/>
      <c r="O13" s="281" t="s">
        <v>122</v>
      </c>
      <c r="P13" s="251" t="s">
        <v>205</v>
      </c>
      <c r="Q13" s="251" t="s">
        <v>302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528</v>
      </c>
      <c r="V13" s="312">
        <f t="shared" ref="V13:V52" si="0">IF(U13="","",U13*C13)</f>
        <v>528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528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ZEBRA</v>
      </c>
      <c r="AE13" s="268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>528</v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85</v>
      </c>
      <c r="E14" s="69" t="s">
        <v>20</v>
      </c>
      <c r="F14" s="69" t="s">
        <v>533</v>
      </c>
      <c r="G14" s="69">
        <f>_xlfn.XLOOKUP(F14,'Colors and Collections (2)'!E5:E192,'Colors and Collections (2)'!D5:D192)</f>
        <v>118</v>
      </c>
      <c r="H14" s="69"/>
      <c r="I14" s="68" t="s">
        <v>581</v>
      </c>
      <c r="J14" s="68" t="s">
        <v>583</v>
      </c>
      <c r="K14" s="81">
        <v>71.375</v>
      </c>
      <c r="L14" s="81">
        <v>94</v>
      </c>
      <c r="M14" s="251" t="s">
        <v>200</v>
      </c>
      <c r="N14" s="70"/>
      <c r="O14" s="281" t="s">
        <v>122</v>
      </c>
      <c r="P14" s="251" t="s">
        <v>205</v>
      </c>
      <c r="Q14" s="251" t="s">
        <v>302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450</v>
      </c>
      <c r="V14" s="312">
        <f t="shared" si="0"/>
        <v>450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450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ZEBRA</v>
      </c>
      <c r="AE14" s="268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>450</v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85</v>
      </c>
      <c r="E15" s="69" t="s">
        <v>20</v>
      </c>
      <c r="F15" s="69" t="s">
        <v>533</v>
      </c>
      <c r="G15" s="69">
        <f>_xlfn.XLOOKUP(F15,'Colors and Collections (2)'!E6:E193,'Colors and Collections (2)'!D6:D193)</f>
        <v>118</v>
      </c>
      <c r="H15" s="69"/>
      <c r="I15" s="68" t="s">
        <v>581</v>
      </c>
      <c r="J15" s="68" t="s">
        <v>584</v>
      </c>
      <c r="K15" s="81">
        <v>70.5</v>
      </c>
      <c r="L15" s="81">
        <v>94</v>
      </c>
      <c r="M15" s="251" t="s">
        <v>200</v>
      </c>
      <c r="N15" s="70"/>
      <c r="O15" s="281" t="s">
        <v>123</v>
      </c>
      <c r="P15" s="251" t="s">
        <v>205</v>
      </c>
      <c r="Q15" s="251" t="s">
        <v>302</v>
      </c>
      <c r="R15" s="70" t="s">
        <v>45</v>
      </c>
      <c r="S15" s="70" t="s">
        <v>45</v>
      </c>
      <c r="T15" s="70" t="s">
        <v>45</v>
      </c>
      <c r="U15" s="71">
        <f t="shared" si="4"/>
        <v>450</v>
      </c>
      <c r="V15" s="312">
        <f t="shared" si="0"/>
        <v>450</v>
      </c>
      <c r="W15" s="175" t="str">
        <f t="shared" si="5"/>
        <v/>
      </c>
      <c r="X15" s="116"/>
      <c r="Y15" s="120">
        <f t="shared" si="1"/>
        <v>450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ZEBRA</v>
      </c>
      <c r="AE15" s="268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>450</v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85</v>
      </c>
      <c r="E16" s="69" t="s">
        <v>20</v>
      </c>
      <c r="F16" s="69" t="s">
        <v>533</v>
      </c>
      <c r="G16" s="69">
        <f>_xlfn.XLOOKUP(F16,'Colors and Collections (2)'!E7:E194,'Colors and Collections (2)'!D7:D194)</f>
        <v>118</v>
      </c>
      <c r="H16" s="69"/>
      <c r="I16" s="68" t="s">
        <v>581</v>
      </c>
      <c r="J16" s="68" t="s">
        <v>585</v>
      </c>
      <c r="K16" s="81">
        <v>72</v>
      </c>
      <c r="L16" s="81">
        <v>93.625</v>
      </c>
      <c r="M16" s="251" t="s">
        <v>200</v>
      </c>
      <c r="N16" s="70"/>
      <c r="O16" s="281" t="s">
        <v>122</v>
      </c>
      <c r="P16" s="251" t="s">
        <v>205</v>
      </c>
      <c r="Q16" s="251" t="s">
        <v>302</v>
      </c>
      <c r="R16" s="70" t="s">
        <v>45</v>
      </c>
      <c r="S16" s="70" t="s">
        <v>45</v>
      </c>
      <c r="T16" s="70" t="s">
        <v>45</v>
      </c>
      <c r="U16" s="71">
        <f t="shared" si="4"/>
        <v>450</v>
      </c>
      <c r="V16" s="312">
        <f t="shared" si="0"/>
        <v>450</v>
      </c>
      <c r="W16" s="175" t="str">
        <f t="shared" si="5"/>
        <v/>
      </c>
      <c r="X16" s="116"/>
      <c r="Y16" s="120">
        <f t="shared" si="1"/>
        <v>450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 t="str">
        <f t="shared" si="3"/>
        <v>ZEBRA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>450</v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85</v>
      </c>
      <c r="E17" s="69" t="s">
        <v>20</v>
      </c>
      <c r="F17" s="69" t="s">
        <v>533</v>
      </c>
      <c r="G17" s="69">
        <f>_xlfn.XLOOKUP(F17,'Colors and Collections (2)'!E8:E195,'Colors and Collections (2)'!D8:D195)</f>
        <v>118</v>
      </c>
      <c r="H17" s="69"/>
      <c r="I17" s="68" t="s">
        <v>581</v>
      </c>
      <c r="J17" s="68" t="s">
        <v>586</v>
      </c>
      <c r="K17" s="81">
        <v>71.375</v>
      </c>
      <c r="L17" s="81">
        <v>93.625</v>
      </c>
      <c r="M17" s="251" t="s">
        <v>200</v>
      </c>
      <c r="N17" s="70"/>
      <c r="O17" s="281" t="s">
        <v>123</v>
      </c>
      <c r="P17" s="251" t="s">
        <v>205</v>
      </c>
      <c r="Q17" s="251" t="s">
        <v>302</v>
      </c>
      <c r="R17" s="70" t="s">
        <v>45</v>
      </c>
      <c r="S17" s="70" t="s">
        <v>45</v>
      </c>
      <c r="T17" s="70" t="s">
        <v>45</v>
      </c>
      <c r="U17" s="71">
        <f t="shared" si="4"/>
        <v>450</v>
      </c>
      <c r="V17" s="312">
        <f t="shared" si="0"/>
        <v>450</v>
      </c>
      <c r="W17" s="175" t="str">
        <f t="shared" si="5"/>
        <v/>
      </c>
      <c r="X17" s="116"/>
      <c r="Y17" s="120">
        <f t="shared" si="1"/>
        <v>450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 t="str">
        <f t="shared" si="3"/>
        <v>ZEBRA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>450</v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85</v>
      </c>
      <c r="E18" s="69" t="s">
        <v>20</v>
      </c>
      <c r="F18" s="69" t="s">
        <v>533</v>
      </c>
      <c r="G18" s="69">
        <f>_xlfn.XLOOKUP(F18,'Colors and Collections (2)'!E9:E196,'Colors and Collections (2)'!D9:D196)</f>
        <v>118</v>
      </c>
      <c r="H18" s="69"/>
      <c r="I18" s="68" t="s">
        <v>581</v>
      </c>
      <c r="J18" s="68" t="s">
        <v>587</v>
      </c>
      <c r="K18" s="81">
        <v>86.75</v>
      </c>
      <c r="L18" s="81">
        <v>99.25</v>
      </c>
      <c r="M18" s="251" t="s">
        <v>200</v>
      </c>
      <c r="N18" s="70"/>
      <c r="O18" s="281" t="s">
        <v>122</v>
      </c>
      <c r="P18" s="251" t="s">
        <v>205</v>
      </c>
      <c r="Q18" s="251" t="s">
        <v>302</v>
      </c>
      <c r="R18" s="70" t="s">
        <v>45</v>
      </c>
      <c r="S18" s="70" t="s">
        <v>45</v>
      </c>
      <c r="T18" s="70" t="s">
        <v>45</v>
      </c>
      <c r="U18" s="71">
        <f t="shared" si="4"/>
        <v>571</v>
      </c>
      <c r="V18" s="312">
        <f t="shared" si="0"/>
        <v>571</v>
      </c>
      <c r="W18" s="175" t="str">
        <f t="shared" si="5"/>
        <v/>
      </c>
      <c r="X18" s="116"/>
      <c r="Y18" s="120">
        <f t="shared" si="1"/>
        <v>571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 t="str">
        <f t="shared" si="3"/>
        <v>ZEBRA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>571</v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8" t="s">
        <v>85</v>
      </c>
      <c r="E19" s="69" t="s">
        <v>20</v>
      </c>
      <c r="F19" s="69" t="s">
        <v>533</v>
      </c>
      <c r="G19" s="69">
        <f>_xlfn.XLOOKUP(F19,'Colors and Collections (2)'!E10:E197,'Colors and Collections (2)'!D10:D197)</f>
        <v>118</v>
      </c>
      <c r="H19" s="69"/>
      <c r="I19" s="68" t="s">
        <v>581</v>
      </c>
      <c r="J19" s="68" t="s">
        <v>588</v>
      </c>
      <c r="K19" s="81">
        <v>85.25</v>
      </c>
      <c r="L19" s="81">
        <v>99.25</v>
      </c>
      <c r="M19" s="251" t="s">
        <v>200</v>
      </c>
      <c r="N19" s="70"/>
      <c r="O19" s="281" t="s">
        <v>123</v>
      </c>
      <c r="P19" s="251" t="s">
        <v>205</v>
      </c>
      <c r="Q19" s="251" t="s">
        <v>302</v>
      </c>
      <c r="R19" s="70" t="s">
        <v>45</v>
      </c>
      <c r="S19" s="70" t="s">
        <v>45</v>
      </c>
      <c r="T19" s="70" t="s">
        <v>45</v>
      </c>
      <c r="U19" s="71">
        <f t="shared" si="4"/>
        <v>571</v>
      </c>
      <c r="V19" s="312">
        <f t="shared" si="0"/>
        <v>571</v>
      </c>
      <c r="W19" s="175" t="str">
        <f t="shared" si="5"/>
        <v/>
      </c>
      <c r="X19" s="116"/>
      <c r="Y19" s="120">
        <f t="shared" si="1"/>
        <v>571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 t="str">
        <f t="shared" si="3"/>
        <v>ZEBRA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>571</v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8" t="s">
        <v>85</v>
      </c>
      <c r="E20" s="69" t="s">
        <v>20</v>
      </c>
      <c r="F20" s="69" t="s">
        <v>533</v>
      </c>
      <c r="G20" s="69">
        <f>_xlfn.XLOOKUP(F20,'Colors and Collections (2)'!E11:E198,'Colors and Collections (2)'!D11:D198)</f>
        <v>118</v>
      </c>
      <c r="H20" s="69"/>
      <c r="I20" s="68" t="s">
        <v>581</v>
      </c>
      <c r="J20" s="68" t="s">
        <v>589</v>
      </c>
      <c r="K20" s="81">
        <v>84</v>
      </c>
      <c r="L20" s="81">
        <v>94</v>
      </c>
      <c r="M20" s="251" t="s">
        <v>200</v>
      </c>
      <c r="N20" s="70"/>
      <c r="O20" s="281" t="s">
        <v>122</v>
      </c>
      <c r="P20" s="251" t="s">
        <v>206</v>
      </c>
      <c r="Q20" s="251" t="s">
        <v>302</v>
      </c>
      <c r="R20" s="70" t="s">
        <v>45</v>
      </c>
      <c r="S20" s="70" t="s">
        <v>45</v>
      </c>
      <c r="T20" s="70" t="s">
        <v>45</v>
      </c>
      <c r="U20" s="71">
        <f t="shared" si="4"/>
        <v>528</v>
      </c>
      <c r="V20" s="312">
        <f t="shared" si="0"/>
        <v>528</v>
      </c>
      <c r="W20" s="175" t="str">
        <f t="shared" si="5"/>
        <v/>
      </c>
      <c r="X20" s="116"/>
      <c r="Y20" s="120">
        <f t="shared" si="1"/>
        <v>528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 t="str">
        <f t="shared" si="3"/>
        <v>ZEBRA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>528</v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>
        <v>1</v>
      </c>
      <c r="D21" s="148" t="s">
        <v>85</v>
      </c>
      <c r="E21" s="69" t="s">
        <v>20</v>
      </c>
      <c r="F21" s="69" t="s">
        <v>533</v>
      </c>
      <c r="G21" s="69">
        <f>_xlfn.XLOOKUP(F21,'Colors and Collections (2)'!E12:E199,'Colors and Collections (2)'!D12:D199)</f>
        <v>118</v>
      </c>
      <c r="H21" s="69"/>
      <c r="I21" s="68" t="s">
        <v>581</v>
      </c>
      <c r="J21" s="68" t="s">
        <v>592</v>
      </c>
      <c r="K21" s="81">
        <v>83.25</v>
      </c>
      <c r="L21" s="81">
        <v>98.75</v>
      </c>
      <c r="M21" s="251" t="s">
        <v>200</v>
      </c>
      <c r="N21" s="70"/>
      <c r="O21" s="281" t="s">
        <v>122</v>
      </c>
      <c r="P21" s="251" t="s">
        <v>205</v>
      </c>
      <c r="Q21" s="251" t="s">
        <v>302</v>
      </c>
      <c r="R21" s="70" t="s">
        <v>45</v>
      </c>
      <c r="S21" s="70" t="s">
        <v>45</v>
      </c>
      <c r="T21" s="70" t="s">
        <v>45</v>
      </c>
      <c r="U21" s="71">
        <f t="shared" si="4"/>
        <v>543</v>
      </c>
      <c r="V21" s="312">
        <f t="shared" si="0"/>
        <v>543</v>
      </c>
      <c r="W21" s="175" t="str">
        <f t="shared" si="5"/>
        <v/>
      </c>
      <c r="X21" s="116"/>
      <c r="Y21" s="120">
        <f t="shared" si="1"/>
        <v>543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 t="str">
        <f t="shared" si="3"/>
        <v>ZEBRA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>543</v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>
        <v>1</v>
      </c>
      <c r="D22" s="148" t="s">
        <v>85</v>
      </c>
      <c r="E22" s="69" t="s">
        <v>20</v>
      </c>
      <c r="F22" s="69" t="s">
        <v>533</v>
      </c>
      <c r="G22" s="69">
        <f>_xlfn.XLOOKUP(F22,'Colors and Collections (2)'!E13:E200,'Colors and Collections (2)'!D13:D200)</f>
        <v>118</v>
      </c>
      <c r="H22" s="69"/>
      <c r="I22" s="68" t="s">
        <v>581</v>
      </c>
      <c r="J22" s="68" t="s">
        <v>593</v>
      </c>
      <c r="K22" s="81">
        <v>83.75</v>
      </c>
      <c r="L22" s="81">
        <v>98.75</v>
      </c>
      <c r="M22" s="251" t="s">
        <v>200</v>
      </c>
      <c r="N22" s="70"/>
      <c r="O22" s="281" t="s">
        <v>123</v>
      </c>
      <c r="P22" s="251" t="s">
        <v>205</v>
      </c>
      <c r="Q22" s="251" t="s">
        <v>302</v>
      </c>
      <c r="R22" s="70" t="s">
        <v>45</v>
      </c>
      <c r="S22" s="70" t="s">
        <v>45</v>
      </c>
      <c r="T22" s="70" t="s">
        <v>45</v>
      </c>
      <c r="U22" s="71">
        <f t="shared" si="4"/>
        <v>543</v>
      </c>
      <c r="V22" s="72">
        <f t="shared" si="0"/>
        <v>543</v>
      </c>
      <c r="W22" s="175" t="str">
        <f t="shared" si="5"/>
        <v/>
      </c>
      <c r="X22" s="67"/>
      <c r="Y22" s="120">
        <f t="shared" si="1"/>
        <v>543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 t="str">
        <f t="shared" si="3"/>
        <v>ZEBRA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>543</v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>
        <v>1</v>
      </c>
      <c r="D23" s="148" t="s">
        <v>85</v>
      </c>
      <c r="E23" s="69" t="s">
        <v>20</v>
      </c>
      <c r="F23" s="69" t="s">
        <v>533</v>
      </c>
      <c r="G23" s="69">
        <f>_xlfn.XLOOKUP(F23,'Colors and Collections (2)'!E14:E201,'Colors and Collections (2)'!D14:D201)</f>
        <v>118</v>
      </c>
      <c r="H23" s="69"/>
      <c r="I23" s="68" t="s">
        <v>581</v>
      </c>
      <c r="J23" s="68" t="s">
        <v>590</v>
      </c>
      <c r="K23" s="81">
        <v>65.5</v>
      </c>
      <c r="L23" s="81">
        <v>99.75</v>
      </c>
      <c r="M23" s="251" t="s">
        <v>200</v>
      </c>
      <c r="N23" s="70"/>
      <c r="O23" s="281" t="s">
        <v>122</v>
      </c>
      <c r="P23" s="251" t="s">
        <v>205</v>
      </c>
      <c r="Q23" s="251" t="s">
        <v>302</v>
      </c>
      <c r="R23" s="70" t="s">
        <v>45</v>
      </c>
      <c r="S23" s="70" t="s">
        <v>45</v>
      </c>
      <c r="T23" s="70" t="s">
        <v>45</v>
      </c>
      <c r="U23" s="71">
        <f t="shared" si="4"/>
        <v>434</v>
      </c>
      <c r="V23" s="72">
        <f t="shared" si="0"/>
        <v>434</v>
      </c>
      <c r="W23" s="175" t="str">
        <f t="shared" si="5"/>
        <v/>
      </c>
      <c r="X23" s="67"/>
      <c r="Y23" s="120">
        <f t="shared" si="1"/>
        <v>434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 t="str">
        <f t="shared" si="3"/>
        <v>ZEBRA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>434</v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>
        <v>1</v>
      </c>
      <c r="D24" s="148" t="s">
        <v>85</v>
      </c>
      <c r="E24" s="69" t="s">
        <v>20</v>
      </c>
      <c r="F24" s="69" t="s">
        <v>533</v>
      </c>
      <c r="G24" s="69">
        <f>_xlfn.XLOOKUP(F24,'Colors and Collections (2)'!E15:E202,'Colors and Collections (2)'!D15:D202)</f>
        <v>118</v>
      </c>
      <c r="H24" s="69"/>
      <c r="I24" s="68" t="s">
        <v>581</v>
      </c>
      <c r="J24" s="68" t="s">
        <v>591</v>
      </c>
      <c r="K24" s="81">
        <v>64.25</v>
      </c>
      <c r="L24" s="81">
        <v>99.75</v>
      </c>
      <c r="M24" s="251" t="s">
        <v>200</v>
      </c>
      <c r="N24" s="70"/>
      <c r="O24" s="281" t="s">
        <v>123</v>
      </c>
      <c r="P24" s="251" t="s">
        <v>205</v>
      </c>
      <c r="Q24" s="251" t="s">
        <v>302</v>
      </c>
      <c r="R24" s="70" t="s">
        <v>45</v>
      </c>
      <c r="S24" s="70" t="s">
        <v>45</v>
      </c>
      <c r="T24" s="70" t="s">
        <v>45</v>
      </c>
      <c r="U24" s="71">
        <f t="shared" si="4"/>
        <v>434</v>
      </c>
      <c r="V24" s="72">
        <f t="shared" si="0"/>
        <v>434</v>
      </c>
      <c r="W24" s="175" t="str">
        <f t="shared" si="5"/>
        <v/>
      </c>
      <c r="X24" s="67"/>
      <c r="Y24" s="120">
        <f t="shared" si="1"/>
        <v>434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 t="str">
        <f t="shared" si="3"/>
        <v>ZEBRA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>434</v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>
        <v>1</v>
      </c>
      <c r="D25" s="148" t="s">
        <v>85</v>
      </c>
      <c r="E25" s="69" t="s">
        <v>20</v>
      </c>
      <c r="F25" s="69" t="s">
        <v>533</v>
      </c>
      <c r="G25" s="69">
        <f>_xlfn.XLOOKUP(F25,'Colors and Collections (2)'!E16:E203,'Colors and Collections (2)'!D16:D203)</f>
        <v>118</v>
      </c>
      <c r="H25" s="69"/>
      <c r="I25" s="68" t="s">
        <v>581</v>
      </c>
      <c r="J25" s="68" t="s">
        <v>594</v>
      </c>
      <c r="K25" s="81">
        <v>47.5</v>
      </c>
      <c r="L25" s="81">
        <v>96</v>
      </c>
      <c r="M25" s="251" t="s">
        <v>200</v>
      </c>
      <c r="N25" s="70"/>
      <c r="O25" s="281" t="s">
        <v>122</v>
      </c>
      <c r="P25" s="251" t="s">
        <v>205</v>
      </c>
      <c r="Q25" s="251" t="s">
        <v>302</v>
      </c>
      <c r="R25" s="70" t="s">
        <v>45</v>
      </c>
      <c r="S25" s="70" t="s">
        <v>45</v>
      </c>
      <c r="T25" s="70" t="s">
        <v>45</v>
      </c>
      <c r="U25" s="71">
        <f t="shared" si="4"/>
        <v>331</v>
      </c>
      <c r="V25" s="72">
        <f t="shared" si="0"/>
        <v>331</v>
      </c>
      <c r="W25" s="175" t="str">
        <f t="shared" si="5"/>
        <v/>
      </c>
      <c r="X25" s="67"/>
      <c r="Y25" s="120">
        <f t="shared" si="1"/>
        <v>331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 t="str">
        <f t="shared" si="3"/>
        <v>ZEBRA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>331</v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>
        <v>1</v>
      </c>
      <c r="D26" s="148" t="s">
        <v>85</v>
      </c>
      <c r="E26" s="69" t="s">
        <v>20</v>
      </c>
      <c r="F26" s="69" t="s">
        <v>533</v>
      </c>
      <c r="G26" s="69">
        <f>_xlfn.XLOOKUP(F26,'Colors and Collections (2)'!E17:E204,'Colors and Collections (2)'!D17:D204)</f>
        <v>118</v>
      </c>
      <c r="H26" s="69"/>
      <c r="I26" s="68" t="s">
        <v>581</v>
      </c>
      <c r="J26" s="68" t="s">
        <v>599</v>
      </c>
      <c r="K26" s="81">
        <v>81.75</v>
      </c>
      <c r="L26" s="81">
        <v>94.5</v>
      </c>
      <c r="M26" s="251" t="s">
        <v>200</v>
      </c>
      <c r="N26" s="70"/>
      <c r="O26" s="281" t="s">
        <v>122</v>
      </c>
      <c r="P26" s="251" t="s">
        <v>205</v>
      </c>
      <c r="Q26" s="251" t="s">
        <v>302</v>
      </c>
      <c r="R26" s="70" t="s">
        <v>45</v>
      </c>
      <c r="S26" s="70" t="s">
        <v>45</v>
      </c>
      <c r="T26" s="70" t="s">
        <v>45</v>
      </c>
      <c r="U26" s="71">
        <f t="shared" si="4"/>
        <v>528</v>
      </c>
      <c r="V26" s="72">
        <f t="shared" si="0"/>
        <v>528</v>
      </c>
      <c r="W26" s="175" t="str">
        <f t="shared" si="5"/>
        <v/>
      </c>
      <c r="X26" s="67"/>
      <c r="Y26" s="120">
        <f t="shared" si="1"/>
        <v>528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 t="str">
        <f t="shared" si="3"/>
        <v>ZEBRA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>528</v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>
        <v>1</v>
      </c>
      <c r="D27" s="148" t="s">
        <v>85</v>
      </c>
      <c r="E27" s="69" t="s">
        <v>20</v>
      </c>
      <c r="F27" s="69" t="s">
        <v>533</v>
      </c>
      <c r="G27" s="69">
        <f>_xlfn.XLOOKUP(F27,'Colors and Collections (2)'!E18:E205,'Colors and Collections (2)'!D18:D205)</f>
        <v>118</v>
      </c>
      <c r="H27" s="69"/>
      <c r="I27" s="68" t="s">
        <v>581</v>
      </c>
      <c r="J27" s="68" t="s">
        <v>600</v>
      </c>
      <c r="K27" s="81">
        <v>81.125</v>
      </c>
      <c r="L27" s="81">
        <v>94.5</v>
      </c>
      <c r="M27" s="251" t="s">
        <v>200</v>
      </c>
      <c r="N27" s="70"/>
      <c r="O27" s="281" t="s">
        <v>123</v>
      </c>
      <c r="P27" s="251" t="s">
        <v>205</v>
      </c>
      <c r="Q27" s="251" t="s">
        <v>302</v>
      </c>
      <c r="R27" s="70" t="s">
        <v>45</v>
      </c>
      <c r="S27" s="70" t="s">
        <v>45</v>
      </c>
      <c r="T27" s="70" t="s">
        <v>45</v>
      </c>
      <c r="U27" s="71">
        <f t="shared" si="4"/>
        <v>528</v>
      </c>
      <c r="V27" s="72">
        <f t="shared" si="0"/>
        <v>528</v>
      </c>
      <c r="W27" s="175" t="str">
        <f t="shared" si="5"/>
        <v/>
      </c>
      <c r="X27" s="67"/>
      <c r="Y27" s="120">
        <f t="shared" si="1"/>
        <v>528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 t="str">
        <f t="shared" si="3"/>
        <v>ZEBRA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>528</v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>
        <v>1</v>
      </c>
      <c r="D28" s="148" t="s">
        <v>85</v>
      </c>
      <c r="E28" s="69" t="s">
        <v>20</v>
      </c>
      <c r="F28" s="69" t="s">
        <v>533</v>
      </c>
      <c r="G28" s="69">
        <f>_xlfn.XLOOKUP(F28,'Colors and Collections (2)'!E19:E206,'Colors and Collections (2)'!D19:D206)</f>
        <v>118</v>
      </c>
      <c r="H28" s="69"/>
      <c r="I28" s="68" t="s">
        <v>581</v>
      </c>
      <c r="J28" s="68" t="s">
        <v>601</v>
      </c>
      <c r="K28" s="81">
        <v>59.25</v>
      </c>
      <c r="L28" s="81">
        <v>94.5</v>
      </c>
      <c r="M28" s="251" t="s">
        <v>200</v>
      </c>
      <c r="N28" s="70"/>
      <c r="O28" s="281" t="s">
        <v>123</v>
      </c>
      <c r="P28" s="251" t="s">
        <v>205</v>
      </c>
      <c r="Q28" s="251" t="s">
        <v>302</v>
      </c>
      <c r="R28" s="70" t="s">
        <v>45</v>
      </c>
      <c r="S28" s="70" t="s">
        <v>45</v>
      </c>
      <c r="T28" s="70" t="s">
        <v>45</v>
      </c>
      <c r="U28" s="71">
        <f t="shared" si="4"/>
        <v>390</v>
      </c>
      <c r="V28" s="72">
        <f t="shared" si="0"/>
        <v>390</v>
      </c>
      <c r="W28" s="175" t="str">
        <f t="shared" si="5"/>
        <v/>
      </c>
      <c r="X28" s="67"/>
      <c r="Y28" s="120">
        <f t="shared" si="1"/>
        <v>390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 t="str">
        <f t="shared" si="3"/>
        <v>ZEBRA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>390</v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7729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2318.6999999999998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390</v>
      </c>
      <c r="V63" s="76">
        <f>(V59-V61)+V62</f>
        <v>5410.3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5410.3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602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81.5</v>
      </c>
      <c r="Y5" s="7">
        <f>'PM-ORDER'!P5</f>
        <v>94</v>
      </c>
      <c r="Z5" s="7">
        <f>IF(X5&lt;&gt;"",MATCH(CEILING(X5,6),$C$4:$S$4,0),"")</f>
        <v>11</v>
      </c>
      <c r="AA5" s="7">
        <f>IF(X5&lt;&gt;"",MATCH(CEILING(Y5,6),$B$7:$B$26,0),"")</f>
        <v>13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71.375</v>
      </c>
      <c r="Y6" s="7">
        <f>'PM-ORDER'!P6</f>
        <v>94</v>
      </c>
      <c r="Z6" s="7">
        <f t="shared" ref="Z6:Z44" si="0">IF(X6&lt;&gt;"",MATCH(CEILING(X6,6),$C$4:$S$4,0),"")</f>
        <v>9</v>
      </c>
      <c r="AA6" s="7">
        <f t="shared" ref="AA6:AA44" si="1">IF(X6&lt;&gt;"",MATCH(CEILING(Y6,6),$B$7:$B$26,0),"")</f>
        <v>13</v>
      </c>
      <c r="AC6" s="7" t="str">
        <f>IF('PM-ORDER'!G6="ROLLER",INDEX($C$7:$S$26,AA6,Z6),"")</f>
        <v/>
      </c>
      <c r="AF6" s="7" t="str">
        <f>IF('PM-ORDER'!G6="ZEBRA",INDEX($C$35:$S$54,AA6,Z6),"")</f>
        <v>ZEBRA-ROLLER</v>
      </c>
      <c r="AG6" s="1" t="str">
        <f t="shared" ref="AG6:AG44" si="2">CONCATENATE(AC6,AF6)</f>
        <v>ZEBRA-ROLLER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70.5</v>
      </c>
      <c r="Y7" s="7">
        <f>'PM-ORDER'!P7</f>
        <v>94</v>
      </c>
      <c r="Z7" s="7">
        <f t="shared" si="0"/>
        <v>9</v>
      </c>
      <c r="AA7" s="7">
        <f t="shared" si="1"/>
        <v>13</v>
      </c>
      <c r="AC7" s="7" t="str">
        <f>IF('PM-ORDER'!G7="ROLLER",INDEX($C$7:$S$26,AA7,Z7),"")</f>
        <v/>
      </c>
      <c r="AF7" s="7" t="str">
        <f>IF('PM-ORDER'!G7="ZEBRA",INDEX($C$35:$S$54,AA7,Z7),"")</f>
        <v>ZEBRA-ROLLER</v>
      </c>
      <c r="AG7" s="1" t="str">
        <f t="shared" si="2"/>
        <v>ZEBRA-ROLLER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72</v>
      </c>
      <c r="Y8" s="7">
        <f>'PM-ORDER'!P8</f>
        <v>93.625</v>
      </c>
      <c r="Z8" s="7">
        <f t="shared" si="0"/>
        <v>9</v>
      </c>
      <c r="AA8" s="7">
        <f t="shared" si="1"/>
        <v>13</v>
      </c>
      <c r="AC8" s="7" t="str">
        <f>IF('PM-ORDER'!G8="ROLLER",INDEX($C$7:$S$26,AA8,Z8),"")</f>
        <v/>
      </c>
      <c r="AF8" s="7" t="str">
        <f>IF('PM-ORDER'!G8="ZEBRA",INDEX($C$35:$S$54,AA8,Z8),"")</f>
        <v>ZEBRA-ROLLER</v>
      </c>
      <c r="AG8" s="1" t="str">
        <f t="shared" si="2"/>
        <v>ZEBRA-ROLLER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71.375</v>
      </c>
      <c r="Y9" s="7">
        <f>'PM-ORDER'!P9</f>
        <v>93.625</v>
      </c>
      <c r="Z9" s="7">
        <f t="shared" si="0"/>
        <v>9</v>
      </c>
      <c r="AA9" s="7">
        <f t="shared" si="1"/>
        <v>13</v>
      </c>
      <c r="AC9" s="7" t="str">
        <f>IF('PM-ORDER'!G9="ROLLER",INDEX($C$7:$S$26,AA9,Z9),"")</f>
        <v/>
      </c>
      <c r="AF9" s="7" t="str">
        <f>IF('PM-ORDER'!G9="ZEBRA",INDEX($C$35:$S$54,AA9,Z9),"")</f>
        <v>ZEBRA-ROLLER</v>
      </c>
      <c r="AG9" s="1" t="str">
        <f t="shared" si="2"/>
        <v>ZEBRA-ROLLER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86.75</v>
      </c>
      <c r="Y10" s="7">
        <f>'PM-ORDER'!P10</f>
        <v>99.25</v>
      </c>
      <c r="Z10" s="7">
        <f t="shared" si="0"/>
        <v>12</v>
      </c>
      <c r="AA10" s="7">
        <f t="shared" si="1"/>
        <v>14</v>
      </c>
      <c r="AC10" s="7" t="str">
        <f>IF('PM-ORDER'!G10="ROLLER",INDEX($C$7:$S$26,AA10,Z10),"")</f>
        <v/>
      </c>
      <c r="AF10" s="7" t="str">
        <f>IF('PM-ORDER'!G10="ZEBRA",INDEX($C$35:$S$54,AA10,Z10),"")</f>
        <v>ZEBRA-ROLLER</v>
      </c>
      <c r="AG10" s="1" t="str">
        <f t="shared" si="2"/>
        <v>ZEBRA-ROLLER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85.25</v>
      </c>
      <c r="Y11" s="7">
        <f>'PM-ORDER'!P11</f>
        <v>99.25</v>
      </c>
      <c r="Z11" s="7">
        <f t="shared" si="0"/>
        <v>12</v>
      </c>
      <c r="AA11" s="7">
        <f t="shared" si="1"/>
        <v>14</v>
      </c>
      <c r="AC11" s="7" t="str">
        <f>IF('PM-ORDER'!G11="ROLLER",INDEX($C$7:$S$26,AA11,Z11),"")</f>
        <v/>
      </c>
      <c r="AF11" s="7" t="str">
        <f>IF('PM-ORDER'!G11="ZEBRA",INDEX($C$35:$S$54,AA11,Z11),"")</f>
        <v>ZEBRA-ROLLER</v>
      </c>
      <c r="AG11" s="1" t="str">
        <f t="shared" si="2"/>
        <v>ZEBRA-ROLLER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84</v>
      </c>
      <c r="Y12" s="7">
        <f>'PM-ORDER'!P12</f>
        <v>94</v>
      </c>
      <c r="Z12" s="7">
        <f t="shared" si="0"/>
        <v>11</v>
      </c>
      <c r="AA12" s="7">
        <f t="shared" si="1"/>
        <v>13</v>
      </c>
      <c r="AC12" s="7" t="str">
        <f>IF('PM-ORDER'!G12="ROLLER",INDEX($C$7:$S$26,AA12,Z12),"")</f>
        <v/>
      </c>
      <c r="AF12" s="7" t="str">
        <f>IF('PM-ORDER'!G12="ZEBRA",INDEX($C$35:$S$54,AA12,Z12),"")</f>
        <v>ZEBRA-ROLLER</v>
      </c>
      <c r="AG12" s="1" t="str">
        <f t="shared" si="2"/>
        <v>ZEBRA-ROLLER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>
        <f>'PM-ORDER'!O13</f>
        <v>83.25</v>
      </c>
      <c r="Y13" s="7">
        <f>'PM-ORDER'!P13</f>
        <v>98.75</v>
      </c>
      <c r="Z13" s="7">
        <f t="shared" si="0"/>
        <v>11</v>
      </c>
      <c r="AA13" s="7">
        <f t="shared" si="1"/>
        <v>14</v>
      </c>
      <c r="AC13" s="7" t="str">
        <f>IF('PM-ORDER'!G13="ROLLER",INDEX($C$7:$S$26,AA13,Z13),"")</f>
        <v/>
      </c>
      <c r="AF13" s="7" t="str">
        <f>IF('PM-ORDER'!G13="ZEBRA",INDEX($C$35:$S$54,AA13,Z13),"")</f>
        <v>ZEBRA-ROLLER</v>
      </c>
      <c r="AG13" s="1" t="str">
        <f t="shared" si="2"/>
        <v>ZEBRA-ROLLER</v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>
        <f>'PM-ORDER'!O14</f>
        <v>83.75</v>
      </c>
      <c r="Y14" s="7">
        <f>'PM-ORDER'!P14</f>
        <v>98.75</v>
      </c>
      <c r="Z14" s="7">
        <f t="shared" si="0"/>
        <v>11</v>
      </c>
      <c r="AA14" s="7">
        <f t="shared" si="1"/>
        <v>14</v>
      </c>
      <c r="AC14" s="7" t="str">
        <f>IF('PM-ORDER'!G14="ROLLER",INDEX($C$7:$S$26,AA14,Z14),"")</f>
        <v/>
      </c>
      <c r="AF14" s="7" t="str">
        <f>IF('PM-ORDER'!G14="ZEBRA",INDEX($C$35:$S$54,AA14,Z14),"")</f>
        <v>ZEBRA-ROLLER</v>
      </c>
      <c r="AG14" s="1" t="str">
        <f t="shared" si="2"/>
        <v>ZEBRA-ROLLER</v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>
        <f>'PM-ORDER'!O15</f>
        <v>65.5</v>
      </c>
      <c r="Y15" s="7">
        <f>'PM-ORDER'!P15</f>
        <v>99.75</v>
      </c>
      <c r="Z15" s="7">
        <f t="shared" si="0"/>
        <v>8</v>
      </c>
      <c r="AA15" s="7">
        <f t="shared" si="1"/>
        <v>14</v>
      </c>
      <c r="AC15" s="7" t="str">
        <f>IF('PM-ORDER'!G15="ROLLER",INDEX($C$7:$S$26,AA15,Z15),"")</f>
        <v/>
      </c>
      <c r="AF15" s="7" t="str">
        <f>IF('PM-ORDER'!G15="ZEBRA",INDEX($C$35:$S$54,AA15,Z15),"")</f>
        <v>ZEBRA-ROLLER</v>
      </c>
      <c r="AG15" s="1" t="str">
        <f t="shared" si="2"/>
        <v>ZEBRA-ROLLER</v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>
        <f>'PM-ORDER'!O16</f>
        <v>64.25</v>
      </c>
      <c r="Y16" s="7">
        <f>'PM-ORDER'!P16</f>
        <v>99.75</v>
      </c>
      <c r="Z16" s="7">
        <f t="shared" si="0"/>
        <v>8</v>
      </c>
      <c r="AA16" s="7">
        <f t="shared" si="1"/>
        <v>14</v>
      </c>
      <c r="AC16" s="7" t="str">
        <f>IF('PM-ORDER'!G16="ROLLER",INDEX($C$7:$S$26,AA16,Z16),"")</f>
        <v/>
      </c>
      <c r="AF16" s="7" t="str">
        <f>IF('PM-ORDER'!G16="ZEBRA",INDEX($C$35:$S$54,AA16,Z16),"")</f>
        <v>ZEBRA-ROLLER</v>
      </c>
      <c r="AG16" s="1" t="str">
        <f t="shared" si="2"/>
        <v>ZEBRA-ROLLER</v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>
        <f>'PM-ORDER'!O17</f>
        <v>47.5</v>
      </c>
      <c r="Y17" s="7">
        <f>'PM-ORDER'!P17</f>
        <v>96</v>
      </c>
      <c r="Z17" s="7">
        <f t="shared" si="0"/>
        <v>5</v>
      </c>
      <c r="AA17" s="7">
        <f t="shared" si="1"/>
        <v>13</v>
      </c>
      <c r="AC17" s="7" t="str">
        <f>IF('PM-ORDER'!G17="ROLLER",INDEX($C$7:$S$26,AA17,Z17),"")</f>
        <v/>
      </c>
      <c r="AF17" s="7" t="str">
        <f>IF('PM-ORDER'!G17="ZEBRA",INDEX($C$35:$S$54,AA17,Z17),"")</f>
        <v>ZEBRA-ROLLER</v>
      </c>
      <c r="AG17" s="1" t="str">
        <f t="shared" si="2"/>
        <v>ZEBRA-ROLLER</v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>
        <f>'PM-ORDER'!O18</f>
        <v>81.75</v>
      </c>
      <c r="Y18" s="7">
        <f>'PM-ORDER'!P18</f>
        <v>94.5</v>
      </c>
      <c r="Z18" s="7">
        <f t="shared" si="0"/>
        <v>11</v>
      </c>
      <c r="AA18" s="7">
        <f t="shared" si="1"/>
        <v>13</v>
      </c>
      <c r="AC18" s="7" t="str">
        <f>IF('PM-ORDER'!G18="ROLLER",INDEX($C$7:$S$26,AA18,Z18),"")</f>
        <v/>
      </c>
      <c r="AF18" s="7" t="str">
        <f>IF('PM-ORDER'!G18="ZEBRA",INDEX($C$35:$S$54,AA18,Z18),"")</f>
        <v>ZEBRA-ROLLER</v>
      </c>
      <c r="AG18" s="1" t="str">
        <f t="shared" si="2"/>
        <v>ZEBRA-ROLLER</v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>
        <f>'PM-ORDER'!O19</f>
        <v>81.125</v>
      </c>
      <c r="Y19" s="7">
        <f>'PM-ORDER'!P19</f>
        <v>94.5</v>
      </c>
      <c r="Z19" s="7">
        <f t="shared" si="0"/>
        <v>11</v>
      </c>
      <c r="AA19" s="7">
        <f t="shared" si="1"/>
        <v>13</v>
      </c>
      <c r="AC19" s="7" t="str">
        <f>IF('PM-ORDER'!G19="ROLLER",INDEX($C$7:$S$26,AA19,Z19),"")</f>
        <v/>
      </c>
      <c r="AF19" s="7" t="str">
        <f>IF('PM-ORDER'!G19="ZEBRA",INDEX($C$35:$S$54,AA19,Z19),"")</f>
        <v>ZEBRA-ROLLER</v>
      </c>
      <c r="AG19" s="1" t="str">
        <f t="shared" si="2"/>
        <v>ZEBRA-ROLLER</v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>
        <f>'PM-ORDER'!O20</f>
        <v>59.25</v>
      </c>
      <c r="Y20" s="7">
        <f>'PM-ORDER'!P20</f>
        <v>94.5</v>
      </c>
      <c r="Z20" s="7">
        <f t="shared" si="0"/>
        <v>7</v>
      </c>
      <c r="AA20" s="7">
        <f t="shared" si="1"/>
        <v>13</v>
      </c>
      <c r="AC20" s="7" t="str">
        <f>IF('PM-ORDER'!G20="ROLLER",INDEX($C$7:$S$26,AA20,Z20),"")</f>
        <v/>
      </c>
      <c r="AF20" s="7" t="str">
        <f>IF('PM-ORDER'!G20="ZEBRA",INDEX($C$35:$S$54,AA20,Z20),"")</f>
        <v>ZEBRA-ROLLER</v>
      </c>
      <c r="AG20" s="1" t="str">
        <f t="shared" si="2"/>
        <v>ZEBRA-ROLLER</v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408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407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406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401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402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403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404</v>
      </c>
      <c r="F12" s="353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405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409</v>
      </c>
      <c r="F14" s="353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3">
        <v>0.45</v>
      </c>
      <c r="E15" s="361" t="s">
        <v>410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8" t="s">
        <v>405</v>
      </c>
      <c r="I23" s="1" t="str">
        <f>E9</f>
        <v>CELTIC RECHARGABLE MOTOR</v>
      </c>
    </row>
    <row r="24" spans="2:25">
      <c r="E24" s="1" t="s">
        <v>304</v>
      </c>
      <c r="G24" s="439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3">
        <v>188.88</v>
      </c>
      <c r="K86" s="361" t="s">
        <v>410</v>
      </c>
      <c r="L86" s="354">
        <v>270.92</v>
      </c>
    </row>
    <row r="87" spans="1:12" ht="27" customHeight="1" thickBot="1">
      <c r="A87" s="377" t="s">
        <v>450</v>
      </c>
      <c r="B87" s="374">
        <v>135.96</v>
      </c>
      <c r="E87" s="355" t="s">
        <v>408</v>
      </c>
      <c r="F87" s="353">
        <v>620</v>
      </c>
      <c r="H87" s="361" t="s">
        <v>410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451</v>
      </c>
      <c r="B88" s="375">
        <v>168</v>
      </c>
      <c r="E88" s="355" t="s">
        <v>407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452</v>
      </c>
      <c r="B89" s="375">
        <v>156</v>
      </c>
      <c r="E89" s="355" t="s">
        <v>406</v>
      </c>
      <c r="F89" s="353">
        <v>1012</v>
      </c>
    </row>
    <row r="90" spans="1:12" ht="27" customHeight="1">
      <c r="A90" s="378" t="s">
        <v>453</v>
      </c>
      <c r="B90" s="375">
        <v>260</v>
      </c>
      <c r="E90" s="356" t="s">
        <v>401</v>
      </c>
      <c r="F90" s="353">
        <v>338.2</v>
      </c>
    </row>
    <row r="91" spans="1:12" ht="27" customHeight="1">
      <c r="A91" s="378" t="s">
        <v>454</v>
      </c>
      <c r="B91" s="375">
        <v>70</v>
      </c>
      <c r="E91" s="356" t="s">
        <v>402</v>
      </c>
      <c r="F91" s="353">
        <v>497.32</v>
      </c>
    </row>
    <row r="92" spans="1:12" ht="27" customHeight="1">
      <c r="A92" s="378" t="s">
        <v>455</v>
      </c>
      <c r="B92" s="375">
        <v>74</v>
      </c>
      <c r="E92" s="356" t="s">
        <v>403</v>
      </c>
      <c r="F92" s="353">
        <v>722.72</v>
      </c>
    </row>
    <row r="93" spans="1:12" ht="27" customHeight="1">
      <c r="A93" s="378" t="s">
        <v>456</v>
      </c>
      <c r="B93" s="375">
        <v>78</v>
      </c>
      <c r="E93" s="356" t="s">
        <v>404</v>
      </c>
      <c r="F93" s="353">
        <v>188.88</v>
      </c>
    </row>
    <row r="94" spans="1:12" ht="27" customHeight="1">
      <c r="A94" s="378" t="s">
        <v>457</v>
      </c>
      <c r="B94" s="375">
        <v>101</v>
      </c>
      <c r="C94" s="371"/>
      <c r="E94" s="356" t="s">
        <v>405</v>
      </c>
      <c r="F94" s="353">
        <v>484.04</v>
      </c>
    </row>
    <row r="95" spans="1:12" ht="27" customHeight="1">
      <c r="A95" s="378" t="s">
        <v>458</v>
      </c>
      <c r="B95" s="375">
        <v>44.24</v>
      </c>
      <c r="C95" s="371"/>
      <c r="E95" s="43" t="s">
        <v>409</v>
      </c>
      <c r="F95" s="353">
        <v>227.6</v>
      </c>
    </row>
    <row r="96" spans="1:12" ht="27" customHeight="1" thickBot="1">
      <c r="A96" s="378" t="s">
        <v>459</v>
      </c>
      <c r="B96" s="375">
        <v>71.56</v>
      </c>
      <c r="C96" s="371"/>
      <c r="E96" s="45" t="s">
        <v>410</v>
      </c>
      <c r="F96" s="354">
        <v>270.92</v>
      </c>
    </row>
    <row r="97" spans="1:7" ht="27" customHeight="1" thickBot="1">
      <c r="A97" s="379" t="s">
        <v>460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46042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260120 A </v>
      </c>
      <c r="D5" s="225">
        <f>IF('CALCULATOR SHEET'!D13&lt;&gt;"",'CALCULATOR SHEET'!$V$9,"")</f>
        <v>46042</v>
      </c>
      <c r="E5" s="226" t="str">
        <f>IF(D5&lt;&gt;"","BAJA SHADES","")</f>
        <v>BAJA SHADES</v>
      </c>
      <c r="F5" s="227" t="str">
        <f>IF(C5&lt;&gt;"",'CALCULATOR SHEET'!$D$9,"")</f>
        <v xml:space="preserve">ESR RESIDENCE </v>
      </c>
      <c r="G5" s="227" t="str">
        <f>IF('CALCULATOR SHEET'!D13&lt;&gt;"",'CALCULATOR SHEET'!D13,"")</f>
        <v>ZEBRA</v>
      </c>
      <c r="H5" s="227" t="str">
        <f>IF(Q5="CCL",BOMS!AG5,"")</f>
        <v>ZEBRA-ROLLER</v>
      </c>
      <c r="I5" s="226">
        <v>1</v>
      </c>
      <c r="J5" s="227" t="str">
        <f>IF(C5&lt;&gt;"",'CALCULATOR SHEET'!M13,"")</f>
        <v>PLASTIC CHAIN WHITE</v>
      </c>
      <c r="K5" s="227" t="str">
        <f>IF(J5=GENERAL!$H$6,GENERAL!$H$6,IF(J5=GENERAL!$H$7,GENERAL!$H$7,IF('PM-ORDER'!J5=GENERAL!$H$8,GENERAL!$H$8,"")))</f>
        <v>PLASTIC CHAIN WHITE</v>
      </c>
      <c r="L5" s="227" t="str">
        <f>IF(C5&lt;&gt;"",'CALCULATOR SHEET'!I13,"")</f>
        <v xml:space="preserve">DUO DIM OUT NATURAL </v>
      </c>
      <c r="M5" s="227" t="str">
        <f>IF(C5&lt;&gt;"",'CALCULATOR SHEET'!Q13,"")</f>
        <v>PERFIL BLANCO</v>
      </c>
      <c r="N5" s="227" t="str">
        <f>IF(C5&lt;&gt;"",'CALCULATOR SHEET'!J13,"")</f>
        <v xml:space="preserve"> NARGIS BR WIND A </v>
      </c>
      <c r="O5" s="229">
        <f>IF(D5&lt;&gt;"",'CALCULATOR SHEET'!K13,"")</f>
        <v>81.5</v>
      </c>
      <c r="P5" s="229">
        <f>IF(E5&lt;&gt;"",'CALCULATOR SHEET'!L13,"")</f>
        <v>94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LAS GAVIOTAS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260120 A </v>
      </c>
      <c r="D6" s="225">
        <f>IF('CALCULATOR SHEET'!D14&lt;&gt;"",'CALCULATOR SHEET'!$V$9,"")</f>
        <v>46042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ESR RESIDENCE </v>
      </c>
      <c r="G6" s="227" t="str">
        <f>IF('CALCULATOR SHEET'!D14&lt;&gt;"",'CALCULATOR SHEET'!D14,"")</f>
        <v>ZEBRA</v>
      </c>
      <c r="H6" s="227" t="str">
        <f>IF(Q6="CCL",BOMS!AG6,"")</f>
        <v>ZEBRA-ROLLER</v>
      </c>
      <c r="I6" s="226">
        <v>1</v>
      </c>
      <c r="J6" s="227" t="str">
        <f>IF(C6&lt;&gt;"",'CALCULATOR SHEET'!M14,"")</f>
        <v>PLASTIC CHAIN WHITE</v>
      </c>
      <c r="K6" s="227" t="str">
        <f>IF(J6=GENERAL!$H$6,GENERAL!$H$6,IF(J6=GENERAL!$H$7,GENERAL!$H$7,IF('PM-ORDER'!J6=GENERAL!$H$8,GENERAL!$H$8,"")))</f>
        <v>PLASTIC CHAIN WHITE</v>
      </c>
      <c r="L6" s="227" t="str">
        <f>IF(C6&lt;&gt;"",'CALCULATOR SHEET'!I14,"")</f>
        <v xml:space="preserve">DUO DIM OUT NATURAL </v>
      </c>
      <c r="M6" s="227" t="str">
        <f>IF(C6&lt;&gt;"",'CALCULATOR SHEET'!Q14,"")</f>
        <v>PERFIL BLANCO</v>
      </c>
      <c r="N6" s="227" t="str">
        <f>IF(C6&lt;&gt;"",'CALCULATOR SHEET'!J14,"")</f>
        <v xml:space="preserve">NARGIS BR WIND B </v>
      </c>
      <c r="O6" s="229">
        <f>IF(D6&lt;&gt;"",'CALCULATOR SHEET'!K14,"")</f>
        <v>71.375</v>
      </c>
      <c r="P6" s="229">
        <f>IF(E6&lt;&gt;"",'CALCULATOR SHEET'!L14,"")</f>
        <v>94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L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LAS GAVIOTAS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260120 A </v>
      </c>
      <c r="D7" s="225">
        <f>IF('CALCULATOR SHEET'!D15&lt;&gt;"",'CALCULATOR SHEET'!$V$9,"")</f>
        <v>46042</v>
      </c>
      <c r="E7" s="226" t="str">
        <f t="shared" si="0"/>
        <v>BAJA SHADES</v>
      </c>
      <c r="F7" s="227" t="str">
        <f>IF(C7&lt;&gt;"",'CALCULATOR SHEET'!$D$9,"")</f>
        <v xml:space="preserve">ESR RESIDENCE </v>
      </c>
      <c r="G7" s="227" t="str">
        <f>IF('CALCULATOR SHEET'!D15&lt;&gt;"",'CALCULATOR SHEET'!D15,"")</f>
        <v>ZEBRA</v>
      </c>
      <c r="H7" s="227" t="str">
        <f>IF(Q7="CCL",BOMS!AG7,"")</f>
        <v>ZEBRA-ROLLER</v>
      </c>
      <c r="I7" s="226">
        <v>1</v>
      </c>
      <c r="J7" s="227" t="str">
        <f>IF(C7&lt;&gt;"",'CALCULATOR SHEET'!M15,"")</f>
        <v>PLASTIC CHAIN WHITE</v>
      </c>
      <c r="K7" s="227" t="str">
        <f>IF(J7=GENERAL!$H$6,GENERAL!$H$6,IF(J7=GENERAL!$H$7,GENERAL!$H$7,IF('PM-ORDER'!J7=GENERAL!$H$8,GENERAL!$H$8,"")))</f>
        <v>PLASTIC CHAIN WHITE</v>
      </c>
      <c r="L7" s="227" t="str">
        <f>IF(C7&lt;&gt;"",'CALCULATOR SHEET'!I15,"")</f>
        <v xml:space="preserve">DUO DIM OUT NATURAL </v>
      </c>
      <c r="M7" s="227" t="str">
        <f>IF(C7&lt;&gt;"",'CALCULATOR SHEET'!Q15,"")</f>
        <v>PERFIL BLANCO</v>
      </c>
      <c r="N7" s="227" t="str">
        <f>IF(C7&lt;&gt;"",'CALCULATOR SHEET'!J15,"")</f>
        <v xml:space="preserve">NARGIS BR WIND C </v>
      </c>
      <c r="O7" s="229">
        <f>IF(D7&lt;&gt;"",'CALCULATOR SHEET'!K15,"")</f>
        <v>70.5</v>
      </c>
      <c r="P7" s="229">
        <f>IF(E7&lt;&gt;"",'CALCULATOR SHEET'!L15,"")</f>
        <v>94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R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LAS GAVIOTAS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260120 A </v>
      </c>
      <c r="D8" s="225">
        <f>IF('CALCULATOR SHEET'!D16&lt;&gt;"",'CALCULATOR SHEET'!$V$9,"")</f>
        <v>46042</v>
      </c>
      <c r="E8" s="226" t="str">
        <f t="shared" si="0"/>
        <v>BAJA SHADES</v>
      </c>
      <c r="F8" s="227" t="str">
        <f>IF(C8&lt;&gt;"",'CALCULATOR SHEET'!$D$9,"")</f>
        <v xml:space="preserve">ESR RESIDENCE </v>
      </c>
      <c r="G8" s="227" t="str">
        <f>IF('CALCULATOR SHEET'!D16&lt;&gt;"",'CALCULATOR SHEET'!D16,"")</f>
        <v>ZEBRA</v>
      </c>
      <c r="H8" s="227" t="str">
        <f>IF(Q8="CCL",BOMS!AG8,"")</f>
        <v>ZEBRA-ROLLER</v>
      </c>
      <c r="I8" s="226">
        <v>1</v>
      </c>
      <c r="J8" s="227" t="str">
        <f>IF(C8&lt;&gt;"",'CALCULATOR SHEET'!M16,"")</f>
        <v>PLASTIC CHAIN WHITE</v>
      </c>
      <c r="K8" s="227" t="str">
        <f>IF(J8=GENERAL!$H$6,GENERAL!$H$6,IF(J8=GENERAL!$H$7,GENERAL!$H$7,IF('PM-ORDER'!J8=GENERAL!$H$8,GENERAL!$H$8,"")))</f>
        <v>PLASTIC CHAIN WHITE</v>
      </c>
      <c r="L8" s="227" t="str">
        <f>IF(C8&lt;&gt;"",'CALCULATOR SHEET'!I16,"")</f>
        <v xml:space="preserve">DUO DIM OUT NATURAL </v>
      </c>
      <c r="M8" s="227" t="str">
        <f>IF(C8&lt;&gt;"",'CALCULATOR SHEET'!Q16,"")</f>
        <v>PERFIL BLANCO</v>
      </c>
      <c r="N8" s="227" t="str">
        <f>IF(C8&lt;&gt;"",'CALCULATOR SHEET'!J16,"")</f>
        <v xml:space="preserve">LIZ BR WIND A </v>
      </c>
      <c r="O8" s="229">
        <f>IF(D8&lt;&gt;"",'CALCULATOR SHEET'!K16,"")</f>
        <v>72</v>
      </c>
      <c r="P8" s="229">
        <f>IF(E8&lt;&gt;"",'CALCULATOR SHEET'!L16,"")</f>
        <v>93.625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L</v>
      </c>
      <c r="S8" s="226" t="str">
        <f>IF(D8&lt;&gt;"",'CALCULATOR SHEET'!P16,"")</f>
        <v>INSIDE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LAS GAVIOTAS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260120 A </v>
      </c>
      <c r="D9" s="225">
        <f>IF('CALCULATOR SHEET'!D17&lt;&gt;"",'CALCULATOR SHEET'!$V$9,"")</f>
        <v>46042</v>
      </c>
      <c r="E9" s="226" t="str">
        <f t="shared" si="0"/>
        <v>BAJA SHADES</v>
      </c>
      <c r="F9" s="227" t="str">
        <f>IF(C9&lt;&gt;"",'CALCULATOR SHEET'!$D$9,"")</f>
        <v xml:space="preserve">ESR RESIDENCE </v>
      </c>
      <c r="G9" s="227" t="str">
        <f>IF('CALCULATOR SHEET'!D17&lt;&gt;"",'CALCULATOR SHEET'!D17,"")</f>
        <v>ZEBRA</v>
      </c>
      <c r="H9" s="227" t="str">
        <f>IF(Q9="CCL",BOMS!AG9,"")</f>
        <v>ZEBRA-ROLLER</v>
      </c>
      <c r="I9" s="226">
        <v>1</v>
      </c>
      <c r="J9" s="227" t="str">
        <f>IF(C9&lt;&gt;"",'CALCULATOR SHEET'!M17,"")</f>
        <v>PLASTIC CHAIN WHITE</v>
      </c>
      <c r="K9" s="227" t="str">
        <f>IF(J9=GENERAL!$H$6,GENERAL!$H$6,IF(J9=GENERAL!$H$7,GENERAL!$H$7,IF('PM-ORDER'!J9=GENERAL!$H$8,GENERAL!$H$8,"")))</f>
        <v>PLASTIC CHAIN WHITE</v>
      </c>
      <c r="L9" s="227" t="str">
        <f>IF(C9&lt;&gt;"",'CALCULATOR SHEET'!I17,"")</f>
        <v xml:space="preserve">DUO DIM OUT NATURAL </v>
      </c>
      <c r="M9" s="227" t="str">
        <f>IF(C9&lt;&gt;"",'CALCULATOR SHEET'!Q17,"")</f>
        <v>PERFIL BLANCO</v>
      </c>
      <c r="N9" s="227" t="str">
        <f>IF(C9&lt;&gt;"",'CALCULATOR SHEET'!J17,"")</f>
        <v xml:space="preserve">LIZ BR WIND B </v>
      </c>
      <c r="O9" s="229">
        <f>IF(D9&lt;&gt;"",'CALCULATOR SHEET'!K17,"")</f>
        <v>71.375</v>
      </c>
      <c r="P9" s="229">
        <f>IF(E9&lt;&gt;"",'CALCULATOR SHEET'!L17,"")</f>
        <v>93.625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R</v>
      </c>
      <c r="S9" s="226" t="str">
        <f>IF(D9&lt;&gt;"",'CALCULATOR SHEET'!P17,"")</f>
        <v>INSIDE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LAS GAVIOTAS </v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260120 A </v>
      </c>
      <c r="D10" s="225">
        <f>IF('CALCULATOR SHEET'!D18&lt;&gt;"",'CALCULATOR SHEET'!$V$9,"")</f>
        <v>46042</v>
      </c>
      <c r="E10" s="226" t="str">
        <f t="shared" si="0"/>
        <v>BAJA SHADES</v>
      </c>
      <c r="F10" s="227" t="str">
        <f>IF(C10&lt;&gt;"",'CALCULATOR SHEET'!$D$9,"")</f>
        <v xml:space="preserve">ESR RESIDENCE </v>
      </c>
      <c r="G10" s="227" t="str">
        <f>IF('CALCULATOR SHEET'!D18&lt;&gt;"",'CALCULATOR SHEET'!D18,"")</f>
        <v>ZEBRA</v>
      </c>
      <c r="H10" s="227" t="str">
        <f>IF(Q10="CCL",BOMS!AG10,"")</f>
        <v>ZEBRA-ROLLER</v>
      </c>
      <c r="I10" s="226">
        <v>1</v>
      </c>
      <c r="J10" s="227" t="str">
        <f>IF(C10&lt;&gt;"",'CALCULATOR SHEET'!M18,"")</f>
        <v>PLASTIC CHAIN WHITE</v>
      </c>
      <c r="K10" s="227" t="str">
        <f>IF(J10=GENERAL!$H$6,GENERAL!$H$6,IF(J10=GENERAL!$H$7,GENERAL!$H$7,IF('PM-ORDER'!J10=GENERAL!$H$8,GENERAL!$H$8,"")))</f>
        <v>PLASTIC CHAIN WHITE</v>
      </c>
      <c r="L10" s="227" t="str">
        <f>IF(C10&lt;&gt;"",'CALCULATOR SHEET'!I18,"")</f>
        <v xml:space="preserve">DUO DIM OUT NATURAL </v>
      </c>
      <c r="M10" s="227" t="str">
        <f>IF(C10&lt;&gt;"",'CALCULATOR SHEET'!Q18,"")</f>
        <v>PERFIL BLANCO</v>
      </c>
      <c r="N10" s="227" t="str">
        <f>IF(C10&lt;&gt;"",'CALCULATOR SHEET'!J18,"")</f>
        <v xml:space="preserve">MASTER BR WIND A </v>
      </c>
      <c r="O10" s="229">
        <f>IF(D10&lt;&gt;"",'CALCULATOR SHEET'!K18,"")</f>
        <v>86.75</v>
      </c>
      <c r="P10" s="229">
        <f>IF(E10&lt;&gt;"",'CALCULATOR SHEET'!L18,"")</f>
        <v>99.25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L</v>
      </c>
      <c r="S10" s="226" t="str">
        <f>IF(D10&lt;&gt;"",'CALCULATOR SHEET'!P18,"")</f>
        <v>INSIDE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LAS GAVIOTAS </v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 xml:space="preserve">BS 260120 A </v>
      </c>
      <c r="D11" s="225">
        <f>IF('CALCULATOR SHEET'!D19&lt;&gt;"",'CALCULATOR SHEET'!$V$9,"")</f>
        <v>46042</v>
      </c>
      <c r="E11" s="226" t="str">
        <f t="shared" si="0"/>
        <v>BAJA SHADES</v>
      </c>
      <c r="F11" s="227" t="str">
        <f>IF(C11&lt;&gt;"",'CALCULATOR SHEET'!$D$9,"")</f>
        <v xml:space="preserve">ESR RESIDENCE </v>
      </c>
      <c r="G11" s="227" t="str">
        <f>IF('CALCULATOR SHEET'!D19&lt;&gt;"",'CALCULATOR SHEET'!D19,"")</f>
        <v>ZEBRA</v>
      </c>
      <c r="H11" s="227" t="str">
        <f>IF(Q11="CCL",BOMS!AG11,"")</f>
        <v>ZEBRA-ROLLER</v>
      </c>
      <c r="I11" s="226">
        <v>1</v>
      </c>
      <c r="J11" s="227" t="str">
        <f>IF(C11&lt;&gt;"",'CALCULATOR SHEET'!M19,"")</f>
        <v>PLASTIC CHAIN WHITE</v>
      </c>
      <c r="K11" s="227" t="str">
        <f>IF(J11=GENERAL!$H$6,GENERAL!$H$6,IF(J11=GENERAL!$H$7,GENERAL!$H$7,IF('PM-ORDER'!J11=GENERAL!$H$8,GENERAL!$H$8,"")))</f>
        <v>PLASTIC CHAIN WHITE</v>
      </c>
      <c r="L11" s="227" t="str">
        <f>IF(C11&lt;&gt;"",'CALCULATOR SHEET'!I19,"")</f>
        <v xml:space="preserve">DUO DIM OUT NATURAL </v>
      </c>
      <c r="M11" s="227" t="str">
        <f>IF(C11&lt;&gt;"",'CALCULATOR SHEET'!Q19,"")</f>
        <v>PERFIL BLANCO</v>
      </c>
      <c r="N11" s="227" t="str">
        <f>IF(C11&lt;&gt;"",'CALCULATOR SHEET'!J19,"")</f>
        <v xml:space="preserve">MASTER BR WIND B </v>
      </c>
      <c r="O11" s="229">
        <f>IF(D11&lt;&gt;"",'CALCULATOR SHEET'!K19,"")</f>
        <v>85.25</v>
      </c>
      <c r="P11" s="229">
        <f>IF(E11&lt;&gt;"",'CALCULATOR SHEET'!L19,"")</f>
        <v>99.25</v>
      </c>
      <c r="Q11" s="226" t="str">
        <f>IF('CALCULATOR SHEET'!M19=GENERAL!$H$9,GENERAL!$H$9,IF(OR('CALCULATOR SHEET'!M19=GENERAL!$H$6,'CALCULATOR SHEET'!M19=GENERAL!$H$7,'CALCULATOR SHEET'!M19=GENERAL!$H$8),"CCL",""))</f>
        <v>CCL</v>
      </c>
      <c r="R11" s="226" t="str">
        <f>IF(C11&lt;&gt;"",'CALCULATOR SHEET'!O19,"")</f>
        <v>R</v>
      </c>
      <c r="S11" s="226" t="str">
        <f>IF(D11&lt;&gt;"",'CALCULATOR SHEET'!P19,"")</f>
        <v>INSIDE</v>
      </c>
      <c r="T11" s="228"/>
      <c r="U11" s="242"/>
      <c r="V11" s="242"/>
      <c r="W11" s="226" t="str">
        <f>IF(C11&lt;&gt;"",'CALCULATOR SHEET'!T19,"")</f>
        <v>NO</v>
      </c>
      <c r="X11" s="226"/>
      <c r="Y11" s="226">
        <v>1</v>
      </c>
      <c r="Z11" s="228"/>
      <c r="AA11" s="228" t="str">
        <f>IF(C11&lt;&gt;"",'CALCULATOR SHEET'!$J$9,"")</f>
        <v xml:space="preserve">LAS GAVIOTAS </v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 xml:space="preserve">BS 260120 A </v>
      </c>
      <c r="D12" s="225">
        <f>IF('CALCULATOR SHEET'!D20&lt;&gt;"",'CALCULATOR SHEET'!$V$9,"")</f>
        <v>46042</v>
      </c>
      <c r="E12" s="226" t="str">
        <f t="shared" si="0"/>
        <v>BAJA SHADES</v>
      </c>
      <c r="F12" s="227" t="str">
        <f>IF(C12&lt;&gt;"",'CALCULATOR SHEET'!$D$9,"")</f>
        <v xml:space="preserve">ESR RESIDENCE </v>
      </c>
      <c r="G12" s="227" t="str">
        <f>IF('CALCULATOR SHEET'!D20&lt;&gt;"",'CALCULATOR SHEET'!D20,"")</f>
        <v>ZEBRA</v>
      </c>
      <c r="H12" s="227" t="str">
        <f>IF(Q12="CCL",BOMS!AG12,"")</f>
        <v>ZEBRA-ROLLER</v>
      </c>
      <c r="I12" s="226">
        <v>1</v>
      </c>
      <c r="J12" s="227" t="str">
        <f>IF(C12&lt;&gt;"",'CALCULATOR SHEET'!M20,"")</f>
        <v>PLASTIC CHAIN WHITE</v>
      </c>
      <c r="K12" s="227" t="str">
        <f>IF(J12=GENERAL!$H$6,GENERAL!$H$6,IF(J12=GENERAL!$H$7,GENERAL!$H$7,IF('PM-ORDER'!J12=GENERAL!$H$8,GENERAL!$H$8,"")))</f>
        <v>PLASTIC CHAIN WHITE</v>
      </c>
      <c r="L12" s="227" t="str">
        <f>IF(C12&lt;&gt;"",'CALCULATOR SHEET'!I20,"")</f>
        <v xml:space="preserve">DUO DIM OUT NATURAL </v>
      </c>
      <c r="M12" s="227" t="str">
        <f>IF(C12&lt;&gt;"",'CALCULATOR SHEET'!Q20,"")</f>
        <v>PERFIL BLANCO</v>
      </c>
      <c r="N12" s="227" t="str">
        <f>IF(C12&lt;&gt;"",'CALCULATOR SHEET'!J20,"")</f>
        <v xml:space="preserve">DINNIND ROOM WIND A </v>
      </c>
      <c r="O12" s="229">
        <f>IF(D12&lt;&gt;"",'CALCULATOR SHEET'!K20,"")</f>
        <v>84</v>
      </c>
      <c r="P12" s="229">
        <f>IF(E12&lt;&gt;"",'CALCULATOR SHEET'!L20,"")</f>
        <v>94</v>
      </c>
      <c r="Q12" s="226" t="str">
        <f>IF('CALCULATOR SHEET'!M20=GENERAL!$H$9,GENERAL!$H$9,IF(OR('CALCULATOR SHEET'!M20=GENERAL!$H$6,'CALCULATOR SHEET'!M20=GENERAL!$H$7,'CALCULATOR SHEET'!M20=GENERAL!$H$8),"CCL",""))</f>
        <v>CCL</v>
      </c>
      <c r="R12" s="226" t="str">
        <f>IF(C12&lt;&gt;"",'CALCULATOR SHEET'!O20,"")</f>
        <v>L</v>
      </c>
      <c r="S12" s="226" t="str">
        <f>IF(D12&lt;&gt;"",'CALCULATOR SHEET'!P20,"")</f>
        <v>OUTSIDE</v>
      </c>
      <c r="T12" s="228"/>
      <c r="U12" s="242"/>
      <c r="V12" s="242"/>
      <c r="W12" s="226" t="str">
        <f>IF(C12&lt;&gt;"",'CALCULATOR SHEET'!T20,"")</f>
        <v>NO</v>
      </c>
      <c r="X12" s="226"/>
      <c r="Y12" s="226">
        <v>1</v>
      </c>
      <c r="Z12" s="228"/>
      <c r="AA12" s="228" t="str">
        <f>IF(C12&lt;&gt;"",'CALCULATOR SHEET'!$J$9,"")</f>
        <v xml:space="preserve">LAS GAVIOTAS </v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 xml:space="preserve">BS 260120 A </v>
      </c>
      <c r="D13" s="225">
        <f>IF('CALCULATOR SHEET'!D21&lt;&gt;"",'CALCULATOR SHEET'!$V$9,"")</f>
        <v>46042</v>
      </c>
      <c r="E13" s="226" t="str">
        <f t="shared" si="0"/>
        <v>BAJA SHADES</v>
      </c>
      <c r="F13" s="227" t="str">
        <f>IF(C13&lt;&gt;"",'CALCULATOR SHEET'!$D$9,"")</f>
        <v xml:space="preserve">ESR RESIDENCE </v>
      </c>
      <c r="G13" s="227" t="str">
        <f>IF('CALCULATOR SHEET'!D21&lt;&gt;"",'CALCULATOR SHEET'!D21,"")</f>
        <v>ZEBRA</v>
      </c>
      <c r="H13" s="227" t="str">
        <f>IF(Q13="CCL",BOMS!AG13,"")</f>
        <v>ZEBRA-ROLLER</v>
      </c>
      <c r="I13" s="226">
        <v>1</v>
      </c>
      <c r="J13" s="227" t="str">
        <f>IF(C13&lt;&gt;"",'CALCULATOR SHEET'!M21,"")</f>
        <v>PLASTIC CHAIN WHITE</v>
      </c>
      <c r="K13" s="227" t="str">
        <f>IF(J13=GENERAL!$H$6,GENERAL!$H$6,IF(J13=GENERAL!$H$7,GENERAL!$H$7,IF('PM-ORDER'!J13=GENERAL!$H$8,GENERAL!$H$8,"")))</f>
        <v>PLASTIC CHAIN WHITE</v>
      </c>
      <c r="L13" s="227" t="str">
        <f>IF(C13&lt;&gt;"",'CALCULATOR SHEET'!I21,"")</f>
        <v xml:space="preserve">DUO DIM OUT NATURAL </v>
      </c>
      <c r="M13" s="227" t="str">
        <f>IF(C13&lt;&gt;"",'CALCULATOR SHEET'!Q21,"")</f>
        <v>PERFIL BLANCO</v>
      </c>
      <c r="N13" s="227" t="str">
        <f>IF(C13&lt;&gt;"",'CALCULATOR SHEET'!J21,"")</f>
        <v xml:space="preserve">DINNING ROOM SLD SIDE  A </v>
      </c>
      <c r="O13" s="229">
        <f>IF(D13&lt;&gt;"",'CALCULATOR SHEET'!K21,"")</f>
        <v>83.25</v>
      </c>
      <c r="P13" s="229">
        <f>IF(E13&lt;&gt;"",'CALCULATOR SHEET'!L21,"")</f>
        <v>98.75</v>
      </c>
      <c r="Q13" s="226" t="str">
        <f>IF('CALCULATOR SHEET'!M21=GENERAL!$H$9,GENERAL!$H$9,IF(OR('CALCULATOR SHEET'!M21=GENERAL!$H$6,'CALCULATOR SHEET'!M21=GENERAL!$H$7,'CALCULATOR SHEET'!M21=GENERAL!$H$8),"CCL",""))</f>
        <v>CCL</v>
      </c>
      <c r="R13" s="226" t="str">
        <f>IF(C13&lt;&gt;"",'CALCULATOR SHEET'!O21,"")</f>
        <v>L</v>
      </c>
      <c r="S13" s="226" t="str">
        <f>IF(D13&lt;&gt;"",'CALCULATOR SHEET'!P21,"")</f>
        <v>INSIDE</v>
      </c>
      <c r="T13" s="228"/>
      <c r="U13" s="242"/>
      <c r="V13" s="242"/>
      <c r="W13" s="226" t="str">
        <f>IF(C13&lt;&gt;"",'CALCULATOR SHEET'!T21,"")</f>
        <v>NO</v>
      </c>
      <c r="X13" s="226"/>
      <c r="Y13" s="226">
        <v>1</v>
      </c>
      <c r="Z13" s="228"/>
      <c r="AA13" s="228" t="str">
        <f>IF(C13&lt;&gt;"",'CALCULATOR SHEET'!$J$9,"")</f>
        <v xml:space="preserve">LAS GAVIOTAS </v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 xml:space="preserve">BS 260120 A </v>
      </c>
      <c r="D14" s="225">
        <f>IF('CALCULATOR SHEET'!D22&lt;&gt;"",'CALCULATOR SHEET'!$V$9,"")</f>
        <v>46042</v>
      </c>
      <c r="E14" s="226" t="str">
        <f t="shared" si="0"/>
        <v>BAJA SHADES</v>
      </c>
      <c r="F14" s="227" t="str">
        <f>IF(C14&lt;&gt;"",'CALCULATOR SHEET'!$D$9,"")</f>
        <v xml:space="preserve">ESR RESIDENCE </v>
      </c>
      <c r="G14" s="227" t="str">
        <f>IF('CALCULATOR SHEET'!D22&lt;&gt;"",'CALCULATOR SHEET'!D22,"")</f>
        <v>ZEBRA</v>
      </c>
      <c r="H14" s="227" t="str">
        <f>IF(Q14="CCL",BOMS!AG14,"")</f>
        <v>ZEBRA-ROLLER</v>
      </c>
      <c r="I14" s="226">
        <v>1</v>
      </c>
      <c r="J14" s="227" t="str">
        <f>IF(C14&lt;&gt;"",'CALCULATOR SHEET'!M22,"")</f>
        <v>PLASTIC CHAIN WHITE</v>
      </c>
      <c r="K14" s="227" t="str">
        <f>IF(J14=GENERAL!$H$6,GENERAL!$H$6,IF(J14=GENERAL!$H$7,GENERAL!$H$7,IF('PM-ORDER'!J14=GENERAL!$H$8,GENERAL!$H$8,"")))</f>
        <v>PLASTIC CHAIN WHITE</v>
      </c>
      <c r="L14" s="227" t="str">
        <f>IF(C14&lt;&gt;"",'CALCULATOR SHEET'!I22,"")</f>
        <v xml:space="preserve">DUO DIM OUT NATURAL </v>
      </c>
      <c r="M14" s="227" t="str">
        <f>IF(C14&lt;&gt;"",'CALCULATOR SHEET'!Q22,"")</f>
        <v>PERFIL BLANCO</v>
      </c>
      <c r="N14" s="227" t="str">
        <f>IF(C14&lt;&gt;"",'CALCULATOR SHEET'!J22,"")</f>
        <v xml:space="preserve">DINNING ROOM SLD SIDE B </v>
      </c>
      <c r="O14" s="229">
        <f>IF(D14&lt;&gt;"",'CALCULATOR SHEET'!K22,"")</f>
        <v>83.75</v>
      </c>
      <c r="P14" s="229">
        <f>IF(E14&lt;&gt;"",'CALCULATOR SHEET'!L22,"")</f>
        <v>98.75</v>
      </c>
      <c r="Q14" s="226" t="str">
        <f>IF('CALCULATOR SHEET'!M22=GENERAL!$H$9,GENERAL!$H$9,IF(OR('CALCULATOR SHEET'!M22=GENERAL!$H$6,'CALCULATOR SHEET'!M22=GENERAL!$H$7,'CALCULATOR SHEET'!M22=GENERAL!$H$8),"CCL",""))</f>
        <v>CCL</v>
      </c>
      <c r="R14" s="226" t="str">
        <f>IF(C14&lt;&gt;"",'CALCULATOR SHEET'!O22,"")</f>
        <v>R</v>
      </c>
      <c r="S14" s="226" t="str">
        <f>IF(D14&lt;&gt;"",'CALCULATOR SHEET'!P22,"")</f>
        <v>INSIDE</v>
      </c>
      <c r="T14" s="228"/>
      <c r="U14" s="242"/>
      <c r="V14" s="242"/>
      <c r="W14" s="226" t="str">
        <f>IF(C14&lt;&gt;"",'CALCULATOR SHEET'!T22,"")</f>
        <v>NO</v>
      </c>
      <c r="X14" s="226"/>
      <c r="Y14" s="226">
        <v>1</v>
      </c>
      <c r="Z14" s="228"/>
      <c r="AA14" s="228" t="str">
        <f>IF(C14&lt;&gt;"",'CALCULATOR SHEET'!$J$9,"")</f>
        <v xml:space="preserve">LAS GAVIOTAS </v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 xml:space="preserve">BS 260120 A </v>
      </c>
      <c r="D15" s="225">
        <f>IF('CALCULATOR SHEET'!D23&lt;&gt;"",'CALCULATOR SHEET'!$V$9,"")</f>
        <v>46042</v>
      </c>
      <c r="E15" s="226" t="str">
        <f t="shared" si="0"/>
        <v>BAJA SHADES</v>
      </c>
      <c r="F15" s="227" t="str">
        <f>IF(C15&lt;&gt;"",'CALCULATOR SHEET'!$D$9,"")</f>
        <v xml:space="preserve">ESR RESIDENCE </v>
      </c>
      <c r="G15" s="227" t="str">
        <f>IF('CALCULATOR SHEET'!D23&lt;&gt;"",'CALCULATOR SHEET'!D23,"")</f>
        <v>ZEBRA</v>
      </c>
      <c r="H15" s="227" t="str">
        <f>IF(Q15="CCL",BOMS!AG15,"")</f>
        <v>ZEBRA-ROLLER</v>
      </c>
      <c r="I15" s="226">
        <v>1</v>
      </c>
      <c r="J15" s="227" t="str">
        <f>IF(C15&lt;&gt;"",'CALCULATOR SHEET'!M23,"")</f>
        <v>PLASTIC CHAIN WHITE</v>
      </c>
      <c r="K15" s="227" t="str">
        <f>IF(J15=GENERAL!$H$6,GENERAL!$H$6,IF(J15=GENERAL!$H$7,GENERAL!$H$7,IF('PM-ORDER'!J15=GENERAL!$H$8,GENERAL!$H$8,"")))</f>
        <v>PLASTIC CHAIN WHITE</v>
      </c>
      <c r="L15" s="227" t="str">
        <f>IF(C15&lt;&gt;"",'CALCULATOR SHEET'!I23,"")</f>
        <v xml:space="preserve">DUO DIM OUT NATURAL </v>
      </c>
      <c r="M15" s="227" t="str">
        <f>IF(C15&lt;&gt;"",'CALCULATOR SHEET'!Q23,"")</f>
        <v>PERFIL BLANCO</v>
      </c>
      <c r="N15" s="227" t="str">
        <f>IF(C15&lt;&gt;"",'CALCULATOR SHEET'!J23,"")</f>
        <v xml:space="preserve">LIVING ROOM SLD SIDE A </v>
      </c>
      <c r="O15" s="229">
        <f>IF(D15&lt;&gt;"",'CALCULATOR SHEET'!K23,"")</f>
        <v>65.5</v>
      </c>
      <c r="P15" s="229">
        <f>IF(E15&lt;&gt;"",'CALCULATOR SHEET'!L23,"")</f>
        <v>99.75</v>
      </c>
      <c r="Q15" s="226" t="str">
        <f>IF('CALCULATOR SHEET'!M23=GENERAL!$H$9,GENERAL!$H$9,IF(OR('CALCULATOR SHEET'!M23=GENERAL!$H$6,'CALCULATOR SHEET'!M23=GENERAL!$H$7,'CALCULATOR SHEET'!M23=GENERAL!$H$8),"CCL",""))</f>
        <v>CCL</v>
      </c>
      <c r="R15" s="226" t="str">
        <f>IF(C15&lt;&gt;"",'CALCULATOR SHEET'!O23,"")</f>
        <v>L</v>
      </c>
      <c r="S15" s="226" t="str">
        <f>IF(D15&lt;&gt;"",'CALCULATOR SHEET'!P23,"")</f>
        <v>INSIDE</v>
      </c>
      <c r="T15" s="228"/>
      <c r="U15" s="242"/>
      <c r="V15" s="242"/>
      <c r="W15" s="226" t="str">
        <f>IF(C15&lt;&gt;"",'CALCULATOR SHEET'!T23,"")</f>
        <v>NO</v>
      </c>
      <c r="X15" s="226"/>
      <c r="Y15" s="226">
        <v>1</v>
      </c>
      <c r="Z15" s="228"/>
      <c r="AA15" s="228" t="str">
        <f>IF(C15&lt;&gt;"",'CALCULATOR SHEET'!$J$9,"")</f>
        <v xml:space="preserve">LAS GAVIOTAS </v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 xml:space="preserve">BS 260120 A </v>
      </c>
      <c r="D16" s="225">
        <f>IF('CALCULATOR SHEET'!D24&lt;&gt;"",'CALCULATOR SHEET'!$V$9,"")</f>
        <v>46042</v>
      </c>
      <c r="E16" s="226" t="str">
        <f t="shared" si="0"/>
        <v>BAJA SHADES</v>
      </c>
      <c r="F16" s="227" t="str">
        <f>IF(C16&lt;&gt;"",'CALCULATOR SHEET'!$D$9,"")</f>
        <v xml:space="preserve">ESR RESIDENCE </v>
      </c>
      <c r="G16" s="227" t="str">
        <f>IF('CALCULATOR SHEET'!D24&lt;&gt;"",'CALCULATOR SHEET'!D24,"")</f>
        <v>ZEBRA</v>
      </c>
      <c r="H16" s="227" t="str">
        <f>IF(Q16="CCL",BOMS!AG16,"")</f>
        <v>ZEBRA-ROLLER</v>
      </c>
      <c r="I16" s="226">
        <v>1</v>
      </c>
      <c r="J16" s="227" t="str">
        <f>IF(C16&lt;&gt;"",'CALCULATOR SHEET'!M24,"")</f>
        <v>PLASTIC CHAIN WHITE</v>
      </c>
      <c r="K16" s="227" t="str">
        <f>IF(J16=GENERAL!$H$6,GENERAL!$H$6,IF(J16=GENERAL!$H$7,GENERAL!$H$7,IF('PM-ORDER'!J16=GENERAL!$H$8,GENERAL!$H$8,"")))</f>
        <v>PLASTIC CHAIN WHITE</v>
      </c>
      <c r="L16" s="227" t="str">
        <f>IF(C16&lt;&gt;"",'CALCULATOR SHEET'!I24,"")</f>
        <v xml:space="preserve">DUO DIM OUT NATURAL </v>
      </c>
      <c r="M16" s="227" t="str">
        <f>IF(C16&lt;&gt;"",'CALCULATOR SHEET'!Q24,"")</f>
        <v>PERFIL BLANCO</v>
      </c>
      <c r="N16" s="227" t="str">
        <f>IF(C16&lt;&gt;"",'CALCULATOR SHEET'!J24,"")</f>
        <v xml:space="preserve">LIVING ROOM SLD SIDE B </v>
      </c>
      <c r="O16" s="229">
        <f>IF(D16&lt;&gt;"",'CALCULATOR SHEET'!K24,"")</f>
        <v>64.25</v>
      </c>
      <c r="P16" s="229">
        <f>IF(E16&lt;&gt;"",'CALCULATOR SHEET'!L24,"")</f>
        <v>99.75</v>
      </c>
      <c r="Q16" s="226" t="str">
        <f>IF('CALCULATOR SHEET'!M24=GENERAL!$H$9,GENERAL!$H$9,IF(OR('CALCULATOR SHEET'!M24=GENERAL!$H$6,'CALCULATOR SHEET'!M24=GENERAL!$H$7,'CALCULATOR SHEET'!M24=GENERAL!$H$8),"CCL",""))</f>
        <v>CCL</v>
      </c>
      <c r="R16" s="226" t="str">
        <f>IF(C16&lt;&gt;"",'CALCULATOR SHEET'!O24,"")</f>
        <v>R</v>
      </c>
      <c r="S16" s="226" t="str">
        <f>IF(D16&lt;&gt;"",'CALCULATOR SHEET'!P24,"")</f>
        <v>INSIDE</v>
      </c>
      <c r="T16" s="228"/>
      <c r="U16" s="242"/>
      <c r="V16" s="242"/>
      <c r="W16" s="226" t="str">
        <f>IF(C16&lt;&gt;"",'CALCULATOR SHEET'!T24,"")</f>
        <v>NO</v>
      </c>
      <c r="X16" s="226"/>
      <c r="Y16" s="226">
        <v>1</v>
      </c>
      <c r="Z16" s="228"/>
      <c r="AA16" s="228" t="str">
        <f>IF(C16&lt;&gt;"",'CALCULATOR SHEET'!$J$9,"")</f>
        <v xml:space="preserve">LAS GAVIOTAS </v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 xml:space="preserve">BS 260120 A </v>
      </c>
      <c r="D17" s="225">
        <f>IF('CALCULATOR SHEET'!D25&lt;&gt;"",'CALCULATOR SHEET'!$V$9,"")</f>
        <v>46042</v>
      </c>
      <c r="E17" s="226" t="str">
        <f t="shared" si="0"/>
        <v>BAJA SHADES</v>
      </c>
      <c r="F17" s="227" t="str">
        <f>IF(C17&lt;&gt;"",'CALCULATOR SHEET'!$D$9,"")</f>
        <v xml:space="preserve">ESR RESIDENCE </v>
      </c>
      <c r="G17" s="227" t="str">
        <f>IF('CALCULATOR SHEET'!D25&lt;&gt;"",'CALCULATOR SHEET'!D25,"")</f>
        <v>ZEBRA</v>
      </c>
      <c r="H17" s="227" t="str">
        <f>IF(Q17="CCL",BOMS!AG17,"")</f>
        <v>ZEBRA-ROLLER</v>
      </c>
      <c r="I17" s="226">
        <v>1</v>
      </c>
      <c r="J17" s="227" t="str">
        <f>IF(C17&lt;&gt;"",'CALCULATOR SHEET'!M25,"")</f>
        <v>PLASTIC CHAIN WHITE</v>
      </c>
      <c r="K17" s="227" t="str">
        <f>IF(J17=GENERAL!$H$6,GENERAL!$H$6,IF(J17=GENERAL!$H$7,GENERAL!$H$7,IF('PM-ORDER'!J17=GENERAL!$H$8,GENERAL!$H$8,"")))</f>
        <v>PLASTIC CHAIN WHITE</v>
      </c>
      <c r="L17" s="227" t="str">
        <f>IF(C17&lt;&gt;"",'CALCULATOR SHEET'!I25,"")</f>
        <v xml:space="preserve">DUO DIM OUT NATURAL </v>
      </c>
      <c r="M17" s="227" t="str">
        <f>IF(C17&lt;&gt;"",'CALCULATOR SHEET'!Q25,"")</f>
        <v>PERFIL BLANCO</v>
      </c>
      <c r="N17" s="227" t="str">
        <f>IF(C17&lt;&gt;"",'CALCULATOR SHEET'!J25,"")</f>
        <v xml:space="preserve">LIVING ROOM WIND A </v>
      </c>
      <c r="O17" s="229">
        <f>IF(D17&lt;&gt;"",'CALCULATOR SHEET'!K25,"")</f>
        <v>47.5</v>
      </c>
      <c r="P17" s="229">
        <f>IF(E17&lt;&gt;"",'CALCULATOR SHEET'!L25,"")</f>
        <v>96</v>
      </c>
      <c r="Q17" s="226" t="str">
        <f>IF('CALCULATOR SHEET'!M25=GENERAL!$H$9,GENERAL!$H$9,IF(OR('CALCULATOR SHEET'!M25=GENERAL!$H$6,'CALCULATOR SHEET'!M25=GENERAL!$H$7,'CALCULATOR SHEET'!M25=GENERAL!$H$8),"CCL",""))</f>
        <v>CCL</v>
      </c>
      <c r="R17" s="226" t="str">
        <f>IF(C17&lt;&gt;"",'CALCULATOR SHEET'!O25,"")</f>
        <v>L</v>
      </c>
      <c r="S17" s="226" t="str">
        <f>IF(D17&lt;&gt;"",'CALCULATOR SHEET'!P25,"")</f>
        <v>INSIDE</v>
      </c>
      <c r="T17" s="228"/>
      <c r="U17" s="242"/>
      <c r="V17" s="242"/>
      <c r="W17" s="226" t="str">
        <f>IF(C17&lt;&gt;"",'CALCULATOR SHEET'!T25,"")</f>
        <v>NO</v>
      </c>
      <c r="X17" s="226"/>
      <c r="Y17" s="226">
        <v>1</v>
      </c>
      <c r="Z17" s="228"/>
      <c r="AA17" s="228" t="str">
        <f>IF(C17&lt;&gt;"",'CALCULATOR SHEET'!$J$9,"")</f>
        <v xml:space="preserve">LAS GAVIOTAS </v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 xml:space="preserve">BS 260120 A </v>
      </c>
      <c r="D18" s="225">
        <f>IF('CALCULATOR SHEET'!D26&lt;&gt;"",'CALCULATOR SHEET'!$V$9,"")</f>
        <v>46042</v>
      </c>
      <c r="E18" s="226" t="str">
        <f t="shared" si="0"/>
        <v>BAJA SHADES</v>
      </c>
      <c r="F18" s="227" t="str">
        <f>IF(C18&lt;&gt;"",'CALCULATOR SHEET'!$D$9,"")</f>
        <v xml:space="preserve">ESR RESIDENCE </v>
      </c>
      <c r="G18" s="227" t="str">
        <f>IF('CALCULATOR SHEET'!D26&lt;&gt;"",'CALCULATOR SHEET'!D26,"")</f>
        <v>ZEBRA</v>
      </c>
      <c r="H18" s="227" t="str">
        <f>IF(Q18="CCL",BOMS!AG18,"")</f>
        <v>ZEBRA-ROLLER</v>
      </c>
      <c r="I18" s="226">
        <v>1</v>
      </c>
      <c r="J18" s="227" t="str">
        <f>IF(C18&lt;&gt;"",'CALCULATOR SHEET'!M26,"")</f>
        <v>PLASTIC CHAIN WHITE</v>
      </c>
      <c r="K18" s="227" t="str">
        <f>IF(J18=GENERAL!$H$6,GENERAL!$H$6,IF(J18=GENERAL!$H$7,GENERAL!$H$7,IF('PM-ORDER'!J18=GENERAL!$H$8,GENERAL!$H$8,"")))</f>
        <v>PLASTIC CHAIN WHITE</v>
      </c>
      <c r="L18" s="227" t="str">
        <f>IF(C18&lt;&gt;"",'CALCULATOR SHEET'!I26,"")</f>
        <v xml:space="preserve">DUO DIM OUT NATURAL </v>
      </c>
      <c r="M18" s="227" t="str">
        <f>IF(C18&lt;&gt;"",'CALCULATOR SHEET'!Q26,"")</f>
        <v>PERFIL BLANCO</v>
      </c>
      <c r="N18" s="227" t="str">
        <f>IF(C18&lt;&gt;"",'CALCULATOR SHEET'!J26,"")</f>
        <v xml:space="preserve">OFFICE WIND A </v>
      </c>
      <c r="O18" s="229">
        <f>IF(D18&lt;&gt;"",'CALCULATOR SHEET'!K26,"")</f>
        <v>81.75</v>
      </c>
      <c r="P18" s="229">
        <f>IF(E18&lt;&gt;"",'CALCULATOR SHEET'!L26,"")</f>
        <v>94.5</v>
      </c>
      <c r="Q18" s="226" t="str">
        <f>IF('CALCULATOR SHEET'!M26=GENERAL!$H$9,GENERAL!$H$9,IF(OR('CALCULATOR SHEET'!M26=GENERAL!$H$6,'CALCULATOR SHEET'!M26=GENERAL!$H$7,'CALCULATOR SHEET'!M26=GENERAL!$H$8),"CCL",""))</f>
        <v>CCL</v>
      </c>
      <c r="R18" s="226" t="str">
        <f>IF(C18&lt;&gt;"",'CALCULATOR SHEET'!O26,"")</f>
        <v>L</v>
      </c>
      <c r="S18" s="226" t="str">
        <f>IF(D18&lt;&gt;"",'CALCULATOR SHEET'!P26,"")</f>
        <v>INSIDE</v>
      </c>
      <c r="T18" s="228"/>
      <c r="U18" s="242"/>
      <c r="V18" s="242"/>
      <c r="W18" s="226" t="str">
        <f>IF(C18&lt;&gt;"",'CALCULATOR SHEET'!T26,"")</f>
        <v>NO</v>
      </c>
      <c r="X18" s="226"/>
      <c r="Y18" s="226">
        <v>1</v>
      </c>
      <c r="Z18" s="228"/>
      <c r="AA18" s="228" t="str">
        <f>IF(C18&lt;&gt;"",'CALCULATOR SHEET'!$J$9,"")</f>
        <v xml:space="preserve">LAS GAVIOTAS </v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 xml:space="preserve">BS 260120 A </v>
      </c>
      <c r="D19" s="225">
        <f>IF('CALCULATOR SHEET'!D27&lt;&gt;"",'CALCULATOR SHEET'!$V$9,"")</f>
        <v>46042</v>
      </c>
      <c r="E19" s="226" t="str">
        <f t="shared" si="0"/>
        <v>BAJA SHADES</v>
      </c>
      <c r="F19" s="227" t="str">
        <f>IF(C19&lt;&gt;"",'CALCULATOR SHEET'!$D$9,"")</f>
        <v xml:space="preserve">ESR RESIDENCE </v>
      </c>
      <c r="G19" s="227" t="str">
        <f>IF('CALCULATOR SHEET'!D27&lt;&gt;"",'CALCULATOR SHEET'!D27,"")</f>
        <v>ZEBRA</v>
      </c>
      <c r="H19" s="227" t="str">
        <f>IF(Q19="CCL",BOMS!AG19,"")</f>
        <v>ZEBRA-ROLLER</v>
      </c>
      <c r="I19" s="226">
        <v>1</v>
      </c>
      <c r="J19" s="227" t="str">
        <f>IF(C19&lt;&gt;"",'CALCULATOR SHEET'!M27,"")</f>
        <v>PLASTIC CHAIN WHITE</v>
      </c>
      <c r="K19" s="227" t="str">
        <f>IF(J19=GENERAL!$H$6,GENERAL!$H$6,IF(J19=GENERAL!$H$7,GENERAL!$H$7,IF('PM-ORDER'!J19=GENERAL!$H$8,GENERAL!$H$8,"")))</f>
        <v>PLASTIC CHAIN WHITE</v>
      </c>
      <c r="L19" s="227" t="str">
        <f>IF(C19&lt;&gt;"",'CALCULATOR SHEET'!I27,"")</f>
        <v xml:space="preserve">DUO DIM OUT NATURAL </v>
      </c>
      <c r="M19" s="227" t="str">
        <f>IF(C19&lt;&gt;"",'CALCULATOR SHEET'!Q27,"")</f>
        <v>PERFIL BLANCO</v>
      </c>
      <c r="N19" s="227" t="str">
        <f>IF(C19&lt;&gt;"",'CALCULATOR SHEET'!J27,"")</f>
        <v xml:space="preserve">OFFICE WIND B </v>
      </c>
      <c r="O19" s="229">
        <f>IF(D19&lt;&gt;"",'CALCULATOR SHEET'!K27,"")</f>
        <v>81.125</v>
      </c>
      <c r="P19" s="229">
        <f>IF(E19&lt;&gt;"",'CALCULATOR SHEET'!L27,"")</f>
        <v>94.5</v>
      </c>
      <c r="Q19" s="226" t="str">
        <f>IF('CALCULATOR SHEET'!M27=GENERAL!$H$9,GENERAL!$H$9,IF(OR('CALCULATOR SHEET'!M27=GENERAL!$H$6,'CALCULATOR SHEET'!M27=GENERAL!$H$7,'CALCULATOR SHEET'!M27=GENERAL!$H$8),"CCL",""))</f>
        <v>CCL</v>
      </c>
      <c r="R19" s="226" t="str">
        <f>IF(C19&lt;&gt;"",'CALCULATOR SHEET'!O27,"")</f>
        <v>R</v>
      </c>
      <c r="S19" s="226" t="str">
        <f>IF(D19&lt;&gt;"",'CALCULATOR SHEET'!P27,"")</f>
        <v>INSIDE</v>
      </c>
      <c r="T19" s="228"/>
      <c r="U19" s="242"/>
      <c r="V19" s="242"/>
      <c r="W19" s="226" t="str">
        <f>IF(C19&lt;&gt;"",'CALCULATOR SHEET'!T27,"")</f>
        <v>NO</v>
      </c>
      <c r="X19" s="226"/>
      <c r="Y19" s="226">
        <v>1</v>
      </c>
      <c r="Z19" s="228"/>
      <c r="AA19" s="228" t="str">
        <f>IF(C19&lt;&gt;"",'CALCULATOR SHEET'!$J$9,"")</f>
        <v xml:space="preserve">LAS GAVIOTAS </v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 xml:space="preserve">BS 260120 A </v>
      </c>
      <c r="D20" s="225">
        <f>IF('CALCULATOR SHEET'!D28&lt;&gt;"",'CALCULATOR SHEET'!$V$9,"")</f>
        <v>46042</v>
      </c>
      <c r="E20" s="226" t="str">
        <f t="shared" si="0"/>
        <v>BAJA SHADES</v>
      </c>
      <c r="F20" s="227" t="str">
        <f>IF(C20&lt;&gt;"",'CALCULATOR SHEET'!$D$9,"")</f>
        <v xml:space="preserve">ESR RESIDENCE </v>
      </c>
      <c r="G20" s="227" t="str">
        <f>IF('CALCULATOR SHEET'!D28&lt;&gt;"",'CALCULATOR SHEET'!D28,"")</f>
        <v>ZEBRA</v>
      </c>
      <c r="H20" s="227" t="str">
        <f>IF(Q20="CCL",BOMS!AG20,"")</f>
        <v>ZEBRA-ROLLER</v>
      </c>
      <c r="I20" s="226">
        <v>1</v>
      </c>
      <c r="J20" s="227" t="str">
        <f>IF(C20&lt;&gt;"",'CALCULATOR SHEET'!M28,"")</f>
        <v>PLASTIC CHAIN WHITE</v>
      </c>
      <c r="K20" s="227" t="str">
        <f>IF(J20=GENERAL!$H$6,GENERAL!$H$6,IF(J20=GENERAL!$H$7,GENERAL!$H$7,IF('PM-ORDER'!J20=GENERAL!$H$8,GENERAL!$H$8,"")))</f>
        <v>PLASTIC CHAIN WHITE</v>
      </c>
      <c r="L20" s="227" t="str">
        <f>IF(C20&lt;&gt;"",'CALCULATOR SHEET'!I28,"")</f>
        <v xml:space="preserve">DUO DIM OUT NATURAL </v>
      </c>
      <c r="M20" s="227" t="str">
        <f>IF(C20&lt;&gt;"",'CALCULATOR SHEET'!Q28,"")</f>
        <v>PERFIL BLANCO</v>
      </c>
      <c r="N20" s="227" t="str">
        <f>IF(C20&lt;&gt;"",'CALCULATOR SHEET'!J28,"")</f>
        <v>OFFICE WIND C</v>
      </c>
      <c r="O20" s="229">
        <f>IF(D20&lt;&gt;"",'CALCULATOR SHEET'!K28,"")</f>
        <v>59.25</v>
      </c>
      <c r="P20" s="229">
        <f>IF(E20&lt;&gt;"",'CALCULATOR SHEET'!L28,"")</f>
        <v>94.5</v>
      </c>
      <c r="Q20" s="226" t="str">
        <f>IF('CALCULATOR SHEET'!M28=GENERAL!$H$9,GENERAL!$H$9,IF(OR('CALCULATOR SHEET'!M28=GENERAL!$H$6,'CALCULATOR SHEET'!M28=GENERAL!$H$7,'CALCULATOR SHEET'!M28=GENERAL!$H$8),"CCL",""))</f>
        <v>CCL</v>
      </c>
      <c r="R20" s="226" t="str">
        <f>IF(C20&lt;&gt;"",'CALCULATOR SHEET'!O28,"")</f>
        <v>R</v>
      </c>
      <c r="S20" s="226" t="str">
        <f>IF(D20&lt;&gt;"",'CALCULATOR SHEET'!P28,"")</f>
        <v>INSIDE</v>
      </c>
      <c r="T20" s="228"/>
      <c r="U20" s="242"/>
      <c r="V20" s="242"/>
      <c r="W20" s="226" t="str">
        <f>IF(C20&lt;&gt;"",'CALCULATOR SHEET'!T28,"")</f>
        <v>NO</v>
      </c>
      <c r="X20" s="226"/>
      <c r="Y20" s="226">
        <v>1</v>
      </c>
      <c r="Z20" s="228"/>
      <c r="AA20" s="228" t="str">
        <f>IF(C20&lt;&gt;"",'CALCULATOR SHEET'!$J$9,"")</f>
        <v xml:space="preserve">LAS GAVIOTAS </v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1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1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1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1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1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7" customWidth="1"/>
    <col min="3" max="3" width="22.28515625" style="417" customWidth="1"/>
    <col min="4" max="4" width="12.85546875" style="417" customWidth="1"/>
    <col min="5" max="5" width="23.7109375" style="417" customWidth="1"/>
    <col min="6" max="6" width="11.5703125" style="417"/>
    <col min="7" max="7" width="24.5703125" style="409" customWidth="1"/>
    <col min="8" max="8" width="26.85546875" style="409" customWidth="1"/>
    <col min="9" max="9" width="24.7109375" style="409" customWidth="1"/>
    <col min="10" max="11" width="25.7109375" style="409" customWidth="1"/>
    <col min="12" max="12" width="24.7109375" style="1" customWidth="1"/>
    <col min="13" max="16384" width="11.5703125" style="1"/>
  </cols>
  <sheetData>
    <row r="2" spans="2:15" ht="30.75" thickBot="1">
      <c r="E2" s="417" t="s">
        <v>417</v>
      </c>
      <c r="G2" s="443" t="s">
        <v>571</v>
      </c>
      <c r="H2" s="443" t="s">
        <v>575</v>
      </c>
      <c r="I2" s="443" t="s">
        <v>574</v>
      </c>
      <c r="J2" s="443" t="s">
        <v>573</v>
      </c>
      <c r="K2" s="443" t="s">
        <v>572</v>
      </c>
      <c r="L2" s="409" t="s">
        <v>576</v>
      </c>
      <c r="M2" s="409" t="s">
        <v>577</v>
      </c>
      <c r="N2" s="409" t="s">
        <v>578</v>
      </c>
      <c r="O2" s="409" t="s">
        <v>568</v>
      </c>
    </row>
    <row r="3" spans="2:15" ht="26.45" customHeight="1" thickBot="1">
      <c r="B3" s="413"/>
      <c r="C3" s="440"/>
      <c r="D3" s="441" t="s">
        <v>567</v>
      </c>
      <c r="E3" s="440"/>
      <c r="F3" s="407"/>
      <c r="G3" s="409" t="str" cm="1">
        <f t="array" ref="G3">_xlfn.UNIQUE( _xlfn._xlws.FILTER( $E$4:$E$191,(($C$4:$C$191="GROUP 1")*($B$4:$B$191="ROLLER") )))</f>
        <v>SUNSCREEN Y1104-1 FR WHITE 5%</v>
      </c>
      <c r="H3" s="409" t="str" cm="1">
        <f t="array" ref="H3:H15">_xlfn.UNIQUE( _xlfn._xlws.FILTER( $E$4:$E$191,(($C$4:$C$191="GROUP 2")*($B$4:$B$191="ROLLER") )))</f>
        <v>LF WHITE PLAIN WHITE-FR</v>
      </c>
      <c r="I3" s="409" t="str" cm="1">
        <f t="array" ref="I3:I11">_xlfn.UNIQUE( _xlfn._xlws.FILTER( $E$4:$E$191,(($C$4:$C$191="GROUP 3")*($B$4:$B$191="ROLLER") )))</f>
        <v>BO Montreal</v>
      </c>
      <c r="J3" s="409" t="str" cm="1">
        <f t="array" ref="J3:J9">_xlfn.UNIQUE( _xlfn._xlws.FILTER( $E$4:$E$191,(($C$4:$C$191="GROUP 4")*($B$4:$B$191="ROLLER") )))</f>
        <v>BO Ohio</v>
      </c>
      <c r="K3" s="409" t="str" cm="1">
        <f t="array" ref="K3:K5">_xlfn.UNIQUE( _xlfn._xlws.FILTER( $E$4:$E$191,(($C$4:$C$191="GROUP 5")*($B$4:$B$191="ROLLER") )))</f>
        <v>BO Stylus</v>
      </c>
      <c r="L3" s="409" t="str" cm="1">
        <f t="array" ref="L3:L6">_xlfn.UNIQUE( _xlfn._xlws.FILTER( $E$4:$E$191,(($C$4:$C$191="GROUP 1")*($B$4:$B$191="ZEBRA") )))</f>
        <v>Duo Basic</v>
      </c>
      <c r="M3" s="409" t="str" cm="1">
        <f t="array" ref="M3:M10">_xlfn.UNIQUE( _xlfn._xlws.FILTER( $E$4:$E$191,(($C$4:$C$191="GROUP 2")*($B$4:$B$191="ZEBRA") )))</f>
        <v>Dense Woodlook</v>
      </c>
      <c r="N3" s="409" t="str" cm="1">
        <f t="array" ref="N3:N8">_xlfn.UNIQUE( _xlfn._xlws.FILTER( $E$4:$E$191,(($C$4:$C$191="GROUP 3")*($B$4:$B$191="ZEBRA") )))</f>
        <v>Duo Season</v>
      </c>
      <c r="O3" s="409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7" t="s">
        <v>83</v>
      </c>
      <c r="C4" s="417" t="s">
        <v>19</v>
      </c>
      <c r="D4" s="416">
        <v>98.5</v>
      </c>
      <c r="E4" s="411" t="s">
        <v>413</v>
      </c>
      <c r="F4" s="417" t="s">
        <v>462</v>
      </c>
      <c r="H4" s="409" t="str">
        <v>FL Long Beach</v>
      </c>
      <c r="I4" s="409" t="str">
        <v>BO Budelli</v>
      </c>
      <c r="J4" s="409" t="str">
        <v>BO 500Y</v>
      </c>
      <c r="K4" s="409" t="str">
        <v>Screen 0%</v>
      </c>
      <c r="L4" s="409" t="str">
        <v>Duo Woodline</v>
      </c>
      <c r="M4" s="409" t="str">
        <v>Duo Celebrity</v>
      </c>
      <c r="N4" s="409" t="str">
        <v>Duo Dim Out Woods</v>
      </c>
      <c r="O4" s="409" t="str">
        <v>Lino Dim out</v>
      </c>
    </row>
    <row r="5" spans="2:15" ht="30">
      <c r="B5" s="417" t="s">
        <v>83</v>
      </c>
      <c r="C5" s="417" t="s">
        <v>20</v>
      </c>
      <c r="D5" s="416">
        <v>118</v>
      </c>
      <c r="E5" s="411" t="s">
        <v>414</v>
      </c>
      <c r="F5" s="417" t="s">
        <v>102</v>
      </c>
      <c r="H5" s="409" t="str">
        <v>SCREEN BASIC 5% CHALK</v>
      </c>
      <c r="I5" s="409" t="str">
        <v>BO Ipanema</v>
      </c>
      <c r="J5" s="409" t="str">
        <v>BO Luxury</v>
      </c>
      <c r="K5" s="409" t="str">
        <v>SHEER VITA-WHITE 110</v>
      </c>
      <c r="L5" s="409" t="str">
        <v>Duo Basic XL</v>
      </c>
      <c r="M5" s="409" t="str">
        <v>Duo Bright</v>
      </c>
      <c r="N5" s="409" t="str">
        <v>Brave</v>
      </c>
      <c r="O5" s="409"/>
    </row>
    <row r="6" spans="2:15" ht="30">
      <c r="B6" s="417" t="s">
        <v>83</v>
      </c>
      <c r="C6" s="417" t="s">
        <v>20</v>
      </c>
      <c r="D6" s="416">
        <v>98</v>
      </c>
      <c r="E6" s="411" t="s">
        <v>415</v>
      </c>
      <c r="F6" s="417" t="s">
        <v>102</v>
      </c>
      <c r="H6" s="409" t="str">
        <v>Screen Basic</v>
      </c>
      <c r="I6" s="409" t="str">
        <v>FL Sidney</v>
      </c>
      <c r="J6" s="409" t="str">
        <v>BO Sidney</v>
      </c>
      <c r="L6" s="409" t="str">
        <v>Viewty</v>
      </c>
      <c r="M6" s="409" t="str">
        <v>Duo Dim Out</v>
      </c>
      <c r="N6" s="409" t="str">
        <v>Genius Dim Out</v>
      </c>
      <c r="O6" s="409"/>
    </row>
    <row r="7" spans="2:15" ht="45">
      <c r="B7" s="417" t="s">
        <v>83</v>
      </c>
      <c r="C7" s="417" t="s">
        <v>20</v>
      </c>
      <c r="D7" s="416">
        <v>98</v>
      </c>
      <c r="E7" s="411" t="s">
        <v>415</v>
      </c>
      <c r="F7" s="417" t="s">
        <v>104</v>
      </c>
      <c r="H7" s="409" t="str">
        <v>FL Ipanema</v>
      </c>
      <c r="I7" s="409" t="str">
        <v>Screen Milan</v>
      </c>
      <c r="J7" s="409" t="str">
        <v>LIGHT FILTERING SHIMMERING WHITE 1101 118</v>
      </c>
      <c r="L7" s="409"/>
      <c r="M7" s="409" t="str">
        <v>Duo Serenity</v>
      </c>
      <c r="N7" s="409" t="str">
        <v>Sheer Advantage</v>
      </c>
      <c r="O7" s="409"/>
    </row>
    <row r="8" spans="2:15" ht="30">
      <c r="B8" s="417" t="s">
        <v>83</v>
      </c>
      <c r="C8" s="417" t="s">
        <v>20</v>
      </c>
      <c r="D8" s="416">
        <v>98</v>
      </c>
      <c r="E8" s="411" t="s">
        <v>415</v>
      </c>
      <c r="F8" s="417" t="s">
        <v>105</v>
      </c>
      <c r="H8" s="409" t="str">
        <v>FL Budelli</v>
      </c>
      <c r="I8" s="409" t="str">
        <v>SHEER ATHENS-WHITE 118</v>
      </c>
      <c r="J8" s="409" t="str">
        <v>Screen ONE</v>
      </c>
      <c r="L8" s="409"/>
      <c r="M8" s="409" t="str">
        <v>Duo Terra</v>
      </c>
      <c r="N8" s="409" t="str">
        <v>Dim Out Glam</v>
      </c>
      <c r="O8" s="409"/>
    </row>
    <row r="9" spans="2:15" ht="45">
      <c r="B9" s="417" t="s">
        <v>83</v>
      </c>
      <c r="C9" s="417" t="s">
        <v>20</v>
      </c>
      <c r="D9" s="416">
        <v>118</v>
      </c>
      <c r="E9" s="411" t="s">
        <v>416</v>
      </c>
      <c r="F9" s="417" t="s">
        <v>465</v>
      </c>
      <c r="H9" s="409" t="str">
        <v>Screen Soft</v>
      </c>
      <c r="I9" s="409" t="str">
        <v>ICE SHEER-FINE LINES-WHITE FR 94 WIDE 54Y/ROLL</v>
      </c>
      <c r="J9" s="409" t="str">
        <v>GALAXY BO</v>
      </c>
      <c r="L9" s="409"/>
      <c r="M9" s="409" t="str">
        <v>Duo Radiance</v>
      </c>
      <c r="N9" s="409"/>
      <c r="O9" s="409"/>
    </row>
    <row r="10" spans="2:15" ht="30">
      <c r="B10" s="417" t="s">
        <v>83</v>
      </c>
      <c r="C10" s="417" t="s">
        <v>20</v>
      </c>
      <c r="D10" s="416">
        <v>118</v>
      </c>
      <c r="E10" s="411" t="s">
        <v>418</v>
      </c>
      <c r="F10" s="417" t="s">
        <v>465</v>
      </c>
      <c r="H10" s="409" t="str">
        <v>FINE LINE WHITE SHEER 94</v>
      </c>
      <c r="I10" s="409" t="str">
        <v>NOBA DUSK WHITE 7000 FR 98 W - 2M</v>
      </c>
      <c r="L10" s="409"/>
      <c r="M10" s="409" t="str">
        <v>Duo Dim Out Woods</v>
      </c>
      <c r="N10" s="409"/>
      <c r="O10" s="409"/>
    </row>
    <row r="11" spans="2:15" ht="30">
      <c r="B11" s="417" t="s">
        <v>83</v>
      </c>
      <c r="C11" s="417" t="s">
        <v>20</v>
      </c>
      <c r="D11" s="416">
        <v>118</v>
      </c>
      <c r="E11" s="411" t="s">
        <v>418</v>
      </c>
      <c r="F11" s="417" t="s">
        <v>466</v>
      </c>
      <c r="H11" s="409" t="str">
        <v>LUMEN WHITE SHEER 94</v>
      </c>
      <c r="I11" s="409" t="str">
        <v>NOBA DUSK WHITE 7000 FR 78 W - 2M</v>
      </c>
    </row>
    <row r="12" spans="2:15" ht="30">
      <c r="B12" s="417" t="s">
        <v>83</v>
      </c>
      <c r="C12" s="417" t="s">
        <v>20</v>
      </c>
      <c r="D12" s="416">
        <v>118</v>
      </c>
      <c r="E12" s="411" t="s">
        <v>418</v>
      </c>
      <c r="F12" s="417" t="s">
        <v>467</v>
      </c>
      <c r="H12" s="409" t="str">
        <v>NOBA LUNA WHITE FR 78 W - 2M FR</v>
      </c>
    </row>
    <row r="13" spans="2:15" ht="30">
      <c r="B13" s="417" t="s">
        <v>83</v>
      </c>
      <c r="C13" s="417" t="s">
        <v>20</v>
      </c>
      <c r="D13" s="416">
        <v>118</v>
      </c>
      <c r="E13" s="411" t="s">
        <v>418</v>
      </c>
      <c r="F13" s="417" t="s">
        <v>468</v>
      </c>
      <c r="H13" s="409" t="str">
        <v>POTALA II FR WHITE -118 (ROLL 50 MT) LUMEN WHITE</v>
      </c>
    </row>
    <row r="14" spans="2:15">
      <c r="B14" s="417" t="s">
        <v>83</v>
      </c>
      <c r="C14" s="417" t="s">
        <v>20</v>
      </c>
      <c r="D14" s="416">
        <v>118</v>
      </c>
      <c r="E14" s="411" t="s">
        <v>418</v>
      </c>
      <c r="F14" s="417" t="s">
        <v>469</v>
      </c>
      <c r="H14" s="409" t="str">
        <v>BO Long Beach</v>
      </c>
    </row>
    <row r="15" spans="2:15">
      <c r="B15" s="417" t="s">
        <v>83</v>
      </c>
      <c r="C15" s="417" t="s">
        <v>20</v>
      </c>
      <c r="D15" s="416">
        <v>118</v>
      </c>
      <c r="E15" s="411" t="s">
        <v>418</v>
      </c>
      <c r="F15" s="417" t="s">
        <v>470</v>
      </c>
      <c r="H15" s="409" t="str">
        <v>KYLE TEXTURE WHITE</v>
      </c>
    </row>
    <row r="16" spans="2:15">
      <c r="B16" s="417" t="s">
        <v>83</v>
      </c>
      <c r="C16" s="417" t="s">
        <v>20</v>
      </c>
      <c r="D16" s="416">
        <v>118</v>
      </c>
      <c r="E16" s="411" t="s">
        <v>418</v>
      </c>
      <c r="F16" s="417" t="s">
        <v>471</v>
      </c>
    </row>
    <row r="17" spans="2:6">
      <c r="B17" s="417" t="s">
        <v>83</v>
      </c>
      <c r="C17" s="417" t="s">
        <v>20</v>
      </c>
      <c r="D17" s="416">
        <v>118</v>
      </c>
      <c r="E17" s="411" t="s">
        <v>418</v>
      </c>
      <c r="F17" s="417" t="s">
        <v>472</v>
      </c>
    </row>
    <row r="18" spans="2:6">
      <c r="B18" s="417" t="s">
        <v>83</v>
      </c>
      <c r="C18" s="417" t="s">
        <v>20</v>
      </c>
      <c r="D18" s="416">
        <v>98</v>
      </c>
      <c r="E18" s="411" t="s">
        <v>417</v>
      </c>
      <c r="F18" s="417" t="s">
        <v>473</v>
      </c>
    </row>
    <row r="19" spans="2:6">
      <c r="B19" s="417" t="s">
        <v>83</v>
      </c>
      <c r="C19" s="417" t="s">
        <v>20</v>
      </c>
      <c r="D19" s="416">
        <v>98</v>
      </c>
      <c r="E19" s="411" t="s">
        <v>417</v>
      </c>
      <c r="F19" s="417" t="s">
        <v>102</v>
      </c>
    </row>
    <row r="20" spans="2:6">
      <c r="B20" s="417" t="s">
        <v>83</v>
      </c>
      <c r="C20" s="417" t="s">
        <v>20</v>
      </c>
      <c r="D20" s="416">
        <v>98</v>
      </c>
      <c r="E20" s="411" t="s">
        <v>419</v>
      </c>
      <c r="F20" s="417" t="s">
        <v>474</v>
      </c>
    </row>
    <row r="21" spans="2:6">
      <c r="B21" s="417" t="s">
        <v>83</v>
      </c>
      <c r="C21" s="417" t="s">
        <v>20</v>
      </c>
      <c r="D21" s="416">
        <v>98</v>
      </c>
      <c r="E21" s="411" t="s">
        <v>419</v>
      </c>
      <c r="F21" s="417" t="s">
        <v>475</v>
      </c>
    </row>
    <row r="22" spans="2:6">
      <c r="B22" s="417" t="s">
        <v>83</v>
      </c>
      <c r="C22" s="417" t="s">
        <v>20</v>
      </c>
      <c r="D22" s="416">
        <v>98</v>
      </c>
      <c r="E22" s="411" t="s">
        <v>419</v>
      </c>
      <c r="F22" s="417" t="s">
        <v>476</v>
      </c>
    </row>
    <row r="23" spans="2:6">
      <c r="B23" s="417" t="s">
        <v>83</v>
      </c>
      <c r="C23" s="417" t="s">
        <v>20</v>
      </c>
      <c r="D23" s="416">
        <v>98</v>
      </c>
      <c r="E23" s="411" t="s">
        <v>419</v>
      </c>
      <c r="F23" s="417" t="s">
        <v>104</v>
      </c>
    </row>
    <row r="24" spans="2:6">
      <c r="B24" s="417" t="s">
        <v>83</v>
      </c>
      <c r="C24" s="417" t="s">
        <v>20</v>
      </c>
      <c r="D24" s="416">
        <v>118</v>
      </c>
      <c r="E24" s="411" t="s">
        <v>420</v>
      </c>
      <c r="F24" s="417" t="s">
        <v>102</v>
      </c>
    </row>
    <row r="25" spans="2:6" ht="30">
      <c r="B25" s="417" t="s">
        <v>83</v>
      </c>
      <c r="C25" s="417" t="s">
        <v>20</v>
      </c>
      <c r="D25" s="416">
        <v>118</v>
      </c>
      <c r="E25" s="411" t="s">
        <v>420</v>
      </c>
      <c r="F25" s="417" t="s">
        <v>477</v>
      </c>
    </row>
    <row r="26" spans="2:6" ht="30">
      <c r="B26" s="417" t="s">
        <v>83</v>
      </c>
      <c r="C26" s="417" t="s">
        <v>20</v>
      </c>
      <c r="D26" s="416">
        <v>118</v>
      </c>
      <c r="E26" s="411" t="s">
        <v>420</v>
      </c>
      <c r="F26" s="417" t="s">
        <v>478</v>
      </c>
    </row>
    <row r="27" spans="2:6">
      <c r="B27" s="417" t="s">
        <v>83</v>
      </c>
      <c r="C27" s="417" t="s">
        <v>20</v>
      </c>
      <c r="D27" s="416">
        <v>118</v>
      </c>
      <c r="E27" s="411" t="s">
        <v>420</v>
      </c>
      <c r="F27" s="417" t="s">
        <v>479</v>
      </c>
    </row>
    <row r="28" spans="2:6">
      <c r="B28" s="417" t="s">
        <v>83</v>
      </c>
      <c r="C28" s="417" t="s">
        <v>20</v>
      </c>
      <c r="D28" s="416">
        <v>118</v>
      </c>
      <c r="E28" s="411" t="s">
        <v>420</v>
      </c>
      <c r="F28" s="417" t="s">
        <v>480</v>
      </c>
    </row>
    <row r="29" spans="2:6" ht="30">
      <c r="B29" s="417" t="s">
        <v>83</v>
      </c>
      <c r="C29" s="417" t="s">
        <v>20</v>
      </c>
      <c r="D29" s="416">
        <v>118</v>
      </c>
      <c r="E29" s="411" t="s">
        <v>420</v>
      </c>
      <c r="F29" s="417" t="s">
        <v>481</v>
      </c>
    </row>
    <row r="30" spans="2:6">
      <c r="B30" s="417" t="s">
        <v>83</v>
      </c>
      <c r="C30" s="417" t="s">
        <v>20</v>
      </c>
      <c r="D30" s="416">
        <v>118</v>
      </c>
      <c r="E30" s="411" t="s">
        <v>420</v>
      </c>
      <c r="F30" s="417" t="s">
        <v>482</v>
      </c>
    </row>
    <row r="31" spans="2:6" ht="30">
      <c r="B31" s="417" t="s">
        <v>83</v>
      </c>
      <c r="C31" s="417" t="s">
        <v>20</v>
      </c>
      <c r="D31" s="416">
        <v>94</v>
      </c>
      <c r="E31" s="411" t="s">
        <v>421</v>
      </c>
      <c r="F31" s="417" t="s">
        <v>493</v>
      </c>
    </row>
    <row r="32" spans="2:6" ht="30">
      <c r="B32" s="417" t="s">
        <v>83</v>
      </c>
      <c r="C32" s="417" t="s">
        <v>20</v>
      </c>
      <c r="D32" s="416">
        <v>94</v>
      </c>
      <c r="E32" s="411" t="s">
        <v>422</v>
      </c>
      <c r="F32" s="417" t="s">
        <v>493</v>
      </c>
    </row>
    <row r="33" spans="2:6" ht="30">
      <c r="B33" s="417" t="s">
        <v>83</v>
      </c>
      <c r="C33" s="417" t="s">
        <v>20</v>
      </c>
      <c r="D33" s="416">
        <v>78</v>
      </c>
      <c r="E33" s="411" t="s">
        <v>423</v>
      </c>
      <c r="F33" s="417" t="s">
        <v>102</v>
      </c>
    </row>
    <row r="34" spans="2:6" ht="45">
      <c r="B34" s="417" t="s">
        <v>83</v>
      </c>
      <c r="C34" s="417" t="s">
        <v>20</v>
      </c>
      <c r="D34" s="416">
        <v>118</v>
      </c>
      <c r="E34" s="411" t="s">
        <v>424</v>
      </c>
      <c r="F34" s="417" t="s">
        <v>102</v>
      </c>
    </row>
    <row r="35" spans="2:6">
      <c r="B35" s="417" t="s">
        <v>83</v>
      </c>
      <c r="C35" s="417" t="s">
        <v>20</v>
      </c>
      <c r="D35" s="416">
        <v>98</v>
      </c>
      <c r="E35" s="411" t="s">
        <v>425</v>
      </c>
      <c r="F35" s="417" t="s">
        <v>483</v>
      </c>
    </row>
    <row r="36" spans="2:6">
      <c r="B36" s="417" t="s">
        <v>83</v>
      </c>
      <c r="C36" s="417" t="s">
        <v>20</v>
      </c>
      <c r="D36" s="416">
        <v>98</v>
      </c>
      <c r="E36" s="411" t="s">
        <v>425</v>
      </c>
      <c r="F36" s="417" t="s">
        <v>473</v>
      </c>
    </row>
    <row r="37" spans="2:6">
      <c r="B37" s="417" t="s">
        <v>83</v>
      </c>
      <c r="C37" s="417" t="s">
        <v>20</v>
      </c>
      <c r="D37" s="416">
        <v>98</v>
      </c>
      <c r="E37" s="411" t="s">
        <v>425</v>
      </c>
      <c r="F37" s="417" t="s">
        <v>484</v>
      </c>
    </row>
    <row r="38" spans="2:6">
      <c r="B38" s="417" t="s">
        <v>83</v>
      </c>
      <c r="C38" s="417" t="s">
        <v>20</v>
      </c>
      <c r="D38" s="416">
        <v>98</v>
      </c>
      <c r="E38" s="411" t="s">
        <v>425</v>
      </c>
      <c r="F38" s="417" t="s">
        <v>485</v>
      </c>
    </row>
    <row r="39" spans="2:6">
      <c r="B39" s="417" t="s">
        <v>83</v>
      </c>
      <c r="C39" s="417" t="s">
        <v>20</v>
      </c>
      <c r="D39" s="416">
        <v>98</v>
      </c>
      <c r="E39" s="411" t="s">
        <v>425</v>
      </c>
      <c r="F39" s="417" t="s">
        <v>486</v>
      </c>
    </row>
    <row r="40" spans="2:6" ht="28.9" customHeight="1">
      <c r="B40" s="417" t="s">
        <v>83</v>
      </c>
      <c r="C40" s="417" t="s">
        <v>20</v>
      </c>
      <c r="D40" s="416">
        <v>98</v>
      </c>
      <c r="E40" s="411" t="s">
        <v>425</v>
      </c>
      <c r="F40" s="417" t="s">
        <v>487</v>
      </c>
    </row>
    <row r="41" spans="2:6">
      <c r="B41" s="417" t="s">
        <v>83</v>
      </c>
      <c r="C41" s="417" t="s">
        <v>20</v>
      </c>
      <c r="D41" s="416">
        <v>98</v>
      </c>
      <c r="E41" s="411" t="s">
        <v>425</v>
      </c>
      <c r="F41" s="417" t="s">
        <v>488</v>
      </c>
    </row>
    <row r="42" spans="2:6">
      <c r="B42" s="417" t="s">
        <v>83</v>
      </c>
      <c r="C42" s="417" t="s">
        <v>20</v>
      </c>
      <c r="D42" s="416">
        <v>98</v>
      </c>
      <c r="E42" s="411" t="s">
        <v>425</v>
      </c>
      <c r="F42" s="417" t="s">
        <v>489</v>
      </c>
    </row>
    <row r="43" spans="2:6" ht="30">
      <c r="B43" s="417" t="s">
        <v>83</v>
      </c>
      <c r="C43" s="417" t="s">
        <v>20</v>
      </c>
      <c r="D43" s="416">
        <v>98</v>
      </c>
      <c r="E43" s="411" t="s">
        <v>425</v>
      </c>
      <c r="F43" s="417" t="s">
        <v>490</v>
      </c>
    </row>
    <row r="44" spans="2:6">
      <c r="B44" s="417" t="s">
        <v>83</v>
      </c>
      <c r="C44" s="417" t="s">
        <v>20</v>
      </c>
      <c r="D44" s="416">
        <v>98</v>
      </c>
      <c r="E44" s="411" t="s">
        <v>425</v>
      </c>
      <c r="F44" s="417" t="s">
        <v>491</v>
      </c>
    </row>
    <row r="45" spans="2:6">
      <c r="B45" s="417" t="s">
        <v>83</v>
      </c>
      <c r="C45" s="417" t="s">
        <v>20</v>
      </c>
      <c r="D45" s="416">
        <v>98</v>
      </c>
      <c r="E45" s="411" t="s">
        <v>425</v>
      </c>
      <c r="F45" s="417" t="s">
        <v>492</v>
      </c>
    </row>
    <row r="46" spans="2:6" ht="30">
      <c r="B46" s="417" t="s">
        <v>83</v>
      </c>
      <c r="C46" s="417" t="s">
        <v>20</v>
      </c>
      <c r="D46" s="416">
        <v>118</v>
      </c>
      <c r="E46" s="411" t="s">
        <v>443</v>
      </c>
      <c r="F46" s="417" t="s">
        <v>494</v>
      </c>
    </row>
    <row r="47" spans="2:6">
      <c r="B47" s="417" t="s">
        <v>83</v>
      </c>
      <c r="C47" s="417" t="s">
        <v>21</v>
      </c>
      <c r="D47" s="416">
        <v>118</v>
      </c>
      <c r="E47" s="411" t="s">
        <v>426</v>
      </c>
      <c r="F47" s="417" t="s">
        <v>465</v>
      </c>
    </row>
    <row r="48" spans="2:6">
      <c r="B48" s="417" t="s">
        <v>83</v>
      </c>
      <c r="C48" s="417" t="s">
        <v>21</v>
      </c>
      <c r="D48" s="416">
        <v>118</v>
      </c>
      <c r="E48" s="411" t="s">
        <v>426</v>
      </c>
      <c r="F48" s="417" t="s">
        <v>473</v>
      </c>
    </row>
    <row r="49" spans="2:6">
      <c r="B49" s="417" t="s">
        <v>83</v>
      </c>
      <c r="C49" s="417" t="s">
        <v>21</v>
      </c>
      <c r="D49" s="416">
        <v>118</v>
      </c>
      <c r="E49" s="411" t="s">
        <v>426</v>
      </c>
      <c r="F49" s="417" t="s">
        <v>466</v>
      </c>
    </row>
    <row r="50" spans="2:6">
      <c r="B50" s="417" t="s">
        <v>83</v>
      </c>
      <c r="C50" s="417" t="s">
        <v>21</v>
      </c>
      <c r="D50" s="416">
        <v>118</v>
      </c>
      <c r="E50" s="411" t="s">
        <v>426</v>
      </c>
      <c r="F50" s="417" t="s">
        <v>105</v>
      </c>
    </row>
    <row r="51" spans="2:6">
      <c r="B51" s="417" t="s">
        <v>83</v>
      </c>
      <c r="C51" s="417" t="s">
        <v>21</v>
      </c>
      <c r="D51" s="416">
        <v>118</v>
      </c>
      <c r="E51" s="411" t="s">
        <v>426</v>
      </c>
      <c r="F51" s="417" t="s">
        <v>496</v>
      </c>
    </row>
    <row r="52" spans="2:6">
      <c r="B52" s="417" t="s">
        <v>83</v>
      </c>
      <c r="C52" s="417" t="s">
        <v>21</v>
      </c>
      <c r="D52" s="416">
        <v>98</v>
      </c>
      <c r="E52" s="411" t="s">
        <v>433</v>
      </c>
      <c r="F52" s="417" t="s">
        <v>102</v>
      </c>
    </row>
    <row r="53" spans="2:6">
      <c r="B53" s="417" t="s">
        <v>83</v>
      </c>
      <c r="C53" s="417" t="s">
        <v>21</v>
      </c>
      <c r="D53" s="416">
        <v>98</v>
      </c>
      <c r="E53" s="411" t="s">
        <v>433</v>
      </c>
      <c r="F53" s="417" t="s">
        <v>497</v>
      </c>
    </row>
    <row r="54" spans="2:6">
      <c r="B54" s="417" t="s">
        <v>83</v>
      </c>
      <c r="C54" s="417" t="s">
        <v>21</v>
      </c>
      <c r="D54" s="416">
        <v>98</v>
      </c>
      <c r="E54" s="411" t="s">
        <v>433</v>
      </c>
      <c r="F54" s="417" t="s">
        <v>105</v>
      </c>
    </row>
    <row r="55" spans="2:6">
      <c r="B55" s="417" t="s">
        <v>83</v>
      </c>
      <c r="C55" s="417" t="s">
        <v>21</v>
      </c>
      <c r="D55" s="416">
        <v>98</v>
      </c>
      <c r="E55" s="411" t="s">
        <v>433</v>
      </c>
      <c r="F55" s="417" t="s">
        <v>498</v>
      </c>
    </row>
    <row r="56" spans="2:6">
      <c r="B56" s="417" t="s">
        <v>83</v>
      </c>
      <c r="C56" s="417" t="s">
        <v>21</v>
      </c>
      <c r="D56" s="416">
        <v>98</v>
      </c>
      <c r="E56" s="411" t="s">
        <v>432</v>
      </c>
      <c r="F56" s="417" t="s">
        <v>483</v>
      </c>
    </row>
    <row r="57" spans="2:6">
      <c r="B57" s="417" t="s">
        <v>83</v>
      </c>
      <c r="C57" s="417" t="s">
        <v>21</v>
      </c>
      <c r="D57" s="416">
        <v>98</v>
      </c>
      <c r="E57" s="411" t="s">
        <v>432</v>
      </c>
      <c r="F57" s="417" t="s">
        <v>497</v>
      </c>
    </row>
    <row r="58" spans="2:6">
      <c r="B58" s="417" t="s">
        <v>83</v>
      </c>
      <c r="C58" s="417" t="s">
        <v>21</v>
      </c>
      <c r="D58" s="416">
        <v>118</v>
      </c>
      <c r="E58" s="411" t="s">
        <v>428</v>
      </c>
      <c r="F58" s="417" t="s">
        <v>483</v>
      </c>
    </row>
    <row r="59" spans="2:6">
      <c r="B59" s="417" t="s">
        <v>83</v>
      </c>
      <c r="C59" s="417" t="s">
        <v>21</v>
      </c>
      <c r="D59" s="416">
        <v>118</v>
      </c>
      <c r="E59" s="411" t="s">
        <v>428</v>
      </c>
      <c r="F59" s="417" t="s">
        <v>473</v>
      </c>
    </row>
    <row r="60" spans="2:6">
      <c r="B60" s="417" t="s">
        <v>83</v>
      </c>
      <c r="C60" s="417" t="s">
        <v>21</v>
      </c>
      <c r="D60" s="416">
        <v>118</v>
      </c>
      <c r="E60" s="411" t="s">
        <v>428</v>
      </c>
      <c r="F60" s="417" t="s">
        <v>106</v>
      </c>
    </row>
    <row r="61" spans="2:6">
      <c r="B61" s="417" t="s">
        <v>83</v>
      </c>
      <c r="C61" s="417" t="s">
        <v>21</v>
      </c>
      <c r="D61" s="416">
        <v>118</v>
      </c>
      <c r="E61" s="411" t="s">
        <v>428</v>
      </c>
      <c r="F61" s="417" t="s">
        <v>487</v>
      </c>
    </row>
    <row r="62" spans="2:6">
      <c r="B62" s="417" t="s">
        <v>83</v>
      </c>
      <c r="C62" s="417" t="s">
        <v>21</v>
      </c>
      <c r="D62" s="416">
        <v>98</v>
      </c>
      <c r="E62" s="411" t="s">
        <v>434</v>
      </c>
      <c r="F62" s="417" t="s">
        <v>496</v>
      </c>
    </row>
    <row r="63" spans="2:6">
      <c r="B63" s="417" t="s">
        <v>83</v>
      </c>
      <c r="C63" s="417" t="s">
        <v>21</v>
      </c>
      <c r="D63" s="416">
        <v>98</v>
      </c>
      <c r="E63" s="411" t="s">
        <v>434</v>
      </c>
      <c r="F63" s="417" t="s">
        <v>499</v>
      </c>
    </row>
    <row r="64" spans="2:6">
      <c r="B64" s="417" t="s">
        <v>83</v>
      </c>
      <c r="C64" s="417" t="s">
        <v>21</v>
      </c>
      <c r="D64" s="416">
        <v>98</v>
      </c>
      <c r="E64" s="411" t="s">
        <v>434</v>
      </c>
      <c r="F64" s="417" t="s">
        <v>486</v>
      </c>
    </row>
    <row r="65" spans="2:7">
      <c r="B65" s="417" t="s">
        <v>83</v>
      </c>
      <c r="C65" s="417" t="s">
        <v>21</v>
      </c>
      <c r="D65" s="416">
        <v>98</v>
      </c>
      <c r="E65" s="411" t="s">
        <v>434</v>
      </c>
      <c r="F65" s="417" t="s">
        <v>500</v>
      </c>
    </row>
    <row r="66" spans="2:7">
      <c r="B66" s="417" t="s">
        <v>83</v>
      </c>
      <c r="C66" s="417" t="s">
        <v>21</v>
      </c>
      <c r="D66" s="416">
        <v>98</v>
      </c>
      <c r="E66" s="411" t="s">
        <v>434</v>
      </c>
      <c r="F66" s="417" t="s">
        <v>469</v>
      </c>
    </row>
    <row r="67" spans="2:7" ht="30">
      <c r="B67" s="417" t="s">
        <v>83</v>
      </c>
      <c r="C67" s="417" t="s">
        <v>21</v>
      </c>
      <c r="D67" s="416">
        <v>118</v>
      </c>
      <c r="E67" s="411" t="s">
        <v>427</v>
      </c>
      <c r="F67" s="417" t="s">
        <v>102</v>
      </c>
    </row>
    <row r="68" spans="2:7" ht="45">
      <c r="B68" s="417" t="s">
        <v>83</v>
      </c>
      <c r="C68" s="417" t="s">
        <v>21</v>
      </c>
      <c r="D68" s="416">
        <v>94</v>
      </c>
      <c r="E68" s="411" t="s">
        <v>429</v>
      </c>
      <c r="F68" s="417" t="s">
        <v>102</v>
      </c>
    </row>
    <row r="69" spans="2:7" ht="30">
      <c r="B69" s="417" t="s">
        <v>83</v>
      </c>
      <c r="C69" s="417" t="s">
        <v>21</v>
      </c>
      <c r="D69" s="416">
        <v>98.5</v>
      </c>
      <c r="E69" s="411" t="s">
        <v>430</v>
      </c>
      <c r="F69" s="417" t="s">
        <v>102</v>
      </c>
    </row>
    <row r="70" spans="2:7" ht="30">
      <c r="B70" s="417" t="s">
        <v>83</v>
      </c>
      <c r="C70" s="417" t="s">
        <v>21</v>
      </c>
      <c r="D70" s="416">
        <v>78</v>
      </c>
      <c r="E70" s="411" t="s">
        <v>431</v>
      </c>
      <c r="F70" s="417" t="s">
        <v>102</v>
      </c>
    </row>
    <row r="71" spans="2:7">
      <c r="B71" s="417" t="s">
        <v>83</v>
      </c>
      <c r="C71" s="417" t="s">
        <v>22</v>
      </c>
      <c r="D71" s="416">
        <v>98</v>
      </c>
      <c r="E71" s="411" t="s">
        <v>435</v>
      </c>
      <c r="F71" s="417" t="s">
        <v>485</v>
      </c>
      <c r="G71" s="417"/>
    </row>
    <row r="72" spans="2:7">
      <c r="B72" s="417" t="s">
        <v>83</v>
      </c>
      <c r="C72" s="417" t="s">
        <v>22</v>
      </c>
      <c r="D72" s="416">
        <v>98</v>
      </c>
      <c r="E72" s="411" t="s">
        <v>435</v>
      </c>
      <c r="F72" s="417" t="s">
        <v>496</v>
      </c>
      <c r="G72" s="417"/>
    </row>
    <row r="73" spans="2:7">
      <c r="B73" s="417" t="s">
        <v>83</v>
      </c>
      <c r="C73" s="417" t="s">
        <v>22</v>
      </c>
      <c r="D73" s="416">
        <v>118</v>
      </c>
      <c r="E73" s="411" t="s">
        <v>436</v>
      </c>
      <c r="F73" s="417" t="s">
        <v>483</v>
      </c>
      <c r="G73" s="417"/>
    </row>
    <row r="74" spans="2:7">
      <c r="B74" s="417" t="s">
        <v>83</v>
      </c>
      <c r="C74" s="417" t="s">
        <v>22</v>
      </c>
      <c r="D74" s="416">
        <v>118</v>
      </c>
      <c r="E74" s="411" t="s">
        <v>436</v>
      </c>
      <c r="F74" s="417" t="s">
        <v>466</v>
      </c>
      <c r="G74" s="417"/>
    </row>
    <row r="75" spans="2:7">
      <c r="B75" s="417" t="s">
        <v>83</v>
      </c>
      <c r="C75" s="417" t="s">
        <v>22</v>
      </c>
      <c r="D75" s="416">
        <v>118</v>
      </c>
      <c r="E75" s="411" t="s">
        <v>436</v>
      </c>
      <c r="F75" s="417" t="s">
        <v>105</v>
      </c>
      <c r="G75" s="417"/>
    </row>
    <row r="76" spans="2:7">
      <c r="B76" s="417" t="s">
        <v>83</v>
      </c>
      <c r="C76" s="417" t="s">
        <v>22</v>
      </c>
      <c r="D76" s="416">
        <v>118</v>
      </c>
      <c r="E76" s="411" t="s">
        <v>436</v>
      </c>
      <c r="F76" s="417" t="s">
        <v>492</v>
      </c>
      <c r="G76" s="417"/>
    </row>
    <row r="77" spans="2:7">
      <c r="B77" s="417" t="s">
        <v>83</v>
      </c>
      <c r="C77" s="417" t="s">
        <v>22</v>
      </c>
      <c r="D77" s="416">
        <v>118</v>
      </c>
      <c r="E77" s="411" t="s">
        <v>436</v>
      </c>
      <c r="F77" s="417" t="s">
        <v>502</v>
      </c>
      <c r="G77" s="417"/>
    </row>
    <row r="78" spans="2:7">
      <c r="B78" s="417" t="s">
        <v>83</v>
      </c>
      <c r="C78" s="417" t="s">
        <v>22</v>
      </c>
      <c r="D78" s="416">
        <v>118</v>
      </c>
      <c r="E78" s="411" t="s">
        <v>437</v>
      </c>
      <c r="F78" s="417" t="s">
        <v>102</v>
      </c>
      <c r="G78" s="417"/>
    </row>
    <row r="79" spans="2:7">
      <c r="B79" s="417" t="s">
        <v>83</v>
      </c>
      <c r="C79" s="417" t="s">
        <v>22</v>
      </c>
      <c r="D79" s="416">
        <v>118</v>
      </c>
      <c r="E79" s="411" t="s">
        <v>437</v>
      </c>
      <c r="F79" s="417" t="s">
        <v>497</v>
      </c>
      <c r="G79" s="417"/>
    </row>
    <row r="80" spans="2:7">
      <c r="B80" s="417" t="s">
        <v>83</v>
      </c>
      <c r="C80" s="417" t="s">
        <v>22</v>
      </c>
      <c r="D80" s="416">
        <v>118</v>
      </c>
      <c r="E80" s="411" t="s">
        <v>437</v>
      </c>
      <c r="F80" s="417" t="s">
        <v>484</v>
      </c>
      <c r="G80" s="417"/>
    </row>
    <row r="81" spans="2:7">
      <c r="B81" s="417" t="s">
        <v>83</v>
      </c>
      <c r="C81" s="417" t="s">
        <v>22</v>
      </c>
      <c r="D81" s="416">
        <v>118</v>
      </c>
      <c r="E81" s="411" t="s">
        <v>437</v>
      </c>
      <c r="F81" s="417" t="s">
        <v>485</v>
      </c>
      <c r="G81" s="417"/>
    </row>
    <row r="82" spans="2:7">
      <c r="B82" s="417" t="s">
        <v>83</v>
      </c>
      <c r="C82" s="417" t="s">
        <v>22</v>
      </c>
      <c r="D82" s="416">
        <v>118</v>
      </c>
      <c r="E82" s="411" t="s">
        <v>437</v>
      </c>
      <c r="F82" s="417" t="s">
        <v>502</v>
      </c>
      <c r="G82" s="417"/>
    </row>
    <row r="83" spans="2:7">
      <c r="B83" s="417" t="s">
        <v>83</v>
      </c>
      <c r="C83" s="417" t="s">
        <v>22</v>
      </c>
      <c r="D83" s="416">
        <v>118</v>
      </c>
      <c r="E83" s="411" t="s">
        <v>438</v>
      </c>
      <c r="F83" s="417" t="s">
        <v>483</v>
      </c>
      <c r="G83" s="417"/>
    </row>
    <row r="84" spans="2:7">
      <c r="B84" s="417" t="s">
        <v>83</v>
      </c>
      <c r="C84" s="417" t="s">
        <v>22</v>
      </c>
      <c r="D84" s="416">
        <v>118</v>
      </c>
      <c r="E84" s="411" t="s">
        <v>438</v>
      </c>
      <c r="F84" s="417" t="s">
        <v>473</v>
      </c>
      <c r="G84" s="417"/>
    </row>
    <row r="85" spans="2:7">
      <c r="B85" s="417" t="s">
        <v>83</v>
      </c>
      <c r="C85" s="417" t="s">
        <v>22</v>
      </c>
      <c r="D85" s="416">
        <v>118</v>
      </c>
      <c r="E85" s="411" t="s">
        <v>438</v>
      </c>
      <c r="F85" s="417" t="s">
        <v>106</v>
      </c>
      <c r="G85" s="417"/>
    </row>
    <row r="86" spans="2:7">
      <c r="B86" s="417" t="s">
        <v>83</v>
      </c>
      <c r="C86" s="417" t="s">
        <v>22</v>
      </c>
      <c r="D86" s="416">
        <v>118</v>
      </c>
      <c r="E86" s="411" t="s">
        <v>438</v>
      </c>
      <c r="F86" s="417" t="s">
        <v>487</v>
      </c>
      <c r="G86" s="417"/>
    </row>
    <row r="87" spans="2:7" ht="45">
      <c r="B87" s="417" t="s">
        <v>83</v>
      </c>
      <c r="C87" s="417" t="s">
        <v>22</v>
      </c>
      <c r="D87" s="416">
        <v>118</v>
      </c>
      <c r="E87" s="411" t="s">
        <v>439</v>
      </c>
      <c r="F87" s="417" t="s">
        <v>102</v>
      </c>
      <c r="G87" s="417"/>
    </row>
    <row r="88" spans="2:7">
      <c r="B88" s="417" t="s">
        <v>83</v>
      </c>
      <c r="C88" s="417" t="s">
        <v>22</v>
      </c>
      <c r="D88" s="416">
        <v>98</v>
      </c>
      <c r="E88" s="411" t="s">
        <v>440</v>
      </c>
      <c r="F88" s="417" t="s">
        <v>465</v>
      </c>
      <c r="G88" s="417"/>
    </row>
    <row r="89" spans="2:7">
      <c r="B89" s="417" t="s">
        <v>83</v>
      </c>
      <c r="C89" s="417" t="s">
        <v>22</v>
      </c>
      <c r="D89" s="416">
        <v>98</v>
      </c>
      <c r="E89" s="411" t="s">
        <v>440</v>
      </c>
      <c r="F89" s="417" t="s">
        <v>466</v>
      </c>
      <c r="G89" s="417"/>
    </row>
    <row r="90" spans="2:7">
      <c r="B90" s="417" t="s">
        <v>83</v>
      </c>
      <c r="C90" s="417" t="s">
        <v>22</v>
      </c>
      <c r="D90" s="416">
        <v>98</v>
      </c>
      <c r="E90" s="411" t="s">
        <v>440</v>
      </c>
      <c r="F90" s="417" t="s">
        <v>467</v>
      </c>
      <c r="G90" s="417"/>
    </row>
    <row r="91" spans="2:7" ht="30">
      <c r="B91" s="417" t="s">
        <v>83</v>
      </c>
      <c r="C91" s="417" t="s">
        <v>22</v>
      </c>
      <c r="D91" s="416">
        <v>118</v>
      </c>
      <c r="E91" s="411" t="s">
        <v>441</v>
      </c>
      <c r="F91" s="417" t="s">
        <v>503</v>
      </c>
      <c r="G91" s="417"/>
    </row>
    <row r="92" spans="2:7" ht="30">
      <c r="B92" s="417" t="s">
        <v>83</v>
      </c>
      <c r="C92" s="417" t="s">
        <v>22</v>
      </c>
      <c r="D92" s="416">
        <v>118</v>
      </c>
      <c r="E92" s="411" t="s">
        <v>441</v>
      </c>
      <c r="F92" s="417" t="s">
        <v>504</v>
      </c>
      <c r="G92" s="417"/>
    </row>
    <row r="93" spans="2:7">
      <c r="B93" s="417" t="s">
        <v>83</v>
      </c>
      <c r="C93" s="417" t="s">
        <v>22</v>
      </c>
      <c r="D93" s="416">
        <v>118</v>
      </c>
      <c r="E93" s="411" t="s">
        <v>441</v>
      </c>
      <c r="F93" s="417" t="s">
        <v>505</v>
      </c>
      <c r="G93" s="417"/>
    </row>
    <row r="94" spans="2:7">
      <c r="B94" s="417" t="s">
        <v>83</v>
      </c>
      <c r="C94" s="417" t="s">
        <v>23</v>
      </c>
      <c r="D94" s="416">
        <v>118</v>
      </c>
      <c r="E94" s="411" t="s">
        <v>444</v>
      </c>
      <c r="F94" s="417" t="s">
        <v>482</v>
      </c>
      <c r="G94" s="417"/>
    </row>
    <row r="95" spans="2:7">
      <c r="B95" s="417" t="s">
        <v>83</v>
      </c>
      <c r="C95" s="417" t="s">
        <v>23</v>
      </c>
      <c r="D95" s="416">
        <v>118</v>
      </c>
      <c r="E95" s="411" t="s">
        <v>444</v>
      </c>
      <c r="F95" s="417" t="s">
        <v>511</v>
      </c>
      <c r="G95" s="417"/>
    </row>
    <row r="96" spans="2:7">
      <c r="B96" s="417" t="s">
        <v>83</v>
      </c>
      <c r="C96" s="417" t="s">
        <v>23</v>
      </c>
      <c r="D96" s="416">
        <v>118</v>
      </c>
      <c r="E96" s="411" t="s">
        <v>444</v>
      </c>
      <c r="F96" s="417" t="s">
        <v>512</v>
      </c>
      <c r="G96" s="417"/>
    </row>
    <row r="97" spans="2:7">
      <c r="B97" s="417" t="s">
        <v>83</v>
      </c>
      <c r="C97" s="417" t="s">
        <v>23</v>
      </c>
      <c r="D97" s="416">
        <v>118</v>
      </c>
      <c r="E97" s="411" t="s">
        <v>444</v>
      </c>
      <c r="F97" s="417" t="s">
        <v>473</v>
      </c>
      <c r="G97" s="417"/>
    </row>
    <row r="98" spans="2:7">
      <c r="B98" s="417" t="s">
        <v>83</v>
      </c>
      <c r="C98" s="417" t="s">
        <v>23</v>
      </c>
      <c r="D98" s="416">
        <v>118</v>
      </c>
      <c r="E98" s="411" t="s">
        <v>445</v>
      </c>
      <c r="F98" s="417" t="s">
        <v>102</v>
      </c>
      <c r="G98" s="417"/>
    </row>
    <row r="99" spans="2:7" ht="30">
      <c r="B99" s="417" t="s">
        <v>83</v>
      </c>
      <c r="C99" s="417" t="s">
        <v>23</v>
      </c>
      <c r="D99" s="416">
        <v>118</v>
      </c>
      <c r="E99" s="411" t="s">
        <v>445</v>
      </c>
      <c r="F99" s="417" t="s">
        <v>478</v>
      </c>
      <c r="G99" s="417"/>
    </row>
    <row r="100" spans="2:7" ht="30">
      <c r="B100" s="417" t="s">
        <v>83</v>
      </c>
      <c r="C100" s="417" t="s">
        <v>23</v>
      </c>
      <c r="D100" s="416">
        <v>118</v>
      </c>
      <c r="E100" s="411" t="s">
        <v>445</v>
      </c>
      <c r="F100" s="417" t="s">
        <v>481</v>
      </c>
      <c r="G100" s="417"/>
    </row>
    <row r="101" spans="2:7">
      <c r="B101" s="417" t="s">
        <v>83</v>
      </c>
      <c r="C101" s="417" t="s">
        <v>23</v>
      </c>
      <c r="D101" s="416">
        <v>118</v>
      </c>
      <c r="E101" s="411" t="s">
        <v>445</v>
      </c>
      <c r="F101" s="417" t="s">
        <v>482</v>
      </c>
      <c r="G101" s="417"/>
    </row>
    <row r="102" spans="2:7">
      <c r="B102" s="417" t="s">
        <v>83</v>
      </c>
      <c r="C102" s="417" t="s">
        <v>23</v>
      </c>
      <c r="D102" s="416">
        <v>110</v>
      </c>
      <c r="E102" s="411" t="s">
        <v>442</v>
      </c>
      <c r="F102" s="417" t="s">
        <v>102</v>
      </c>
      <c r="G102" s="417"/>
    </row>
    <row r="103" spans="2:7">
      <c r="B103" s="417" t="s">
        <v>85</v>
      </c>
      <c r="C103" s="417" t="s">
        <v>19</v>
      </c>
      <c r="D103" s="416">
        <v>98</v>
      </c>
      <c r="E103" s="411" t="s">
        <v>509</v>
      </c>
      <c r="F103" s="417" t="s">
        <v>482</v>
      </c>
      <c r="G103" s="417"/>
    </row>
    <row r="104" spans="2:7">
      <c r="B104" s="417" t="s">
        <v>85</v>
      </c>
      <c r="C104" s="417" t="s">
        <v>19</v>
      </c>
      <c r="D104" s="416">
        <v>98</v>
      </c>
      <c r="E104" s="411" t="s">
        <v>509</v>
      </c>
      <c r="F104" s="417" t="s">
        <v>480</v>
      </c>
      <c r="G104" s="417"/>
    </row>
    <row r="105" spans="2:7">
      <c r="B105" s="417" t="s">
        <v>85</v>
      </c>
      <c r="C105" s="417" t="s">
        <v>19</v>
      </c>
      <c r="D105" s="416">
        <v>98</v>
      </c>
      <c r="E105" s="411" t="s">
        <v>509</v>
      </c>
      <c r="F105" s="417" t="s">
        <v>502</v>
      </c>
      <c r="G105" s="417"/>
    </row>
    <row r="106" spans="2:7">
      <c r="B106" s="417" t="s">
        <v>85</v>
      </c>
      <c r="C106" s="417" t="s">
        <v>19</v>
      </c>
      <c r="D106" s="416">
        <v>98</v>
      </c>
      <c r="E106" s="411" t="s">
        <v>509</v>
      </c>
      <c r="F106" s="417" t="s">
        <v>105</v>
      </c>
      <c r="G106" s="417"/>
    </row>
    <row r="107" spans="2:7">
      <c r="B107" s="417" t="s">
        <v>85</v>
      </c>
      <c r="C107" s="417" t="s">
        <v>19</v>
      </c>
      <c r="D107" s="416">
        <v>98</v>
      </c>
      <c r="E107" s="411" t="s">
        <v>509</v>
      </c>
      <c r="F107" s="417" t="s">
        <v>513</v>
      </c>
      <c r="G107" s="417"/>
    </row>
    <row r="108" spans="2:7">
      <c r="B108" s="417" t="s">
        <v>85</v>
      </c>
      <c r="C108" s="417" t="s">
        <v>19</v>
      </c>
      <c r="D108" s="416">
        <v>98</v>
      </c>
      <c r="E108" s="411" t="s">
        <v>509</v>
      </c>
      <c r="F108" s="417" t="s">
        <v>514</v>
      </c>
      <c r="G108" s="417"/>
    </row>
    <row r="109" spans="2:7">
      <c r="B109" s="417" t="s">
        <v>85</v>
      </c>
      <c r="C109" s="417" t="s">
        <v>19</v>
      </c>
      <c r="D109" s="416">
        <v>98</v>
      </c>
      <c r="E109" s="411" t="s">
        <v>509</v>
      </c>
      <c r="F109" s="417" t="s">
        <v>515</v>
      </c>
      <c r="G109" s="417"/>
    </row>
    <row r="110" spans="2:7" ht="30">
      <c r="B110" s="417" t="s">
        <v>85</v>
      </c>
      <c r="C110" s="417" t="s">
        <v>19</v>
      </c>
      <c r="D110" s="416">
        <v>98</v>
      </c>
      <c r="E110" s="411" t="s">
        <v>509</v>
      </c>
      <c r="F110" s="417" t="s">
        <v>516</v>
      </c>
      <c r="G110" s="417"/>
    </row>
    <row r="111" spans="2:7">
      <c r="B111" s="417" t="s">
        <v>85</v>
      </c>
      <c r="C111" s="417" t="s">
        <v>19</v>
      </c>
      <c r="D111" s="416">
        <v>98</v>
      </c>
      <c r="E111" s="411" t="s">
        <v>509</v>
      </c>
      <c r="F111" s="417" t="s">
        <v>486</v>
      </c>
      <c r="G111" s="417"/>
    </row>
    <row r="112" spans="2:7">
      <c r="B112" s="417" t="s">
        <v>85</v>
      </c>
      <c r="C112" s="417" t="s">
        <v>19</v>
      </c>
      <c r="D112" s="416">
        <v>98</v>
      </c>
      <c r="E112" s="411" t="s">
        <v>509</v>
      </c>
      <c r="F112" s="417" t="s">
        <v>517</v>
      </c>
      <c r="G112" s="417"/>
    </row>
    <row r="113" spans="2:7">
      <c r="B113" s="417" t="s">
        <v>85</v>
      </c>
      <c r="C113" s="417" t="s">
        <v>19</v>
      </c>
      <c r="D113" s="416">
        <v>98</v>
      </c>
      <c r="E113" s="411" t="s">
        <v>509</v>
      </c>
      <c r="F113" s="417" t="s">
        <v>518</v>
      </c>
      <c r="G113" s="417"/>
    </row>
    <row r="114" spans="2:7">
      <c r="B114" s="417" t="s">
        <v>85</v>
      </c>
      <c r="C114" s="417" t="s">
        <v>19</v>
      </c>
      <c r="D114" s="416">
        <v>98</v>
      </c>
      <c r="E114" s="411" t="s">
        <v>509</v>
      </c>
      <c r="F114" s="417" t="s">
        <v>519</v>
      </c>
      <c r="G114" s="417"/>
    </row>
    <row r="115" spans="2:7">
      <c r="B115" s="417" t="s">
        <v>85</v>
      </c>
      <c r="C115" s="417" t="s">
        <v>19</v>
      </c>
      <c r="D115" s="416" t="s">
        <v>528</v>
      </c>
      <c r="E115" s="411" t="s">
        <v>520</v>
      </c>
      <c r="F115" s="417" t="s">
        <v>521</v>
      </c>
      <c r="G115" s="417"/>
    </row>
    <row r="116" spans="2:7" ht="30">
      <c r="B116" s="417" t="s">
        <v>85</v>
      </c>
      <c r="C116" s="417" t="s">
        <v>19</v>
      </c>
      <c r="D116" s="416" t="s">
        <v>528</v>
      </c>
      <c r="E116" s="411" t="s">
        <v>520</v>
      </c>
      <c r="F116" s="417" t="s">
        <v>522</v>
      </c>
      <c r="G116" s="417"/>
    </row>
    <row r="117" spans="2:7">
      <c r="B117" s="417" t="s">
        <v>85</v>
      </c>
      <c r="C117" s="417" t="s">
        <v>19</v>
      </c>
      <c r="D117" s="416" t="s">
        <v>528</v>
      </c>
      <c r="E117" s="411" t="s">
        <v>520</v>
      </c>
      <c r="F117" s="417" t="s">
        <v>523</v>
      </c>
      <c r="G117" s="417"/>
    </row>
    <row r="118" spans="2:7">
      <c r="B118" s="417" t="s">
        <v>85</v>
      </c>
      <c r="C118" s="417" t="s">
        <v>19</v>
      </c>
      <c r="D118" s="416" t="s">
        <v>528</v>
      </c>
      <c r="E118" s="411" t="s">
        <v>520</v>
      </c>
      <c r="F118" s="417" t="s">
        <v>499</v>
      </c>
      <c r="G118" s="417"/>
    </row>
    <row r="119" spans="2:7" ht="30">
      <c r="B119" s="417" t="s">
        <v>85</v>
      </c>
      <c r="C119" s="417" t="s">
        <v>19</v>
      </c>
      <c r="D119" s="416" t="s">
        <v>528</v>
      </c>
      <c r="E119" s="411" t="s">
        <v>520</v>
      </c>
      <c r="F119" s="417" t="s">
        <v>524</v>
      </c>
      <c r="G119" s="417"/>
    </row>
    <row r="120" spans="2:7" ht="30">
      <c r="B120" s="417" t="s">
        <v>85</v>
      </c>
      <c r="C120" s="417" t="s">
        <v>19</v>
      </c>
      <c r="D120" s="416" t="s">
        <v>528</v>
      </c>
      <c r="E120" s="411" t="s">
        <v>520</v>
      </c>
      <c r="F120" s="417" t="s">
        <v>525</v>
      </c>
      <c r="G120" s="417"/>
    </row>
    <row r="121" spans="2:7">
      <c r="B121" s="417" t="s">
        <v>85</v>
      </c>
      <c r="C121" s="417" t="s">
        <v>19</v>
      </c>
      <c r="D121" s="416" t="s">
        <v>528</v>
      </c>
      <c r="E121" s="411" t="s">
        <v>520</v>
      </c>
      <c r="F121" s="417" t="s">
        <v>526</v>
      </c>
      <c r="G121" s="417"/>
    </row>
    <row r="122" spans="2:7" ht="30">
      <c r="B122" s="417" t="s">
        <v>85</v>
      </c>
      <c r="C122" s="417" t="s">
        <v>19</v>
      </c>
      <c r="D122" s="416" t="s">
        <v>528</v>
      </c>
      <c r="E122" s="411" t="s">
        <v>520</v>
      </c>
      <c r="F122" s="417" t="s">
        <v>527</v>
      </c>
      <c r="G122" s="417"/>
    </row>
    <row r="123" spans="2:7">
      <c r="B123" s="417" t="s">
        <v>85</v>
      </c>
      <c r="C123" s="417" t="s">
        <v>19</v>
      </c>
      <c r="D123" s="429">
        <v>118</v>
      </c>
      <c r="E123" s="414" t="s">
        <v>508</v>
      </c>
      <c r="F123" s="442" t="s">
        <v>549</v>
      </c>
      <c r="G123" s="417"/>
    </row>
    <row r="124" spans="2:7">
      <c r="B124" s="417" t="s">
        <v>85</v>
      </c>
      <c r="C124" s="417" t="s">
        <v>19</v>
      </c>
      <c r="D124" s="429">
        <v>110</v>
      </c>
      <c r="E124" s="414" t="s">
        <v>510</v>
      </c>
      <c r="F124" s="442" t="s">
        <v>549</v>
      </c>
      <c r="G124" s="417"/>
    </row>
    <row r="125" spans="2:7">
      <c r="B125" s="417" t="s">
        <v>85</v>
      </c>
      <c r="C125" s="417" t="s">
        <v>20</v>
      </c>
      <c r="D125" s="403">
        <v>110</v>
      </c>
      <c r="E125" s="414" t="s">
        <v>530</v>
      </c>
      <c r="F125" s="417" t="s">
        <v>521</v>
      </c>
      <c r="G125" s="417"/>
    </row>
    <row r="126" spans="2:7" ht="30">
      <c r="B126" s="417" t="s">
        <v>85</v>
      </c>
      <c r="C126" s="417" t="s">
        <v>20</v>
      </c>
      <c r="D126" s="403">
        <v>110</v>
      </c>
      <c r="E126" s="414" t="s">
        <v>530</v>
      </c>
      <c r="F126" s="417" t="s">
        <v>522</v>
      </c>
      <c r="G126" s="417"/>
    </row>
    <row r="127" spans="2:7">
      <c r="B127" s="417" t="s">
        <v>85</v>
      </c>
      <c r="C127" s="417" t="s">
        <v>20</v>
      </c>
      <c r="D127" s="403">
        <v>110</v>
      </c>
      <c r="E127" s="414" t="s">
        <v>530</v>
      </c>
      <c r="F127" s="417" t="s">
        <v>523</v>
      </c>
      <c r="G127" s="417"/>
    </row>
    <row r="128" spans="2:7">
      <c r="B128" s="417" t="s">
        <v>85</v>
      </c>
      <c r="C128" s="417" t="s">
        <v>20</v>
      </c>
      <c r="D128" s="403">
        <v>110</v>
      </c>
      <c r="E128" s="414" t="s">
        <v>530</v>
      </c>
      <c r="F128" s="417" t="s">
        <v>499</v>
      </c>
      <c r="G128" s="417"/>
    </row>
    <row r="129" spans="2:7" ht="30">
      <c r="B129" s="417" t="s">
        <v>85</v>
      </c>
      <c r="C129" s="417" t="s">
        <v>20</v>
      </c>
      <c r="D129" s="403">
        <v>110</v>
      </c>
      <c r="E129" s="414" t="s">
        <v>530</v>
      </c>
      <c r="F129" s="417" t="s">
        <v>524</v>
      </c>
      <c r="G129" s="417"/>
    </row>
    <row r="130" spans="2:7" ht="30">
      <c r="B130" s="417" t="s">
        <v>85</v>
      </c>
      <c r="C130" s="417" t="s">
        <v>20</v>
      </c>
      <c r="D130" s="403">
        <v>110</v>
      </c>
      <c r="E130" s="414" t="s">
        <v>530</v>
      </c>
      <c r="F130" s="417" t="s">
        <v>525</v>
      </c>
      <c r="G130" s="417"/>
    </row>
    <row r="131" spans="2:7">
      <c r="B131" s="417" t="s">
        <v>85</v>
      </c>
      <c r="C131" s="417" t="s">
        <v>20</v>
      </c>
      <c r="D131" s="403">
        <v>110</v>
      </c>
      <c r="E131" s="414" t="s">
        <v>530</v>
      </c>
      <c r="F131" s="417" t="s">
        <v>526</v>
      </c>
      <c r="G131" s="417"/>
    </row>
    <row r="132" spans="2:7" ht="30">
      <c r="B132" s="417" t="s">
        <v>85</v>
      </c>
      <c r="C132" s="417" t="s">
        <v>20</v>
      </c>
      <c r="D132" s="403">
        <v>110</v>
      </c>
      <c r="E132" s="414" t="s">
        <v>530</v>
      </c>
      <c r="F132" s="417" t="s">
        <v>527</v>
      </c>
      <c r="G132" s="417"/>
    </row>
    <row r="133" spans="2:7">
      <c r="B133" s="417" t="s">
        <v>85</v>
      </c>
      <c r="C133" s="417" t="s">
        <v>20</v>
      </c>
      <c r="D133" s="403">
        <v>98</v>
      </c>
      <c r="E133" s="414" t="s">
        <v>531</v>
      </c>
      <c r="F133" s="417" t="s">
        <v>538</v>
      </c>
      <c r="G133" s="417"/>
    </row>
    <row r="134" spans="2:7" ht="30">
      <c r="B134" s="417" t="s">
        <v>85</v>
      </c>
      <c r="C134" s="417" t="s">
        <v>20</v>
      </c>
      <c r="D134" s="403">
        <v>98</v>
      </c>
      <c r="E134" s="414" t="s">
        <v>531</v>
      </c>
      <c r="F134" s="417" t="s">
        <v>539</v>
      </c>
      <c r="G134" s="417"/>
    </row>
    <row r="135" spans="2:7">
      <c r="B135" s="417" t="s">
        <v>85</v>
      </c>
      <c r="C135" s="417" t="s">
        <v>20</v>
      </c>
      <c r="D135" s="403">
        <v>98</v>
      </c>
      <c r="E135" s="414" t="s">
        <v>531</v>
      </c>
      <c r="F135" s="417" t="s">
        <v>540</v>
      </c>
      <c r="G135" s="417"/>
    </row>
    <row r="136" spans="2:7">
      <c r="B136" s="417" t="s">
        <v>85</v>
      </c>
      <c r="C136" s="417" t="s">
        <v>20</v>
      </c>
      <c r="D136" s="403">
        <v>98</v>
      </c>
      <c r="E136" s="414" t="s">
        <v>531</v>
      </c>
      <c r="F136" s="417" t="s">
        <v>541</v>
      </c>
      <c r="G136" s="417"/>
    </row>
    <row r="137" spans="2:7">
      <c r="B137" s="417" t="s">
        <v>85</v>
      </c>
      <c r="C137" s="417" t="s">
        <v>20</v>
      </c>
      <c r="D137" s="403">
        <v>112</v>
      </c>
      <c r="E137" s="414" t="s">
        <v>532</v>
      </c>
      <c r="F137" s="417" t="s">
        <v>542</v>
      </c>
      <c r="G137" s="417"/>
    </row>
    <row r="138" spans="2:7">
      <c r="B138" s="417" t="s">
        <v>85</v>
      </c>
      <c r="C138" s="417" t="s">
        <v>20</v>
      </c>
      <c r="D138" s="403">
        <v>112</v>
      </c>
      <c r="E138" s="414" t="s">
        <v>532</v>
      </c>
      <c r="F138" s="417" t="s">
        <v>543</v>
      </c>
      <c r="G138" s="417"/>
    </row>
    <row r="139" spans="2:7">
      <c r="B139" s="417" t="s">
        <v>85</v>
      </c>
      <c r="C139" s="417" t="s">
        <v>20</v>
      </c>
      <c r="D139" s="403">
        <v>112</v>
      </c>
      <c r="E139" s="414" t="s">
        <v>532</v>
      </c>
      <c r="F139" s="417" t="s">
        <v>544</v>
      </c>
      <c r="G139" s="417"/>
    </row>
    <row r="140" spans="2:7">
      <c r="B140" s="417" t="s">
        <v>85</v>
      </c>
      <c r="C140" s="417" t="s">
        <v>20</v>
      </c>
      <c r="D140" s="403">
        <v>112</v>
      </c>
      <c r="E140" s="414" t="s">
        <v>532</v>
      </c>
      <c r="F140" s="417" t="s">
        <v>545</v>
      </c>
      <c r="G140" s="417"/>
    </row>
    <row r="141" spans="2:7">
      <c r="B141" s="417" t="s">
        <v>85</v>
      </c>
      <c r="C141" s="417" t="s">
        <v>20</v>
      </c>
      <c r="D141" s="403">
        <v>118</v>
      </c>
      <c r="E141" s="414" t="s">
        <v>533</v>
      </c>
      <c r="F141" s="417" t="s">
        <v>482</v>
      </c>
      <c r="G141" s="417"/>
    </row>
    <row r="142" spans="2:7">
      <c r="B142" s="417" t="s">
        <v>85</v>
      </c>
      <c r="C142" s="417" t="s">
        <v>20</v>
      </c>
      <c r="D142" s="403">
        <v>118</v>
      </c>
      <c r="E142" s="414" t="s">
        <v>533</v>
      </c>
      <c r="F142" s="417" t="s">
        <v>521</v>
      </c>
      <c r="G142" s="417"/>
    </row>
    <row r="143" spans="2:7">
      <c r="B143" s="417" t="s">
        <v>85</v>
      </c>
      <c r="C143" s="417" t="s">
        <v>20</v>
      </c>
      <c r="D143" s="403">
        <v>118</v>
      </c>
      <c r="E143" s="414" t="s">
        <v>533</v>
      </c>
      <c r="F143" s="417" t="s">
        <v>511</v>
      </c>
      <c r="G143" s="417"/>
    </row>
    <row r="144" spans="2:7" ht="30">
      <c r="B144" s="417" t="s">
        <v>85</v>
      </c>
      <c r="C144" s="417" t="s">
        <v>20</v>
      </c>
      <c r="D144" s="403">
        <v>118</v>
      </c>
      <c r="E144" s="414" t="s">
        <v>533</v>
      </c>
      <c r="F144" s="417" t="s">
        <v>546</v>
      </c>
      <c r="G144" s="417"/>
    </row>
    <row r="145" spans="2:7">
      <c r="B145" s="417" t="s">
        <v>85</v>
      </c>
      <c r="C145" s="417" t="s">
        <v>20</v>
      </c>
      <c r="D145" s="403">
        <v>118</v>
      </c>
      <c r="E145" s="414" t="s">
        <v>533</v>
      </c>
      <c r="F145" s="417" t="s">
        <v>499</v>
      </c>
      <c r="G145" s="417"/>
    </row>
    <row r="146" spans="2:7">
      <c r="B146" s="417" t="s">
        <v>85</v>
      </c>
      <c r="C146" s="417" t="s">
        <v>20</v>
      </c>
      <c r="D146" s="403">
        <v>118</v>
      </c>
      <c r="E146" s="414" t="s">
        <v>533</v>
      </c>
      <c r="F146" s="417" t="s">
        <v>106</v>
      </c>
      <c r="G146" s="417"/>
    </row>
    <row r="147" spans="2:7" ht="30">
      <c r="B147" s="417" t="s">
        <v>85</v>
      </c>
      <c r="C147" s="417" t="s">
        <v>20</v>
      </c>
      <c r="D147" s="403">
        <v>118</v>
      </c>
      <c r="E147" s="414" t="s">
        <v>533</v>
      </c>
      <c r="F147" s="417" t="s">
        <v>547</v>
      </c>
      <c r="G147" s="417"/>
    </row>
    <row r="148" spans="2:7">
      <c r="B148" s="417" t="s">
        <v>85</v>
      </c>
      <c r="C148" s="417" t="s">
        <v>20</v>
      </c>
      <c r="D148" s="403">
        <v>118</v>
      </c>
      <c r="E148" s="414" t="s">
        <v>533</v>
      </c>
      <c r="F148" s="417" t="s">
        <v>548</v>
      </c>
      <c r="G148" s="417"/>
    </row>
    <row r="149" spans="2:7">
      <c r="B149" s="417" t="s">
        <v>85</v>
      </c>
      <c r="C149" s="417" t="s">
        <v>20</v>
      </c>
      <c r="D149" s="403">
        <v>118</v>
      </c>
      <c r="E149" s="414" t="s">
        <v>533</v>
      </c>
      <c r="F149" s="417" t="s">
        <v>102</v>
      </c>
      <c r="G149" s="417"/>
    </row>
    <row r="150" spans="2:7">
      <c r="B150" s="417" t="s">
        <v>85</v>
      </c>
      <c r="C150" s="417" t="s">
        <v>20</v>
      </c>
      <c r="D150" s="403">
        <v>112</v>
      </c>
      <c r="E150" s="414" t="s">
        <v>534</v>
      </c>
      <c r="F150" s="417" t="s">
        <v>549</v>
      </c>
      <c r="G150" s="417"/>
    </row>
    <row r="151" spans="2:7">
      <c r="B151" s="417" t="s">
        <v>85</v>
      </c>
      <c r="C151" s="417" t="s">
        <v>20</v>
      </c>
      <c r="D151" s="403">
        <v>118</v>
      </c>
      <c r="E151" s="414" t="s">
        <v>535</v>
      </c>
      <c r="F151" s="417" t="s">
        <v>550</v>
      </c>
      <c r="G151" s="417"/>
    </row>
    <row r="152" spans="2:7">
      <c r="B152" s="417" t="s">
        <v>85</v>
      </c>
      <c r="C152" s="417" t="s">
        <v>20</v>
      </c>
      <c r="D152" s="403">
        <v>118</v>
      </c>
      <c r="E152" s="414" t="s">
        <v>535</v>
      </c>
      <c r="F152" s="417" t="s">
        <v>551</v>
      </c>
      <c r="G152" s="417"/>
    </row>
    <row r="153" spans="2:7">
      <c r="B153" s="417" t="s">
        <v>85</v>
      </c>
      <c r="C153" s="417" t="s">
        <v>20</v>
      </c>
      <c r="D153" s="403">
        <v>118</v>
      </c>
      <c r="E153" s="414" t="s">
        <v>535</v>
      </c>
      <c r="F153" s="417" t="s">
        <v>496</v>
      </c>
      <c r="G153" s="417"/>
    </row>
    <row r="154" spans="2:7">
      <c r="B154" s="417" t="s">
        <v>85</v>
      </c>
      <c r="C154" s="417" t="s">
        <v>20</v>
      </c>
      <c r="D154" s="403">
        <v>118</v>
      </c>
      <c r="E154" s="414" t="s">
        <v>535</v>
      </c>
      <c r="F154" s="417" t="s">
        <v>552</v>
      </c>
      <c r="G154" s="417"/>
    </row>
    <row r="155" spans="2:7">
      <c r="B155" s="417" t="s">
        <v>85</v>
      </c>
      <c r="C155" s="417" t="s">
        <v>20</v>
      </c>
      <c r="D155" s="403">
        <v>118</v>
      </c>
      <c r="E155" s="414" t="s">
        <v>535</v>
      </c>
      <c r="F155" s="417" t="s">
        <v>553</v>
      </c>
      <c r="G155" s="417"/>
    </row>
    <row r="156" spans="2:7">
      <c r="B156" s="417" t="s">
        <v>85</v>
      </c>
      <c r="C156" s="417" t="s">
        <v>20</v>
      </c>
      <c r="D156" s="403">
        <v>118</v>
      </c>
      <c r="E156" s="414" t="s">
        <v>536</v>
      </c>
      <c r="F156" s="417" t="s">
        <v>102</v>
      </c>
      <c r="G156" s="417"/>
    </row>
    <row r="157" spans="2:7">
      <c r="B157" s="417" t="s">
        <v>85</v>
      </c>
      <c r="C157" s="417" t="s">
        <v>20</v>
      </c>
      <c r="D157" s="403">
        <v>118</v>
      </c>
      <c r="E157" s="414" t="s">
        <v>536</v>
      </c>
      <c r="F157" s="417" t="s">
        <v>498</v>
      </c>
      <c r="G157" s="417"/>
    </row>
    <row r="158" spans="2:7">
      <c r="B158" s="417" t="s">
        <v>85</v>
      </c>
      <c r="C158" s="417" t="s">
        <v>20</v>
      </c>
      <c r="D158" s="403">
        <v>118</v>
      </c>
      <c r="E158" s="414" t="s">
        <v>536</v>
      </c>
      <c r="F158" s="417" t="s">
        <v>488</v>
      </c>
      <c r="G158" s="417"/>
    </row>
    <row r="159" spans="2:7">
      <c r="B159" s="417" t="s">
        <v>85</v>
      </c>
      <c r="C159" s="417" t="s">
        <v>20</v>
      </c>
      <c r="D159" s="403">
        <v>118</v>
      </c>
      <c r="E159" s="414" t="s">
        <v>536</v>
      </c>
      <c r="F159" s="417" t="s">
        <v>105</v>
      </c>
      <c r="G159" s="417"/>
    </row>
    <row r="160" spans="2:7">
      <c r="B160" s="417" t="s">
        <v>85</v>
      </c>
      <c r="C160" s="417" t="s">
        <v>20</v>
      </c>
      <c r="D160" s="403">
        <v>62</v>
      </c>
      <c r="E160" s="414" t="s">
        <v>537</v>
      </c>
      <c r="F160" s="417" t="s">
        <v>499</v>
      </c>
      <c r="G160" s="417"/>
    </row>
    <row r="161" spans="2:8">
      <c r="B161" s="417" t="s">
        <v>85</v>
      </c>
      <c r="C161" s="417" t="s">
        <v>20</v>
      </c>
      <c r="D161" s="403">
        <v>62</v>
      </c>
      <c r="E161" s="414" t="s">
        <v>537</v>
      </c>
      <c r="F161" s="417" t="s">
        <v>521</v>
      </c>
      <c r="G161" s="417"/>
    </row>
    <row r="162" spans="2:8">
      <c r="B162" s="417" t="s">
        <v>85</v>
      </c>
      <c r="C162" s="417" t="s">
        <v>20</v>
      </c>
      <c r="D162" s="403">
        <v>62</v>
      </c>
      <c r="E162" s="414" t="s">
        <v>537</v>
      </c>
      <c r="F162" s="417" t="s">
        <v>105</v>
      </c>
      <c r="G162" s="417"/>
      <c r="H162" s="417"/>
    </row>
    <row r="163" spans="2:8">
      <c r="B163" s="417" t="s">
        <v>85</v>
      </c>
      <c r="C163" s="417" t="s">
        <v>20</v>
      </c>
      <c r="D163" s="403">
        <v>62</v>
      </c>
      <c r="E163" s="414" t="s">
        <v>537</v>
      </c>
      <c r="F163" s="417" t="s">
        <v>548</v>
      </c>
      <c r="G163" s="417"/>
      <c r="H163" s="417"/>
    </row>
    <row r="164" spans="2:8">
      <c r="B164" s="417" t="s">
        <v>85</v>
      </c>
      <c r="C164" s="417" t="s">
        <v>21</v>
      </c>
      <c r="D164" s="403">
        <v>110</v>
      </c>
      <c r="E164" s="414" t="s">
        <v>555</v>
      </c>
      <c r="F164" s="417" t="s">
        <v>549</v>
      </c>
      <c r="G164" s="417"/>
      <c r="H164" s="417"/>
    </row>
    <row r="165" spans="2:8">
      <c r="B165" s="417" t="s">
        <v>85</v>
      </c>
      <c r="C165" s="417" t="s">
        <v>21</v>
      </c>
      <c r="D165" s="403">
        <v>118</v>
      </c>
      <c r="E165" s="414" t="s">
        <v>537</v>
      </c>
      <c r="F165" s="417" t="s">
        <v>499</v>
      </c>
      <c r="G165" s="417"/>
      <c r="H165" s="417"/>
    </row>
    <row r="166" spans="2:8">
      <c r="B166" s="417" t="s">
        <v>85</v>
      </c>
      <c r="C166" s="417" t="s">
        <v>21</v>
      </c>
      <c r="D166" s="403">
        <v>118</v>
      </c>
      <c r="E166" s="414" t="s">
        <v>537</v>
      </c>
      <c r="F166" s="417" t="s">
        <v>521</v>
      </c>
      <c r="G166" s="417"/>
      <c r="H166" s="417"/>
    </row>
    <row r="167" spans="2:8">
      <c r="B167" s="417" t="s">
        <v>85</v>
      </c>
      <c r="C167" s="417" t="s">
        <v>21</v>
      </c>
      <c r="D167" s="403">
        <v>118</v>
      </c>
      <c r="E167" s="414" t="s">
        <v>537</v>
      </c>
      <c r="F167" s="417" t="s">
        <v>105</v>
      </c>
      <c r="G167" s="417"/>
      <c r="H167" s="417"/>
    </row>
    <row r="168" spans="2:8">
      <c r="B168" s="417" t="s">
        <v>85</v>
      </c>
      <c r="C168" s="417" t="s">
        <v>21</v>
      </c>
      <c r="D168" s="403">
        <v>118</v>
      </c>
      <c r="E168" s="414" t="s">
        <v>537</v>
      </c>
      <c r="F168" s="417" t="s">
        <v>548</v>
      </c>
      <c r="G168" s="417"/>
      <c r="H168" s="417"/>
    </row>
    <row r="169" spans="2:8">
      <c r="B169" s="417" t="s">
        <v>85</v>
      </c>
      <c r="C169" s="417" t="s">
        <v>21</v>
      </c>
      <c r="D169" s="403">
        <v>110</v>
      </c>
      <c r="E169" s="414" t="s">
        <v>556</v>
      </c>
      <c r="F169" s="417" t="s">
        <v>496</v>
      </c>
      <c r="G169" s="417"/>
      <c r="H169" s="417"/>
    </row>
    <row r="170" spans="2:8">
      <c r="B170" s="417" t="s">
        <v>85</v>
      </c>
      <c r="C170" s="417" t="s">
        <v>21</v>
      </c>
      <c r="D170" s="403">
        <v>110</v>
      </c>
      <c r="E170" s="414" t="s">
        <v>556</v>
      </c>
      <c r="F170" s="417" t="s">
        <v>511</v>
      </c>
      <c r="G170" s="417"/>
      <c r="H170" s="417"/>
    </row>
    <row r="171" spans="2:8">
      <c r="B171" s="417" t="s">
        <v>85</v>
      </c>
      <c r="C171" s="417" t="s">
        <v>21</v>
      </c>
      <c r="D171" s="403">
        <v>110</v>
      </c>
      <c r="E171" s="414" t="s">
        <v>556</v>
      </c>
      <c r="F171" s="417" t="s">
        <v>560</v>
      </c>
      <c r="G171" s="417"/>
      <c r="H171" s="417"/>
    </row>
    <row r="172" spans="2:8">
      <c r="B172" s="417" t="s">
        <v>85</v>
      </c>
      <c r="C172" s="417" t="s">
        <v>21</v>
      </c>
      <c r="D172" s="403">
        <v>110</v>
      </c>
      <c r="E172" s="414" t="s">
        <v>556</v>
      </c>
      <c r="F172" s="417" t="s">
        <v>105</v>
      </c>
      <c r="G172" s="417"/>
      <c r="H172" s="417"/>
    </row>
    <row r="173" spans="2:8">
      <c r="B173" s="417" t="s">
        <v>85</v>
      </c>
      <c r="C173" s="417" t="s">
        <v>21</v>
      </c>
      <c r="D173" s="403">
        <v>110</v>
      </c>
      <c r="E173" s="414" t="s">
        <v>556</v>
      </c>
      <c r="F173" s="417" t="s">
        <v>488</v>
      </c>
      <c r="G173" s="417"/>
      <c r="H173" s="417"/>
    </row>
    <row r="174" spans="2:8" ht="30">
      <c r="B174" s="417" t="s">
        <v>85</v>
      </c>
      <c r="C174" s="417" t="s">
        <v>21</v>
      </c>
      <c r="D174" s="403">
        <v>110</v>
      </c>
      <c r="E174" s="414" t="s">
        <v>557</v>
      </c>
      <c r="F174" s="417" t="s">
        <v>561</v>
      </c>
      <c r="G174" s="417"/>
      <c r="H174" s="417"/>
    </row>
    <row r="175" spans="2:8">
      <c r="B175" s="417" t="s">
        <v>85</v>
      </c>
      <c r="C175" s="417" t="s">
        <v>21</v>
      </c>
      <c r="D175" s="403">
        <v>110</v>
      </c>
      <c r="E175" s="414" t="s">
        <v>557</v>
      </c>
      <c r="F175" s="417" t="s">
        <v>521</v>
      </c>
      <c r="G175" s="417"/>
      <c r="H175" s="417"/>
    </row>
    <row r="176" spans="2:8">
      <c r="B176" s="417" t="s">
        <v>85</v>
      </c>
      <c r="C176" s="417" t="s">
        <v>21</v>
      </c>
      <c r="D176" s="403">
        <v>110</v>
      </c>
      <c r="E176" s="414" t="s">
        <v>557</v>
      </c>
      <c r="F176" s="417" t="s">
        <v>106</v>
      </c>
      <c r="G176" s="417"/>
      <c r="H176" s="417"/>
    </row>
    <row r="177" spans="2:8">
      <c r="B177" s="417" t="s">
        <v>85</v>
      </c>
      <c r="C177" s="417" t="s">
        <v>21</v>
      </c>
      <c r="D177" s="403">
        <v>110</v>
      </c>
      <c r="E177" s="414" t="s">
        <v>557</v>
      </c>
      <c r="F177" s="417" t="s">
        <v>499</v>
      </c>
      <c r="G177" s="417"/>
      <c r="H177" s="417"/>
    </row>
    <row r="178" spans="2:8">
      <c r="B178" s="417" t="s">
        <v>85</v>
      </c>
      <c r="C178" s="417" t="s">
        <v>21</v>
      </c>
      <c r="D178" s="403">
        <v>118</v>
      </c>
      <c r="E178" s="414" t="s">
        <v>558</v>
      </c>
      <c r="F178" s="417" t="s">
        <v>469</v>
      </c>
      <c r="G178" s="417"/>
      <c r="H178" s="417"/>
    </row>
    <row r="179" spans="2:8">
      <c r="B179" s="417" t="s">
        <v>85</v>
      </c>
      <c r="C179" s="417" t="s">
        <v>21</v>
      </c>
      <c r="D179" s="403">
        <v>118</v>
      </c>
      <c r="E179" s="414" t="s">
        <v>558</v>
      </c>
      <c r="F179" s="417" t="s">
        <v>473</v>
      </c>
      <c r="G179" s="417"/>
      <c r="H179" s="417"/>
    </row>
    <row r="180" spans="2:8">
      <c r="B180" s="417" t="s">
        <v>85</v>
      </c>
      <c r="C180" s="417" t="s">
        <v>21</v>
      </c>
      <c r="D180" s="403">
        <v>118</v>
      </c>
      <c r="E180" s="414" t="s">
        <v>558</v>
      </c>
      <c r="F180" s="417" t="s">
        <v>102</v>
      </c>
      <c r="G180" s="417"/>
      <c r="H180" s="417"/>
    </row>
    <row r="181" spans="2:8" ht="30">
      <c r="B181" s="417" t="s">
        <v>85</v>
      </c>
      <c r="C181" s="417" t="s">
        <v>21</v>
      </c>
      <c r="D181" s="403">
        <v>118</v>
      </c>
      <c r="E181" s="414" t="s">
        <v>559</v>
      </c>
      <c r="F181" s="417" t="s">
        <v>562</v>
      </c>
      <c r="G181" s="417"/>
      <c r="H181" s="417"/>
    </row>
    <row r="182" spans="2:8">
      <c r="B182" s="417" t="s">
        <v>85</v>
      </c>
      <c r="C182" s="417" t="s">
        <v>21</v>
      </c>
      <c r="D182" s="403">
        <v>118</v>
      </c>
      <c r="E182" s="414" t="s">
        <v>559</v>
      </c>
      <c r="F182" s="417" t="s">
        <v>563</v>
      </c>
      <c r="G182" s="417"/>
      <c r="H182" s="417"/>
    </row>
    <row r="183" spans="2:8">
      <c r="B183" s="417" t="s">
        <v>85</v>
      </c>
      <c r="C183" s="417" t="s">
        <v>21</v>
      </c>
      <c r="D183" s="403">
        <v>118</v>
      </c>
      <c r="E183" s="414" t="s">
        <v>559</v>
      </c>
      <c r="F183" s="417" t="s">
        <v>488</v>
      </c>
      <c r="G183" s="417"/>
      <c r="H183" s="417"/>
    </row>
    <row r="184" spans="2:8">
      <c r="B184" s="417" t="s">
        <v>85</v>
      </c>
      <c r="C184" s="417" t="s">
        <v>21</v>
      </c>
      <c r="D184" s="403">
        <v>118</v>
      </c>
      <c r="E184" s="414" t="s">
        <v>559</v>
      </c>
      <c r="F184" s="417" t="s">
        <v>104</v>
      </c>
      <c r="G184" s="417"/>
      <c r="H184" s="417"/>
    </row>
    <row r="185" spans="2:8">
      <c r="B185" s="417" t="s">
        <v>85</v>
      </c>
      <c r="C185" s="417" t="s">
        <v>22</v>
      </c>
      <c r="D185" s="403">
        <v>110</v>
      </c>
      <c r="E185" s="414" t="s">
        <v>565</v>
      </c>
      <c r="F185" s="417" t="s">
        <v>496</v>
      </c>
      <c r="G185" s="417"/>
      <c r="H185" s="417"/>
    </row>
    <row r="186" spans="2:8">
      <c r="B186" s="417" t="s">
        <v>85</v>
      </c>
      <c r="C186" s="417" t="s">
        <v>22</v>
      </c>
      <c r="D186" s="403">
        <v>110</v>
      </c>
      <c r="E186" s="414" t="s">
        <v>565</v>
      </c>
      <c r="F186" s="417" t="s">
        <v>105</v>
      </c>
      <c r="G186" s="417"/>
      <c r="H186" s="417"/>
    </row>
    <row r="187" spans="2:8">
      <c r="B187" s="417" t="s">
        <v>85</v>
      </c>
      <c r="C187" s="417" t="s">
        <v>22</v>
      </c>
      <c r="D187" s="403">
        <v>110</v>
      </c>
      <c r="E187" s="414" t="s">
        <v>565</v>
      </c>
      <c r="F187" s="417" t="s">
        <v>497</v>
      </c>
      <c r="G187" s="417"/>
      <c r="H187" s="417"/>
    </row>
    <row r="188" spans="2:8">
      <c r="B188" s="417" t="s">
        <v>85</v>
      </c>
      <c r="C188" s="417" t="s">
        <v>22</v>
      </c>
      <c r="D188" s="403">
        <v>110</v>
      </c>
      <c r="E188" s="414" t="s">
        <v>565</v>
      </c>
      <c r="F188" s="417" t="s">
        <v>473</v>
      </c>
      <c r="G188" s="417"/>
      <c r="H188" s="417"/>
    </row>
    <row r="189" spans="2:8">
      <c r="B189" s="417" t="s">
        <v>85</v>
      </c>
      <c r="C189" s="417" t="s">
        <v>22</v>
      </c>
      <c r="D189" s="403">
        <v>110</v>
      </c>
      <c r="E189" s="414" t="s">
        <v>566</v>
      </c>
      <c r="F189" s="417" t="s">
        <v>105</v>
      </c>
      <c r="G189" s="417"/>
      <c r="H189" s="417"/>
    </row>
    <row r="190" spans="2:8">
      <c r="B190" s="417" t="s">
        <v>85</v>
      </c>
      <c r="C190" s="417" t="s">
        <v>22</v>
      </c>
      <c r="D190" s="403">
        <v>110</v>
      </c>
      <c r="E190" s="414" t="s">
        <v>566</v>
      </c>
      <c r="F190" s="417" t="s">
        <v>473</v>
      </c>
      <c r="G190" s="417"/>
      <c r="H190" s="417"/>
    </row>
    <row r="191" spans="2:8">
      <c r="B191" s="417" t="s">
        <v>85</v>
      </c>
      <c r="C191" s="417" t="s">
        <v>22</v>
      </c>
      <c r="D191" s="403">
        <v>110</v>
      </c>
      <c r="E191" s="414" t="s">
        <v>566</v>
      </c>
      <c r="F191" s="417" t="s">
        <v>102</v>
      </c>
      <c r="G191" s="417"/>
      <c r="H191" s="417"/>
    </row>
    <row r="192" spans="2:8">
      <c r="G192" s="417"/>
      <c r="H192" s="417"/>
    </row>
    <row r="193" spans="7:8">
      <c r="G193" s="417"/>
      <c r="H193" s="417"/>
    </row>
    <row r="194" spans="7:8">
      <c r="G194" s="417"/>
      <c r="H194" s="417"/>
    </row>
    <row r="195" spans="7:8">
      <c r="G195" s="417"/>
      <c r="H195" s="417"/>
    </row>
    <row r="196" spans="7:8">
      <c r="G196" s="417"/>
      <c r="H196" s="417"/>
    </row>
    <row r="197" spans="7:8">
      <c r="G197" s="417"/>
      <c r="H197" s="417"/>
    </row>
    <row r="198" spans="7:8">
      <c r="G198" s="417"/>
      <c r="H198" s="417"/>
    </row>
    <row r="199" spans="7:8">
      <c r="G199" s="417"/>
      <c r="H199" s="417"/>
    </row>
    <row r="200" spans="7:8">
      <c r="G200" s="417"/>
      <c r="H200" s="417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9" customWidth="1"/>
    <col min="3" max="3" width="33.5703125" style="409" customWidth="1"/>
    <col min="4" max="4" width="16.85546875" style="409" customWidth="1"/>
    <col min="5" max="5" width="11.5703125" style="402"/>
    <col min="6" max="6" width="11.5703125" style="409"/>
    <col min="7" max="7" width="38" style="409" customWidth="1"/>
    <col min="8" max="8" width="17" style="409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5" t="s">
        <v>165</v>
      </c>
      <c r="C4" s="436" t="s">
        <v>461</v>
      </c>
      <c r="D4" s="437" t="s">
        <v>163</v>
      </c>
      <c r="F4" s="425" t="s">
        <v>165</v>
      </c>
      <c r="G4" s="436" t="s">
        <v>461</v>
      </c>
      <c r="H4" s="437" t="s">
        <v>163</v>
      </c>
    </row>
    <row r="5" spans="2:8" ht="15.75" thickBot="1">
      <c r="B5" s="425">
        <v>98.5</v>
      </c>
      <c r="C5" s="408" t="s">
        <v>413</v>
      </c>
      <c r="D5" s="422" t="s">
        <v>462</v>
      </c>
      <c r="F5" s="426">
        <v>98</v>
      </c>
      <c r="G5" s="410" t="s">
        <v>509</v>
      </c>
      <c r="H5" s="415" t="s">
        <v>482</v>
      </c>
    </row>
    <row r="6" spans="2:8" ht="15.75" thickBot="1">
      <c r="F6" s="418">
        <v>98</v>
      </c>
      <c r="G6" s="411" t="s">
        <v>509</v>
      </c>
      <c r="H6" s="419" t="s">
        <v>480</v>
      </c>
    </row>
    <row r="7" spans="2:8" ht="15.75" thickBot="1">
      <c r="B7" s="487" t="s">
        <v>464</v>
      </c>
      <c r="C7" s="488"/>
      <c r="D7" s="489"/>
      <c r="F7" s="418">
        <v>98</v>
      </c>
      <c r="G7" s="411" t="s">
        <v>509</v>
      </c>
      <c r="H7" s="419" t="s">
        <v>502</v>
      </c>
    </row>
    <row r="8" spans="2:8" ht="15.75" thickBot="1">
      <c r="B8" s="426" t="s">
        <v>165</v>
      </c>
      <c r="C8" s="434" t="s">
        <v>461</v>
      </c>
      <c r="D8" s="435" t="s">
        <v>163</v>
      </c>
      <c r="F8" s="418">
        <v>98</v>
      </c>
      <c r="G8" s="411" t="s">
        <v>509</v>
      </c>
      <c r="H8" s="419" t="s">
        <v>105</v>
      </c>
    </row>
    <row r="9" spans="2:8">
      <c r="B9" s="426">
        <v>118</v>
      </c>
      <c r="C9" s="410" t="s">
        <v>414</v>
      </c>
      <c r="D9" s="415" t="s">
        <v>102</v>
      </c>
      <c r="F9" s="418">
        <v>98</v>
      </c>
      <c r="G9" s="411" t="s">
        <v>509</v>
      </c>
      <c r="H9" s="419" t="s">
        <v>513</v>
      </c>
    </row>
    <row r="10" spans="2:8">
      <c r="B10" s="418">
        <v>98</v>
      </c>
      <c r="C10" s="411" t="s">
        <v>415</v>
      </c>
      <c r="D10" s="419" t="s">
        <v>102</v>
      </c>
      <c r="F10" s="418">
        <v>98</v>
      </c>
      <c r="G10" s="411" t="s">
        <v>509</v>
      </c>
      <c r="H10" s="419" t="s">
        <v>514</v>
      </c>
    </row>
    <row r="11" spans="2:8">
      <c r="B11" s="418">
        <v>98</v>
      </c>
      <c r="C11" s="411" t="s">
        <v>415</v>
      </c>
      <c r="D11" s="419" t="s">
        <v>104</v>
      </c>
      <c r="F11" s="418">
        <v>98</v>
      </c>
      <c r="G11" s="411" t="s">
        <v>509</v>
      </c>
      <c r="H11" s="419" t="s">
        <v>515</v>
      </c>
    </row>
    <row r="12" spans="2:8">
      <c r="B12" s="418">
        <v>98</v>
      </c>
      <c r="C12" s="411" t="s">
        <v>415</v>
      </c>
      <c r="D12" s="419" t="s">
        <v>105</v>
      </c>
      <c r="F12" s="418">
        <v>98</v>
      </c>
      <c r="G12" s="411" t="s">
        <v>509</v>
      </c>
      <c r="H12" s="419" t="s">
        <v>516</v>
      </c>
    </row>
    <row r="13" spans="2:8">
      <c r="B13" s="418">
        <v>118</v>
      </c>
      <c r="C13" s="411" t="s">
        <v>416</v>
      </c>
      <c r="D13" s="419" t="s">
        <v>465</v>
      </c>
      <c r="F13" s="418">
        <v>98</v>
      </c>
      <c r="G13" s="411" t="s">
        <v>509</v>
      </c>
      <c r="H13" s="419" t="s">
        <v>486</v>
      </c>
    </row>
    <row r="14" spans="2:8">
      <c r="B14" s="418">
        <v>118</v>
      </c>
      <c r="C14" s="411" t="s">
        <v>418</v>
      </c>
      <c r="D14" s="419" t="s">
        <v>465</v>
      </c>
      <c r="F14" s="418">
        <v>98</v>
      </c>
      <c r="G14" s="411" t="s">
        <v>509</v>
      </c>
      <c r="H14" s="419" t="s">
        <v>517</v>
      </c>
    </row>
    <row r="15" spans="2:8">
      <c r="B15" s="418">
        <v>118</v>
      </c>
      <c r="C15" s="411" t="s">
        <v>418</v>
      </c>
      <c r="D15" s="419" t="s">
        <v>466</v>
      </c>
      <c r="F15" s="418">
        <v>98</v>
      </c>
      <c r="G15" s="411" t="s">
        <v>509</v>
      </c>
      <c r="H15" s="419" t="s">
        <v>518</v>
      </c>
    </row>
    <row r="16" spans="2:8">
      <c r="B16" s="418">
        <v>118</v>
      </c>
      <c r="C16" s="411" t="s">
        <v>418</v>
      </c>
      <c r="D16" s="419" t="s">
        <v>467</v>
      </c>
      <c r="F16" s="418">
        <v>98</v>
      </c>
      <c r="G16" s="411" t="s">
        <v>509</v>
      </c>
      <c r="H16" s="419" t="s">
        <v>519</v>
      </c>
    </row>
    <row r="17" spans="2:8">
      <c r="B17" s="418">
        <v>118</v>
      </c>
      <c r="C17" s="411" t="s">
        <v>418</v>
      </c>
      <c r="D17" s="419" t="s">
        <v>468</v>
      </c>
      <c r="F17" s="418" t="s">
        <v>528</v>
      </c>
      <c r="G17" s="411" t="s">
        <v>520</v>
      </c>
      <c r="H17" s="419" t="s">
        <v>521</v>
      </c>
    </row>
    <row r="18" spans="2:8">
      <c r="B18" s="418">
        <v>118</v>
      </c>
      <c r="C18" s="411" t="s">
        <v>418</v>
      </c>
      <c r="D18" s="419" t="s">
        <v>469</v>
      </c>
      <c r="F18" s="418" t="s">
        <v>528</v>
      </c>
      <c r="G18" s="411" t="s">
        <v>520</v>
      </c>
      <c r="H18" s="419" t="s">
        <v>522</v>
      </c>
    </row>
    <row r="19" spans="2:8">
      <c r="B19" s="418">
        <v>118</v>
      </c>
      <c r="C19" s="411" t="s">
        <v>418</v>
      </c>
      <c r="D19" s="419" t="s">
        <v>470</v>
      </c>
      <c r="F19" s="418" t="s">
        <v>528</v>
      </c>
      <c r="G19" s="411" t="s">
        <v>520</v>
      </c>
      <c r="H19" s="419" t="s">
        <v>523</v>
      </c>
    </row>
    <row r="20" spans="2:8">
      <c r="B20" s="418">
        <v>118</v>
      </c>
      <c r="C20" s="411" t="s">
        <v>418</v>
      </c>
      <c r="D20" s="419" t="s">
        <v>471</v>
      </c>
      <c r="F20" s="418" t="s">
        <v>528</v>
      </c>
      <c r="G20" s="411" t="s">
        <v>520</v>
      </c>
      <c r="H20" s="419" t="s">
        <v>499</v>
      </c>
    </row>
    <row r="21" spans="2:8">
      <c r="B21" s="418">
        <v>118</v>
      </c>
      <c r="C21" s="411" t="s">
        <v>418</v>
      </c>
      <c r="D21" s="419" t="s">
        <v>472</v>
      </c>
      <c r="F21" s="418" t="s">
        <v>528</v>
      </c>
      <c r="G21" s="411" t="s">
        <v>520</v>
      </c>
      <c r="H21" s="419" t="s">
        <v>524</v>
      </c>
    </row>
    <row r="22" spans="2:8">
      <c r="B22" s="418">
        <v>98</v>
      </c>
      <c r="C22" s="411" t="s">
        <v>417</v>
      </c>
      <c r="D22" s="419" t="s">
        <v>473</v>
      </c>
      <c r="F22" s="418" t="s">
        <v>528</v>
      </c>
      <c r="G22" s="411" t="s">
        <v>520</v>
      </c>
      <c r="H22" s="419" t="s">
        <v>525</v>
      </c>
    </row>
    <row r="23" spans="2:8">
      <c r="B23" s="418">
        <v>98</v>
      </c>
      <c r="C23" s="411" t="s">
        <v>417</v>
      </c>
      <c r="D23" s="419" t="s">
        <v>102</v>
      </c>
      <c r="F23" s="418" t="s">
        <v>528</v>
      </c>
      <c r="G23" s="411" t="s">
        <v>520</v>
      </c>
      <c r="H23" s="419" t="s">
        <v>526</v>
      </c>
    </row>
    <row r="24" spans="2:8">
      <c r="B24" s="418">
        <v>98</v>
      </c>
      <c r="C24" s="411" t="s">
        <v>419</v>
      </c>
      <c r="D24" s="419" t="s">
        <v>474</v>
      </c>
      <c r="F24" s="418" t="s">
        <v>528</v>
      </c>
      <c r="G24" s="411" t="s">
        <v>520</v>
      </c>
      <c r="H24" s="419" t="s">
        <v>527</v>
      </c>
    </row>
    <row r="25" spans="2:8">
      <c r="B25" s="418">
        <v>98</v>
      </c>
      <c r="C25" s="411" t="s">
        <v>419</v>
      </c>
      <c r="D25" s="419" t="s">
        <v>475</v>
      </c>
      <c r="F25" s="430">
        <v>118</v>
      </c>
      <c r="G25" s="414" t="s">
        <v>508</v>
      </c>
      <c r="H25" s="431"/>
    </row>
    <row r="26" spans="2:8" ht="15.75" thickBot="1">
      <c r="B26" s="418">
        <v>98</v>
      </c>
      <c r="C26" s="411" t="s">
        <v>419</v>
      </c>
      <c r="D26" s="419" t="s">
        <v>476</v>
      </c>
      <c r="F26" s="433">
        <v>110</v>
      </c>
      <c r="G26" s="424" t="s">
        <v>510</v>
      </c>
      <c r="H26" s="432"/>
    </row>
    <row r="27" spans="2:8" ht="15.75" thickBot="1">
      <c r="B27" s="418">
        <v>98</v>
      </c>
      <c r="C27" s="411" t="s">
        <v>419</v>
      </c>
      <c r="D27" s="419" t="s">
        <v>104</v>
      </c>
    </row>
    <row r="28" spans="2:8" ht="15.75" thickBot="1">
      <c r="B28" s="418">
        <v>118</v>
      </c>
      <c r="C28" s="411" t="s">
        <v>420</v>
      </c>
      <c r="D28" s="419" t="s">
        <v>102</v>
      </c>
      <c r="F28" s="487" t="s">
        <v>529</v>
      </c>
      <c r="G28" s="488"/>
      <c r="H28" s="489"/>
    </row>
    <row r="29" spans="2:8" ht="15.75" thickBot="1">
      <c r="B29" s="418">
        <v>118</v>
      </c>
      <c r="C29" s="411" t="s">
        <v>420</v>
      </c>
      <c r="D29" s="419" t="s">
        <v>477</v>
      </c>
      <c r="F29" s="425" t="s">
        <v>165</v>
      </c>
      <c r="G29" s="436" t="s">
        <v>461</v>
      </c>
      <c r="H29" s="437" t="s">
        <v>163</v>
      </c>
    </row>
    <row r="30" spans="2:8">
      <c r="B30" s="418">
        <v>118</v>
      </c>
      <c r="C30" s="411" t="s">
        <v>420</v>
      </c>
      <c r="D30" s="419" t="s">
        <v>478</v>
      </c>
      <c r="F30" s="404">
        <v>110</v>
      </c>
      <c r="G30" s="423" t="s">
        <v>530</v>
      </c>
      <c r="H30" s="415" t="s">
        <v>521</v>
      </c>
    </row>
    <row r="31" spans="2:8">
      <c r="B31" s="418">
        <v>118</v>
      </c>
      <c r="C31" s="411" t="s">
        <v>420</v>
      </c>
      <c r="D31" s="419" t="s">
        <v>479</v>
      </c>
      <c r="F31" s="405">
        <v>110</v>
      </c>
      <c r="G31" s="414" t="s">
        <v>530</v>
      </c>
      <c r="H31" s="419" t="s">
        <v>522</v>
      </c>
    </row>
    <row r="32" spans="2:8">
      <c r="B32" s="418">
        <v>118</v>
      </c>
      <c r="C32" s="411" t="s">
        <v>420</v>
      </c>
      <c r="D32" s="419" t="s">
        <v>480</v>
      </c>
      <c r="F32" s="405">
        <v>110</v>
      </c>
      <c r="G32" s="414" t="s">
        <v>530</v>
      </c>
      <c r="H32" s="419" t="s">
        <v>523</v>
      </c>
    </row>
    <row r="33" spans="2:8">
      <c r="B33" s="418">
        <v>118</v>
      </c>
      <c r="C33" s="411" t="s">
        <v>420</v>
      </c>
      <c r="D33" s="419" t="s">
        <v>481</v>
      </c>
      <c r="F33" s="405">
        <v>110</v>
      </c>
      <c r="G33" s="414" t="s">
        <v>530</v>
      </c>
      <c r="H33" s="419" t="s">
        <v>499</v>
      </c>
    </row>
    <row r="34" spans="2:8">
      <c r="B34" s="418">
        <v>118</v>
      </c>
      <c r="C34" s="411" t="s">
        <v>420</v>
      </c>
      <c r="D34" s="419" t="s">
        <v>482</v>
      </c>
      <c r="F34" s="405">
        <v>110</v>
      </c>
      <c r="G34" s="414" t="s">
        <v>530</v>
      </c>
      <c r="H34" s="419" t="s">
        <v>524</v>
      </c>
    </row>
    <row r="35" spans="2:8">
      <c r="B35" s="418">
        <v>94</v>
      </c>
      <c r="C35" s="411" t="s">
        <v>421</v>
      </c>
      <c r="D35" s="419" t="s">
        <v>493</v>
      </c>
      <c r="F35" s="405">
        <v>110</v>
      </c>
      <c r="G35" s="414" t="s">
        <v>530</v>
      </c>
      <c r="H35" s="419" t="s">
        <v>525</v>
      </c>
    </row>
    <row r="36" spans="2:8">
      <c r="B36" s="418">
        <v>94</v>
      </c>
      <c r="C36" s="411" t="s">
        <v>422</v>
      </c>
      <c r="D36" s="419" t="s">
        <v>493</v>
      </c>
      <c r="F36" s="405">
        <v>110</v>
      </c>
      <c r="G36" s="414" t="s">
        <v>530</v>
      </c>
      <c r="H36" s="419" t="s">
        <v>526</v>
      </c>
    </row>
    <row r="37" spans="2:8">
      <c r="B37" s="418">
        <v>78</v>
      </c>
      <c r="C37" s="411" t="s">
        <v>423</v>
      </c>
      <c r="D37" s="419" t="s">
        <v>102</v>
      </c>
      <c r="F37" s="405">
        <v>110</v>
      </c>
      <c r="G37" s="414" t="s">
        <v>530</v>
      </c>
      <c r="H37" s="419" t="s">
        <v>527</v>
      </c>
    </row>
    <row r="38" spans="2:8" ht="30">
      <c r="B38" s="418">
        <v>118</v>
      </c>
      <c r="C38" s="411" t="s">
        <v>424</v>
      </c>
      <c r="D38" s="419" t="s">
        <v>102</v>
      </c>
      <c r="F38" s="405">
        <v>98</v>
      </c>
      <c r="G38" s="414" t="s">
        <v>531</v>
      </c>
      <c r="H38" s="419" t="s">
        <v>538</v>
      </c>
    </row>
    <row r="39" spans="2:8">
      <c r="B39" s="418">
        <v>98</v>
      </c>
      <c r="C39" s="411" t="s">
        <v>425</v>
      </c>
      <c r="D39" s="419" t="s">
        <v>483</v>
      </c>
      <c r="F39" s="405">
        <v>98</v>
      </c>
      <c r="G39" s="414" t="s">
        <v>531</v>
      </c>
      <c r="H39" s="419" t="s">
        <v>539</v>
      </c>
    </row>
    <row r="40" spans="2:8">
      <c r="B40" s="418">
        <v>98</v>
      </c>
      <c r="C40" s="411" t="s">
        <v>425</v>
      </c>
      <c r="D40" s="419" t="s">
        <v>473</v>
      </c>
      <c r="F40" s="405">
        <v>98</v>
      </c>
      <c r="G40" s="414" t="s">
        <v>531</v>
      </c>
      <c r="H40" s="419" t="s">
        <v>540</v>
      </c>
    </row>
    <row r="41" spans="2:8">
      <c r="B41" s="418">
        <v>98</v>
      </c>
      <c r="C41" s="411" t="s">
        <v>425</v>
      </c>
      <c r="D41" s="419" t="s">
        <v>484</v>
      </c>
      <c r="F41" s="405">
        <v>98</v>
      </c>
      <c r="G41" s="414" t="s">
        <v>531</v>
      </c>
      <c r="H41" s="419" t="s">
        <v>541</v>
      </c>
    </row>
    <row r="42" spans="2:8">
      <c r="B42" s="418">
        <v>98</v>
      </c>
      <c r="C42" s="411" t="s">
        <v>425</v>
      </c>
      <c r="D42" s="419" t="s">
        <v>485</v>
      </c>
      <c r="F42" s="405">
        <v>112</v>
      </c>
      <c r="G42" s="414" t="s">
        <v>532</v>
      </c>
      <c r="H42" s="419" t="s">
        <v>542</v>
      </c>
    </row>
    <row r="43" spans="2:8">
      <c r="B43" s="418">
        <v>98</v>
      </c>
      <c r="C43" s="411" t="s">
        <v>425</v>
      </c>
      <c r="D43" s="419" t="s">
        <v>486</v>
      </c>
      <c r="F43" s="405">
        <v>112</v>
      </c>
      <c r="G43" s="414" t="s">
        <v>532</v>
      </c>
      <c r="H43" s="419" t="s">
        <v>543</v>
      </c>
    </row>
    <row r="44" spans="2:8">
      <c r="B44" s="418">
        <v>98</v>
      </c>
      <c r="C44" s="411" t="s">
        <v>425</v>
      </c>
      <c r="D44" s="419" t="s">
        <v>487</v>
      </c>
      <c r="F44" s="405">
        <v>112</v>
      </c>
      <c r="G44" s="414" t="s">
        <v>532</v>
      </c>
      <c r="H44" s="419" t="s">
        <v>544</v>
      </c>
    </row>
    <row r="45" spans="2:8">
      <c r="B45" s="418">
        <v>98</v>
      </c>
      <c r="C45" s="411" t="s">
        <v>425</v>
      </c>
      <c r="D45" s="419" t="s">
        <v>488</v>
      </c>
      <c r="F45" s="405">
        <v>112</v>
      </c>
      <c r="G45" s="414" t="s">
        <v>532</v>
      </c>
      <c r="H45" s="419" t="s">
        <v>545</v>
      </c>
    </row>
    <row r="46" spans="2:8">
      <c r="B46" s="418">
        <v>98</v>
      </c>
      <c r="C46" s="411" t="s">
        <v>425</v>
      </c>
      <c r="D46" s="419" t="s">
        <v>489</v>
      </c>
      <c r="F46" s="405">
        <v>118</v>
      </c>
      <c r="G46" s="414" t="s">
        <v>533</v>
      </c>
      <c r="H46" s="419" t="s">
        <v>482</v>
      </c>
    </row>
    <row r="47" spans="2:8">
      <c r="B47" s="418">
        <v>98</v>
      </c>
      <c r="C47" s="411" t="s">
        <v>425</v>
      </c>
      <c r="D47" s="419" t="s">
        <v>490</v>
      </c>
      <c r="F47" s="405">
        <v>118</v>
      </c>
      <c r="G47" s="414" t="s">
        <v>533</v>
      </c>
      <c r="H47" s="419" t="s">
        <v>521</v>
      </c>
    </row>
    <row r="48" spans="2:8">
      <c r="B48" s="418">
        <v>98</v>
      </c>
      <c r="C48" s="411" t="s">
        <v>425</v>
      </c>
      <c r="D48" s="419" t="s">
        <v>491</v>
      </c>
      <c r="F48" s="405">
        <v>118</v>
      </c>
      <c r="G48" s="414" t="s">
        <v>533</v>
      </c>
      <c r="H48" s="419" t="s">
        <v>511</v>
      </c>
    </row>
    <row r="49" spans="2:8">
      <c r="B49" s="418">
        <v>98</v>
      </c>
      <c r="C49" s="411" t="s">
        <v>425</v>
      </c>
      <c r="D49" s="419" t="s">
        <v>492</v>
      </c>
      <c r="F49" s="405">
        <v>118</v>
      </c>
      <c r="G49" s="414" t="s">
        <v>533</v>
      </c>
      <c r="H49" s="419" t="s">
        <v>546</v>
      </c>
    </row>
    <row r="50" spans="2:8" ht="15.75" thickBot="1">
      <c r="B50" s="420">
        <v>118</v>
      </c>
      <c r="C50" s="412" t="s">
        <v>443</v>
      </c>
      <c r="D50" s="421" t="s">
        <v>494</v>
      </c>
      <c r="F50" s="405">
        <v>118</v>
      </c>
      <c r="G50" s="414" t="s">
        <v>533</v>
      </c>
      <c r="H50" s="419" t="s">
        <v>499</v>
      </c>
    </row>
    <row r="51" spans="2:8" ht="15.75" thickBot="1">
      <c r="F51" s="405">
        <v>118</v>
      </c>
      <c r="G51" s="414" t="s">
        <v>533</v>
      </c>
      <c r="H51" s="419" t="s">
        <v>106</v>
      </c>
    </row>
    <row r="52" spans="2:8" ht="15.75" thickBot="1">
      <c r="B52" s="487" t="s">
        <v>495</v>
      </c>
      <c r="C52" s="488"/>
      <c r="D52" s="489"/>
      <c r="E52" s="1"/>
      <c r="F52" s="405">
        <v>118</v>
      </c>
      <c r="G52" s="414" t="s">
        <v>533</v>
      </c>
      <c r="H52" s="419" t="s">
        <v>547</v>
      </c>
    </row>
    <row r="53" spans="2:8" ht="15.75" thickBot="1">
      <c r="B53" s="425" t="s">
        <v>165</v>
      </c>
      <c r="C53" s="436" t="s">
        <v>461</v>
      </c>
      <c r="D53" s="437" t="s">
        <v>163</v>
      </c>
      <c r="E53" s="1"/>
      <c r="F53" s="405">
        <v>118</v>
      </c>
      <c r="G53" s="414" t="s">
        <v>533</v>
      </c>
      <c r="H53" s="419" t="s">
        <v>548</v>
      </c>
    </row>
    <row r="54" spans="2:8">
      <c r="B54" s="418">
        <v>118</v>
      </c>
      <c r="C54" s="411" t="s">
        <v>426</v>
      </c>
      <c r="D54" s="419" t="s">
        <v>465</v>
      </c>
      <c r="E54" s="1"/>
      <c r="F54" s="405">
        <v>118</v>
      </c>
      <c r="G54" s="414" t="s">
        <v>533</v>
      </c>
      <c r="H54" s="419" t="s">
        <v>102</v>
      </c>
    </row>
    <row r="55" spans="2:8">
      <c r="B55" s="418">
        <v>118</v>
      </c>
      <c r="C55" s="411" t="s">
        <v>426</v>
      </c>
      <c r="D55" s="419" t="s">
        <v>473</v>
      </c>
      <c r="E55" s="1"/>
      <c r="F55" s="405">
        <v>112</v>
      </c>
      <c r="G55" s="414" t="s">
        <v>534</v>
      </c>
      <c r="H55" s="419" t="s">
        <v>549</v>
      </c>
    </row>
    <row r="56" spans="2:8">
      <c r="B56" s="418">
        <v>118</v>
      </c>
      <c r="C56" s="411" t="s">
        <v>426</v>
      </c>
      <c r="D56" s="419" t="s">
        <v>466</v>
      </c>
      <c r="E56" s="1"/>
      <c r="F56" s="405">
        <v>118</v>
      </c>
      <c r="G56" s="414" t="s">
        <v>535</v>
      </c>
      <c r="H56" s="419" t="s">
        <v>550</v>
      </c>
    </row>
    <row r="57" spans="2:8">
      <c r="B57" s="418">
        <v>118</v>
      </c>
      <c r="C57" s="411" t="s">
        <v>426</v>
      </c>
      <c r="D57" s="419" t="s">
        <v>105</v>
      </c>
      <c r="E57" s="1"/>
      <c r="F57" s="405">
        <v>118</v>
      </c>
      <c r="G57" s="414" t="s">
        <v>535</v>
      </c>
      <c r="H57" s="419" t="s">
        <v>551</v>
      </c>
    </row>
    <row r="58" spans="2:8">
      <c r="B58" s="418">
        <v>118</v>
      </c>
      <c r="C58" s="411" t="s">
        <v>426</v>
      </c>
      <c r="D58" s="419" t="s">
        <v>496</v>
      </c>
      <c r="E58" s="1"/>
      <c r="F58" s="405">
        <v>118</v>
      </c>
      <c r="G58" s="414" t="s">
        <v>535</v>
      </c>
      <c r="H58" s="419" t="s">
        <v>496</v>
      </c>
    </row>
    <row r="59" spans="2:8">
      <c r="B59" s="418">
        <v>98</v>
      </c>
      <c r="C59" s="411" t="s">
        <v>433</v>
      </c>
      <c r="D59" s="419" t="s">
        <v>102</v>
      </c>
      <c r="E59" s="1"/>
      <c r="F59" s="405">
        <v>118</v>
      </c>
      <c r="G59" s="414" t="s">
        <v>535</v>
      </c>
      <c r="H59" s="419" t="s">
        <v>552</v>
      </c>
    </row>
    <row r="60" spans="2:8">
      <c r="B60" s="418">
        <v>98</v>
      </c>
      <c r="C60" s="411" t="s">
        <v>433</v>
      </c>
      <c r="D60" s="419" t="s">
        <v>497</v>
      </c>
      <c r="E60" s="1"/>
      <c r="F60" s="405">
        <v>118</v>
      </c>
      <c r="G60" s="414" t="s">
        <v>535</v>
      </c>
      <c r="H60" s="419" t="s">
        <v>553</v>
      </c>
    </row>
    <row r="61" spans="2:8">
      <c r="B61" s="418">
        <v>98</v>
      </c>
      <c r="C61" s="411" t="s">
        <v>433</v>
      </c>
      <c r="D61" s="419" t="s">
        <v>105</v>
      </c>
      <c r="E61" s="1"/>
      <c r="F61" s="405">
        <v>118</v>
      </c>
      <c r="G61" s="414" t="s">
        <v>536</v>
      </c>
      <c r="H61" s="419" t="s">
        <v>102</v>
      </c>
    </row>
    <row r="62" spans="2:8">
      <c r="B62" s="418">
        <v>98</v>
      </c>
      <c r="C62" s="411" t="s">
        <v>433</v>
      </c>
      <c r="D62" s="419" t="s">
        <v>498</v>
      </c>
      <c r="E62" s="1"/>
      <c r="F62" s="405">
        <v>118</v>
      </c>
      <c r="G62" s="414" t="s">
        <v>536</v>
      </c>
      <c r="H62" s="419" t="s">
        <v>498</v>
      </c>
    </row>
    <row r="63" spans="2:8">
      <c r="B63" s="418">
        <v>98</v>
      </c>
      <c r="C63" s="411" t="s">
        <v>432</v>
      </c>
      <c r="D63" s="419" t="s">
        <v>483</v>
      </c>
      <c r="E63" s="1"/>
      <c r="F63" s="405">
        <v>118</v>
      </c>
      <c r="G63" s="414" t="s">
        <v>536</v>
      </c>
      <c r="H63" s="419" t="s">
        <v>488</v>
      </c>
    </row>
    <row r="64" spans="2:8">
      <c r="B64" s="418">
        <v>98</v>
      </c>
      <c r="C64" s="411" t="s">
        <v>432</v>
      </c>
      <c r="D64" s="419" t="s">
        <v>497</v>
      </c>
      <c r="E64" s="119"/>
      <c r="F64" s="405">
        <v>118</v>
      </c>
      <c r="G64" s="414" t="s">
        <v>536</v>
      </c>
      <c r="H64" s="419" t="s">
        <v>105</v>
      </c>
    </row>
    <row r="65" spans="2:8">
      <c r="B65" s="418">
        <v>118</v>
      </c>
      <c r="C65" s="411" t="s">
        <v>428</v>
      </c>
      <c r="D65" s="419" t="s">
        <v>483</v>
      </c>
      <c r="E65" s="1"/>
      <c r="F65" s="405">
        <v>62</v>
      </c>
      <c r="G65" s="414" t="s">
        <v>537</v>
      </c>
      <c r="H65" s="419" t="s">
        <v>499</v>
      </c>
    </row>
    <row r="66" spans="2:8">
      <c r="B66" s="418">
        <v>118</v>
      </c>
      <c r="C66" s="411" t="s">
        <v>428</v>
      </c>
      <c r="D66" s="419" t="s">
        <v>473</v>
      </c>
      <c r="E66" s="1"/>
      <c r="F66" s="405">
        <v>62</v>
      </c>
      <c r="G66" s="414" t="s">
        <v>537</v>
      </c>
      <c r="H66" s="419" t="s">
        <v>521</v>
      </c>
    </row>
    <row r="67" spans="2:8">
      <c r="B67" s="418">
        <v>118</v>
      </c>
      <c r="C67" s="411" t="s">
        <v>428</v>
      </c>
      <c r="D67" s="419" t="s">
        <v>106</v>
      </c>
      <c r="E67" s="1"/>
      <c r="F67" s="405">
        <v>62</v>
      </c>
      <c r="G67" s="414" t="s">
        <v>537</v>
      </c>
      <c r="H67" s="419" t="s">
        <v>105</v>
      </c>
    </row>
    <row r="68" spans="2:8" ht="15.75" thickBot="1">
      <c r="B68" s="418">
        <v>118</v>
      </c>
      <c r="C68" s="411" t="s">
        <v>428</v>
      </c>
      <c r="D68" s="419" t="s">
        <v>487</v>
      </c>
      <c r="E68" s="1"/>
      <c r="F68" s="406">
        <v>62</v>
      </c>
      <c r="G68" s="424" t="s">
        <v>537</v>
      </c>
      <c r="H68" s="421" t="s">
        <v>548</v>
      </c>
    </row>
    <row r="69" spans="2:8" ht="15.75" thickBot="1">
      <c r="B69" s="418">
        <v>98</v>
      </c>
      <c r="C69" s="411" t="s">
        <v>434</v>
      </c>
      <c r="D69" s="419" t="s">
        <v>496</v>
      </c>
      <c r="E69" s="1"/>
    </row>
    <row r="70" spans="2:8" ht="15.75" thickBot="1">
      <c r="B70" s="418">
        <v>98</v>
      </c>
      <c r="C70" s="411" t="s">
        <v>434</v>
      </c>
      <c r="D70" s="419" t="s">
        <v>499</v>
      </c>
      <c r="E70" s="1"/>
      <c r="F70" s="487" t="s">
        <v>554</v>
      </c>
      <c r="G70" s="488"/>
      <c r="H70" s="489"/>
    </row>
    <row r="71" spans="2:8" ht="15.75" thickBot="1">
      <c r="B71" s="418">
        <v>98</v>
      </c>
      <c r="C71" s="411" t="s">
        <v>434</v>
      </c>
      <c r="D71" s="419" t="s">
        <v>486</v>
      </c>
      <c r="E71" s="1"/>
      <c r="F71" s="425" t="s">
        <v>165</v>
      </c>
      <c r="G71" s="436" t="s">
        <v>461</v>
      </c>
      <c r="H71" s="437" t="s">
        <v>163</v>
      </c>
    </row>
    <row r="72" spans="2:8">
      <c r="B72" s="418">
        <v>98</v>
      </c>
      <c r="C72" s="411" t="s">
        <v>434</v>
      </c>
      <c r="D72" s="419" t="s">
        <v>500</v>
      </c>
      <c r="E72" s="1"/>
      <c r="F72" s="404">
        <v>110</v>
      </c>
      <c r="G72" s="423" t="s">
        <v>555</v>
      </c>
      <c r="H72" s="415" t="s">
        <v>549</v>
      </c>
    </row>
    <row r="73" spans="2:8">
      <c r="B73" s="418">
        <v>98</v>
      </c>
      <c r="C73" s="411" t="s">
        <v>434</v>
      </c>
      <c r="D73" s="419" t="s">
        <v>469</v>
      </c>
      <c r="E73" s="1"/>
      <c r="F73" s="405">
        <v>118</v>
      </c>
      <c r="G73" s="414" t="s">
        <v>537</v>
      </c>
      <c r="H73" s="419" t="s">
        <v>499</v>
      </c>
    </row>
    <row r="74" spans="2:8">
      <c r="B74" s="418">
        <v>118</v>
      </c>
      <c r="C74" s="411" t="s">
        <v>427</v>
      </c>
      <c r="D74" s="419" t="s">
        <v>102</v>
      </c>
      <c r="F74" s="405">
        <v>118</v>
      </c>
      <c r="G74" s="414" t="s">
        <v>537</v>
      </c>
      <c r="H74" s="419" t="s">
        <v>521</v>
      </c>
    </row>
    <row r="75" spans="2:8" ht="30">
      <c r="B75" s="418">
        <v>94</v>
      </c>
      <c r="C75" s="411" t="s">
        <v>429</v>
      </c>
      <c r="D75" s="419" t="s">
        <v>102</v>
      </c>
      <c r="F75" s="405">
        <v>118</v>
      </c>
      <c r="G75" s="414" t="s">
        <v>537</v>
      </c>
      <c r="H75" s="419" t="s">
        <v>105</v>
      </c>
    </row>
    <row r="76" spans="2:8" ht="30">
      <c r="B76" s="418">
        <v>98.5</v>
      </c>
      <c r="C76" s="411" t="s">
        <v>430</v>
      </c>
      <c r="D76" s="419" t="s">
        <v>102</v>
      </c>
      <c r="F76" s="405">
        <v>118</v>
      </c>
      <c r="G76" s="414" t="s">
        <v>537</v>
      </c>
      <c r="H76" s="419" t="s">
        <v>548</v>
      </c>
    </row>
    <row r="77" spans="2:8" ht="30.75" thickBot="1">
      <c r="B77" s="420">
        <v>78</v>
      </c>
      <c r="C77" s="412" t="s">
        <v>431</v>
      </c>
      <c r="D77" s="421" t="s">
        <v>102</v>
      </c>
      <c r="F77" s="405">
        <v>110</v>
      </c>
      <c r="G77" s="414" t="s">
        <v>556</v>
      </c>
      <c r="H77" s="419" t="s">
        <v>496</v>
      </c>
    </row>
    <row r="78" spans="2:8">
      <c r="E78" s="1"/>
      <c r="F78" s="405">
        <v>110</v>
      </c>
      <c r="G78" s="414" t="s">
        <v>556</v>
      </c>
      <c r="H78" s="419" t="s">
        <v>511</v>
      </c>
    </row>
    <row r="79" spans="2:8" ht="15.75" thickBot="1">
      <c r="E79" s="1"/>
      <c r="F79" s="405">
        <v>110</v>
      </c>
      <c r="G79" s="414" t="s">
        <v>556</v>
      </c>
      <c r="H79" s="419" t="s">
        <v>560</v>
      </c>
    </row>
    <row r="80" spans="2:8" ht="15.75" thickBot="1">
      <c r="B80" s="487" t="s">
        <v>501</v>
      </c>
      <c r="C80" s="488"/>
      <c r="D80" s="489"/>
      <c r="E80" s="1"/>
      <c r="F80" s="405">
        <v>110</v>
      </c>
      <c r="G80" s="414" t="s">
        <v>556</v>
      </c>
      <c r="H80" s="419" t="s">
        <v>105</v>
      </c>
    </row>
    <row r="81" spans="2:8" ht="15.75" thickBot="1">
      <c r="B81" s="425" t="s">
        <v>165</v>
      </c>
      <c r="C81" s="436" t="s">
        <v>461</v>
      </c>
      <c r="D81" s="437" t="s">
        <v>163</v>
      </c>
      <c r="E81" s="1"/>
      <c r="F81" s="405">
        <v>110</v>
      </c>
      <c r="G81" s="414" t="s">
        <v>556</v>
      </c>
      <c r="H81" s="419" t="s">
        <v>488</v>
      </c>
    </row>
    <row r="82" spans="2:8">
      <c r="B82" s="426">
        <v>98</v>
      </c>
      <c r="C82" s="410" t="s">
        <v>435</v>
      </c>
      <c r="D82" s="415" t="s">
        <v>485</v>
      </c>
      <c r="E82" s="1"/>
      <c r="F82" s="405">
        <v>110</v>
      </c>
      <c r="G82" s="414" t="s">
        <v>557</v>
      </c>
      <c r="H82" s="419" t="s">
        <v>561</v>
      </c>
    </row>
    <row r="83" spans="2:8">
      <c r="B83" s="418">
        <v>98</v>
      </c>
      <c r="C83" s="411" t="s">
        <v>435</v>
      </c>
      <c r="D83" s="419" t="s">
        <v>496</v>
      </c>
      <c r="E83" s="1"/>
      <c r="F83" s="405">
        <v>110</v>
      </c>
      <c r="G83" s="414" t="s">
        <v>557</v>
      </c>
      <c r="H83" s="419" t="s">
        <v>521</v>
      </c>
    </row>
    <row r="84" spans="2:8">
      <c r="B84" s="418">
        <v>118</v>
      </c>
      <c r="C84" s="411" t="s">
        <v>436</v>
      </c>
      <c r="D84" s="419" t="s">
        <v>483</v>
      </c>
      <c r="E84" s="1"/>
      <c r="F84" s="405">
        <v>110</v>
      </c>
      <c r="G84" s="414" t="s">
        <v>557</v>
      </c>
      <c r="H84" s="419" t="s">
        <v>106</v>
      </c>
    </row>
    <row r="85" spans="2:8">
      <c r="B85" s="418">
        <v>118</v>
      </c>
      <c r="C85" s="411" t="s">
        <v>436</v>
      </c>
      <c r="D85" s="419" t="s">
        <v>466</v>
      </c>
      <c r="E85" s="1"/>
      <c r="F85" s="405">
        <v>110</v>
      </c>
      <c r="G85" s="414" t="s">
        <v>557</v>
      </c>
      <c r="H85" s="419" t="s">
        <v>499</v>
      </c>
    </row>
    <row r="86" spans="2:8">
      <c r="B86" s="418">
        <v>118</v>
      </c>
      <c r="C86" s="411" t="s">
        <v>436</v>
      </c>
      <c r="D86" s="419" t="s">
        <v>105</v>
      </c>
      <c r="E86" s="1"/>
      <c r="F86" s="405">
        <v>118</v>
      </c>
      <c r="G86" s="414" t="s">
        <v>558</v>
      </c>
      <c r="H86" s="419" t="s">
        <v>469</v>
      </c>
    </row>
    <row r="87" spans="2:8">
      <c r="B87" s="418">
        <v>118</v>
      </c>
      <c r="C87" s="411" t="s">
        <v>436</v>
      </c>
      <c r="D87" s="419" t="s">
        <v>492</v>
      </c>
      <c r="E87" s="1"/>
      <c r="F87" s="405">
        <v>118</v>
      </c>
      <c r="G87" s="414" t="s">
        <v>558</v>
      </c>
      <c r="H87" s="419" t="s">
        <v>473</v>
      </c>
    </row>
    <row r="88" spans="2:8">
      <c r="B88" s="418">
        <v>118</v>
      </c>
      <c r="C88" s="411" t="s">
        <v>436</v>
      </c>
      <c r="D88" s="419" t="s">
        <v>502</v>
      </c>
      <c r="E88" s="1"/>
      <c r="F88" s="405">
        <v>118</v>
      </c>
      <c r="G88" s="414" t="s">
        <v>558</v>
      </c>
      <c r="H88" s="419" t="s">
        <v>102</v>
      </c>
    </row>
    <row r="89" spans="2:8">
      <c r="B89" s="418">
        <v>118</v>
      </c>
      <c r="C89" s="411" t="s">
        <v>437</v>
      </c>
      <c r="D89" s="419" t="s">
        <v>102</v>
      </c>
      <c r="E89" s="1"/>
      <c r="F89" s="405">
        <v>118</v>
      </c>
      <c r="G89" s="414" t="s">
        <v>559</v>
      </c>
      <c r="H89" s="419" t="s">
        <v>562</v>
      </c>
    </row>
    <row r="90" spans="2:8">
      <c r="B90" s="418">
        <v>118</v>
      </c>
      <c r="C90" s="411" t="s">
        <v>437</v>
      </c>
      <c r="D90" s="419" t="s">
        <v>497</v>
      </c>
      <c r="E90" s="1"/>
      <c r="F90" s="405">
        <v>118</v>
      </c>
      <c r="G90" s="414" t="s">
        <v>559</v>
      </c>
      <c r="H90" s="419" t="s">
        <v>563</v>
      </c>
    </row>
    <row r="91" spans="2:8">
      <c r="B91" s="418">
        <v>118</v>
      </c>
      <c r="C91" s="411" t="s">
        <v>437</v>
      </c>
      <c r="D91" s="419" t="s">
        <v>484</v>
      </c>
      <c r="E91" s="1"/>
      <c r="F91" s="405">
        <v>118</v>
      </c>
      <c r="G91" s="414" t="s">
        <v>559</v>
      </c>
      <c r="H91" s="419" t="s">
        <v>488</v>
      </c>
    </row>
    <row r="92" spans="2:8" ht="15.75" thickBot="1">
      <c r="B92" s="418">
        <v>118</v>
      </c>
      <c r="C92" s="411" t="s">
        <v>437</v>
      </c>
      <c r="D92" s="419" t="s">
        <v>485</v>
      </c>
      <c r="E92" s="1"/>
      <c r="F92" s="406">
        <v>118</v>
      </c>
      <c r="G92" s="424" t="s">
        <v>559</v>
      </c>
      <c r="H92" s="421" t="s">
        <v>104</v>
      </c>
    </row>
    <row r="93" spans="2:8" ht="15.75" thickBot="1">
      <c r="B93" s="418">
        <v>118</v>
      </c>
      <c r="C93" s="411" t="s">
        <v>437</v>
      </c>
      <c r="D93" s="419" t="s">
        <v>502</v>
      </c>
      <c r="E93" s="1"/>
    </row>
    <row r="94" spans="2:8" ht="15.75" thickBot="1">
      <c r="B94" s="418">
        <v>118</v>
      </c>
      <c r="C94" s="411" t="s">
        <v>438</v>
      </c>
      <c r="D94" s="419" t="s">
        <v>483</v>
      </c>
      <c r="E94" s="1"/>
      <c r="F94" s="487" t="s">
        <v>564</v>
      </c>
      <c r="G94" s="488"/>
      <c r="H94" s="489"/>
    </row>
    <row r="95" spans="2:8" ht="15.75" thickBot="1">
      <c r="B95" s="418">
        <v>118</v>
      </c>
      <c r="C95" s="411" t="s">
        <v>438</v>
      </c>
      <c r="D95" s="419" t="s">
        <v>473</v>
      </c>
      <c r="E95" s="1"/>
      <c r="F95" s="426" t="s">
        <v>165</v>
      </c>
      <c r="G95" s="434" t="s">
        <v>461</v>
      </c>
      <c r="H95" s="435" t="s">
        <v>163</v>
      </c>
    </row>
    <row r="96" spans="2:8">
      <c r="B96" s="418">
        <v>118</v>
      </c>
      <c r="C96" s="411" t="s">
        <v>438</v>
      </c>
      <c r="D96" s="419" t="s">
        <v>106</v>
      </c>
      <c r="E96" s="1"/>
      <c r="F96" s="404">
        <v>110</v>
      </c>
      <c r="G96" s="423" t="s">
        <v>565</v>
      </c>
      <c r="H96" s="415" t="s">
        <v>496</v>
      </c>
    </row>
    <row r="97" spans="2:8">
      <c r="B97" s="418">
        <v>118</v>
      </c>
      <c r="C97" s="411" t="s">
        <v>438</v>
      </c>
      <c r="D97" s="419" t="s">
        <v>487</v>
      </c>
      <c r="E97" s="1"/>
      <c r="F97" s="405">
        <v>110</v>
      </c>
      <c r="G97" s="414" t="s">
        <v>565</v>
      </c>
      <c r="H97" s="419" t="s">
        <v>105</v>
      </c>
    </row>
    <row r="98" spans="2:8" ht="30">
      <c r="B98" s="418">
        <v>118</v>
      </c>
      <c r="C98" s="411" t="s">
        <v>439</v>
      </c>
      <c r="D98" s="419" t="s">
        <v>102</v>
      </c>
      <c r="F98" s="405">
        <v>110</v>
      </c>
      <c r="G98" s="414" t="s">
        <v>565</v>
      </c>
      <c r="H98" s="419" t="s">
        <v>497</v>
      </c>
    </row>
    <row r="99" spans="2:8">
      <c r="B99" s="418">
        <v>98</v>
      </c>
      <c r="C99" s="411" t="s">
        <v>440</v>
      </c>
      <c r="D99" s="419" t="s">
        <v>465</v>
      </c>
      <c r="E99" s="1"/>
      <c r="F99" s="405">
        <v>110</v>
      </c>
      <c r="G99" s="414" t="s">
        <v>565</v>
      </c>
      <c r="H99" s="419" t="s">
        <v>473</v>
      </c>
    </row>
    <row r="100" spans="2:8">
      <c r="B100" s="418">
        <v>98</v>
      </c>
      <c r="C100" s="411" t="s">
        <v>440</v>
      </c>
      <c r="D100" s="419" t="s">
        <v>466</v>
      </c>
      <c r="E100" s="1"/>
      <c r="F100" s="405">
        <v>110</v>
      </c>
      <c r="G100" s="414" t="s">
        <v>566</v>
      </c>
      <c r="H100" s="419" t="s">
        <v>105</v>
      </c>
    </row>
    <row r="101" spans="2:8">
      <c r="B101" s="418">
        <v>98</v>
      </c>
      <c r="C101" s="411" t="s">
        <v>440</v>
      </c>
      <c r="D101" s="419" t="s">
        <v>467</v>
      </c>
      <c r="E101" s="1"/>
      <c r="F101" s="405">
        <v>110</v>
      </c>
      <c r="G101" s="414" t="s">
        <v>566</v>
      </c>
      <c r="H101" s="419" t="s">
        <v>473</v>
      </c>
    </row>
    <row r="102" spans="2:8" ht="15.75" thickBot="1">
      <c r="B102" s="418">
        <v>118</v>
      </c>
      <c r="C102" s="411" t="s">
        <v>441</v>
      </c>
      <c r="D102" s="419" t="s">
        <v>503</v>
      </c>
      <c r="E102" s="1"/>
      <c r="F102" s="406">
        <v>110</v>
      </c>
      <c r="G102" s="424" t="s">
        <v>566</v>
      </c>
      <c r="H102" s="421" t="s">
        <v>102</v>
      </c>
    </row>
    <row r="103" spans="2:8">
      <c r="B103" s="418">
        <v>118</v>
      </c>
      <c r="C103" s="411" t="s">
        <v>441</v>
      </c>
      <c r="D103" s="419" t="s">
        <v>504</v>
      </c>
      <c r="E103" s="1"/>
    </row>
    <row r="104" spans="2:8" ht="15.75" thickBot="1">
      <c r="B104" s="420">
        <v>118</v>
      </c>
      <c r="C104" s="412" t="s">
        <v>441</v>
      </c>
      <c r="D104" s="421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6" t="s">
        <v>165</v>
      </c>
      <c r="C107" s="434" t="s">
        <v>461</v>
      </c>
      <c r="D107" s="435" t="s">
        <v>163</v>
      </c>
    </row>
    <row r="108" spans="2:8">
      <c r="B108" s="426">
        <v>118</v>
      </c>
      <c r="C108" s="410" t="s">
        <v>444</v>
      </c>
      <c r="D108" s="415" t="s">
        <v>482</v>
      </c>
      <c r="F108" s="417"/>
    </row>
    <row r="109" spans="2:8">
      <c r="B109" s="418">
        <v>118</v>
      </c>
      <c r="C109" s="411" t="s">
        <v>444</v>
      </c>
      <c r="D109" s="419" t="s">
        <v>511</v>
      </c>
      <c r="F109" s="417"/>
    </row>
    <row r="110" spans="2:8">
      <c r="B110" s="418">
        <v>118</v>
      </c>
      <c r="C110" s="411" t="s">
        <v>444</v>
      </c>
      <c r="D110" s="419" t="s">
        <v>512</v>
      </c>
      <c r="F110" s="417"/>
    </row>
    <row r="111" spans="2:8">
      <c r="B111" s="418">
        <v>118</v>
      </c>
      <c r="C111" s="411" t="s">
        <v>444</v>
      </c>
      <c r="D111" s="419" t="s">
        <v>473</v>
      </c>
      <c r="F111" s="417"/>
    </row>
    <row r="112" spans="2:8">
      <c r="B112" s="418">
        <v>118</v>
      </c>
      <c r="C112" s="411" t="s">
        <v>445</v>
      </c>
      <c r="D112" s="419" t="s">
        <v>102</v>
      </c>
      <c r="F112" s="417"/>
    </row>
    <row r="113" spans="2:4">
      <c r="B113" s="418">
        <v>118</v>
      </c>
      <c r="C113" s="411" t="s">
        <v>445</v>
      </c>
      <c r="D113" s="419" t="s">
        <v>478</v>
      </c>
    </row>
    <row r="114" spans="2:4">
      <c r="B114" s="418">
        <v>118</v>
      </c>
      <c r="C114" s="411" t="s">
        <v>445</v>
      </c>
      <c r="D114" s="419" t="s">
        <v>481</v>
      </c>
    </row>
    <row r="115" spans="2:4">
      <c r="B115" s="418">
        <v>118</v>
      </c>
      <c r="C115" s="411" t="s">
        <v>445</v>
      </c>
      <c r="D115" s="419" t="s">
        <v>482</v>
      </c>
    </row>
    <row r="116" spans="2:4" ht="15.75" thickBot="1">
      <c r="B116" s="420">
        <v>110</v>
      </c>
      <c r="C116" s="412" t="s">
        <v>442</v>
      </c>
      <c r="D116" s="421"/>
    </row>
    <row r="117" spans="2:4">
      <c r="B117" s="417"/>
      <c r="C117" s="417"/>
      <c r="D117" s="417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413</v>
      </c>
      <c r="C5" s="368" t="s">
        <v>414</v>
      </c>
      <c r="D5" s="369" t="s">
        <v>426</v>
      </c>
      <c r="E5" s="369" t="s">
        <v>435</v>
      </c>
      <c r="F5" s="370" t="s">
        <v>442</v>
      </c>
    </row>
    <row r="6" spans="1:17" ht="30">
      <c r="C6" s="368" t="s">
        <v>415</v>
      </c>
      <c r="D6" s="369" t="s">
        <v>427</v>
      </c>
      <c r="E6" s="369" t="s">
        <v>436</v>
      </c>
      <c r="F6" s="370" t="s">
        <v>443</v>
      </c>
    </row>
    <row r="7" spans="1:17">
      <c r="C7" s="368" t="s">
        <v>416</v>
      </c>
      <c r="D7" s="369" t="s">
        <v>428</v>
      </c>
      <c r="E7" s="369" t="s">
        <v>437</v>
      </c>
      <c r="F7" s="370" t="s">
        <v>444</v>
      </c>
    </row>
    <row r="8" spans="1:17" ht="45">
      <c r="C8" s="368" t="s">
        <v>417</v>
      </c>
      <c r="D8" s="369" t="s">
        <v>429</v>
      </c>
      <c r="E8" s="369" t="s">
        <v>438</v>
      </c>
      <c r="F8" s="370" t="s">
        <v>445</v>
      </c>
    </row>
    <row r="9" spans="1:17" ht="45">
      <c r="C9" s="368" t="s">
        <v>418</v>
      </c>
      <c r="D9" s="369" t="s">
        <v>430</v>
      </c>
      <c r="E9" s="369" t="s">
        <v>439</v>
      </c>
    </row>
    <row r="10" spans="1:17" ht="30">
      <c r="C10" s="368" t="s">
        <v>419</v>
      </c>
      <c r="D10" s="369" t="s">
        <v>431</v>
      </c>
      <c r="E10" s="369" t="s">
        <v>440</v>
      </c>
    </row>
    <row r="11" spans="1:17">
      <c r="C11" s="368" t="s">
        <v>420</v>
      </c>
      <c r="D11" s="369" t="s">
        <v>432</v>
      </c>
      <c r="E11" s="369" t="s">
        <v>441</v>
      </c>
    </row>
    <row r="12" spans="1:17">
      <c r="C12" s="368" t="s">
        <v>421</v>
      </c>
      <c r="D12" s="369" t="s">
        <v>433</v>
      </c>
    </row>
    <row r="13" spans="1:17">
      <c r="C13" s="368" t="s">
        <v>422</v>
      </c>
      <c r="D13" s="369" t="s">
        <v>434</v>
      </c>
    </row>
    <row r="14" spans="1:17" ht="30">
      <c r="C14" s="368" t="s">
        <v>423</v>
      </c>
    </row>
    <row r="15" spans="1:17" ht="45">
      <c r="C15" s="368" t="s">
        <v>424</v>
      </c>
    </row>
    <row r="16" spans="1:17">
      <c r="C16" s="368" t="s">
        <v>425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412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3">
        <v>139</v>
      </c>
      <c r="R7" s="452">
        <v>183</v>
      </c>
      <c r="S7" s="453">
        <v>188</v>
      </c>
      <c r="T7" s="453">
        <v>195</v>
      </c>
      <c r="U7" s="453">
        <v>200</v>
      </c>
      <c r="V7" s="454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81.5</v>
      </c>
      <c r="AL7" s="36">
        <f>'CALCULATOR SHEET'!L13</f>
        <v>94</v>
      </c>
      <c r="AM7" s="36">
        <f>IF(AK7=0,"",MATCH(CEILING(AK7,6),$E$4:$AA$4,0))</f>
        <v>11</v>
      </c>
      <c r="AN7" s="36">
        <f>IF(AL7=0,"",MATCH(CEILING(AL7,6),$D$7:$D$28,0))</f>
        <v>13</v>
      </c>
      <c r="AO7" s="57">
        <f>IF(AM7="","",INDEX($E$7:$AA$28,AN7,AM7))</f>
        <v>162</v>
      </c>
      <c r="AP7" s="58"/>
      <c r="AQ7" s="58">
        <f>IF(AK7&gt;0,HLOOKUP(CEILING(AK7,6),$E$39:$Q$40,2,0),"")</f>
        <v>77</v>
      </c>
      <c r="AR7" s="57">
        <f>IF(AK7&gt;0,HLOOKUP(CEILING(AK7,6),$E$30:$AA$31,2,0),"")</f>
        <v>80</v>
      </c>
      <c r="AS7" s="57">
        <f>IF(AK7&gt;0,HLOOKUP(CEILING(AK7,6),$E$33:$AA$34,2,0),"")</f>
        <v>78</v>
      </c>
      <c r="AT7" s="59">
        <f>IF(AK7&gt;0,HLOOKUP(CEILING(AK7,6),$E$36:$AA$37,2,0))</f>
        <v>36</v>
      </c>
      <c r="AU7" s="57">
        <f>IF(AM7="","",INDEX($AZ$6:$BV$27,AN7,AM7))</f>
        <v>550</v>
      </c>
      <c r="AV7" s="37">
        <f>IF(AL7&gt;0,VLOOKUP(CEILING(AL7,6),$AB$7:$AC$28,2,0),"")</f>
        <v>98</v>
      </c>
      <c r="AW7" s="105">
        <f>IF(AL7&gt;0,VLOOKUP(CEILING(AL7,6),$AB$7:$AD$28,3,0),"")</f>
        <v>18.25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413</v>
      </c>
      <c r="C8" s="35">
        <v>2</v>
      </c>
      <c r="D8" s="27">
        <v>30</v>
      </c>
      <c r="E8" s="384">
        <v>58</v>
      </c>
      <c r="F8" s="447">
        <v>63</v>
      </c>
      <c r="G8" s="447">
        <v>67</v>
      </c>
      <c r="H8" s="447">
        <v>73</v>
      </c>
      <c r="I8" s="447">
        <v>77</v>
      </c>
      <c r="J8" s="447">
        <v>82</v>
      </c>
      <c r="K8" s="447">
        <v>86</v>
      </c>
      <c r="L8" s="447">
        <v>91</v>
      </c>
      <c r="M8" s="447">
        <v>95</v>
      </c>
      <c r="N8" s="448">
        <v>116</v>
      </c>
      <c r="O8" s="448">
        <v>121</v>
      </c>
      <c r="P8" s="448">
        <v>127</v>
      </c>
      <c r="Q8" s="448">
        <v>143</v>
      </c>
      <c r="R8" s="449">
        <v>187</v>
      </c>
      <c r="S8" s="450">
        <v>193</v>
      </c>
      <c r="T8" s="450">
        <v>200</v>
      </c>
      <c r="U8" s="450">
        <v>205</v>
      </c>
      <c r="V8" s="455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71.375</v>
      </c>
      <c r="AL8" s="36">
        <f>'CALCULATOR SHEET'!L14</f>
        <v>94</v>
      </c>
      <c r="AM8" s="36">
        <f t="shared" ref="AM8:AM71" si="0">IF(AK8=0,"",MATCH(CEILING(AK8,6),$E$4:$AA$4,0))</f>
        <v>9</v>
      </c>
      <c r="AN8" s="36">
        <f t="shared" ref="AN8:AN71" si="1">IF(AL8=0,"",MATCH(CEILING(AL8,6),$D$7:$D$28,0))</f>
        <v>13</v>
      </c>
      <c r="AO8" s="57">
        <f t="shared" ref="AO8:AO71" si="2">IF(AM8="","",INDEX($E$7:$AA$28,AN8,AM8))</f>
        <v>147</v>
      </c>
      <c r="AP8" s="58"/>
      <c r="AQ8" s="58">
        <f t="shared" ref="AQ8:AQ71" si="3">IF(AK8&gt;0,HLOOKUP(CEILING(AK8,6),$E$39:$Q$40,2,0),"")</f>
        <v>79</v>
      </c>
      <c r="AR8" s="57">
        <f t="shared" ref="AR8:AR71" si="4">IF(AK8&gt;0,HLOOKUP(CEILING(AK8,6),$E$30:$AA$31,2,0),"")</f>
        <v>74</v>
      </c>
      <c r="AS8" s="57">
        <f t="shared" ref="AS8:AS71" si="5">IF(AK8&gt;0,HLOOKUP(CEILING(AK8,6),$E$33:$AA$34,2,0),"")</f>
        <v>67</v>
      </c>
      <c r="AT8" s="59">
        <f t="shared" ref="AT8:AT71" si="6">IF(AK8&gt;0,HLOOKUP(CEILING(AK8,6),$E$36:$AA$37,2,0))</f>
        <v>31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98</v>
      </c>
      <c r="AW8" s="105">
        <f t="shared" ref="AW8:AW71" si="9">IF(AL8&gt;0,VLOOKUP(CEILING(AL8,6),$AB$7:$AD$28,3,0),"")</f>
        <v>18.25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4">
        <v>59</v>
      </c>
      <c r="F9" s="447">
        <v>65</v>
      </c>
      <c r="G9" s="447">
        <v>69</v>
      </c>
      <c r="H9" s="447">
        <v>75</v>
      </c>
      <c r="I9" s="447">
        <v>79</v>
      </c>
      <c r="J9" s="447">
        <v>85</v>
      </c>
      <c r="K9" s="447">
        <v>89</v>
      </c>
      <c r="L9" s="447">
        <v>95</v>
      </c>
      <c r="M9" s="447">
        <v>98</v>
      </c>
      <c r="N9" s="448">
        <v>120</v>
      </c>
      <c r="O9" s="448">
        <v>124</v>
      </c>
      <c r="P9" s="448">
        <v>131</v>
      </c>
      <c r="Q9" s="448">
        <v>147</v>
      </c>
      <c r="R9" s="449">
        <v>192</v>
      </c>
      <c r="S9" s="450">
        <v>197</v>
      </c>
      <c r="T9" s="450">
        <v>204</v>
      </c>
      <c r="U9" s="450">
        <v>210</v>
      </c>
      <c r="V9" s="455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70.5</v>
      </c>
      <c r="AL9" s="36">
        <f>'CALCULATOR SHEET'!L15</f>
        <v>94</v>
      </c>
      <c r="AM9" s="36">
        <f t="shared" si="0"/>
        <v>9</v>
      </c>
      <c r="AN9" s="36">
        <f t="shared" si="1"/>
        <v>13</v>
      </c>
      <c r="AO9" s="57">
        <f t="shared" si="2"/>
        <v>147</v>
      </c>
      <c r="AP9" s="58"/>
      <c r="AQ9" s="58">
        <f t="shared" si="3"/>
        <v>79</v>
      </c>
      <c r="AR9" s="57">
        <f t="shared" si="4"/>
        <v>74</v>
      </c>
      <c r="AS9" s="57">
        <f t="shared" si="5"/>
        <v>67</v>
      </c>
      <c r="AT9" s="59">
        <f t="shared" si="6"/>
        <v>31</v>
      </c>
      <c r="AU9" s="57">
        <f t="shared" si="7"/>
        <v>550</v>
      </c>
      <c r="AV9" s="37">
        <f t="shared" si="8"/>
        <v>98</v>
      </c>
      <c r="AW9" s="105">
        <f t="shared" si="9"/>
        <v>18.25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4">
        <v>61</v>
      </c>
      <c r="F10" s="447">
        <v>67</v>
      </c>
      <c r="G10" s="447">
        <v>71</v>
      </c>
      <c r="H10" s="447">
        <v>78</v>
      </c>
      <c r="I10" s="447">
        <v>82</v>
      </c>
      <c r="J10" s="447">
        <v>88</v>
      </c>
      <c r="K10" s="447">
        <v>92</v>
      </c>
      <c r="L10" s="447">
        <v>98</v>
      </c>
      <c r="M10" s="447">
        <v>102</v>
      </c>
      <c r="N10" s="448">
        <v>123</v>
      </c>
      <c r="O10" s="448">
        <v>128</v>
      </c>
      <c r="P10" s="448">
        <v>135</v>
      </c>
      <c r="Q10" s="448">
        <v>151</v>
      </c>
      <c r="R10" s="449">
        <v>196</v>
      </c>
      <c r="S10" s="450">
        <v>202</v>
      </c>
      <c r="T10" s="450">
        <v>209</v>
      </c>
      <c r="U10" s="450">
        <v>215</v>
      </c>
      <c r="V10" s="455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72</v>
      </c>
      <c r="AL10" s="36">
        <f>'CALCULATOR SHEET'!L16</f>
        <v>93.625</v>
      </c>
      <c r="AM10" s="36">
        <f t="shared" si="0"/>
        <v>9</v>
      </c>
      <c r="AN10" s="36">
        <f t="shared" si="1"/>
        <v>13</v>
      </c>
      <c r="AO10" s="57">
        <f t="shared" si="2"/>
        <v>147</v>
      </c>
      <c r="AP10" s="58"/>
      <c r="AQ10" s="58">
        <f t="shared" si="3"/>
        <v>79</v>
      </c>
      <c r="AR10" s="57">
        <f t="shared" si="4"/>
        <v>74</v>
      </c>
      <c r="AS10" s="57">
        <f t="shared" si="5"/>
        <v>67</v>
      </c>
      <c r="AT10" s="59">
        <f t="shared" si="6"/>
        <v>31</v>
      </c>
      <c r="AU10" s="57">
        <f t="shared" si="7"/>
        <v>550</v>
      </c>
      <c r="AV10" s="37">
        <f t="shared" si="8"/>
        <v>98</v>
      </c>
      <c r="AW10" s="105">
        <f t="shared" si="9"/>
        <v>18.25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4">
        <v>63</v>
      </c>
      <c r="F11" s="447">
        <v>69</v>
      </c>
      <c r="G11" s="447">
        <v>73</v>
      </c>
      <c r="H11" s="447">
        <v>80</v>
      </c>
      <c r="I11" s="447">
        <v>84</v>
      </c>
      <c r="J11" s="447">
        <v>90</v>
      </c>
      <c r="K11" s="447">
        <v>95</v>
      </c>
      <c r="L11" s="447">
        <v>101</v>
      </c>
      <c r="M11" s="447">
        <v>105</v>
      </c>
      <c r="N11" s="448">
        <v>127</v>
      </c>
      <c r="O11" s="448">
        <v>132</v>
      </c>
      <c r="P11" s="448">
        <v>139</v>
      </c>
      <c r="Q11" s="448">
        <v>155</v>
      </c>
      <c r="R11" s="449">
        <v>200</v>
      </c>
      <c r="S11" s="450">
        <v>206</v>
      </c>
      <c r="T11" s="450">
        <v>214</v>
      </c>
      <c r="U11" s="450">
        <v>220</v>
      </c>
      <c r="V11" s="455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71.375</v>
      </c>
      <c r="AL11" s="36">
        <f>'CALCULATOR SHEET'!L17</f>
        <v>93.625</v>
      </c>
      <c r="AM11" s="36">
        <f t="shared" si="0"/>
        <v>9</v>
      </c>
      <c r="AN11" s="36">
        <f t="shared" si="1"/>
        <v>13</v>
      </c>
      <c r="AO11" s="57">
        <f t="shared" si="2"/>
        <v>147</v>
      </c>
      <c r="AP11" s="58"/>
      <c r="AQ11" s="58">
        <f t="shared" si="3"/>
        <v>79</v>
      </c>
      <c r="AR11" s="57">
        <f t="shared" si="4"/>
        <v>74</v>
      </c>
      <c r="AS11" s="57">
        <f t="shared" si="5"/>
        <v>67</v>
      </c>
      <c r="AT11" s="59">
        <f t="shared" si="6"/>
        <v>31</v>
      </c>
      <c r="AU11" s="57">
        <f t="shared" si="7"/>
        <v>550</v>
      </c>
      <c r="AV11" s="37">
        <f t="shared" si="8"/>
        <v>98</v>
      </c>
      <c r="AW11" s="105">
        <f t="shared" si="9"/>
        <v>18.25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4">
        <v>65</v>
      </c>
      <c r="F12" s="447">
        <v>71</v>
      </c>
      <c r="G12" s="447">
        <v>75</v>
      </c>
      <c r="H12" s="447">
        <v>82</v>
      </c>
      <c r="I12" s="447">
        <v>87</v>
      </c>
      <c r="J12" s="447">
        <v>93</v>
      </c>
      <c r="K12" s="451">
        <v>98</v>
      </c>
      <c r="L12" s="447">
        <v>104</v>
      </c>
      <c r="M12" s="447">
        <v>108</v>
      </c>
      <c r="N12" s="448">
        <v>131</v>
      </c>
      <c r="O12" s="448">
        <v>136</v>
      </c>
      <c r="P12" s="448">
        <v>143</v>
      </c>
      <c r="Q12" s="448">
        <v>159</v>
      </c>
      <c r="R12" s="449">
        <v>205</v>
      </c>
      <c r="S12" s="450">
        <v>211</v>
      </c>
      <c r="T12" s="450">
        <v>219</v>
      </c>
      <c r="U12" s="450">
        <v>224</v>
      </c>
      <c r="V12" s="455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86.75</v>
      </c>
      <c r="AL12" s="36">
        <f>'CALCULATOR SHEET'!L18</f>
        <v>99.25</v>
      </c>
      <c r="AM12" s="36">
        <f t="shared" si="0"/>
        <v>12</v>
      </c>
      <c r="AN12" s="36">
        <f t="shared" si="1"/>
        <v>14</v>
      </c>
      <c r="AO12" s="57">
        <f t="shared" si="2"/>
        <v>174</v>
      </c>
      <c r="AP12" s="58"/>
      <c r="AQ12" s="58">
        <f t="shared" si="3"/>
        <v>78</v>
      </c>
      <c r="AR12" s="57">
        <f t="shared" si="4"/>
        <v>83</v>
      </c>
      <c r="AS12" s="57">
        <f t="shared" si="5"/>
        <v>83</v>
      </c>
      <c r="AT12" s="59">
        <f t="shared" si="6"/>
        <v>38</v>
      </c>
      <c r="AU12" s="57">
        <f t="shared" si="7"/>
        <v>550</v>
      </c>
      <c r="AV12" s="37">
        <f t="shared" si="8"/>
        <v>103</v>
      </c>
      <c r="AW12" s="105">
        <f t="shared" si="9"/>
        <v>19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4">
        <v>66</v>
      </c>
      <c r="F13" s="447">
        <v>73</v>
      </c>
      <c r="G13" s="447">
        <v>77</v>
      </c>
      <c r="H13" s="447">
        <v>85</v>
      </c>
      <c r="I13" s="447">
        <v>89</v>
      </c>
      <c r="J13" s="447">
        <v>96</v>
      </c>
      <c r="K13" s="447">
        <v>101</v>
      </c>
      <c r="L13" s="447">
        <v>107</v>
      </c>
      <c r="M13" s="447">
        <v>112</v>
      </c>
      <c r="N13" s="448">
        <v>134</v>
      </c>
      <c r="O13" s="448">
        <v>139</v>
      </c>
      <c r="P13" s="448">
        <v>147</v>
      </c>
      <c r="Q13" s="448">
        <v>163</v>
      </c>
      <c r="R13" s="449">
        <v>209</v>
      </c>
      <c r="S13" s="450">
        <v>215</v>
      </c>
      <c r="T13" s="450">
        <v>223</v>
      </c>
      <c r="U13" s="450">
        <v>229</v>
      </c>
      <c r="V13" s="455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85.25</v>
      </c>
      <c r="AL13" s="36">
        <f>'CALCULATOR SHEET'!L19</f>
        <v>99.25</v>
      </c>
      <c r="AM13" s="36">
        <f t="shared" si="0"/>
        <v>12</v>
      </c>
      <c r="AN13" s="36">
        <f t="shared" si="1"/>
        <v>14</v>
      </c>
      <c r="AO13" s="57">
        <f t="shared" si="2"/>
        <v>174</v>
      </c>
      <c r="AP13" s="58"/>
      <c r="AQ13" s="58">
        <f t="shared" si="3"/>
        <v>78</v>
      </c>
      <c r="AR13" s="57">
        <f t="shared" si="4"/>
        <v>83</v>
      </c>
      <c r="AS13" s="57">
        <f t="shared" si="5"/>
        <v>83</v>
      </c>
      <c r="AT13" s="59">
        <f t="shared" si="6"/>
        <v>38</v>
      </c>
      <c r="AU13" s="57">
        <f t="shared" si="7"/>
        <v>550</v>
      </c>
      <c r="AV13" s="37">
        <f t="shared" si="8"/>
        <v>103</v>
      </c>
      <c r="AW13" s="105">
        <f t="shared" si="9"/>
        <v>19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4">
        <v>68</v>
      </c>
      <c r="F14" s="447">
        <v>75</v>
      </c>
      <c r="G14" s="447">
        <v>79</v>
      </c>
      <c r="H14" s="447">
        <v>87</v>
      </c>
      <c r="I14" s="447">
        <v>92</v>
      </c>
      <c r="J14" s="447">
        <v>99</v>
      </c>
      <c r="K14" s="447">
        <v>103</v>
      </c>
      <c r="L14" s="447">
        <v>110</v>
      </c>
      <c r="M14" s="447">
        <v>115</v>
      </c>
      <c r="N14" s="448">
        <v>138</v>
      </c>
      <c r="O14" s="448">
        <v>143</v>
      </c>
      <c r="P14" s="448">
        <v>150</v>
      </c>
      <c r="Q14" s="448">
        <v>167</v>
      </c>
      <c r="R14" s="449">
        <v>213</v>
      </c>
      <c r="S14" s="450">
        <v>220</v>
      </c>
      <c r="T14" s="450">
        <v>228</v>
      </c>
      <c r="U14" s="450">
        <v>234</v>
      </c>
      <c r="V14" s="455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84</v>
      </c>
      <c r="AL14" s="36">
        <f>'CALCULATOR SHEET'!L20</f>
        <v>94</v>
      </c>
      <c r="AM14" s="36">
        <f t="shared" si="0"/>
        <v>11</v>
      </c>
      <c r="AN14" s="36">
        <f t="shared" si="1"/>
        <v>13</v>
      </c>
      <c r="AO14" s="57">
        <f t="shared" si="2"/>
        <v>162</v>
      </c>
      <c r="AP14" s="58"/>
      <c r="AQ14" s="58">
        <f t="shared" si="3"/>
        <v>77</v>
      </c>
      <c r="AR14" s="57">
        <f t="shared" si="4"/>
        <v>80</v>
      </c>
      <c r="AS14" s="57">
        <f t="shared" si="5"/>
        <v>78</v>
      </c>
      <c r="AT14" s="59">
        <f t="shared" si="6"/>
        <v>36</v>
      </c>
      <c r="AU14" s="57">
        <f t="shared" si="7"/>
        <v>550</v>
      </c>
      <c r="AV14" s="37">
        <f t="shared" si="8"/>
        <v>98</v>
      </c>
      <c r="AW14" s="105">
        <f t="shared" si="9"/>
        <v>18.25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4">
        <v>70</v>
      </c>
      <c r="F15" s="447">
        <v>76</v>
      </c>
      <c r="G15" s="447">
        <v>81</v>
      </c>
      <c r="H15" s="447">
        <v>89</v>
      </c>
      <c r="I15" s="447">
        <v>94</v>
      </c>
      <c r="J15" s="447">
        <v>101</v>
      </c>
      <c r="K15" s="447">
        <v>106</v>
      </c>
      <c r="L15" s="447">
        <v>113</v>
      </c>
      <c r="M15" s="447">
        <v>119</v>
      </c>
      <c r="N15" s="448">
        <v>141</v>
      </c>
      <c r="O15" s="448">
        <v>147</v>
      </c>
      <c r="P15" s="448">
        <v>154</v>
      </c>
      <c r="Q15" s="448">
        <v>172</v>
      </c>
      <c r="R15" s="449">
        <v>218</v>
      </c>
      <c r="S15" s="450">
        <v>224</v>
      </c>
      <c r="T15" s="450">
        <v>233</v>
      </c>
      <c r="U15" s="450">
        <v>239</v>
      </c>
      <c r="V15" s="455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83.25</v>
      </c>
      <c r="AL15" s="36">
        <f>'CALCULATOR SHEET'!L21</f>
        <v>98.75</v>
      </c>
      <c r="AM15" s="36">
        <f t="shared" si="0"/>
        <v>11</v>
      </c>
      <c r="AN15" s="36">
        <f t="shared" si="1"/>
        <v>14</v>
      </c>
      <c r="AO15" s="57">
        <f t="shared" si="2"/>
        <v>165</v>
      </c>
      <c r="AP15" s="58"/>
      <c r="AQ15" s="58">
        <f t="shared" si="3"/>
        <v>77</v>
      </c>
      <c r="AR15" s="57">
        <f t="shared" si="4"/>
        <v>80</v>
      </c>
      <c r="AS15" s="57">
        <f t="shared" si="5"/>
        <v>78</v>
      </c>
      <c r="AT15" s="59">
        <f t="shared" si="6"/>
        <v>36</v>
      </c>
      <c r="AU15" s="57">
        <f t="shared" si="7"/>
        <v>550</v>
      </c>
      <c r="AV15" s="37">
        <f t="shared" si="8"/>
        <v>103</v>
      </c>
      <c r="AW15" s="105">
        <f t="shared" si="9"/>
        <v>19</v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4">
        <v>71</v>
      </c>
      <c r="F16" s="447">
        <v>78</v>
      </c>
      <c r="G16" s="447">
        <v>83</v>
      </c>
      <c r="H16" s="447">
        <v>92</v>
      </c>
      <c r="I16" s="447">
        <v>97</v>
      </c>
      <c r="J16" s="447">
        <v>104</v>
      </c>
      <c r="K16" s="447">
        <v>109</v>
      </c>
      <c r="L16" s="447">
        <v>117</v>
      </c>
      <c r="M16" s="447">
        <v>122</v>
      </c>
      <c r="N16" s="448">
        <v>145</v>
      </c>
      <c r="O16" s="448">
        <v>151</v>
      </c>
      <c r="P16" s="448">
        <v>158</v>
      </c>
      <c r="Q16" s="448">
        <v>176</v>
      </c>
      <c r="R16" s="449">
        <v>222</v>
      </c>
      <c r="S16" s="450">
        <v>229</v>
      </c>
      <c r="T16" s="450">
        <v>237</v>
      </c>
      <c r="U16" s="450">
        <v>244</v>
      </c>
      <c r="V16" s="455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83.75</v>
      </c>
      <c r="AL16" s="36">
        <f>'CALCULATOR SHEET'!L22</f>
        <v>98.75</v>
      </c>
      <c r="AM16" s="36">
        <f t="shared" si="0"/>
        <v>11</v>
      </c>
      <c r="AN16" s="36">
        <f t="shared" si="1"/>
        <v>14</v>
      </c>
      <c r="AO16" s="57">
        <f t="shared" si="2"/>
        <v>165</v>
      </c>
      <c r="AP16" s="58"/>
      <c r="AQ16" s="58">
        <f t="shared" si="3"/>
        <v>77</v>
      </c>
      <c r="AR16" s="57">
        <f t="shared" si="4"/>
        <v>80</v>
      </c>
      <c r="AS16" s="57">
        <f t="shared" si="5"/>
        <v>78</v>
      </c>
      <c r="AT16" s="59">
        <f t="shared" si="6"/>
        <v>36</v>
      </c>
      <c r="AU16" s="57">
        <f t="shared" si="7"/>
        <v>550</v>
      </c>
      <c r="AV16" s="37">
        <f t="shared" si="8"/>
        <v>103</v>
      </c>
      <c r="AW16" s="105">
        <f t="shared" si="9"/>
        <v>19</v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4">
        <v>73</v>
      </c>
      <c r="F17" s="447">
        <v>80</v>
      </c>
      <c r="G17" s="447">
        <v>86</v>
      </c>
      <c r="H17" s="447">
        <v>94</v>
      </c>
      <c r="I17" s="447">
        <v>99</v>
      </c>
      <c r="J17" s="447">
        <v>107</v>
      </c>
      <c r="K17" s="447">
        <v>112</v>
      </c>
      <c r="L17" s="447">
        <v>120</v>
      </c>
      <c r="M17" s="447">
        <v>125</v>
      </c>
      <c r="N17" s="448">
        <v>148</v>
      </c>
      <c r="O17" s="448">
        <v>154</v>
      </c>
      <c r="P17" s="448">
        <v>162</v>
      </c>
      <c r="Q17" s="448">
        <v>180</v>
      </c>
      <c r="R17" s="449">
        <v>226</v>
      </c>
      <c r="S17" s="450">
        <v>233</v>
      </c>
      <c r="T17" s="450">
        <v>242</v>
      </c>
      <c r="U17" s="450">
        <v>249</v>
      </c>
      <c r="V17" s="455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65.5</v>
      </c>
      <c r="AL17" s="36">
        <f>'CALCULATOR SHEET'!L23</f>
        <v>99.75</v>
      </c>
      <c r="AM17" s="36">
        <f t="shared" si="0"/>
        <v>8</v>
      </c>
      <c r="AN17" s="36">
        <f t="shared" si="1"/>
        <v>14</v>
      </c>
      <c r="AO17" s="57">
        <f t="shared" si="2"/>
        <v>144</v>
      </c>
      <c r="AP17" s="58"/>
      <c r="AQ17" s="58">
        <f t="shared" si="3"/>
        <v>78</v>
      </c>
      <c r="AR17" s="57">
        <f t="shared" si="4"/>
        <v>71</v>
      </c>
      <c r="AS17" s="57">
        <f t="shared" si="5"/>
        <v>64</v>
      </c>
      <c r="AT17" s="59">
        <f t="shared" si="6"/>
        <v>28</v>
      </c>
      <c r="AU17" s="57">
        <f t="shared" si="7"/>
        <v>550</v>
      </c>
      <c r="AV17" s="37">
        <f t="shared" si="8"/>
        <v>103</v>
      </c>
      <c r="AW17" s="105">
        <f t="shared" si="9"/>
        <v>19</v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4">
        <v>75</v>
      </c>
      <c r="F18" s="447">
        <v>82</v>
      </c>
      <c r="G18" s="447">
        <v>88</v>
      </c>
      <c r="H18" s="447">
        <v>96</v>
      </c>
      <c r="I18" s="447">
        <v>102</v>
      </c>
      <c r="J18" s="447">
        <v>110</v>
      </c>
      <c r="K18" s="447">
        <v>115</v>
      </c>
      <c r="L18" s="447">
        <v>123</v>
      </c>
      <c r="M18" s="447">
        <v>129</v>
      </c>
      <c r="N18" s="448">
        <v>152</v>
      </c>
      <c r="O18" s="448">
        <v>158</v>
      </c>
      <c r="P18" s="448">
        <v>166</v>
      </c>
      <c r="Q18" s="448">
        <v>184</v>
      </c>
      <c r="R18" s="449">
        <v>231</v>
      </c>
      <c r="S18" s="450">
        <v>238</v>
      </c>
      <c r="T18" s="450">
        <v>247</v>
      </c>
      <c r="U18" s="450">
        <v>254</v>
      </c>
      <c r="V18" s="455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64.25</v>
      </c>
      <c r="AL18" s="36">
        <f>'CALCULATOR SHEET'!L24</f>
        <v>99.75</v>
      </c>
      <c r="AM18" s="36">
        <f t="shared" si="0"/>
        <v>8</v>
      </c>
      <c r="AN18" s="36">
        <f t="shared" si="1"/>
        <v>14</v>
      </c>
      <c r="AO18" s="57">
        <f t="shared" si="2"/>
        <v>144</v>
      </c>
      <c r="AP18" s="58"/>
      <c r="AQ18" s="58">
        <f t="shared" si="3"/>
        <v>78</v>
      </c>
      <c r="AR18" s="57">
        <f t="shared" si="4"/>
        <v>71</v>
      </c>
      <c r="AS18" s="57">
        <f t="shared" si="5"/>
        <v>64</v>
      </c>
      <c r="AT18" s="59">
        <f t="shared" si="6"/>
        <v>28</v>
      </c>
      <c r="AU18" s="57">
        <f t="shared" si="7"/>
        <v>550</v>
      </c>
      <c r="AV18" s="37">
        <f t="shared" si="8"/>
        <v>103</v>
      </c>
      <c r="AW18" s="105">
        <f t="shared" si="9"/>
        <v>19</v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8">
        <v>87</v>
      </c>
      <c r="F19" s="448">
        <v>95</v>
      </c>
      <c r="G19" s="448">
        <v>101</v>
      </c>
      <c r="H19" s="448">
        <v>111</v>
      </c>
      <c r="I19" s="448">
        <v>117</v>
      </c>
      <c r="J19" s="448">
        <v>126</v>
      </c>
      <c r="K19" s="448">
        <v>132</v>
      </c>
      <c r="L19" s="448">
        <v>140</v>
      </c>
      <c r="M19" s="448">
        <v>147</v>
      </c>
      <c r="N19" s="448">
        <v>155</v>
      </c>
      <c r="O19" s="448">
        <v>162</v>
      </c>
      <c r="P19" s="448">
        <v>170</v>
      </c>
      <c r="Q19" s="448">
        <v>188</v>
      </c>
      <c r="R19" s="449">
        <v>235</v>
      </c>
      <c r="S19" s="450">
        <v>242</v>
      </c>
      <c r="T19" s="450">
        <v>252</v>
      </c>
      <c r="U19" s="450">
        <v>259</v>
      </c>
      <c r="V19" s="455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47.5</v>
      </c>
      <c r="AL19" s="36">
        <f>'CALCULATOR SHEET'!L25</f>
        <v>96</v>
      </c>
      <c r="AM19" s="36">
        <f t="shared" si="0"/>
        <v>5</v>
      </c>
      <c r="AN19" s="36">
        <f t="shared" si="1"/>
        <v>13</v>
      </c>
      <c r="AO19" s="57">
        <f t="shared" si="2"/>
        <v>117</v>
      </c>
      <c r="AP19" s="58"/>
      <c r="AQ19" s="58">
        <f t="shared" si="3"/>
        <v>68</v>
      </c>
      <c r="AR19" s="57">
        <f t="shared" si="4"/>
        <v>62</v>
      </c>
      <c r="AS19" s="57">
        <f t="shared" si="5"/>
        <v>47</v>
      </c>
      <c r="AT19" s="59">
        <f t="shared" si="6"/>
        <v>21</v>
      </c>
      <c r="AU19" s="57">
        <f t="shared" si="7"/>
        <v>550</v>
      </c>
      <c r="AV19" s="37">
        <f t="shared" si="8"/>
        <v>98</v>
      </c>
      <c r="AW19" s="105">
        <f t="shared" si="9"/>
        <v>18.25</v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8">
        <v>88</v>
      </c>
      <c r="F20" s="448">
        <v>97</v>
      </c>
      <c r="G20" s="448">
        <v>103</v>
      </c>
      <c r="H20" s="448">
        <v>113</v>
      </c>
      <c r="I20" s="448">
        <v>120</v>
      </c>
      <c r="J20" s="448">
        <v>128</v>
      </c>
      <c r="K20" s="448">
        <v>135</v>
      </c>
      <c r="L20" s="448">
        <v>144</v>
      </c>
      <c r="M20" s="448">
        <v>150</v>
      </c>
      <c r="N20" s="448">
        <v>159</v>
      </c>
      <c r="O20" s="448">
        <v>165</v>
      </c>
      <c r="P20" s="448">
        <v>174</v>
      </c>
      <c r="Q20" s="448">
        <v>192</v>
      </c>
      <c r="R20" s="449">
        <v>239</v>
      </c>
      <c r="S20" s="450">
        <v>247</v>
      </c>
      <c r="T20" s="450">
        <v>256</v>
      </c>
      <c r="U20" s="450">
        <v>264</v>
      </c>
      <c r="V20" s="455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81.75</v>
      </c>
      <c r="AL20" s="36">
        <f>'CALCULATOR SHEET'!L26</f>
        <v>94.5</v>
      </c>
      <c r="AM20" s="36">
        <f t="shared" si="0"/>
        <v>11</v>
      </c>
      <c r="AN20" s="36">
        <f t="shared" si="1"/>
        <v>13</v>
      </c>
      <c r="AO20" s="57">
        <f t="shared" si="2"/>
        <v>162</v>
      </c>
      <c r="AP20" s="58"/>
      <c r="AQ20" s="58">
        <f t="shared" si="3"/>
        <v>77</v>
      </c>
      <c r="AR20" s="57">
        <f t="shared" si="4"/>
        <v>80</v>
      </c>
      <c r="AS20" s="57">
        <f t="shared" si="5"/>
        <v>78</v>
      </c>
      <c r="AT20" s="59">
        <f t="shared" si="6"/>
        <v>36</v>
      </c>
      <c r="AU20" s="57">
        <f t="shared" si="7"/>
        <v>550</v>
      </c>
      <c r="AV20" s="37">
        <f t="shared" si="8"/>
        <v>98</v>
      </c>
      <c r="AW20" s="105">
        <f t="shared" si="9"/>
        <v>18.25</v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8">
        <v>90</v>
      </c>
      <c r="F21" s="448">
        <v>99</v>
      </c>
      <c r="G21" s="448">
        <v>105</v>
      </c>
      <c r="H21" s="448">
        <v>116</v>
      </c>
      <c r="I21" s="448">
        <v>122</v>
      </c>
      <c r="J21" s="448">
        <v>131</v>
      </c>
      <c r="K21" s="448">
        <v>138</v>
      </c>
      <c r="L21" s="448">
        <v>147</v>
      </c>
      <c r="M21" s="448">
        <v>154</v>
      </c>
      <c r="N21" s="448">
        <v>162</v>
      </c>
      <c r="O21" s="448">
        <v>169</v>
      </c>
      <c r="P21" s="448">
        <v>178</v>
      </c>
      <c r="Q21" s="448">
        <v>196</v>
      </c>
      <c r="R21" s="449">
        <v>244</v>
      </c>
      <c r="S21" s="450">
        <v>251</v>
      </c>
      <c r="T21" s="450">
        <v>261</v>
      </c>
      <c r="U21" s="450">
        <v>269</v>
      </c>
      <c r="V21" s="455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81.125</v>
      </c>
      <c r="AL21" s="36">
        <f>'CALCULATOR SHEET'!L27</f>
        <v>94.5</v>
      </c>
      <c r="AM21" s="36">
        <f t="shared" si="0"/>
        <v>11</v>
      </c>
      <c r="AN21" s="36">
        <f t="shared" si="1"/>
        <v>13</v>
      </c>
      <c r="AO21" s="57">
        <f t="shared" si="2"/>
        <v>162</v>
      </c>
      <c r="AP21" s="58"/>
      <c r="AQ21" s="58">
        <f t="shared" si="3"/>
        <v>77</v>
      </c>
      <c r="AR21" s="57">
        <f t="shared" si="4"/>
        <v>80</v>
      </c>
      <c r="AS21" s="57">
        <f t="shared" si="5"/>
        <v>78</v>
      </c>
      <c r="AT21" s="59">
        <f t="shared" si="6"/>
        <v>36</v>
      </c>
      <c r="AU21" s="57">
        <f t="shared" si="7"/>
        <v>550</v>
      </c>
      <c r="AV21" s="37">
        <f t="shared" si="8"/>
        <v>98</v>
      </c>
      <c r="AW21" s="105">
        <f t="shared" si="9"/>
        <v>18.25</v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8">
        <v>92</v>
      </c>
      <c r="F22" s="448">
        <v>101</v>
      </c>
      <c r="G22" s="448">
        <v>107</v>
      </c>
      <c r="H22" s="448">
        <v>118</v>
      </c>
      <c r="I22" s="448">
        <v>125</v>
      </c>
      <c r="J22" s="448">
        <v>134</v>
      </c>
      <c r="K22" s="448">
        <v>141</v>
      </c>
      <c r="L22" s="448">
        <v>150</v>
      </c>
      <c r="M22" s="448">
        <v>157</v>
      </c>
      <c r="N22" s="448">
        <v>166</v>
      </c>
      <c r="O22" s="448">
        <v>173</v>
      </c>
      <c r="P22" s="448">
        <v>182</v>
      </c>
      <c r="Q22" s="448">
        <v>201</v>
      </c>
      <c r="R22" s="449">
        <v>248</v>
      </c>
      <c r="S22" s="450">
        <v>256</v>
      </c>
      <c r="T22" s="450">
        <v>266</v>
      </c>
      <c r="U22" s="450">
        <v>274</v>
      </c>
      <c r="V22" s="455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59.25</v>
      </c>
      <c r="AL22" s="36">
        <f>'CALCULATOR SHEET'!L28</f>
        <v>94.5</v>
      </c>
      <c r="AM22" s="36">
        <f t="shared" si="0"/>
        <v>7</v>
      </c>
      <c r="AN22" s="36">
        <f t="shared" si="1"/>
        <v>13</v>
      </c>
      <c r="AO22" s="57">
        <f t="shared" si="2"/>
        <v>132</v>
      </c>
      <c r="AP22" s="58"/>
      <c r="AQ22" s="58">
        <f t="shared" si="3"/>
        <v>76</v>
      </c>
      <c r="AR22" s="57">
        <f t="shared" si="4"/>
        <v>68</v>
      </c>
      <c r="AS22" s="57">
        <f t="shared" si="5"/>
        <v>58</v>
      </c>
      <c r="AT22" s="59">
        <f t="shared" si="6"/>
        <v>26</v>
      </c>
      <c r="AU22" s="57">
        <f t="shared" si="7"/>
        <v>550</v>
      </c>
      <c r="AV22" s="37">
        <f t="shared" si="8"/>
        <v>98</v>
      </c>
      <c r="AW22" s="105">
        <f t="shared" si="9"/>
        <v>18.25</v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8">
        <v>94</v>
      </c>
      <c r="F23" s="448">
        <v>103</v>
      </c>
      <c r="G23" s="448">
        <v>110</v>
      </c>
      <c r="H23" s="448">
        <v>120</v>
      </c>
      <c r="I23" s="448">
        <v>127</v>
      </c>
      <c r="J23" s="448">
        <v>137</v>
      </c>
      <c r="K23" s="448">
        <v>144</v>
      </c>
      <c r="L23" s="448">
        <v>153</v>
      </c>
      <c r="M23" s="448">
        <v>160</v>
      </c>
      <c r="N23" s="448">
        <v>169</v>
      </c>
      <c r="O23" s="448">
        <v>177</v>
      </c>
      <c r="P23" s="448">
        <v>186</v>
      </c>
      <c r="Q23" s="448">
        <v>205</v>
      </c>
      <c r="R23" s="449">
        <v>252</v>
      </c>
      <c r="S23" s="450">
        <v>260</v>
      </c>
      <c r="T23" s="450">
        <v>271</v>
      </c>
      <c r="U23" s="450">
        <v>279</v>
      </c>
      <c r="V23" s="455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8">
        <v>95</v>
      </c>
      <c r="F24" s="448">
        <v>104</v>
      </c>
      <c r="G24" s="448">
        <v>112</v>
      </c>
      <c r="H24" s="448">
        <v>123</v>
      </c>
      <c r="I24" s="448">
        <v>130</v>
      </c>
      <c r="J24" s="448">
        <v>139</v>
      </c>
      <c r="K24" s="448">
        <v>147</v>
      </c>
      <c r="L24" s="448">
        <v>156</v>
      </c>
      <c r="M24" s="448">
        <v>164</v>
      </c>
      <c r="N24" s="448">
        <v>173</v>
      </c>
      <c r="O24" s="448">
        <v>180</v>
      </c>
      <c r="P24" s="448">
        <v>190</v>
      </c>
      <c r="Q24" s="448">
        <v>209</v>
      </c>
      <c r="R24" s="449">
        <v>257</v>
      </c>
      <c r="S24" s="450">
        <v>265</v>
      </c>
      <c r="T24" s="450">
        <v>275</v>
      </c>
      <c r="U24" s="450">
        <v>283</v>
      </c>
      <c r="V24" s="455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8">
        <v>97</v>
      </c>
      <c r="F25" s="448">
        <v>106</v>
      </c>
      <c r="G25" s="448">
        <v>114</v>
      </c>
      <c r="H25" s="448">
        <v>125</v>
      </c>
      <c r="I25" s="448">
        <v>133</v>
      </c>
      <c r="J25" s="448">
        <v>142</v>
      </c>
      <c r="K25" s="448">
        <v>150</v>
      </c>
      <c r="L25" s="448">
        <v>159</v>
      </c>
      <c r="M25" s="448">
        <v>167</v>
      </c>
      <c r="N25" s="448">
        <v>176</v>
      </c>
      <c r="O25" s="448">
        <v>184</v>
      </c>
      <c r="P25" s="448">
        <v>194</v>
      </c>
      <c r="Q25" s="448">
        <v>213</v>
      </c>
      <c r="R25" s="449">
        <v>261</v>
      </c>
      <c r="S25" s="450">
        <v>269</v>
      </c>
      <c r="T25" s="450">
        <v>280</v>
      </c>
      <c r="U25" s="450">
        <v>288</v>
      </c>
      <c r="V25" s="455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9">
        <v>99</v>
      </c>
      <c r="F26" s="390">
        <v>108</v>
      </c>
      <c r="G26" s="390">
        <v>116</v>
      </c>
      <c r="H26" s="390">
        <v>127</v>
      </c>
      <c r="I26" s="390">
        <v>135</v>
      </c>
      <c r="J26" s="390">
        <v>145</v>
      </c>
      <c r="K26" s="390">
        <v>153</v>
      </c>
      <c r="L26" s="390">
        <v>162</v>
      </c>
      <c r="M26" s="390">
        <v>170</v>
      </c>
      <c r="N26" s="390">
        <v>180</v>
      </c>
      <c r="O26" s="390">
        <v>188</v>
      </c>
      <c r="P26" s="390">
        <v>198</v>
      </c>
      <c r="Q26" s="390">
        <v>217</v>
      </c>
      <c r="R26" s="456">
        <v>265</v>
      </c>
      <c r="S26" s="457">
        <v>274</v>
      </c>
      <c r="T26" s="457">
        <v>285</v>
      </c>
      <c r="U26" s="457">
        <v>293</v>
      </c>
      <c r="V26" s="458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2026-01-20T23:46:06Z</cp:lastPrinted>
  <dcterms:created xsi:type="dcterms:W3CDTF">2016-09-27T19:33:28Z</dcterms:created>
  <dcterms:modified xsi:type="dcterms:W3CDTF">2026-01-20T23:52:44Z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