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ALICIA VALTIERRA TIJUANA\ORDEN FINAL\"/>
    </mc:Choice>
  </mc:AlternateContent>
  <xr:revisionPtr revIDLastSave="0" documentId="13_ncr:1_{1CEF68CC-2DA2-43B1-8C3A-259A08DF598B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46" l="1"/>
  <c r="H14" i="46"/>
  <c r="G14" i="46"/>
  <c r="D14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9" i="23" l="1"/>
  <c r="I39" i="23" s="1"/>
  <c r="J39" i="23" s="1"/>
  <c r="K39" i="23" s="1"/>
  <c r="H54" i="23"/>
  <c r="I54" i="23" s="1"/>
  <c r="J54" i="23" s="1"/>
  <c r="K54" i="23" s="1"/>
  <c r="H33" i="23"/>
  <c r="I33" i="23" s="1"/>
  <c r="J33" i="23" s="1"/>
  <c r="K33" i="23" s="1"/>
  <c r="H49" i="23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X65" i="46" l="1"/>
  <c r="K14" i="46"/>
  <c r="E14" i="46"/>
  <c r="AA7" i="49"/>
  <c r="AF7" i="49" s="1"/>
  <c r="AV13" i="38" s="1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S16" i="44"/>
  <c r="S17" i="49"/>
  <c r="K15" i="46"/>
  <c r="E15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C7" i="49" l="1"/>
  <c r="M14" i="46"/>
  <c r="I14" i="46"/>
  <c r="J14" i="46" s="1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F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I13" i="38" s="1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<sst xmlns="http://schemas.openxmlformats.org/spreadsheetml/2006/main" count="3315" uniqueCount="476">
  <si>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</si>
  <si>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</si>
  <si>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</si>
  <si>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</si>
  <si>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</si>
  <si>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</si>
  <si>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</si>
  <si>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</si>
  <si>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</si>
  <si>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</si>
  <si>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</si>
  <si>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</si>
  <si>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</si>
  <si>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</si>
  <si>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</si>
  <si>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</si>
  <si>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</si>
  <si>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</si>
  <si>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</si>
  <si>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</si>
  <si>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</si>
  <si>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</si>
  <si>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</si>
  <si>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</si>
  <si>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</si>
  <si>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</si>
  <si>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</si>
  <si>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</si>
  <si>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</si>
  <si>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</si>
  <si>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</si>
  <si>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</si>
  <si>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</si>
  <si>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</si>
  <si>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</si>
  <si>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</si>
  <si>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</si>
  <si>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</si>
  <si>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</si>
  <si>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</si>
  <si>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</si>
  <si>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</si>
  <si>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</si>
  <si>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</si>
  <si>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</si>
  <si>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</si>
  <si>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</si>
  <si>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</si>
  <si>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</si>
  <si>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</si>
  <si>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</si>
  <si>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</si>
  <si>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</si>
  <si>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</si>
  <si>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</si>
  <si>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</si>
  <si>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</si>
  <si>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</si>
  <si>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</si>
  <si>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</si>
  <si>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</si>
  <si>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</si>
  <si>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</si>
  <si>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</si>
  <si>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</si>
  <si>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</si>
  <si>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</si>
  <si>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</si>
  <si>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</si>
  <si>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</si>
  <si>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</si>
  <si>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</si>
  <si>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</si>
  <si>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</si>
  <si>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</si>
  <si>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</si>
  <si>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</si>
  <si>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</si>
  <si>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</si>
  <si>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</si>
  <si>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</si>
  <si>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</si>
  <si>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</si>
  <si>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</si>
  <si>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</si>
  <si>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</si>
  <si>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</si>
  <si>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</si>
  <si>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</si>
  <si>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</si>
  <si>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</si>
  <si>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</si>
  <si>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</si>
  <si>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</si>
  <si>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</si>
  <si>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</si>
  <si>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</si>
  <si>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</si>
  <si>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</si>
  <si>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</si>
  <si>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</si>
  <si>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</si>
  <si>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</si>
  <si>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</si>
  <si>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</si>
  <si>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</si>
  <si>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</si>
  <si>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</si>
  <si>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</si>
  <si>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</si>
  <si>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</si>
  <si>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</si>
  <si>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</si>
  <si>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</si>
  <si>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</si>
  <si>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</si>
  <si>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</si>
  <si>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</si>
  <si>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</si>
  <si>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</si>
  <si>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</si>
  <si>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</si>
  <si>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</si>
  <si>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</si>
  <si>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</si>
  <si>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</si>
  <si>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</si>
  <si>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</si>
  <si>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</si>
  <si>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</si>
  <si>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</si>
  <si>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</si>
  <si>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</si>
  <si>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</si>
  <si>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</si>
  <si>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</si>
  <si>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</si>
  <si>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</si>
  <si>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</si>
  <si>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</si>
  <si>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</si>
  <si>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</si>
  <si>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</si>
  <si>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</si>
  <si>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</si>
  <si>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</si>
  <si>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</si>
  <si>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</si>
  <si>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</si>
  <si>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</si>
  <si>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</si>
  <si>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</si>
  <si>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</si>
  <si>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</si>
  <si>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</si>
  <si>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</si>
  <si>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</si>
  <si>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</si>
  <si>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</si>
  <si>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</si>
  <si>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</si>
  <si>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</si>
  <si>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</si>
  <si>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</si>
  <si>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</si>
  <si>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</si>
  <si>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</si>
  <si>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</si>
  <si>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</si>
  <si>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</si>
  <si>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</si>
  <si>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</si>
  <si>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</si>
  <si>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</si>
  <si>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</si>
  <si>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</si>
  <si>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</si>
  <si>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</si>
  <si>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</si>
  <si>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</si>
  <si>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</si>
  <si>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</si>
  <si>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</si>
  <si>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</si>
  <si>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</si>
  <si>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</si>
  <si>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</si>
  <si>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</si>
  <si>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</si>
  <si>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</si>
  <si>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</si>
  <si>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</si>
  <si>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</si>
  <si>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</si>
  <si>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</si>
  <si>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</si>
  <si>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</si>
  <si>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</si>
  <si>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</si>
  <si>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</si>
  <si>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</si>
  <si>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</si>
  <si>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</si>
  <si>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</si>
  <si>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</si>
  <si>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</si>
  <si>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</si>
  <si>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</si>
  <si>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</si>
  <si>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</si>
  <si>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</si>
  <si>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</si>
  <si>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</si>
  <si>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</si>
  <si>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</si>
  <si>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</si>
  <si>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</si>
  <si>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</si>
  <si>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</si>
  <si>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</si>
  <si>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</si>
  <si>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</si>
  <si>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</si>
  <si>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</si>
  <si>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</si>
  <si>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</si>
  <si>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</si>
  <si>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</si>
  <si>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</si>
  <si>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</si>
  <si>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</si>
  <si>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</si>
  <si>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</si>
  <si>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</si>
  <si>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</si>
  <si>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</si>
  <si>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</si>
  <si>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</si>
  <si>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</si>
  <si>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</si>
  <si>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</si>
  <si>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</si>
  <si>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</si>
  <si>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</si>
  <si>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</si>
  <si>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</si>
  <si>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</si>
  <si>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</si>
  <si>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</si>
  <si>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</si>
  <si>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</si>
  <si>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</si>
  <si>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</si>
  <si>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</si>
  <si>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</si>
  <si>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</si>
  <si>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</si>
  <si>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</si>
  <si>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</si>
  <si>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</si>
  <si>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</si>
  <si>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</si>
  <si>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</si>
  <si>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</si>
  <si>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</si>
  <si>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</si>
  <si>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</si>
  <si>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</si>
  <si>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</si>
  <si>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</si>
  <si>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</si>
  <si>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</si>
  <si>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</si>
  <si>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</si>
  <si>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</si>
  <si>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</si>
  <si>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</si>
  <si>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</si>
  <si>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</si>
  <si>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</si>
  <si>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</si>
  <si>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</si>
  <si>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</si>
  <si>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</si>
  <si>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</si>
  <si>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</si>
  <si>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</si>
  <si>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</si>
  <si>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</si>
  <si>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</si>
  <si>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</si>
  <si>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</si>
  <si>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</si>
  <si>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</si>
  <si>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</si>
  <si>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</si>
  <si>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</si>
  <si>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</si>
  <si>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</si>
  <si>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</si>
  <si>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</si>
  <si>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</si>
  <si>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</si>
  <si>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</si>
  <si>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</si>
  <si>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</si>
  <si>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</si>
  <si>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</si>
  <si>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</si>
  <si>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</si>
  <si>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</si>
  <si>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</si>
  <si>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</si>
  <si>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</si>
  <si>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</si>
  <si>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</si>
  <si>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</si>
  <si>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</si>
  <si>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</si>
  <si>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</si>
  <si>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</si>
  <si>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</si>
  <si>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</si>
  <si>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</si>
  <si>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</si>
  <si>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</si>
  <si>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</si>
  <si>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</si>
  <si>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</si>
  <si>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</si>
  <si>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</si>
  <si>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</si>
  <si>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</si>
  <si>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</si>
  <si>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</si>
  <si>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</si>
  <si>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</si>
  <si>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</si>
  <si>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</si>
  <si>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</si>
  <si>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</si>
  <si>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</si>
  <si>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</si>
  <si>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</si>
  <si>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</si>
  <si>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</si>
  <si>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</si>
  <si>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</si>
  <si>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</si>
  <si>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</si>
  <si>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</si>
  <si>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</si>
  <si>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</si>
  <si>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</si>
  <si>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</si>
  <si>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</si>
  <si>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</si>
  <si>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</si>
  <si>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</si>
  <si>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</si>
  <si>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</si>
  <si>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</si>
  <si>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</si>
  <si>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</si>
  <si>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</si>
  <si>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</si>
  <si>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</si>
  <si>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</si>
  <si>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</si>
  <si>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</si>
  <si>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</si>
  <si>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</si>
  <si>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</si>
  <si>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</si>
  <si>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</si>
  <si>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</si>
  <si>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</si>
  <si>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</si>
  <si>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</si>
  <si>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</si>
  <si>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</si>
  <si>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</si>
  <si>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</si>
  <si>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</si>
  <si>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</si>
  <si>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</si>
  <si>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</si>
  <si>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</si>
  <si>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</si>
  <si>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</si>
  <si>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</si>
  <si>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</si>
  <si>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</si>
  <si>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</si>
  <si>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</si>
  <si>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</si>
  <si>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</si>
  <si>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</si>
  <si>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</si>
  <si>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</si>
  <si>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</si>
  <si>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</si>
  <si>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</si>
  <si>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</si>
  <si>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</si>
  <si>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</si>
  <si>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</si>
  <si>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</si>
  <si>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</si>
  <si>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</si>
  <si>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</si>
  <si>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</si>
  <si>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</si>
  <si>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</si>
  <si>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</si>
  <si>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</si>
  <si>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</si>
  <si>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</si>
  <si>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</si>
  <si>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</si>
  <si>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</si>
  <si>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</si>
  <si>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</si>
  <si>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</si>
  <si>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</si>
  <si>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</si>
  <si>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</si>
  <si>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</si>
  <si>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</si>
  <si>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</si>
  <si>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</si>
  <si>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</si>
  <si>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</si>
  <si>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</si>
  <si>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</si>
  <si>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</si>
  <si>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</si>
  <si>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</si>
  <si>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</si>
  <si>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</si>
  <si>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</si>
  <si>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</si>
  <si>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</si>
  <si>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</si>
  <si>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</si>
  <si>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</si>
  <si>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</si>
  <si>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</si>
  <si>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</si>
  <si>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</si>
  <si>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</si>
  <si>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</si>
  <si>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</si>
  <si>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</si>
  <si>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</si>
  <si>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</si>
  <si>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</si>
  <si>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</si>
  <si>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</si>
  <si>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</si>
  <si>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</si>
  <si>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</si>
  <si>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</si>
  <si>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</si>
  <si>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</si>
  <si>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RESIDENCIA TIJUANA </t>
  </si>
  <si>
    <t xml:space="preserve">ALICIA VALTIERRA </t>
  </si>
  <si>
    <t xml:space="preserve">TIJUANA </t>
  </si>
  <si>
    <t xml:space="preserve">JALISCO </t>
  </si>
  <si>
    <t xml:space="preserve">OCOTLAN </t>
  </si>
  <si>
    <t>S/N</t>
  </si>
  <si>
    <t>664 532 8080</t>
  </si>
  <si>
    <t>*</t>
  </si>
  <si>
    <t>BS 260901 B</t>
  </si>
  <si>
    <t xml:space="preserve">RECAMARA CENTRO </t>
  </si>
  <si>
    <t xml:space="preserve">BO BUDELLI BEIGE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</si>
</sst>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1F1F1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7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3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5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40" fillId="0" borderId="0" xfId="7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1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P16" sqref="P16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3">
        <f>'CALCULATOR SHEET'!T9</f>
        <v>46266</v>
      </c>
      <c r="J5" s="284"/>
      <c r="K5" s="284"/>
      <c r="L5" s="284"/>
      <c r="M5" s="285" t="str">
        <f>IF('CALCULATOR SHEET'!W2=1,"DOCUMENT #","DOCUMENTO #")</f>
        <v>DOCUMENT #</v>
      </c>
      <c r="N5" s="362" t="str">
        <f>IF('CALCULATOR SHEET'!T5&lt;&gt;"",'CALCULATOR SHEET'!T5,"")</f>
        <v>BS 260901 B</v>
      </c>
      <c r="O5" s="362"/>
      <c r="P5" s="322" t="str">
        <f>'CALCULATOR SHEET'!T2</f>
        <v>REV.4.13 MAY1722</v>
      </c>
      <c r="Q5" s="189"/>
    </row>
    <row r="6" spans="3:23" ht="15.75" thickTop="1">
      <c r="C6" s="1"/>
      <c r="P6" s="296"/>
    </row>
    <row r="7" spans="3:23" ht="20.100000000000001" customHeight="1" thickBot="1">
      <c r="C7" s="284"/>
      <c r="D7" s="284"/>
      <c r="E7" s="284"/>
      <c r="F7" s="284"/>
      <c r="G7" s="284"/>
      <c r="H7" s="156" t="str">
        <f>IF('CALCULATOR SHEET'!D9&lt;&gt;"",'CALCULATOR SHEET'!D9,"")</f>
        <v xml:space="preserve">RESIDENCIA TIJUANA </v>
      </c>
      <c r="J7" s="363" t="str">
        <f>IF('CALCULATOR SHEET'!H8&lt;&gt;"","Calle: "&amp;'CALCULATOR SHEET'!H10&amp;", Numero: "&amp;'CALCULATOR SHEET'!H11,"")</f>
        <v>Calle: OCOTLAN , Numero: S/N</v>
      </c>
      <c r="K7" s="363"/>
      <c r="L7" s="363"/>
      <c r="N7" s="156" t="str">
        <f>IF('CALCULATOR SHEET'!P5&lt;&gt;"",'CALCULATOR SHEET'!P5,"")</f>
        <v xml:space="preserve">PENDIENTE </v>
      </c>
      <c r="O7" s="156"/>
      <c r="P7" s="174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3" t="str">
        <f>IF('CALCULATOR SHEET'!H9&lt;&gt;"","Frac: "&amp;'CALCULATOR SHEET'!H9&amp;" - "&amp;'CALCULATOR SHEET'!H8,"")</f>
        <v xml:space="preserve">Frac: JALISCO  - TIJUANA </v>
      </c>
      <c r="K8" s="363"/>
      <c r="L8" s="363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ALICIA VALTIERRA </v>
      </c>
      <c r="J10" s="363" t="str">
        <f>IF('CALCULATOR SHEET'!K11&lt;&gt;"",'CALCULATOR SHEET'!$K$11&amp;" Cell: "&amp;'CALCULATOR SHEET'!K10,"")</f>
        <v>* Cell: 664 532 8080</v>
      </c>
      <c r="K10" s="363"/>
      <c r="L10" s="363"/>
      <c r="N10" s="363" t="str">
        <f>IF('CALCULATOR SHEET'!S70&lt;&gt;"",'CALCULATOR SHEET'!S70,"")</f>
        <v xml:space="preserve">RICARDO GARCIA </v>
      </c>
      <c r="O10" s="363"/>
      <c r="P10" s="363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1" t="s">
        <v>144</v>
      </c>
      <c r="S13" s="3"/>
      <c r="T13" s="159" t="s">
        <v>2</v>
      </c>
    </row>
    <row r="14" spans="3:23" s="64" customFormat="1" ht="45" customHeight="1" thickTop="1">
      <c r="C14" s="166">
        <v>1</v>
      </c>
      <c r="D14" s="170">
        <f>IF('CALCULATOR SHEET'!C13&lt;&gt;"",'CALCULATOR SHEET'!C13,"")</f>
        <v>1</v>
      </c>
      <c r="E14" s="168" t="str">
        <f>IF('CALCULATOR SHEET'!D13&lt;&gt;"",IF('CALCULATOR SHEET'!$W$2=1,'CALCULATOR SHEET'!D13,VLOOKUP('CALCULATOR SHEET'!D13,GENERAL!$J$6:$K$13,2,0)),"")</f>
        <v>ROLLER</v>
      </c>
      <c r="F14" s="168" t="str">
        <f>IF('CALCULATOR SHEET'!E13&lt;&gt;"",'CALCULATOR SHEET'!E13,"")</f>
        <v>GROUP 6</v>
      </c>
      <c r="G14" s="171" t="str">
        <f>IF('CALCULATOR SHEET'!G13&lt;&gt;"",'CALCULATOR SHEET'!G13,"")</f>
        <v xml:space="preserve">BO BUDELLI BEIGE </v>
      </c>
      <c r="H14" s="171" t="str">
        <f>IF('CALCULATOR SHEET'!H13&lt;&gt;"",'CALCULATOR SHEET'!H13,"")</f>
        <v xml:space="preserve">RECAMARA CENTRO </v>
      </c>
      <c r="I14" s="172">
        <f>IF(E14&lt;&gt;"",'CALCULATOR SHEET'!I13,"")</f>
        <v>22</v>
      </c>
      <c r="J14" s="172">
        <f>IF(I14&lt;&gt;"",'CALCULATOR SHEET'!J13,"")</f>
        <v>87</v>
      </c>
      <c r="K14" s="167" t="str">
        <f>IF('CALCULATOR SHEET'!K13&lt;&gt;"",IF('CALCULATOR SHEET'!$W$2=1,'CALCULATOR SHEET'!K13,VLOOKUP('CALCULATOR SHEET'!K13,GENERAL!$H$6:$I$11,2,0)),"")</f>
        <v>METAL CHAIN</v>
      </c>
      <c r="L14" s="170" t="str">
        <f>IF('CALCULATOR SHEET'!M13&lt;&gt;"",'CALCULATOR SHEET'!M13,"")</f>
        <v>R</v>
      </c>
      <c r="M14" s="170" t="str">
        <f>IF(E14&lt;&gt;"",IF(OR('CALCULATOR SHEET'!P13&lt;&gt;"NO",'CALCULATOR SHEET'!Q13&lt;&gt;"NO"),"YES",""),"")</f>
        <v>YES</v>
      </c>
      <c r="N14" s="173">
        <f>IF(E14&lt;&gt;"",T14,"")</f>
        <v>173</v>
      </c>
      <c r="O14" s="164"/>
      <c r="P14" s="165">
        <f>IF(D14&lt;&gt;"",N14*D14,"")</f>
        <v>173</v>
      </c>
      <c r="Q14" s="190"/>
      <c r="R14" s="64" t="s">
        <v>200</v>
      </c>
      <c r="T14" s="160">
        <f>IF('CALCULATOR SHEET'!$T$58="PESOS",'CALCULATOR SHEET'!S13*'CALCULATOR SHEET'!$W$6,'CALCULATOR SHEET'!S13)</f>
        <v>173</v>
      </c>
    </row>
    <row r="15" spans="3:23" s="64" customFormat="1" ht="45" customHeight="1">
      <c r="C15" s="169">
        <f>C14+1</f>
        <v>2</v>
      </c>
      <c r="D15" s="170" t="str">
        <f>IF('CALCULATOR SHEET'!C14&lt;&gt;"",'CALCULATOR SHEET'!C14,"")</f>
        <v/>
      </c>
      <c r="E15" s="168" t="str">
        <f>IF('CALCULATOR SHEET'!D14&lt;&gt;"",IF('CALCULATOR SHEET'!$W$2=1,'CALCULATOR SHEET'!D14,VLOOKUP('CALCULATOR SHEET'!D14,GENERAL!$J$6:$K$13,2,0)),"")</f>
        <v/>
      </c>
      <c r="F15" s="171" t="str">
        <f>IF('CALCULATOR SHEET'!E14&lt;&gt;"",'CALCULATOR SHEET'!E14,"")</f>
        <v/>
      </c>
      <c r="G15" s="171" t="str">
        <f>IF('CALCULATOR SHEET'!G14&lt;&gt;"",'CALCULATOR SHEET'!G14,"")</f>
        <v/>
      </c>
      <c r="H15" s="171" t="str">
        <f>IF('CALCULATOR SHEET'!H14&lt;&gt;"",'CALCULATOR SHEET'!H14,"")</f>
        <v/>
      </c>
      <c r="I15" s="172" t="str">
        <f>IF(E15&lt;&gt;"",'CALCULATOR SHEET'!I14,"")</f>
        <v/>
      </c>
      <c r="J15" s="172" t="str">
        <f>IF(I15&lt;&gt;"",'CALCULATOR SHEET'!J14,"")</f>
        <v/>
      </c>
      <c r="K15" s="167" t="str">
        <f>IF('CALCULATOR SHEET'!K14&lt;&gt;"",IF('CALCULATOR SHEET'!$W$2=1,'CALCULATOR SHEET'!K14,VLOOKUP('CALCULATOR SHEET'!K14,GENERAL!$H$6:$I$11,2,0)),"")</f>
        <v/>
      </c>
      <c r="L15" s="170" t="str">
        <f>IF('CALCULATOR SHEET'!M14&lt;&gt;"",'CALCULATOR SHEET'!M14,"")</f>
        <v/>
      </c>
      <c r="M15" s="170" t="str">
        <f>IF(E15&lt;&gt;"",IF(OR('CALCULATOR SHEET'!P14&lt;&gt;"NO",'CALCULATOR SHEET'!Q14&lt;&gt;"NO"),"YES",""),"")</f>
        <v/>
      </c>
      <c r="N15" s="173" t="str">
        <f>IF(E15&lt;&gt;"",T15,"")</f>
        <v/>
      </c>
      <c r="O15" s="164"/>
      <c r="P15" s="165" t="str">
        <f>IF(D15&lt;&gt;"",N15*D15,"")</f>
        <v/>
      </c>
      <c r="Q15" s="191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69">
        <f>C15+1</f>
        <v>3</v>
      </c>
      <c r="D16" s="170" t="str">
        <f>IF('CALCULATOR SHEET'!C15&lt;&gt;"",'CALCULATOR SHEET'!C15,"")</f>
        <v/>
      </c>
      <c r="E16" s="168" t="str">
        <f>IF('CALCULATOR SHEET'!D15&lt;&gt;"",IF('CALCULATOR SHEET'!$W$2=1,'CALCULATOR SHEET'!D15,VLOOKUP('CALCULATOR SHEET'!D15,GENERAL!$J$6:$K$13,2,0)),"")</f>
        <v/>
      </c>
      <c r="F16" s="171" t="str">
        <f>IF('CALCULATOR SHEET'!E15&lt;&gt;"",'CALCULATOR SHEET'!E15,"")</f>
        <v/>
      </c>
      <c r="G16" s="171" t="str">
        <f>IF('CALCULATOR SHEET'!G15&lt;&gt;"",'CALCULATOR SHEET'!G15,"")</f>
        <v/>
      </c>
      <c r="H16" s="171" t="str">
        <f>IF('CALCULATOR SHEET'!H15&lt;&gt;"",'CALCULATOR SHEET'!H15,"")</f>
        <v/>
      </c>
      <c r="I16" s="172" t="str">
        <f>IF(E16&lt;&gt;"",'CALCULATOR SHEET'!I15,"")</f>
        <v/>
      </c>
      <c r="J16" s="172" t="str">
        <f>IF(I16&lt;&gt;"",'CALCULATOR SHEET'!J15,"")</f>
        <v/>
      </c>
      <c r="K16" s="167" t="str">
        <f>IF('CALCULATOR SHEET'!K15&lt;&gt;"",IF('CALCULATOR SHEET'!$W$2=1,'CALCULATOR SHEET'!K15,VLOOKUP('CALCULATOR SHEET'!K15,GENERAL!$H$6:$I$11,2,0)),"")</f>
        <v/>
      </c>
      <c r="L16" s="170" t="str">
        <f>IF('CALCULATOR SHEET'!M15&lt;&gt;"",'CALCULATOR SHEET'!M15,"")</f>
        <v/>
      </c>
      <c r="M16" s="170" t="str">
        <f>IF(E16&lt;&gt;"",IF(OR('CALCULATOR SHEET'!P15&lt;&gt;"NO",'CALCULATOR SHEET'!Q15&lt;&gt;"NO"),"YES",""),"")</f>
        <v/>
      </c>
      <c r="N16" s="173" t="str">
        <f t="shared" ref="N16:N52" si="0">IF(E16&lt;&gt;"",T16,"")</f>
        <v/>
      </c>
      <c r="O16" s="164"/>
      <c r="P16" s="165" t="str">
        <f t="shared" ref="P16:P53" si="1">IF(D16&lt;&gt;"",N16*D16,"")</f>
        <v/>
      </c>
      <c r="Q16" s="191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69">
        <f t="shared" ref="C17:C53" si="2">C16+1</f>
        <v>4</v>
      </c>
      <c r="D17" s="170" t="str">
        <f>IF('CALCULATOR SHEET'!C16&lt;&gt;"",'CALCULATOR SHEET'!C16,"")</f>
        <v/>
      </c>
      <c r="E17" s="168" t="str">
        <f>IF('CALCULATOR SHEET'!D16&lt;&gt;"",IF('CALCULATOR SHEET'!$W$2=1,'CALCULATOR SHEET'!D16,VLOOKUP('CALCULATOR SHEET'!D16,GENERAL!$J$6:$K$13,2,0)),"")</f>
        <v/>
      </c>
      <c r="F17" s="171" t="str">
        <f>IF('CALCULATOR SHEET'!E16&lt;&gt;"",'CALCULATOR SHEET'!E16,"")</f>
        <v/>
      </c>
      <c r="G17" s="171" t="str">
        <f>IF('CALCULATOR SHEET'!G16&lt;&gt;"",'CALCULATOR SHEET'!G16,"")</f>
        <v/>
      </c>
      <c r="H17" s="171" t="str">
        <f>IF('CALCULATOR SHEET'!H16&lt;&gt;"",'CALCULATOR SHEET'!H16,"")</f>
        <v/>
      </c>
      <c r="I17" s="172" t="str">
        <f>IF(E17&lt;&gt;"",'CALCULATOR SHEET'!I16,"")</f>
        <v/>
      </c>
      <c r="J17" s="172" t="str">
        <f>IF(I17&lt;&gt;"",'CALCULATOR SHEET'!J16,"")</f>
        <v/>
      </c>
      <c r="K17" s="167" t="str">
        <f>IF('CALCULATOR SHEET'!K16&lt;&gt;"",IF('CALCULATOR SHEET'!$W$2=1,'CALCULATOR SHEET'!K16,VLOOKUP('CALCULATOR SHEET'!K16,GENERAL!$H$6:$I$11,2,0)),"")</f>
        <v/>
      </c>
      <c r="L17" s="170" t="str">
        <f>IF('CALCULATOR SHEET'!M16&lt;&gt;"",'CALCULATOR SHEET'!M16,"")</f>
        <v/>
      </c>
      <c r="M17" s="170" t="str">
        <f>IF(E17&lt;&gt;"",IF(OR('CALCULATOR SHEET'!P16&lt;&gt;"NO",'CALCULATOR SHEET'!Q16&lt;&gt;"NO"),"YES",""),"")</f>
        <v/>
      </c>
      <c r="N17" s="173" t="str">
        <f t="shared" si="0"/>
        <v/>
      </c>
      <c r="O17" s="164"/>
      <c r="P17" s="165" t="str">
        <f t="shared" si="1"/>
        <v/>
      </c>
      <c r="Q17" s="191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69">
        <f t="shared" si="2"/>
        <v>5</v>
      </c>
      <c r="D18" s="170" t="str">
        <f>IF('CALCULATOR SHEET'!C17&lt;&gt;"",'CALCULATOR SHEET'!C17,"")</f>
        <v/>
      </c>
      <c r="E18" s="168" t="str">
        <f>IF('CALCULATOR SHEET'!D17&lt;&gt;"",IF('CALCULATOR SHEET'!$W$2=1,'CALCULATOR SHEET'!D17,VLOOKUP('CALCULATOR SHEET'!D17,GENERAL!$J$6:$K$13,2,0)),"")</f>
        <v/>
      </c>
      <c r="F18" s="171" t="str">
        <f>IF('CALCULATOR SHEET'!E17&lt;&gt;"",'CALCULATOR SHEET'!E17,"")</f>
        <v/>
      </c>
      <c r="G18" s="171" t="str">
        <f>IF('CALCULATOR SHEET'!G17&lt;&gt;"",'CALCULATOR SHEET'!G17,"")</f>
        <v/>
      </c>
      <c r="H18" s="171" t="str">
        <f>IF('CALCULATOR SHEET'!H17&lt;&gt;"",'CALCULATOR SHEET'!H17,"")</f>
        <v/>
      </c>
      <c r="I18" s="172" t="str">
        <f>IF(E18&lt;&gt;"",'CALCULATOR SHEET'!I17,"")</f>
        <v/>
      </c>
      <c r="J18" s="172" t="str">
        <f>IF(I18&lt;&gt;"",'CALCULATOR SHEET'!J17,"")</f>
        <v/>
      </c>
      <c r="K18" s="167" t="str">
        <f>IF('CALCULATOR SHEET'!K17&lt;&gt;"",IF('CALCULATOR SHEET'!$W$2=1,'CALCULATOR SHEET'!K17,VLOOKUP('CALCULATOR SHEET'!K17,GENERAL!$H$6:$I$11,2,0)),"")</f>
        <v/>
      </c>
      <c r="L18" s="170" t="str">
        <f>IF('CALCULATOR SHEET'!M17&lt;&gt;"",'CALCULATOR SHEET'!M17,"")</f>
        <v/>
      </c>
      <c r="M18" s="170" t="str">
        <f>IF(E18&lt;&gt;"",IF(OR('CALCULATOR SHEET'!P17&lt;&gt;"NO",'CALCULATOR SHEET'!Q17&lt;&gt;"NO"),"YES",""),"")</f>
        <v/>
      </c>
      <c r="N18" s="173" t="str">
        <f t="shared" si="0"/>
        <v/>
      </c>
      <c r="O18" s="164"/>
      <c r="P18" s="165" t="str">
        <f t="shared" si="1"/>
        <v/>
      </c>
      <c r="Q18" s="191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69">
        <f t="shared" si="2"/>
        <v>6</v>
      </c>
      <c r="D19" s="170" t="str">
        <f>IF('CALCULATOR SHEET'!C18&lt;&gt;"",'CALCULATOR SHEET'!C18,"")</f>
        <v/>
      </c>
      <c r="E19" s="168" t="str">
        <f>IF('CALCULATOR SHEET'!D18&lt;&gt;"",IF('CALCULATOR SHEET'!$W$2=1,'CALCULATOR SHEET'!D18,VLOOKUP('CALCULATOR SHEET'!D18,GENERAL!$J$6:$K$13,2,0)),"")</f>
        <v/>
      </c>
      <c r="F19" s="171" t="str">
        <f>IF('CALCULATOR SHEET'!E18&lt;&gt;"",'CALCULATOR SHEET'!E18,"")</f>
        <v/>
      </c>
      <c r="G19" s="171" t="str">
        <f>IF('CALCULATOR SHEET'!G18&lt;&gt;"",'CALCULATOR SHEET'!G18,"")</f>
        <v/>
      </c>
      <c r="H19" s="171" t="str">
        <f>IF('CALCULATOR SHEET'!H18&lt;&gt;"",'CALCULATOR SHEET'!H18,"")</f>
        <v/>
      </c>
      <c r="I19" s="172" t="str">
        <f>IF(E19&lt;&gt;"",'CALCULATOR SHEET'!I18,"")</f>
        <v/>
      </c>
      <c r="J19" s="172" t="str">
        <f>IF(I19&lt;&gt;"",'CALCULATOR SHEET'!J18,"")</f>
        <v/>
      </c>
      <c r="K19" s="167" t="str">
        <f>IF('CALCULATOR SHEET'!K18&lt;&gt;"",IF('CALCULATOR SHEET'!$W$2=1,'CALCULATOR SHEET'!K18,VLOOKUP('CALCULATOR SHEET'!K18,GENERAL!$H$6:$I$11,2,0)),"")</f>
        <v/>
      </c>
      <c r="L19" s="170" t="str">
        <f>IF('CALCULATOR SHEET'!M18&lt;&gt;"",'CALCULATOR SHEET'!M18,"")</f>
        <v/>
      </c>
      <c r="M19" s="170" t="str">
        <f>IF(E19&lt;&gt;"",IF(OR('CALCULATOR SHEET'!P18&lt;&gt;"NO",'CALCULATOR SHEET'!Q18&lt;&gt;"NO"),"YES",""),"")</f>
        <v/>
      </c>
      <c r="N19" s="173" t="str">
        <f t="shared" si="0"/>
        <v/>
      </c>
      <c r="O19" s="164"/>
      <c r="P19" s="165" t="str">
        <f t="shared" si="1"/>
        <v/>
      </c>
      <c r="Q19" s="191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69">
        <f t="shared" si="2"/>
        <v>7</v>
      </c>
      <c r="D20" s="170" t="str">
        <f>IF('CALCULATOR SHEET'!C19&lt;&gt;"",'CALCULATOR SHEET'!C19,"")</f>
        <v/>
      </c>
      <c r="E20" s="168" t="str">
        <f>IF('CALCULATOR SHEET'!D19&lt;&gt;"",IF('CALCULATOR SHEET'!$W$2=1,'CALCULATOR SHEET'!D19,VLOOKUP('CALCULATOR SHEET'!D19,GENERAL!$J$6:$K$13,2,0)),"")</f>
        <v/>
      </c>
      <c r="F20" s="171" t="str">
        <f>IF('CALCULATOR SHEET'!E19&lt;&gt;"",'CALCULATOR SHEET'!E19,"")</f>
        <v/>
      </c>
      <c r="G20" s="171" t="str">
        <f>IF('CALCULATOR SHEET'!G19&lt;&gt;"",'CALCULATOR SHEET'!G19,"")</f>
        <v/>
      </c>
      <c r="H20" s="171" t="str">
        <f>IF('CALCULATOR SHEET'!H19&lt;&gt;"",'CALCULATOR SHEET'!H19,"")</f>
        <v/>
      </c>
      <c r="I20" s="172" t="str">
        <f>IF(E20&lt;&gt;"",'CALCULATOR SHEET'!I19,"")</f>
        <v/>
      </c>
      <c r="J20" s="172" t="str">
        <f>IF(I20&lt;&gt;"",'CALCULATOR SHEET'!J19,"")</f>
        <v/>
      </c>
      <c r="K20" s="167" t="str">
        <f>IF('CALCULATOR SHEET'!K19&lt;&gt;"",IF('CALCULATOR SHEET'!$W$2=1,'CALCULATOR SHEET'!K19,VLOOKUP('CALCULATOR SHEET'!K19,GENERAL!$H$6:$I$11,2,0)),"")</f>
        <v/>
      </c>
      <c r="L20" s="170" t="str">
        <f>IF('CALCULATOR SHEET'!M19&lt;&gt;"",'CALCULATOR SHEET'!M19,"")</f>
        <v/>
      </c>
      <c r="M20" s="170" t="str">
        <f>IF(E20&lt;&gt;"",IF(OR('CALCULATOR SHEET'!P19&lt;&gt;"NO",'CALCULATOR SHEET'!Q19&lt;&gt;"NO"),"YES",""),"")</f>
        <v/>
      </c>
      <c r="N20" s="173" t="str">
        <f t="shared" si="0"/>
        <v/>
      </c>
      <c r="O20" s="164"/>
      <c r="P20" s="165" t="str">
        <f t="shared" si="1"/>
        <v/>
      </c>
      <c r="Q20" s="191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69">
        <f t="shared" si="2"/>
        <v>8</v>
      </c>
      <c r="D21" s="170" t="str">
        <f>IF('CALCULATOR SHEET'!C20&lt;&gt;"",'CALCULATOR SHEET'!C20,"")</f>
        <v/>
      </c>
      <c r="E21" s="168" t="str">
        <f>IF('CALCULATOR SHEET'!D20&lt;&gt;"",IF('CALCULATOR SHEET'!$W$2=1,'CALCULATOR SHEET'!D20,VLOOKUP('CALCULATOR SHEET'!D20,GENERAL!$J$6:$K$13,2,0)),"")</f>
        <v/>
      </c>
      <c r="F21" s="171" t="str">
        <f>IF('CALCULATOR SHEET'!E20&lt;&gt;"",'CALCULATOR SHEET'!E20,"")</f>
        <v/>
      </c>
      <c r="G21" s="171" t="str">
        <f>IF('CALCULATOR SHEET'!G20&lt;&gt;"",'CALCULATOR SHEET'!G20,"")</f>
        <v/>
      </c>
      <c r="H21" s="171" t="str">
        <f>IF('CALCULATOR SHEET'!H20&lt;&gt;"",'CALCULATOR SHEET'!H20,"")</f>
        <v/>
      </c>
      <c r="I21" s="172" t="str">
        <f>IF(E21&lt;&gt;"",'CALCULATOR SHEET'!I20,"")</f>
        <v/>
      </c>
      <c r="J21" s="172" t="str">
        <f>IF(I21&lt;&gt;"",'CALCULATOR SHEET'!J20,"")</f>
        <v/>
      </c>
      <c r="K21" s="167" t="str">
        <f>IF('CALCULATOR SHEET'!K20&lt;&gt;"",IF('CALCULATOR SHEET'!$W$2=1,'CALCULATOR SHEET'!K20,VLOOKUP('CALCULATOR SHEET'!K20,GENERAL!$H$6:$I$11,2,0)),"")</f>
        <v/>
      </c>
      <c r="L21" s="170" t="str">
        <f>IF('CALCULATOR SHEET'!M20&lt;&gt;"",'CALCULATOR SHEET'!M20,"")</f>
        <v/>
      </c>
      <c r="M21" s="170" t="str">
        <f>IF(E21&lt;&gt;"",IF(OR('CALCULATOR SHEET'!P20&lt;&gt;"NO",'CALCULATOR SHEET'!Q20&lt;&gt;"NO"),"YES",""),"")</f>
        <v/>
      </c>
      <c r="N21" s="173" t="str">
        <f t="shared" si="0"/>
        <v/>
      </c>
      <c r="O21" s="164"/>
      <c r="P21" s="165" t="str">
        <f t="shared" si="1"/>
        <v/>
      </c>
      <c r="Q21" s="191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69">
        <f t="shared" si="2"/>
        <v>9</v>
      </c>
      <c r="D22" s="170" t="str">
        <f>IF('CALCULATOR SHEET'!C21&lt;&gt;"",'CALCULATOR SHEET'!C21,"")</f>
        <v/>
      </c>
      <c r="E22" s="168" t="str">
        <f>IF('CALCULATOR SHEET'!D21&lt;&gt;"",IF('CALCULATOR SHEET'!$W$2=1,'CALCULATOR SHEET'!D21,VLOOKUP('CALCULATOR SHEET'!D21,GENERAL!$J$6:$K$13,2,0)),"")</f>
        <v/>
      </c>
      <c r="F22" s="171" t="str">
        <f>IF('CALCULATOR SHEET'!E21&lt;&gt;"",'CALCULATOR SHEET'!E21,"")</f>
        <v/>
      </c>
      <c r="G22" s="171" t="str">
        <f>IF('CALCULATOR SHEET'!G21&lt;&gt;"",'CALCULATOR SHEET'!G21,"")</f>
        <v/>
      </c>
      <c r="H22" s="171" t="str">
        <f>IF('CALCULATOR SHEET'!H21&lt;&gt;"",'CALCULATOR SHEET'!H21,"")</f>
        <v/>
      </c>
      <c r="I22" s="172" t="str">
        <f>IF(E22&lt;&gt;"",'CALCULATOR SHEET'!I21,"")</f>
        <v/>
      </c>
      <c r="J22" s="172" t="str">
        <f>IF(I22&lt;&gt;"",'CALCULATOR SHEET'!J21,"")</f>
        <v/>
      </c>
      <c r="K22" s="167" t="str">
        <f>IF('CALCULATOR SHEET'!K21&lt;&gt;"",IF('CALCULATOR SHEET'!$W$2=1,'CALCULATOR SHEET'!K21,VLOOKUP('CALCULATOR SHEET'!K21,GENERAL!$H$6:$I$11,2,0)),"")</f>
        <v/>
      </c>
      <c r="L22" s="170" t="str">
        <f>IF('CALCULATOR SHEET'!M21&lt;&gt;"",'CALCULATOR SHEET'!M21,"")</f>
        <v/>
      </c>
      <c r="M22" s="170" t="str">
        <f>IF(E22&lt;&gt;"",IF(OR('CALCULATOR SHEET'!P21&lt;&gt;"NO",'CALCULATOR SHEET'!Q21&lt;&gt;"NO"),"YES",""),"")</f>
        <v/>
      </c>
      <c r="N22" s="173" t="str">
        <f t="shared" si="0"/>
        <v/>
      </c>
      <c r="O22" s="164"/>
      <c r="P22" s="165" t="str">
        <f t="shared" si="1"/>
        <v/>
      </c>
      <c r="Q22" s="191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69">
        <f t="shared" si="2"/>
        <v>10</v>
      </c>
      <c r="D23" s="170" t="str">
        <f>IF('CALCULATOR SHEET'!C22&lt;&gt;"",'CALCULATOR SHEET'!C22,"")</f>
        <v/>
      </c>
      <c r="E23" s="168" t="str">
        <f>IF('CALCULATOR SHEET'!D22&lt;&gt;"",IF('CALCULATOR SHEET'!$W$2=1,'CALCULATOR SHEET'!D22,VLOOKUP('CALCULATOR SHEET'!D22,GENERAL!$J$6:$K$13,2,0)),"")</f>
        <v/>
      </c>
      <c r="F23" s="171" t="str">
        <f>IF('CALCULATOR SHEET'!E22&lt;&gt;"",'CALCULATOR SHEET'!E22,"")</f>
        <v/>
      </c>
      <c r="G23" s="171" t="str">
        <f>IF('CALCULATOR SHEET'!G22&lt;&gt;"",'CALCULATOR SHEET'!G22,"")</f>
        <v/>
      </c>
      <c r="H23" s="171" t="str">
        <f>IF('CALCULATOR SHEET'!H22&lt;&gt;"",'CALCULATOR SHEET'!H22,"")</f>
        <v/>
      </c>
      <c r="I23" s="172" t="str">
        <f>IF(E23&lt;&gt;"",'CALCULATOR SHEET'!I22,"")</f>
        <v/>
      </c>
      <c r="J23" s="172" t="str">
        <f>IF(I23&lt;&gt;"",'CALCULATOR SHEET'!J22,"")</f>
        <v/>
      </c>
      <c r="K23" s="167" t="str">
        <f>IF('CALCULATOR SHEET'!K22&lt;&gt;"",IF('CALCULATOR SHEET'!$W$2=1,'CALCULATOR SHEET'!K22,VLOOKUP('CALCULATOR SHEET'!K22,GENERAL!$H$6:$I$11,2,0)),"")</f>
        <v/>
      </c>
      <c r="L23" s="170" t="str">
        <f>IF('CALCULATOR SHEET'!M22&lt;&gt;"",'CALCULATOR SHEET'!M22,"")</f>
        <v/>
      </c>
      <c r="M23" s="170" t="str">
        <f>IF(E23&lt;&gt;"",IF(OR('CALCULATOR SHEET'!P22&lt;&gt;"NO",'CALCULATOR SHEET'!Q22&lt;&gt;"NO"),"YES",""),"")</f>
        <v/>
      </c>
      <c r="N23" s="173" t="str">
        <f t="shared" si="0"/>
        <v/>
      </c>
      <c r="O23" s="164"/>
      <c r="P23" s="165" t="str">
        <f t="shared" si="1"/>
        <v/>
      </c>
      <c r="Q23" s="191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69">
        <f t="shared" si="2"/>
        <v>11</v>
      </c>
      <c r="D24" s="170" t="str">
        <f>IF('CALCULATOR SHEET'!C23&lt;&gt;"",'CALCULATOR SHEET'!C23,"")</f>
        <v/>
      </c>
      <c r="E24" s="168" t="str">
        <f>IF('CALCULATOR SHEET'!D23&lt;&gt;"",IF('CALCULATOR SHEET'!$W$2=1,'CALCULATOR SHEET'!D23,VLOOKUP('CALCULATOR SHEET'!D23,GENERAL!$J$6:$K$13,2,0)),"")</f>
        <v/>
      </c>
      <c r="F24" s="171" t="str">
        <f>IF('CALCULATOR SHEET'!E23&lt;&gt;"",'CALCULATOR SHEET'!E23,"")</f>
        <v/>
      </c>
      <c r="G24" s="171" t="str">
        <f>IF('CALCULATOR SHEET'!G23&lt;&gt;"",'CALCULATOR SHEET'!G23,"")</f>
        <v/>
      </c>
      <c r="H24" s="171" t="str">
        <f>IF('CALCULATOR SHEET'!H23&lt;&gt;"",'CALCULATOR SHEET'!H23,"")</f>
        <v/>
      </c>
      <c r="I24" s="172" t="str">
        <f>IF(E24&lt;&gt;"",'CALCULATOR SHEET'!I23,"")</f>
        <v/>
      </c>
      <c r="J24" s="172" t="str">
        <f>IF(I24&lt;&gt;"",'CALCULATOR SHEET'!J23,"")</f>
        <v/>
      </c>
      <c r="K24" s="167" t="str">
        <f>IF('CALCULATOR SHEET'!K23&lt;&gt;"",IF('CALCULATOR SHEET'!$W$2=1,'CALCULATOR SHEET'!K23,VLOOKUP('CALCULATOR SHEET'!K23,GENERAL!$H$6:$I$11,2,0)),"")</f>
        <v/>
      </c>
      <c r="L24" s="170" t="str">
        <f>IF('CALCULATOR SHEET'!M23&lt;&gt;"",'CALCULATOR SHEET'!M23,"")</f>
        <v/>
      </c>
      <c r="M24" s="170" t="str">
        <f>IF(E24&lt;&gt;"",IF(OR('CALCULATOR SHEET'!P23&lt;&gt;"NO",'CALCULATOR SHEET'!Q23&lt;&gt;"NO"),"YES",""),"")</f>
        <v/>
      </c>
      <c r="N24" s="173" t="str">
        <f t="shared" si="0"/>
        <v/>
      </c>
      <c r="O24" s="164"/>
      <c r="P24" s="165" t="str">
        <f t="shared" si="1"/>
        <v/>
      </c>
      <c r="Q24" s="191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69">
        <f t="shared" si="2"/>
        <v>12</v>
      </c>
      <c r="D25" s="170" t="str">
        <f>IF('CALCULATOR SHEET'!C24&lt;&gt;"",'CALCULATOR SHEET'!C24,"")</f>
        <v/>
      </c>
      <c r="E25" s="168" t="str">
        <f>IF('CALCULATOR SHEET'!D24&lt;&gt;"",IF('CALCULATOR SHEET'!$W$2=1,'CALCULATOR SHEET'!D24,VLOOKUP('CALCULATOR SHEET'!D24,GENERAL!$J$6:$K$13,2,0)),"")</f>
        <v/>
      </c>
      <c r="F25" s="171" t="str">
        <f>IF('CALCULATOR SHEET'!E24&lt;&gt;"",'CALCULATOR SHEET'!E24,"")</f>
        <v/>
      </c>
      <c r="G25" s="171" t="str">
        <f>IF('CALCULATOR SHEET'!G24&lt;&gt;"",'CALCULATOR SHEET'!G24,"")</f>
        <v/>
      </c>
      <c r="H25" s="171" t="str">
        <f>IF('CALCULATOR SHEET'!H24&lt;&gt;"",'CALCULATOR SHEET'!H24,"")</f>
        <v/>
      </c>
      <c r="I25" s="172" t="str">
        <f>IF(E25&lt;&gt;"",'CALCULATOR SHEET'!I24,"")</f>
        <v/>
      </c>
      <c r="J25" s="172" t="str">
        <f>IF(I25&lt;&gt;"",'CALCULATOR SHEET'!J24,"")</f>
        <v/>
      </c>
      <c r="K25" s="167" t="str">
        <f>IF('CALCULATOR SHEET'!K24&lt;&gt;"",IF('CALCULATOR SHEET'!$W$2=1,'CALCULATOR SHEET'!K24,VLOOKUP('CALCULATOR SHEET'!K24,GENERAL!$H$6:$I$11,2,0)),"")</f>
        <v/>
      </c>
      <c r="L25" s="170" t="str">
        <f>IF('CALCULATOR SHEET'!M24&lt;&gt;"",'CALCULATOR SHEET'!M24,"")</f>
        <v/>
      </c>
      <c r="M25" s="170" t="str">
        <f>IF(E25&lt;&gt;"",IF(OR('CALCULATOR SHEET'!P24&lt;&gt;"NO",'CALCULATOR SHEET'!Q24&lt;&gt;"NO"),"YES",""),"")</f>
        <v/>
      </c>
      <c r="N25" s="173" t="str">
        <f t="shared" si="0"/>
        <v/>
      </c>
      <c r="O25" s="164"/>
      <c r="P25" s="165" t="str">
        <f t="shared" si="1"/>
        <v/>
      </c>
      <c r="Q25" s="191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69">
        <f t="shared" si="2"/>
        <v>13</v>
      </c>
      <c r="D26" s="170" t="str">
        <f>IF('CALCULATOR SHEET'!C25&lt;&gt;"",'CALCULATOR SHEET'!C25,"")</f>
        <v/>
      </c>
      <c r="E26" s="168" t="str">
        <f>IF('CALCULATOR SHEET'!D25&lt;&gt;"",IF('CALCULATOR SHEET'!$W$2=1,'CALCULATOR SHEET'!D25,VLOOKUP('CALCULATOR SHEET'!D25,GENERAL!$J$6:$K$13,2,0)),"")</f>
        <v/>
      </c>
      <c r="F26" s="171" t="str">
        <f>IF('CALCULATOR SHEET'!E25&lt;&gt;"",'CALCULATOR SHEET'!E25,"")</f>
        <v/>
      </c>
      <c r="G26" s="171" t="str">
        <f>IF('CALCULATOR SHEET'!G25&lt;&gt;"",'CALCULATOR SHEET'!G25,"")</f>
        <v/>
      </c>
      <c r="H26" s="171" t="str">
        <f>IF('CALCULATOR SHEET'!H25&lt;&gt;"",'CALCULATOR SHEET'!H25,"")</f>
        <v/>
      </c>
      <c r="I26" s="172" t="str">
        <f>IF(E26&lt;&gt;"",'CALCULATOR SHEET'!I25,"")</f>
        <v/>
      </c>
      <c r="J26" s="172" t="str">
        <f>IF(I26&lt;&gt;"",'CALCULATOR SHEET'!J25,"")</f>
        <v/>
      </c>
      <c r="K26" s="167" t="str">
        <f>IF('CALCULATOR SHEET'!K25&lt;&gt;"",IF('CALCULATOR SHEET'!$W$2=1,'CALCULATOR SHEET'!K25,VLOOKUP('CALCULATOR SHEET'!K25,GENERAL!$H$6:$I$11,2,0)),"")</f>
        <v/>
      </c>
      <c r="L26" s="170" t="str">
        <f>IF('CALCULATOR SHEET'!M25&lt;&gt;"",'CALCULATOR SHEET'!M25,"")</f>
        <v/>
      </c>
      <c r="M26" s="170" t="str">
        <f>IF(E26&lt;&gt;"",IF(OR('CALCULATOR SHEET'!P25&lt;&gt;"NO",'CALCULATOR SHEET'!Q25&lt;&gt;"NO"),"YES",""),"")</f>
        <v/>
      </c>
      <c r="N26" s="173" t="str">
        <f t="shared" si="0"/>
        <v/>
      </c>
      <c r="O26" s="164"/>
      <c r="P26" s="165" t="str">
        <f t="shared" si="1"/>
        <v/>
      </c>
      <c r="Q26" s="191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69">
        <f t="shared" si="2"/>
        <v>14</v>
      </c>
      <c r="D27" s="170" t="str">
        <f>IF('CALCULATOR SHEET'!C26&lt;&gt;"",'CALCULATOR SHEET'!C26,"")</f>
        <v/>
      </c>
      <c r="E27" s="168" t="str">
        <f>IF('CALCULATOR SHEET'!D26&lt;&gt;"",IF('CALCULATOR SHEET'!$W$2=1,'CALCULATOR SHEET'!D26,VLOOKUP('CALCULATOR SHEET'!D26,GENERAL!$J$6:$K$13,2,0)),"")</f>
        <v/>
      </c>
      <c r="F27" s="171" t="str">
        <f>IF('CALCULATOR SHEET'!E26&lt;&gt;"",'CALCULATOR SHEET'!E26,"")</f>
        <v/>
      </c>
      <c r="G27" s="171" t="str">
        <f>IF('CALCULATOR SHEET'!G26&lt;&gt;"",'CALCULATOR SHEET'!G26,"")</f>
        <v/>
      </c>
      <c r="H27" s="171" t="str">
        <f>IF('CALCULATOR SHEET'!H26&lt;&gt;"",'CALCULATOR SHEET'!H26,"")</f>
        <v/>
      </c>
      <c r="I27" s="172" t="str">
        <f>IF(E27&lt;&gt;"",'CALCULATOR SHEET'!I26,"")</f>
        <v/>
      </c>
      <c r="J27" s="172" t="str">
        <f>IF(I27&lt;&gt;"",'CALCULATOR SHEET'!J26,"")</f>
        <v/>
      </c>
      <c r="K27" s="167" t="str">
        <f>IF('CALCULATOR SHEET'!K26&lt;&gt;"",IF('CALCULATOR SHEET'!$W$2=1,'CALCULATOR SHEET'!K26,VLOOKUP('CALCULATOR SHEET'!K26,GENERAL!$H$6:$I$11,2,0)),"")</f>
        <v/>
      </c>
      <c r="L27" s="170" t="str">
        <f>IF('CALCULATOR SHEET'!M26&lt;&gt;"",'CALCULATOR SHEET'!M26,"")</f>
        <v/>
      </c>
      <c r="M27" s="170" t="str">
        <f>IF(E27&lt;&gt;"",IF(OR('CALCULATOR SHEET'!P26&lt;&gt;"NO",'CALCULATOR SHEET'!Q26&lt;&gt;"NO"),"YES",""),"")</f>
        <v/>
      </c>
      <c r="N27" s="173" t="str">
        <f t="shared" si="0"/>
        <v/>
      </c>
      <c r="O27" s="164"/>
      <c r="P27" s="165" t="str">
        <f t="shared" si="1"/>
        <v/>
      </c>
      <c r="Q27" s="191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69">
        <f t="shared" si="2"/>
        <v>15</v>
      </c>
      <c r="D28" s="170" t="str">
        <f>IF('CALCULATOR SHEET'!C27&lt;&gt;"",'CALCULATOR SHEET'!C27,"")</f>
        <v/>
      </c>
      <c r="E28" s="168" t="str">
        <f>IF('CALCULATOR SHEET'!D27&lt;&gt;"",IF('CALCULATOR SHEET'!$W$2=1,'CALCULATOR SHEET'!D27,VLOOKUP('CALCULATOR SHEET'!D27,GENERAL!$J$6:$K$13,2,0)),"")</f>
        <v/>
      </c>
      <c r="F28" s="171" t="str">
        <f>IF('CALCULATOR SHEET'!E27&lt;&gt;"",'CALCULATOR SHEET'!E27,"")</f>
        <v/>
      </c>
      <c r="G28" s="171" t="str">
        <f>IF('CALCULATOR SHEET'!G27&lt;&gt;"",'CALCULATOR SHEET'!G27,"")</f>
        <v/>
      </c>
      <c r="H28" s="171" t="str">
        <f>IF('CALCULATOR SHEET'!H27&lt;&gt;"",'CALCULATOR SHEET'!H27,"")</f>
        <v/>
      </c>
      <c r="I28" s="172" t="str">
        <f>IF(E28&lt;&gt;"",'CALCULATOR SHEET'!I27,"")</f>
        <v/>
      </c>
      <c r="J28" s="172" t="str">
        <f>IF(I28&lt;&gt;"",'CALCULATOR SHEET'!J27,"")</f>
        <v/>
      </c>
      <c r="K28" s="167" t="str">
        <f>IF('CALCULATOR SHEET'!K27&lt;&gt;"",IF('CALCULATOR SHEET'!$W$2=1,'CALCULATOR SHEET'!K27,VLOOKUP('CALCULATOR SHEET'!K27,GENERAL!$H$6:$I$11,2,0)),"")</f>
        <v/>
      </c>
      <c r="L28" s="170" t="str">
        <f>IF('CALCULATOR SHEET'!M27&lt;&gt;"",'CALCULATOR SHEET'!M27,"")</f>
        <v/>
      </c>
      <c r="M28" s="170" t="str">
        <f>IF(E28&lt;&gt;"",IF(OR('CALCULATOR SHEET'!P27&lt;&gt;"NO",'CALCULATOR SHEET'!Q27&lt;&gt;"NO"),"YES",""),"")</f>
        <v/>
      </c>
      <c r="N28" s="173" t="str">
        <f t="shared" si="0"/>
        <v/>
      </c>
      <c r="O28" s="164"/>
      <c r="P28" s="165" t="str">
        <f t="shared" si="1"/>
        <v/>
      </c>
      <c r="Q28" s="191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69">
        <f t="shared" si="2"/>
        <v>16</v>
      </c>
      <c r="D29" s="170" t="str">
        <f>IF('CALCULATOR SHEET'!C28&lt;&gt;"",'CALCULATOR SHEET'!C28,"")</f>
        <v/>
      </c>
      <c r="E29" s="168" t="str">
        <f>IF('CALCULATOR SHEET'!D28&lt;&gt;"",IF('CALCULATOR SHEET'!$W$2=1,'CALCULATOR SHEET'!D28,VLOOKUP('CALCULATOR SHEET'!D28,GENERAL!$J$6:$K$13,2,0)),"")</f>
        <v/>
      </c>
      <c r="F29" s="171" t="str">
        <f>IF('CALCULATOR SHEET'!E28&lt;&gt;"",'CALCULATOR SHEET'!E28,"")</f>
        <v/>
      </c>
      <c r="G29" s="171" t="str">
        <f>IF('CALCULATOR SHEET'!G28&lt;&gt;"",'CALCULATOR SHEET'!G28,"")</f>
        <v/>
      </c>
      <c r="H29" s="171" t="str">
        <f>IF('CALCULATOR SHEET'!H28&lt;&gt;"",'CALCULATOR SHEET'!H28,"")</f>
        <v/>
      </c>
      <c r="I29" s="172" t="str">
        <f>IF(E29&lt;&gt;"",'CALCULATOR SHEET'!I28,"")</f>
        <v/>
      </c>
      <c r="J29" s="172" t="str">
        <f>IF(I29&lt;&gt;"",'CALCULATOR SHEET'!J28,"")</f>
        <v/>
      </c>
      <c r="K29" s="167" t="str">
        <f>IF('CALCULATOR SHEET'!K28&lt;&gt;"",IF('CALCULATOR SHEET'!$W$2=1,'CALCULATOR SHEET'!K28,VLOOKUP('CALCULATOR SHEET'!K28,GENERAL!$H$6:$I$11,2,0)),"")</f>
        <v/>
      </c>
      <c r="L29" s="170" t="str">
        <f>IF('CALCULATOR SHEET'!M28&lt;&gt;"",'CALCULATOR SHEET'!M28,"")</f>
        <v/>
      </c>
      <c r="M29" s="170" t="str">
        <f>IF(E29&lt;&gt;"",IF(OR('CALCULATOR SHEET'!P28&lt;&gt;"NO",'CALCULATOR SHEET'!Q28&lt;&gt;"NO"),"YES",""),"")</f>
        <v/>
      </c>
      <c r="N29" s="173" t="str">
        <f t="shared" si="0"/>
        <v/>
      </c>
      <c r="O29" s="164"/>
      <c r="P29" s="165" t="str">
        <f t="shared" si="1"/>
        <v/>
      </c>
      <c r="Q29" s="191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69">
        <f t="shared" si="2"/>
        <v>17</v>
      </c>
      <c r="D30" s="170" t="str">
        <f>IF('CALCULATOR SHEET'!C29&lt;&gt;"",'CALCULATOR SHEET'!C29,"")</f>
        <v/>
      </c>
      <c r="E30" s="168" t="str">
        <f>IF('CALCULATOR SHEET'!D29&lt;&gt;"",IF('CALCULATOR SHEET'!$W$2=1,'CALCULATOR SHEET'!D29,VLOOKUP('CALCULATOR SHEET'!D29,GENERAL!$J$6:$K$13,2,0)),"")</f>
        <v/>
      </c>
      <c r="F30" s="171" t="str">
        <f>IF('CALCULATOR SHEET'!E29&lt;&gt;"",'CALCULATOR SHEET'!E29,"")</f>
        <v/>
      </c>
      <c r="G30" s="171" t="str">
        <f>IF('CALCULATOR SHEET'!G29&lt;&gt;"",'CALCULATOR SHEET'!G29,"")</f>
        <v/>
      </c>
      <c r="H30" s="171" t="str">
        <f>IF('CALCULATOR SHEET'!H29&lt;&gt;"",'CALCULATOR SHEET'!H29,"")</f>
        <v/>
      </c>
      <c r="I30" s="172" t="str">
        <f>IF(E30&lt;&gt;"",'CALCULATOR SHEET'!I29,"")</f>
        <v/>
      </c>
      <c r="J30" s="172" t="str">
        <f>IF(I30&lt;&gt;"",'CALCULATOR SHEET'!J29,"")</f>
        <v/>
      </c>
      <c r="K30" s="167" t="str">
        <f>IF('CALCULATOR SHEET'!K29&lt;&gt;"",IF('CALCULATOR SHEET'!$W$2=1,'CALCULATOR SHEET'!K29,VLOOKUP('CALCULATOR SHEET'!K29,GENERAL!$H$6:$I$11,2,0)),"")</f>
        <v/>
      </c>
      <c r="L30" s="170" t="str">
        <f>IF('CALCULATOR SHEET'!M29&lt;&gt;"",'CALCULATOR SHEET'!M29,"")</f>
        <v/>
      </c>
      <c r="M30" s="170" t="str">
        <f>IF(E30&lt;&gt;"",IF(OR('CALCULATOR SHEET'!P29&lt;&gt;"NO",'CALCULATOR SHEET'!Q29&lt;&gt;"NO"),"YES",""),"")</f>
        <v/>
      </c>
      <c r="N30" s="173" t="str">
        <f t="shared" si="0"/>
        <v/>
      </c>
      <c r="O30" s="164"/>
      <c r="P30" s="165" t="str">
        <f t="shared" si="1"/>
        <v/>
      </c>
      <c r="Q30" s="191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69">
        <f t="shared" si="2"/>
        <v>18</v>
      </c>
      <c r="D31" s="170" t="str">
        <f>IF('CALCULATOR SHEET'!C30&lt;&gt;"",'CALCULATOR SHEET'!C30,"")</f>
        <v/>
      </c>
      <c r="E31" s="168" t="str">
        <f>IF('CALCULATOR SHEET'!D30&lt;&gt;"",IF('CALCULATOR SHEET'!$W$2=1,'CALCULATOR SHEET'!D30,VLOOKUP('CALCULATOR SHEET'!D30,GENERAL!$J$6:$K$13,2,0)),"")</f>
        <v/>
      </c>
      <c r="F31" s="171" t="str">
        <f>IF('CALCULATOR SHEET'!E30&lt;&gt;"",'CALCULATOR SHEET'!E30,"")</f>
        <v/>
      </c>
      <c r="G31" s="171" t="str">
        <f>IF('CALCULATOR SHEET'!G30&lt;&gt;"",'CALCULATOR SHEET'!G30,"")</f>
        <v/>
      </c>
      <c r="H31" s="171" t="str">
        <f>IF('CALCULATOR SHEET'!H30&lt;&gt;"",'CALCULATOR SHEET'!H30,"")</f>
        <v/>
      </c>
      <c r="I31" s="172" t="str">
        <f>IF(E31&lt;&gt;"",'CALCULATOR SHEET'!I30,"")</f>
        <v/>
      </c>
      <c r="J31" s="172" t="str">
        <f>IF(I31&lt;&gt;"",'CALCULATOR SHEET'!J30,"")</f>
        <v/>
      </c>
      <c r="K31" s="167" t="str">
        <f>IF('CALCULATOR SHEET'!K30&lt;&gt;"",IF('CALCULATOR SHEET'!$W$2=1,'CALCULATOR SHEET'!K30,VLOOKUP('CALCULATOR SHEET'!K30,GENERAL!$H$6:$I$11,2,0)),"")</f>
        <v/>
      </c>
      <c r="L31" s="170" t="str">
        <f>IF('CALCULATOR SHEET'!M30&lt;&gt;"",'CALCULATOR SHEET'!M30,"")</f>
        <v/>
      </c>
      <c r="M31" s="170" t="str">
        <f>IF(E31&lt;&gt;"",IF(OR('CALCULATOR SHEET'!P30&lt;&gt;"NO",'CALCULATOR SHEET'!Q30&lt;&gt;"NO"),"YES",""),"")</f>
        <v/>
      </c>
      <c r="N31" s="173" t="str">
        <f t="shared" si="0"/>
        <v/>
      </c>
      <c r="O31" s="164"/>
      <c r="P31" s="165" t="str">
        <f t="shared" si="1"/>
        <v/>
      </c>
      <c r="Q31" s="191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69">
        <f t="shared" si="2"/>
        <v>19</v>
      </c>
      <c r="D32" s="170" t="str">
        <f>IF('CALCULATOR SHEET'!C31&lt;&gt;"",'CALCULATOR SHEET'!C31,"")</f>
        <v/>
      </c>
      <c r="E32" s="168" t="str">
        <f>IF('CALCULATOR SHEET'!D31&lt;&gt;"",IF('CALCULATOR SHEET'!$W$2=1,'CALCULATOR SHEET'!D31,VLOOKUP('CALCULATOR SHEET'!D31,GENERAL!$J$6:$K$13,2,0)),"")</f>
        <v/>
      </c>
      <c r="F32" s="171" t="str">
        <f>IF('CALCULATOR SHEET'!E31&lt;&gt;"",'CALCULATOR SHEET'!E31,"")</f>
        <v/>
      </c>
      <c r="G32" s="171" t="str">
        <f>IF('CALCULATOR SHEET'!G31&lt;&gt;"",'CALCULATOR SHEET'!G31,"")</f>
        <v/>
      </c>
      <c r="H32" s="171" t="str">
        <f>IF('CALCULATOR SHEET'!H31&lt;&gt;"",'CALCULATOR SHEET'!H31,"")</f>
        <v/>
      </c>
      <c r="I32" s="172" t="str">
        <f>IF(E32&lt;&gt;"",'CALCULATOR SHEET'!I31,"")</f>
        <v/>
      </c>
      <c r="J32" s="172" t="str">
        <f>IF(I32&lt;&gt;"",'CALCULATOR SHEET'!J31,"")</f>
        <v/>
      </c>
      <c r="K32" s="167" t="str">
        <f>IF('CALCULATOR SHEET'!K31&lt;&gt;"",IF('CALCULATOR SHEET'!$W$2=1,'CALCULATOR SHEET'!K31,VLOOKUP('CALCULATOR SHEET'!K31,GENERAL!$H$6:$I$11,2,0)),"")</f>
        <v/>
      </c>
      <c r="L32" s="170" t="str">
        <f>IF('CALCULATOR SHEET'!M31&lt;&gt;"",'CALCULATOR SHEET'!M31,"")</f>
        <v/>
      </c>
      <c r="M32" s="170" t="str">
        <f>IF(E32&lt;&gt;"",IF(OR('CALCULATOR SHEET'!P31&lt;&gt;"NO",'CALCULATOR SHEET'!Q31&lt;&gt;"NO"),"YES",""),"")</f>
        <v/>
      </c>
      <c r="N32" s="173" t="str">
        <f t="shared" si="0"/>
        <v/>
      </c>
      <c r="O32" s="164"/>
      <c r="P32" s="165" t="str">
        <f t="shared" si="1"/>
        <v/>
      </c>
      <c r="Q32" s="191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69">
        <f t="shared" si="2"/>
        <v>20</v>
      </c>
      <c r="D33" s="170" t="str">
        <f>IF('CALCULATOR SHEET'!C32&lt;&gt;"",'CALCULATOR SHEET'!C32,"")</f>
        <v/>
      </c>
      <c r="E33" s="168" t="str">
        <f>IF('CALCULATOR SHEET'!D32&lt;&gt;"",IF('CALCULATOR SHEET'!$W$2=1,'CALCULATOR SHEET'!D32,VLOOKUP('CALCULATOR SHEET'!D32,GENERAL!$J$6:$K$13,2,0)),"")</f>
        <v/>
      </c>
      <c r="F33" s="171" t="str">
        <f>IF('CALCULATOR SHEET'!E32&lt;&gt;"",'CALCULATOR SHEET'!E32,"")</f>
        <v/>
      </c>
      <c r="G33" s="171" t="str">
        <f>IF('CALCULATOR SHEET'!G32&lt;&gt;"",'CALCULATOR SHEET'!G32,"")</f>
        <v/>
      </c>
      <c r="H33" s="171" t="str">
        <f>IF('CALCULATOR SHEET'!H32&lt;&gt;"",'CALCULATOR SHEET'!H32,"")</f>
        <v/>
      </c>
      <c r="I33" s="172" t="str">
        <f>IF(E33&lt;&gt;"",'CALCULATOR SHEET'!I32,"")</f>
        <v/>
      </c>
      <c r="J33" s="172" t="str">
        <f>IF(I33&lt;&gt;"",'CALCULATOR SHEET'!J32,"")</f>
        <v/>
      </c>
      <c r="K33" s="167" t="str">
        <f>IF('CALCULATOR SHEET'!K32&lt;&gt;"",IF('CALCULATOR SHEET'!$W$2=1,'CALCULATOR SHEET'!K32,VLOOKUP('CALCULATOR SHEET'!K32,GENERAL!$H$6:$I$11,2,0)),"")</f>
        <v/>
      </c>
      <c r="L33" s="170" t="str">
        <f>IF('CALCULATOR SHEET'!M32&lt;&gt;"",'CALCULATOR SHEET'!M32,"")</f>
        <v/>
      </c>
      <c r="M33" s="170" t="str">
        <f>IF(E33&lt;&gt;"",IF(OR('CALCULATOR SHEET'!P32&lt;&gt;"NO",'CALCULATOR SHEET'!Q32&lt;&gt;"NO"),"YES",""),"")</f>
        <v/>
      </c>
      <c r="N33" s="173" t="str">
        <f t="shared" si="0"/>
        <v/>
      </c>
      <c r="O33" s="164"/>
      <c r="P33" s="165" t="str">
        <f t="shared" si="1"/>
        <v/>
      </c>
      <c r="Q33" s="191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69">
        <f t="shared" si="2"/>
        <v>21</v>
      </c>
      <c r="D34" s="170" t="str">
        <f>IF('CALCULATOR SHEET'!C33&lt;&gt;"",'CALCULATOR SHEET'!C33,"")</f>
        <v/>
      </c>
      <c r="E34" s="168" t="str">
        <f>IF('CALCULATOR SHEET'!D33&lt;&gt;"",IF('CALCULATOR SHEET'!$W$2=1,'CALCULATOR SHEET'!D33,VLOOKUP('CALCULATOR SHEET'!D33,GENERAL!$J$6:$K$13,2,0)),"")</f>
        <v/>
      </c>
      <c r="F34" s="171" t="str">
        <f>IF('CALCULATOR SHEET'!E33&lt;&gt;"",'CALCULATOR SHEET'!E33,"")</f>
        <v/>
      </c>
      <c r="G34" s="171" t="str">
        <f>IF('CALCULATOR SHEET'!G33&lt;&gt;"",'CALCULATOR SHEET'!G33,"")</f>
        <v/>
      </c>
      <c r="H34" s="171" t="str">
        <f>IF('CALCULATOR SHEET'!H33&lt;&gt;"",'CALCULATOR SHEET'!H33,"")</f>
        <v/>
      </c>
      <c r="I34" s="172" t="str">
        <f>IF(E34&lt;&gt;"",'CALCULATOR SHEET'!I33,"")</f>
        <v/>
      </c>
      <c r="J34" s="172" t="str">
        <f>IF(I34&lt;&gt;"",'CALCULATOR SHEET'!J33,"")</f>
        <v/>
      </c>
      <c r="K34" s="167" t="str">
        <f>IF('CALCULATOR SHEET'!K33&lt;&gt;"",IF('CALCULATOR SHEET'!$W$2=1,'CALCULATOR SHEET'!K33,VLOOKUP('CALCULATOR SHEET'!K33,GENERAL!$H$6:$I$11,2,0)),"")</f>
        <v/>
      </c>
      <c r="L34" s="170" t="str">
        <f>IF('CALCULATOR SHEET'!M33&lt;&gt;"",'CALCULATOR SHEET'!M33,"")</f>
        <v/>
      </c>
      <c r="M34" s="170" t="str">
        <f>IF(E34&lt;&gt;"",IF(OR('CALCULATOR SHEET'!P33&lt;&gt;"NO",'CALCULATOR SHEET'!Q33&lt;&gt;"NO"),"YES",""),"")</f>
        <v/>
      </c>
      <c r="N34" s="173" t="str">
        <f t="shared" si="0"/>
        <v/>
      </c>
      <c r="O34" s="164"/>
      <c r="P34" s="165" t="str">
        <f t="shared" si="1"/>
        <v/>
      </c>
      <c r="Q34" s="191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69">
        <f t="shared" si="2"/>
        <v>22</v>
      </c>
      <c r="D35" s="170" t="str">
        <f>IF('CALCULATOR SHEET'!C34&lt;&gt;"",'CALCULATOR SHEET'!C34,"")</f>
        <v/>
      </c>
      <c r="E35" s="168" t="str">
        <f>IF('CALCULATOR SHEET'!D34&lt;&gt;"",IF('CALCULATOR SHEET'!$W$2=1,'CALCULATOR SHEET'!D34,VLOOKUP('CALCULATOR SHEET'!D34,GENERAL!$J$6:$K$13,2,0)),"")</f>
        <v/>
      </c>
      <c r="F35" s="171" t="str">
        <f>IF('CALCULATOR SHEET'!E34&lt;&gt;"",'CALCULATOR SHEET'!E34,"")</f>
        <v/>
      </c>
      <c r="G35" s="171" t="str">
        <f>IF('CALCULATOR SHEET'!G34&lt;&gt;"",'CALCULATOR SHEET'!G34,"")</f>
        <v/>
      </c>
      <c r="H35" s="171" t="str">
        <f>IF('CALCULATOR SHEET'!H34&lt;&gt;"",'CALCULATOR SHEET'!H34,"")</f>
        <v/>
      </c>
      <c r="I35" s="172" t="str">
        <f>IF(E35&lt;&gt;"",'CALCULATOR SHEET'!I34,"")</f>
        <v/>
      </c>
      <c r="J35" s="172" t="str">
        <f>IF(I35&lt;&gt;"",'CALCULATOR SHEET'!J34,"")</f>
        <v/>
      </c>
      <c r="K35" s="167" t="str">
        <f>IF('CALCULATOR SHEET'!K34&lt;&gt;"",IF('CALCULATOR SHEET'!$W$2=1,'CALCULATOR SHEET'!K34,VLOOKUP('CALCULATOR SHEET'!K34,GENERAL!$H$6:$I$11,2,0)),"")</f>
        <v/>
      </c>
      <c r="L35" s="170" t="str">
        <f>IF('CALCULATOR SHEET'!M34&lt;&gt;"",'CALCULATOR SHEET'!M34,"")</f>
        <v/>
      </c>
      <c r="M35" s="170" t="str">
        <f>IF(E35&lt;&gt;"",IF(OR('CALCULATOR SHEET'!P34&lt;&gt;"NO",'CALCULATOR SHEET'!Q34&lt;&gt;"NO"),"YES",""),"")</f>
        <v/>
      </c>
      <c r="N35" s="173" t="str">
        <f t="shared" si="0"/>
        <v/>
      </c>
      <c r="O35" s="164"/>
      <c r="P35" s="165" t="str">
        <f t="shared" si="1"/>
        <v/>
      </c>
      <c r="Q35" s="191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69">
        <f t="shared" si="2"/>
        <v>23</v>
      </c>
      <c r="D36" s="170" t="str">
        <f>IF('CALCULATOR SHEET'!C35&lt;&gt;"",'CALCULATOR SHEET'!C35,"")</f>
        <v/>
      </c>
      <c r="E36" s="168" t="str">
        <f>IF('CALCULATOR SHEET'!D35&lt;&gt;"",IF('CALCULATOR SHEET'!$W$2=1,'CALCULATOR SHEET'!D35,VLOOKUP('CALCULATOR SHEET'!D35,GENERAL!$J$6:$K$13,2,0)),"")</f>
        <v/>
      </c>
      <c r="F36" s="171" t="str">
        <f>IF('CALCULATOR SHEET'!E35&lt;&gt;"",'CALCULATOR SHEET'!E35,"")</f>
        <v/>
      </c>
      <c r="G36" s="171" t="str">
        <f>IF('CALCULATOR SHEET'!G35&lt;&gt;"",'CALCULATOR SHEET'!G35,"")</f>
        <v/>
      </c>
      <c r="H36" s="171" t="str">
        <f>IF('CALCULATOR SHEET'!H35&lt;&gt;"",'CALCULATOR SHEET'!H35,"")</f>
        <v/>
      </c>
      <c r="I36" s="172" t="str">
        <f>IF(E36&lt;&gt;"",'CALCULATOR SHEET'!I35,"")</f>
        <v/>
      </c>
      <c r="J36" s="172" t="str">
        <f>IF(I36&lt;&gt;"",'CALCULATOR SHEET'!J35,"")</f>
        <v/>
      </c>
      <c r="K36" s="167" t="str">
        <f>IF('CALCULATOR SHEET'!K35&lt;&gt;"",IF('CALCULATOR SHEET'!$W$2=1,'CALCULATOR SHEET'!K35,VLOOKUP('CALCULATOR SHEET'!K35,GENERAL!$H$6:$I$11,2,0)),"")</f>
        <v/>
      </c>
      <c r="L36" s="170" t="str">
        <f>IF('CALCULATOR SHEET'!M35&lt;&gt;"",'CALCULATOR SHEET'!M35,"")</f>
        <v/>
      </c>
      <c r="M36" s="170" t="str">
        <f>IF(E36&lt;&gt;"",IF(OR('CALCULATOR SHEET'!P35&lt;&gt;"NO",'CALCULATOR SHEET'!Q35&lt;&gt;"NO"),"YES",""),"")</f>
        <v/>
      </c>
      <c r="N36" s="173" t="str">
        <f t="shared" si="0"/>
        <v/>
      </c>
      <c r="O36" s="164"/>
      <c r="P36" s="165" t="str">
        <f t="shared" si="1"/>
        <v/>
      </c>
      <c r="Q36" s="191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69">
        <f t="shared" si="2"/>
        <v>24</v>
      </c>
      <c r="D37" s="170" t="str">
        <f>IF('CALCULATOR SHEET'!C36&lt;&gt;"",'CALCULATOR SHEET'!C36,"")</f>
        <v/>
      </c>
      <c r="E37" s="168" t="str">
        <f>IF('CALCULATOR SHEET'!D36&lt;&gt;"",IF('CALCULATOR SHEET'!$W$2=1,'CALCULATOR SHEET'!D36,VLOOKUP('CALCULATOR SHEET'!D36,GENERAL!$J$6:$K$13,2,0)),"")</f>
        <v/>
      </c>
      <c r="F37" s="171" t="str">
        <f>IF('CALCULATOR SHEET'!E36&lt;&gt;"",'CALCULATOR SHEET'!E36,"")</f>
        <v/>
      </c>
      <c r="G37" s="171" t="str">
        <f>IF('CALCULATOR SHEET'!G36&lt;&gt;"",'CALCULATOR SHEET'!G36,"")</f>
        <v/>
      </c>
      <c r="H37" s="171" t="str">
        <f>IF('CALCULATOR SHEET'!H36&lt;&gt;"",'CALCULATOR SHEET'!H36,"")</f>
        <v/>
      </c>
      <c r="I37" s="172" t="str">
        <f>IF(E37&lt;&gt;"",'CALCULATOR SHEET'!I36,"")</f>
        <v/>
      </c>
      <c r="J37" s="172" t="str">
        <f>IF(I37&lt;&gt;"",'CALCULATOR SHEET'!J36,"")</f>
        <v/>
      </c>
      <c r="K37" s="167" t="str">
        <f>IF('CALCULATOR SHEET'!K36&lt;&gt;"",IF('CALCULATOR SHEET'!$W$2=1,'CALCULATOR SHEET'!K36,VLOOKUP('CALCULATOR SHEET'!K36,GENERAL!$H$6:$I$11,2,0)),"")</f>
        <v/>
      </c>
      <c r="L37" s="170" t="str">
        <f>IF('CALCULATOR SHEET'!M36&lt;&gt;"",'CALCULATOR SHEET'!M36,"")</f>
        <v/>
      </c>
      <c r="M37" s="170" t="str">
        <f>IF(E37&lt;&gt;"",IF(OR('CALCULATOR SHEET'!P36&lt;&gt;"NO",'CALCULATOR SHEET'!Q36&lt;&gt;"NO"),"YES",""),"")</f>
        <v/>
      </c>
      <c r="N37" s="173" t="str">
        <f t="shared" si="0"/>
        <v/>
      </c>
      <c r="O37" s="164"/>
      <c r="P37" s="165" t="str">
        <f t="shared" si="1"/>
        <v/>
      </c>
      <c r="Q37" s="191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69">
        <f t="shared" si="2"/>
        <v>25</v>
      </c>
      <c r="D38" s="170" t="str">
        <f>IF('CALCULATOR SHEET'!C37&lt;&gt;"",'CALCULATOR SHEET'!C37,"")</f>
        <v/>
      </c>
      <c r="E38" s="168" t="str">
        <f>IF('CALCULATOR SHEET'!D37&lt;&gt;"",IF('CALCULATOR SHEET'!$W$2=1,'CALCULATOR SHEET'!D37,VLOOKUP('CALCULATOR SHEET'!D37,GENERAL!$J$6:$K$13,2,0)),"")</f>
        <v/>
      </c>
      <c r="F38" s="171" t="str">
        <f>IF('CALCULATOR SHEET'!E37&lt;&gt;"",'CALCULATOR SHEET'!E37,"")</f>
        <v/>
      </c>
      <c r="G38" s="171" t="str">
        <f>IF('CALCULATOR SHEET'!G37&lt;&gt;"",'CALCULATOR SHEET'!G37,"")</f>
        <v/>
      </c>
      <c r="H38" s="171" t="str">
        <f>IF('CALCULATOR SHEET'!H37&lt;&gt;"",'CALCULATOR SHEET'!H37,"")</f>
        <v/>
      </c>
      <c r="I38" s="172" t="str">
        <f>IF(E38&lt;&gt;"",'CALCULATOR SHEET'!I37,"")</f>
        <v/>
      </c>
      <c r="J38" s="172" t="str">
        <f>IF(I38&lt;&gt;"",'CALCULATOR SHEET'!J37,"")</f>
        <v/>
      </c>
      <c r="K38" s="167" t="str">
        <f>IF('CALCULATOR SHEET'!K37&lt;&gt;"",IF('CALCULATOR SHEET'!$W$2=1,'CALCULATOR SHEET'!K37,VLOOKUP('CALCULATOR SHEET'!K37,GENERAL!$H$6:$I$11,2,0)),"")</f>
        <v/>
      </c>
      <c r="L38" s="170" t="str">
        <f>IF('CALCULATOR SHEET'!M37&lt;&gt;"",'CALCULATOR SHEET'!M37,"")</f>
        <v/>
      </c>
      <c r="M38" s="170" t="str">
        <f>IF(E38&lt;&gt;"",IF(OR('CALCULATOR SHEET'!P37&lt;&gt;"NO",'CALCULATOR SHEET'!Q37&lt;&gt;"NO"),"YES",""),"")</f>
        <v/>
      </c>
      <c r="N38" s="173" t="str">
        <f t="shared" si="0"/>
        <v/>
      </c>
      <c r="O38" s="164"/>
      <c r="P38" s="165" t="str">
        <f t="shared" si="1"/>
        <v/>
      </c>
      <c r="Q38" s="191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69">
        <f t="shared" si="2"/>
        <v>26</v>
      </c>
      <c r="D39" s="170" t="str">
        <f>IF('CALCULATOR SHEET'!C38&lt;&gt;"",'CALCULATOR SHEET'!C38,"")</f>
        <v/>
      </c>
      <c r="E39" s="168" t="str">
        <f>IF('CALCULATOR SHEET'!D38&lt;&gt;"",IF('CALCULATOR SHEET'!$W$2=1,'CALCULATOR SHEET'!D38,VLOOKUP('CALCULATOR SHEET'!D38,GENERAL!$J$6:$K$13,2,0)),"")</f>
        <v/>
      </c>
      <c r="F39" s="171" t="str">
        <f>IF('CALCULATOR SHEET'!E38&lt;&gt;"",'CALCULATOR SHEET'!E38,"")</f>
        <v/>
      </c>
      <c r="G39" s="171" t="str">
        <f>IF('CALCULATOR SHEET'!G38&lt;&gt;"",'CALCULATOR SHEET'!G38,"")</f>
        <v/>
      </c>
      <c r="H39" s="171" t="str">
        <f>IF('CALCULATOR SHEET'!H38&lt;&gt;"",'CALCULATOR SHEET'!H38,"")</f>
        <v/>
      </c>
      <c r="I39" s="172" t="str">
        <f>IF(E39&lt;&gt;"",'CALCULATOR SHEET'!I38,"")</f>
        <v/>
      </c>
      <c r="J39" s="172" t="str">
        <f>IF(I39&lt;&gt;"",'CALCULATOR SHEET'!J38,"")</f>
        <v/>
      </c>
      <c r="K39" s="167" t="str">
        <f>IF('CALCULATOR SHEET'!K38&lt;&gt;"",IF('CALCULATOR SHEET'!$W$2=1,'CALCULATOR SHEET'!K38,VLOOKUP('CALCULATOR SHEET'!K38,GENERAL!$H$6:$I$11,2,0)),"")</f>
        <v/>
      </c>
      <c r="L39" s="170" t="str">
        <f>IF('CALCULATOR SHEET'!M38&lt;&gt;"",'CALCULATOR SHEET'!M38,"")</f>
        <v/>
      </c>
      <c r="M39" s="170" t="str">
        <f>IF(E39&lt;&gt;"",IF(OR('CALCULATOR SHEET'!P38&lt;&gt;"NO",'CALCULATOR SHEET'!Q38&lt;&gt;"NO"),"YES",""),"")</f>
        <v/>
      </c>
      <c r="N39" s="173" t="str">
        <f t="shared" si="0"/>
        <v/>
      </c>
      <c r="O39" s="164"/>
      <c r="P39" s="165" t="str">
        <f t="shared" si="1"/>
        <v/>
      </c>
      <c r="Q39" s="191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69">
        <f t="shared" si="2"/>
        <v>27</v>
      </c>
      <c r="D40" s="170" t="str">
        <f>IF('CALCULATOR SHEET'!C39&lt;&gt;"",'CALCULATOR SHEET'!C39,"")</f>
        <v/>
      </c>
      <c r="E40" s="168" t="str">
        <f>IF('CALCULATOR SHEET'!D39&lt;&gt;"",IF('CALCULATOR SHEET'!$W$2=1,'CALCULATOR SHEET'!D39,VLOOKUP('CALCULATOR SHEET'!D39,GENERAL!$J$6:$K$13,2,0)),"")</f>
        <v/>
      </c>
      <c r="F40" s="171" t="str">
        <f>IF('CALCULATOR SHEET'!E39&lt;&gt;"",'CALCULATOR SHEET'!E39,"")</f>
        <v/>
      </c>
      <c r="G40" s="171" t="str">
        <f>IF('CALCULATOR SHEET'!G39&lt;&gt;"",'CALCULATOR SHEET'!G39,"")</f>
        <v/>
      </c>
      <c r="H40" s="171" t="str">
        <f>IF('CALCULATOR SHEET'!H39&lt;&gt;"",'CALCULATOR SHEET'!H39,"")</f>
        <v/>
      </c>
      <c r="I40" s="172" t="str">
        <f>IF(E40&lt;&gt;"",'CALCULATOR SHEET'!I39,"")</f>
        <v/>
      </c>
      <c r="J40" s="172" t="str">
        <f>IF(I40&lt;&gt;"",'CALCULATOR SHEET'!J39,"")</f>
        <v/>
      </c>
      <c r="K40" s="167" t="str">
        <f>IF('CALCULATOR SHEET'!K39&lt;&gt;"",IF('CALCULATOR SHEET'!$W$2=1,'CALCULATOR SHEET'!K39,VLOOKUP('CALCULATOR SHEET'!K39,GENERAL!$H$6:$I$11,2,0)),"")</f>
        <v/>
      </c>
      <c r="L40" s="170" t="str">
        <f>IF('CALCULATOR SHEET'!M39&lt;&gt;"",'CALCULATOR SHEET'!M39,"")</f>
        <v/>
      </c>
      <c r="M40" s="170" t="str">
        <f>IF(E40&lt;&gt;"",IF(OR('CALCULATOR SHEET'!P39&lt;&gt;"NO",'CALCULATOR SHEET'!Q39&lt;&gt;"NO"),"YES",""),"")</f>
        <v/>
      </c>
      <c r="N40" s="173" t="str">
        <f t="shared" si="0"/>
        <v/>
      </c>
      <c r="O40" s="164"/>
      <c r="P40" s="165" t="str">
        <f t="shared" si="1"/>
        <v/>
      </c>
      <c r="Q40" s="191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69">
        <f t="shared" si="2"/>
        <v>28</v>
      </c>
      <c r="D41" s="170" t="str">
        <f>IF('CALCULATOR SHEET'!C40&lt;&gt;"",'CALCULATOR SHEET'!C40,"")</f>
        <v/>
      </c>
      <c r="E41" s="168" t="str">
        <f>IF('CALCULATOR SHEET'!D40&lt;&gt;"",IF('CALCULATOR SHEET'!$W$2=1,'CALCULATOR SHEET'!D40,VLOOKUP('CALCULATOR SHEET'!D40,GENERAL!$J$6:$K$13,2,0)),"")</f>
        <v/>
      </c>
      <c r="F41" s="171" t="str">
        <f>IF('CALCULATOR SHEET'!E40&lt;&gt;"",'CALCULATOR SHEET'!E40,"")</f>
        <v/>
      </c>
      <c r="G41" s="171" t="str">
        <f>IF('CALCULATOR SHEET'!G40&lt;&gt;"",'CALCULATOR SHEET'!G40,"")</f>
        <v/>
      </c>
      <c r="H41" s="171" t="str">
        <f>IF('CALCULATOR SHEET'!H40&lt;&gt;"",'CALCULATOR SHEET'!H40,"")</f>
        <v/>
      </c>
      <c r="I41" s="172" t="str">
        <f>IF(E41&lt;&gt;"",'CALCULATOR SHEET'!I40,"")</f>
        <v/>
      </c>
      <c r="J41" s="172" t="str">
        <f>IF(I41&lt;&gt;"",'CALCULATOR SHEET'!J40,"")</f>
        <v/>
      </c>
      <c r="K41" s="167" t="str">
        <f>IF('CALCULATOR SHEET'!K40&lt;&gt;"",IF('CALCULATOR SHEET'!$W$2=1,'CALCULATOR SHEET'!K40,VLOOKUP('CALCULATOR SHEET'!K40,GENERAL!$H$6:$I$11,2,0)),"")</f>
        <v/>
      </c>
      <c r="L41" s="170" t="str">
        <f>IF('CALCULATOR SHEET'!M40&lt;&gt;"",'CALCULATOR SHEET'!M40,"")</f>
        <v/>
      </c>
      <c r="M41" s="170" t="str">
        <f>IF(E41&lt;&gt;"",IF(OR('CALCULATOR SHEET'!P40&lt;&gt;"NO",'CALCULATOR SHEET'!Q40&lt;&gt;"NO"),"YES",""),"")</f>
        <v/>
      </c>
      <c r="N41" s="173" t="str">
        <f t="shared" si="0"/>
        <v/>
      </c>
      <c r="O41" s="164"/>
      <c r="P41" s="165" t="str">
        <f t="shared" si="1"/>
        <v/>
      </c>
      <c r="Q41" s="191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69">
        <f t="shared" si="2"/>
        <v>29</v>
      </c>
      <c r="D42" s="170" t="str">
        <f>IF('CALCULATOR SHEET'!C41&lt;&gt;"",'CALCULATOR SHEET'!C41,"")</f>
        <v/>
      </c>
      <c r="E42" s="168" t="str">
        <f>IF('CALCULATOR SHEET'!D41&lt;&gt;"",IF('CALCULATOR SHEET'!$W$2=1,'CALCULATOR SHEET'!D41,VLOOKUP('CALCULATOR SHEET'!D41,GENERAL!$J$6:$K$13,2,0)),"")</f>
        <v/>
      </c>
      <c r="F42" s="171" t="str">
        <f>IF('CALCULATOR SHEET'!E41&lt;&gt;"",'CALCULATOR SHEET'!E41,"")</f>
        <v/>
      </c>
      <c r="G42" s="171" t="str">
        <f>IF('CALCULATOR SHEET'!G41&lt;&gt;"",'CALCULATOR SHEET'!G41,"")</f>
        <v/>
      </c>
      <c r="H42" s="171" t="str">
        <f>IF('CALCULATOR SHEET'!H41&lt;&gt;"",'CALCULATOR SHEET'!H41,"")</f>
        <v/>
      </c>
      <c r="I42" s="172" t="str">
        <f>IF(E42&lt;&gt;"",'CALCULATOR SHEET'!I41,"")</f>
        <v/>
      </c>
      <c r="J42" s="172" t="str">
        <f>IF(I42&lt;&gt;"",'CALCULATOR SHEET'!J41,"")</f>
        <v/>
      </c>
      <c r="K42" s="167" t="str">
        <f>IF('CALCULATOR SHEET'!K41&lt;&gt;"",IF('CALCULATOR SHEET'!$W$2=1,'CALCULATOR SHEET'!K41,VLOOKUP('CALCULATOR SHEET'!K41,GENERAL!$H$6:$I$11,2,0)),"")</f>
        <v/>
      </c>
      <c r="L42" s="170" t="str">
        <f>IF('CALCULATOR SHEET'!M41&lt;&gt;"",'CALCULATOR SHEET'!M41,"")</f>
        <v/>
      </c>
      <c r="M42" s="170" t="str">
        <f>IF(E42&lt;&gt;"",IF(OR('CALCULATOR SHEET'!P41&lt;&gt;"NO",'CALCULATOR SHEET'!Q41&lt;&gt;"NO"),"YES",""),"")</f>
        <v/>
      </c>
      <c r="N42" s="173" t="str">
        <f t="shared" si="0"/>
        <v/>
      </c>
      <c r="O42" s="164"/>
      <c r="P42" s="165" t="str">
        <f t="shared" si="1"/>
        <v/>
      </c>
      <c r="Q42" s="191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69">
        <f t="shared" si="2"/>
        <v>30</v>
      </c>
      <c r="D43" s="170" t="str">
        <f>IF('CALCULATOR SHEET'!C42&lt;&gt;"",'CALCULATOR SHEET'!C42,"")</f>
        <v/>
      </c>
      <c r="E43" s="168" t="str">
        <f>IF('CALCULATOR SHEET'!D42&lt;&gt;"",IF('CALCULATOR SHEET'!$W$2=1,'CALCULATOR SHEET'!D42,VLOOKUP('CALCULATOR SHEET'!D42,GENERAL!$J$6:$K$13,2,0)),"")</f>
        <v/>
      </c>
      <c r="F43" s="171" t="str">
        <f>IF('CALCULATOR SHEET'!E42&lt;&gt;"",'CALCULATOR SHEET'!E42,"")</f>
        <v/>
      </c>
      <c r="G43" s="171" t="str">
        <f>IF('CALCULATOR SHEET'!G42&lt;&gt;"",'CALCULATOR SHEET'!G42,"")</f>
        <v/>
      </c>
      <c r="H43" s="171" t="str">
        <f>IF('CALCULATOR SHEET'!H42&lt;&gt;"",'CALCULATOR SHEET'!H42,"")</f>
        <v/>
      </c>
      <c r="I43" s="172" t="str">
        <f>IF(E43&lt;&gt;"",'CALCULATOR SHEET'!I42,"")</f>
        <v/>
      </c>
      <c r="J43" s="172" t="str">
        <f>IF(I43&lt;&gt;"",'CALCULATOR SHEET'!J42,"")</f>
        <v/>
      </c>
      <c r="K43" s="167" t="str">
        <f>IF('CALCULATOR SHEET'!K42&lt;&gt;"",IF('CALCULATOR SHEET'!$W$2=1,'CALCULATOR SHEET'!K42,VLOOKUP('CALCULATOR SHEET'!K42,GENERAL!$H$6:$I$11,2,0)),"")</f>
        <v/>
      </c>
      <c r="L43" s="170" t="str">
        <f>IF('CALCULATOR SHEET'!M42&lt;&gt;"",'CALCULATOR SHEET'!M42,"")</f>
        <v/>
      </c>
      <c r="M43" s="170" t="str">
        <f>IF(E43&lt;&gt;"",IF(OR('CALCULATOR SHEET'!P42&lt;&gt;"NO",'CALCULATOR SHEET'!Q42&lt;&gt;"NO"),"YES",""),"")</f>
        <v/>
      </c>
      <c r="N43" s="173" t="str">
        <f t="shared" si="0"/>
        <v/>
      </c>
      <c r="O43" s="164"/>
      <c r="P43" s="165" t="str">
        <f t="shared" si="1"/>
        <v/>
      </c>
      <c r="Q43" s="191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69">
        <f t="shared" si="2"/>
        <v>31</v>
      </c>
      <c r="D44" s="170" t="str">
        <f>IF('CALCULATOR SHEET'!C43&lt;&gt;"",'CALCULATOR SHEET'!C43,"")</f>
        <v/>
      </c>
      <c r="E44" s="168" t="str">
        <f>IF('CALCULATOR SHEET'!D43&lt;&gt;"",IF('CALCULATOR SHEET'!$W$2=1,'CALCULATOR SHEET'!D43,VLOOKUP('CALCULATOR SHEET'!D43,GENERAL!$J$6:$K$13,2,0)),"")</f>
        <v/>
      </c>
      <c r="F44" s="171" t="str">
        <f>IF('CALCULATOR SHEET'!E43&lt;&gt;"",'CALCULATOR SHEET'!E43,"")</f>
        <v/>
      </c>
      <c r="G44" s="171" t="str">
        <f>IF('CALCULATOR SHEET'!G43&lt;&gt;"",'CALCULATOR SHEET'!G43,"")</f>
        <v/>
      </c>
      <c r="H44" s="171" t="str">
        <f>IF('CALCULATOR SHEET'!H43&lt;&gt;"",'CALCULATOR SHEET'!H43,"")</f>
        <v/>
      </c>
      <c r="I44" s="172" t="str">
        <f>IF(E44&lt;&gt;"",'CALCULATOR SHEET'!I43,"")</f>
        <v/>
      </c>
      <c r="J44" s="172" t="str">
        <f>IF(I44&lt;&gt;"",'CALCULATOR SHEET'!J43,"")</f>
        <v/>
      </c>
      <c r="K44" s="167" t="str">
        <f>IF('CALCULATOR SHEET'!K43&lt;&gt;"",IF('CALCULATOR SHEET'!$W$2=1,'CALCULATOR SHEET'!K43,VLOOKUP('CALCULATOR SHEET'!K43,GENERAL!$H$6:$I$11,2,0)),"")</f>
        <v/>
      </c>
      <c r="L44" s="170" t="str">
        <f>IF('CALCULATOR SHEET'!M43&lt;&gt;"",'CALCULATOR SHEET'!M43,"")</f>
        <v/>
      </c>
      <c r="M44" s="170" t="str">
        <f>IF(E44&lt;&gt;"",IF(OR('CALCULATOR SHEET'!P43&lt;&gt;"NO",'CALCULATOR SHEET'!Q43&lt;&gt;"NO"),"YES",""),"")</f>
        <v/>
      </c>
      <c r="N44" s="173" t="str">
        <f t="shared" si="0"/>
        <v/>
      </c>
      <c r="O44" s="164"/>
      <c r="P44" s="165" t="str">
        <f t="shared" si="1"/>
        <v/>
      </c>
      <c r="Q44" s="191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69">
        <f t="shared" si="2"/>
        <v>32</v>
      </c>
      <c r="D45" s="170" t="str">
        <f>IF('CALCULATOR SHEET'!C44&lt;&gt;"",'CALCULATOR SHEET'!C44,"")</f>
        <v/>
      </c>
      <c r="E45" s="168" t="str">
        <f>IF('CALCULATOR SHEET'!D44&lt;&gt;"",IF('CALCULATOR SHEET'!$W$2=1,'CALCULATOR SHEET'!D44,VLOOKUP('CALCULATOR SHEET'!D44,GENERAL!$J$6:$K$13,2,0)),"")</f>
        <v/>
      </c>
      <c r="F45" s="171" t="str">
        <f>IF('CALCULATOR SHEET'!E44&lt;&gt;"",'CALCULATOR SHEET'!E44,"")</f>
        <v/>
      </c>
      <c r="G45" s="171" t="str">
        <f>IF('CALCULATOR SHEET'!G44&lt;&gt;"",'CALCULATOR SHEET'!G44,"")</f>
        <v/>
      </c>
      <c r="H45" s="171" t="str">
        <f>IF('CALCULATOR SHEET'!H44&lt;&gt;"",'CALCULATOR SHEET'!H44,"")</f>
        <v/>
      </c>
      <c r="I45" s="172" t="str">
        <f>IF(E45&lt;&gt;"",'CALCULATOR SHEET'!I44,"")</f>
        <v/>
      </c>
      <c r="J45" s="172" t="str">
        <f>IF(I45&lt;&gt;"",'CALCULATOR SHEET'!J44,"")</f>
        <v/>
      </c>
      <c r="K45" s="167" t="str">
        <f>IF('CALCULATOR SHEET'!K44&lt;&gt;"",IF('CALCULATOR SHEET'!$W$2=1,'CALCULATOR SHEET'!K44,VLOOKUP('CALCULATOR SHEET'!K44,GENERAL!$H$6:$I$11,2,0)),"")</f>
        <v/>
      </c>
      <c r="L45" s="170" t="str">
        <f>IF('CALCULATOR SHEET'!M44&lt;&gt;"",'CALCULATOR SHEET'!M44,"")</f>
        <v/>
      </c>
      <c r="M45" s="170" t="str">
        <f>IF(E45&lt;&gt;"",IF(OR('CALCULATOR SHEET'!P44&lt;&gt;"NO",'CALCULATOR SHEET'!Q44&lt;&gt;"NO"),"YES",""),"")</f>
        <v/>
      </c>
      <c r="N45" s="173" t="str">
        <f t="shared" si="0"/>
        <v/>
      </c>
      <c r="O45" s="164"/>
      <c r="P45" s="165" t="str">
        <f t="shared" si="1"/>
        <v/>
      </c>
      <c r="Q45" s="191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69">
        <f t="shared" si="2"/>
        <v>33</v>
      </c>
      <c r="D46" s="170" t="str">
        <f>IF('CALCULATOR SHEET'!C45&lt;&gt;"",'CALCULATOR SHEET'!C45,"")</f>
        <v/>
      </c>
      <c r="E46" s="168" t="str">
        <f>IF('CALCULATOR SHEET'!D45&lt;&gt;"",IF('CALCULATOR SHEET'!$W$2=1,'CALCULATOR SHEET'!D45,VLOOKUP('CALCULATOR SHEET'!D45,GENERAL!$J$6:$K$13,2,0)),"")</f>
        <v/>
      </c>
      <c r="F46" s="171" t="str">
        <f>IF('CALCULATOR SHEET'!E45&lt;&gt;"",'CALCULATOR SHEET'!E45,"")</f>
        <v/>
      </c>
      <c r="G46" s="171" t="str">
        <f>IF('CALCULATOR SHEET'!G45&lt;&gt;"",'CALCULATOR SHEET'!G45,"")</f>
        <v/>
      </c>
      <c r="H46" s="171" t="str">
        <f>IF('CALCULATOR SHEET'!H45&lt;&gt;"",'CALCULATOR SHEET'!H45,"")</f>
        <v/>
      </c>
      <c r="I46" s="172" t="str">
        <f>IF(E46&lt;&gt;"",'CALCULATOR SHEET'!I45,"")</f>
        <v/>
      </c>
      <c r="J46" s="172" t="str">
        <f>IF(I46&lt;&gt;"",'CALCULATOR SHEET'!J45,"")</f>
        <v/>
      </c>
      <c r="K46" s="167" t="str">
        <f>IF('CALCULATOR SHEET'!K45&lt;&gt;"",IF('CALCULATOR SHEET'!$W$2=1,'CALCULATOR SHEET'!K45,VLOOKUP('CALCULATOR SHEET'!K45,GENERAL!$H$6:$I$11,2,0)),"")</f>
        <v/>
      </c>
      <c r="L46" s="170" t="str">
        <f>IF('CALCULATOR SHEET'!M45&lt;&gt;"",'CALCULATOR SHEET'!M45,"")</f>
        <v/>
      </c>
      <c r="M46" s="170" t="str">
        <f>IF(E46&lt;&gt;"",IF(OR('CALCULATOR SHEET'!P45&lt;&gt;"NO",'CALCULATOR SHEET'!Q45&lt;&gt;"NO"),"YES",""),"")</f>
        <v/>
      </c>
      <c r="N46" s="173" t="str">
        <f t="shared" si="0"/>
        <v/>
      </c>
      <c r="O46" s="164"/>
      <c r="P46" s="165" t="str">
        <f t="shared" si="1"/>
        <v/>
      </c>
      <c r="Q46" s="191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69">
        <f t="shared" si="2"/>
        <v>34</v>
      </c>
      <c r="D47" s="170" t="str">
        <f>IF('CALCULATOR SHEET'!C46&lt;&gt;"",'CALCULATOR SHEET'!C46,"")</f>
        <v/>
      </c>
      <c r="E47" s="168" t="str">
        <f>IF('CALCULATOR SHEET'!D46&lt;&gt;"",IF('CALCULATOR SHEET'!$W$2=1,'CALCULATOR SHEET'!D46,VLOOKUP('CALCULATOR SHEET'!D46,GENERAL!$J$6:$K$13,2,0)),"")</f>
        <v/>
      </c>
      <c r="F47" s="171" t="str">
        <f>IF('CALCULATOR SHEET'!E46&lt;&gt;"",'CALCULATOR SHEET'!E46,"")</f>
        <v/>
      </c>
      <c r="G47" s="171" t="str">
        <f>IF('CALCULATOR SHEET'!G46&lt;&gt;"",'CALCULATOR SHEET'!G46,"")</f>
        <v/>
      </c>
      <c r="H47" s="171" t="str">
        <f>IF('CALCULATOR SHEET'!H46&lt;&gt;"",'CALCULATOR SHEET'!H46,"")</f>
        <v/>
      </c>
      <c r="I47" s="172" t="str">
        <f>IF(E47&lt;&gt;"",'CALCULATOR SHEET'!I46,"")</f>
        <v/>
      </c>
      <c r="J47" s="172" t="str">
        <f>IF(I47&lt;&gt;"",'CALCULATOR SHEET'!J46,"")</f>
        <v/>
      </c>
      <c r="K47" s="167" t="str">
        <f>IF('CALCULATOR SHEET'!K46&lt;&gt;"",IF('CALCULATOR SHEET'!$W$2=1,'CALCULATOR SHEET'!K46,VLOOKUP('CALCULATOR SHEET'!K46,GENERAL!$H$6:$I$11,2,0)),"")</f>
        <v/>
      </c>
      <c r="L47" s="170" t="str">
        <f>IF('CALCULATOR SHEET'!M46&lt;&gt;"",'CALCULATOR SHEET'!M46,"")</f>
        <v/>
      </c>
      <c r="M47" s="170" t="str">
        <f>IF(E47&lt;&gt;"",IF(OR('CALCULATOR SHEET'!P46&lt;&gt;"NO",'CALCULATOR SHEET'!Q46&lt;&gt;"NO"),"YES",""),"")</f>
        <v/>
      </c>
      <c r="N47" s="173" t="str">
        <f t="shared" si="0"/>
        <v/>
      </c>
      <c r="O47" s="164"/>
      <c r="P47" s="165" t="str">
        <f t="shared" si="1"/>
        <v/>
      </c>
      <c r="Q47" s="191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69">
        <f t="shared" si="2"/>
        <v>35</v>
      </c>
      <c r="D48" s="170" t="str">
        <f>IF('CALCULATOR SHEET'!C47&lt;&gt;"",'CALCULATOR SHEET'!C47,"")</f>
        <v/>
      </c>
      <c r="E48" s="168" t="str">
        <f>IF('CALCULATOR SHEET'!D47&lt;&gt;"",IF('CALCULATOR SHEET'!$W$2=1,'CALCULATOR SHEET'!D47,VLOOKUP('CALCULATOR SHEET'!D47,GENERAL!$J$6:$K$13,2,0)),"")</f>
        <v/>
      </c>
      <c r="F48" s="171" t="str">
        <f>IF('CALCULATOR SHEET'!E47&lt;&gt;"",'CALCULATOR SHEET'!E47,"")</f>
        <v/>
      </c>
      <c r="G48" s="171" t="str">
        <f>IF('CALCULATOR SHEET'!G47&lt;&gt;"",'CALCULATOR SHEET'!G47,"")</f>
        <v/>
      </c>
      <c r="H48" s="171" t="str">
        <f>IF('CALCULATOR SHEET'!H47&lt;&gt;"",'CALCULATOR SHEET'!H47,"")</f>
        <v/>
      </c>
      <c r="I48" s="172" t="str">
        <f>IF(E48&lt;&gt;"",'CALCULATOR SHEET'!I47,"")</f>
        <v/>
      </c>
      <c r="J48" s="172" t="str">
        <f>IF(I48&lt;&gt;"",'CALCULATOR SHEET'!J47,"")</f>
        <v/>
      </c>
      <c r="K48" s="167" t="str">
        <f>IF('CALCULATOR SHEET'!K47&lt;&gt;"",IF('CALCULATOR SHEET'!$W$2=1,'CALCULATOR SHEET'!K47,VLOOKUP('CALCULATOR SHEET'!K47,GENERAL!$H$6:$I$11,2,0)),"")</f>
        <v/>
      </c>
      <c r="L48" s="170" t="str">
        <f>IF('CALCULATOR SHEET'!M47&lt;&gt;"",'CALCULATOR SHEET'!M47,"")</f>
        <v/>
      </c>
      <c r="M48" s="170" t="str">
        <f>IF(E48&lt;&gt;"",IF(OR('CALCULATOR SHEET'!P47&lt;&gt;"NO",'CALCULATOR SHEET'!Q47&lt;&gt;"NO"),"YES",""),"")</f>
        <v/>
      </c>
      <c r="N48" s="173" t="str">
        <f t="shared" si="0"/>
        <v/>
      </c>
      <c r="O48" s="164"/>
      <c r="P48" s="165" t="str">
        <f t="shared" si="1"/>
        <v/>
      </c>
      <c r="Q48" s="191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69">
        <f t="shared" si="2"/>
        <v>36</v>
      </c>
      <c r="D49" s="170" t="str">
        <f>IF('CALCULATOR SHEET'!C48&lt;&gt;"",'CALCULATOR SHEET'!C48,"")</f>
        <v/>
      </c>
      <c r="E49" s="168" t="str">
        <f>IF('CALCULATOR SHEET'!D48&lt;&gt;"",IF('CALCULATOR SHEET'!$W$2=1,'CALCULATOR SHEET'!D48,VLOOKUP('CALCULATOR SHEET'!D48,GENERAL!$J$6:$K$13,2,0)),"")</f>
        <v/>
      </c>
      <c r="F49" s="171" t="str">
        <f>IF('CALCULATOR SHEET'!E48&lt;&gt;"",'CALCULATOR SHEET'!E48,"")</f>
        <v/>
      </c>
      <c r="G49" s="171" t="str">
        <f>IF('CALCULATOR SHEET'!G48&lt;&gt;"",'CALCULATOR SHEET'!G48,"")</f>
        <v/>
      </c>
      <c r="H49" s="171" t="str">
        <f>IF('CALCULATOR SHEET'!H48&lt;&gt;"",'CALCULATOR SHEET'!H48,"")</f>
        <v/>
      </c>
      <c r="I49" s="172" t="str">
        <f>IF(E49&lt;&gt;"",'CALCULATOR SHEET'!I48,"")</f>
        <v/>
      </c>
      <c r="J49" s="172" t="str">
        <f>IF(I49&lt;&gt;"",'CALCULATOR SHEET'!J48,"")</f>
        <v/>
      </c>
      <c r="K49" s="167" t="str">
        <f>IF('CALCULATOR SHEET'!K48&lt;&gt;"",IF('CALCULATOR SHEET'!$W$2=1,'CALCULATOR SHEET'!K48,VLOOKUP('CALCULATOR SHEET'!K48,GENERAL!$H$6:$I$11,2,0)),"")</f>
        <v/>
      </c>
      <c r="L49" s="170" t="str">
        <f>IF('CALCULATOR SHEET'!M48&lt;&gt;"",'CALCULATOR SHEET'!M48,"")</f>
        <v/>
      </c>
      <c r="M49" s="170" t="str">
        <f>IF(E49&lt;&gt;"",IF(OR('CALCULATOR SHEET'!P48&lt;&gt;"NO",'CALCULATOR SHEET'!Q48&lt;&gt;"NO"),"YES",""),"")</f>
        <v/>
      </c>
      <c r="N49" s="173" t="str">
        <f t="shared" si="0"/>
        <v/>
      </c>
      <c r="O49" s="164"/>
      <c r="P49" s="165" t="str">
        <f t="shared" si="1"/>
        <v/>
      </c>
      <c r="Q49" s="191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69">
        <f t="shared" si="2"/>
        <v>37</v>
      </c>
      <c r="D50" s="170" t="str">
        <f>IF('CALCULATOR SHEET'!C49&lt;&gt;"",'CALCULATOR SHEET'!C49,"")</f>
        <v/>
      </c>
      <c r="E50" s="168" t="str">
        <f>IF('CALCULATOR SHEET'!D49&lt;&gt;"",IF('CALCULATOR SHEET'!$W$2=1,'CALCULATOR SHEET'!D49,VLOOKUP('CALCULATOR SHEET'!D49,GENERAL!$J$6:$K$13,2,0)),"")</f>
        <v/>
      </c>
      <c r="F50" s="171" t="str">
        <f>IF('CALCULATOR SHEET'!E49&lt;&gt;"",'CALCULATOR SHEET'!E49,"")</f>
        <v/>
      </c>
      <c r="G50" s="171" t="str">
        <f>IF('CALCULATOR SHEET'!G49&lt;&gt;"",'CALCULATOR SHEET'!G49,"")</f>
        <v/>
      </c>
      <c r="H50" s="171" t="str">
        <f>IF('CALCULATOR SHEET'!H49&lt;&gt;"",'CALCULATOR SHEET'!H49,"")</f>
        <v/>
      </c>
      <c r="I50" s="172" t="str">
        <f>IF(E50&lt;&gt;"",'CALCULATOR SHEET'!I49,"")</f>
        <v/>
      </c>
      <c r="J50" s="172" t="str">
        <f>IF(I50&lt;&gt;"",'CALCULATOR SHEET'!J49,"")</f>
        <v/>
      </c>
      <c r="K50" s="167" t="str">
        <f>IF('CALCULATOR SHEET'!K49&lt;&gt;"",IF('CALCULATOR SHEET'!$W$2=1,'CALCULATOR SHEET'!K49,VLOOKUP('CALCULATOR SHEET'!K49,GENERAL!$H$6:$I$11,2,0)),"")</f>
        <v/>
      </c>
      <c r="L50" s="170" t="str">
        <f>IF('CALCULATOR SHEET'!M49&lt;&gt;"",'CALCULATOR SHEET'!M49,"")</f>
        <v/>
      </c>
      <c r="M50" s="170" t="str">
        <f>IF(E50&lt;&gt;"",IF(OR('CALCULATOR SHEET'!P49&lt;&gt;"NO",'CALCULATOR SHEET'!Q49&lt;&gt;"NO"),"YES",""),"")</f>
        <v/>
      </c>
      <c r="N50" s="173" t="str">
        <f t="shared" si="0"/>
        <v/>
      </c>
      <c r="O50" s="164"/>
      <c r="P50" s="165" t="str">
        <f t="shared" si="1"/>
        <v/>
      </c>
      <c r="Q50" s="191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69">
        <f t="shared" si="2"/>
        <v>38</v>
      </c>
      <c r="D51" s="170" t="str">
        <f>IF('CALCULATOR SHEET'!C50&lt;&gt;"",'CALCULATOR SHEET'!C50,"")</f>
        <v/>
      </c>
      <c r="E51" s="168" t="str">
        <f>IF('CALCULATOR SHEET'!D50&lt;&gt;"",IF('CALCULATOR SHEET'!$W$2=1,'CALCULATOR SHEET'!D50,VLOOKUP('CALCULATOR SHEET'!D50,GENERAL!$J$6:$K$13,2,0)),"")</f>
        <v/>
      </c>
      <c r="F51" s="171" t="str">
        <f>IF('CALCULATOR SHEET'!E50&lt;&gt;"",'CALCULATOR SHEET'!E50,"")</f>
        <v/>
      </c>
      <c r="G51" s="171" t="str">
        <f>IF('CALCULATOR SHEET'!G50&lt;&gt;"",'CALCULATOR SHEET'!G50,"")</f>
        <v/>
      </c>
      <c r="H51" s="171" t="str">
        <f>IF('CALCULATOR SHEET'!H50&lt;&gt;"",'CALCULATOR SHEET'!H50,"")</f>
        <v/>
      </c>
      <c r="I51" s="172" t="str">
        <f>IF(E51&lt;&gt;"",'CALCULATOR SHEET'!I50,"")</f>
        <v/>
      </c>
      <c r="J51" s="172" t="str">
        <f>IF(I51&lt;&gt;"",'CALCULATOR SHEET'!J50,"")</f>
        <v/>
      </c>
      <c r="K51" s="167" t="str">
        <f>IF('CALCULATOR SHEET'!K50&lt;&gt;"",IF('CALCULATOR SHEET'!$W$2=1,'CALCULATOR SHEET'!K50,VLOOKUP('CALCULATOR SHEET'!K50,GENERAL!$H$6:$I$11,2,0)),"")</f>
        <v/>
      </c>
      <c r="L51" s="170" t="str">
        <f>IF('CALCULATOR SHEET'!M50&lt;&gt;"",'CALCULATOR SHEET'!M50,"")</f>
        <v/>
      </c>
      <c r="M51" s="170" t="str">
        <f>IF(E51&lt;&gt;"",IF(OR('CALCULATOR SHEET'!P50&lt;&gt;"NO",'CALCULATOR SHEET'!Q50&lt;&gt;"NO"),"YES",""),"")</f>
        <v/>
      </c>
      <c r="N51" s="173" t="str">
        <f t="shared" si="0"/>
        <v/>
      </c>
      <c r="O51" s="164"/>
      <c r="P51" s="165" t="str">
        <f t="shared" si="1"/>
        <v/>
      </c>
      <c r="Q51" s="191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69">
        <f t="shared" si="2"/>
        <v>39</v>
      </c>
      <c r="D52" s="170" t="str">
        <f>IF('CALCULATOR SHEET'!C51&lt;&gt;"",'CALCULATOR SHEET'!C51,"")</f>
        <v/>
      </c>
      <c r="E52" s="168" t="str">
        <f>IF('CALCULATOR SHEET'!D51&lt;&gt;"",IF('CALCULATOR SHEET'!$W$2=1,'CALCULATOR SHEET'!D51,VLOOKUP('CALCULATOR SHEET'!D51,GENERAL!$J$6:$K$13,2,0)),"")</f>
        <v/>
      </c>
      <c r="F52" s="171" t="str">
        <f>IF('CALCULATOR SHEET'!E51&lt;&gt;"",'CALCULATOR SHEET'!E51,"")</f>
        <v/>
      </c>
      <c r="G52" s="171" t="str">
        <f>IF('CALCULATOR SHEET'!G51&lt;&gt;"",'CALCULATOR SHEET'!G51,"")</f>
        <v/>
      </c>
      <c r="H52" s="171" t="str">
        <f>IF('CALCULATOR SHEET'!H51&lt;&gt;"",'CALCULATOR SHEET'!H51,"")</f>
        <v/>
      </c>
      <c r="I52" s="172" t="str">
        <f>IF(E52&lt;&gt;"",'CALCULATOR SHEET'!I51,"")</f>
        <v/>
      </c>
      <c r="J52" s="172" t="str">
        <f>IF(I52&lt;&gt;"",'CALCULATOR SHEET'!J51,"")</f>
        <v/>
      </c>
      <c r="K52" s="167" t="str">
        <f>IF('CALCULATOR SHEET'!K51&lt;&gt;"",IF('CALCULATOR SHEET'!$W$2=1,'CALCULATOR SHEET'!K51,VLOOKUP('CALCULATOR SHEET'!K51,GENERAL!$H$6:$I$11,2,0)),"")</f>
        <v/>
      </c>
      <c r="L52" s="170" t="str">
        <f>IF('CALCULATOR SHEET'!M51&lt;&gt;"",'CALCULATOR SHEET'!M51,"")</f>
        <v/>
      </c>
      <c r="M52" s="170" t="str">
        <f>IF(E52&lt;&gt;"",IF(OR('CALCULATOR SHEET'!P51&lt;&gt;"NO",'CALCULATOR SHEET'!Q51&lt;&gt;"NO"),"YES",""),"")</f>
        <v/>
      </c>
      <c r="N52" s="173" t="str">
        <f t="shared" si="0"/>
        <v/>
      </c>
      <c r="O52" s="164"/>
      <c r="P52" s="165" t="str">
        <f t="shared" si="1"/>
        <v/>
      </c>
      <c r="Q52" s="191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69">
        <f t="shared" si="2"/>
        <v>40</v>
      </c>
      <c r="D53" s="170" t="str">
        <f>IF('CALCULATOR SHEET'!C52&lt;&gt;"",'CALCULATOR SHEET'!C52,"")</f>
        <v/>
      </c>
      <c r="E53" s="168" t="str">
        <f>IF('CALCULATOR SHEET'!D52&lt;&gt;"",IF('CALCULATOR SHEET'!$W$2=1,'CALCULATOR SHEET'!D52,VLOOKUP('CALCULATOR SHEET'!D52,GENERAL!$J$6:$K$13,2,0)),"")</f>
        <v/>
      </c>
      <c r="F53" s="171" t="str">
        <f>IF('CALCULATOR SHEET'!E52&lt;&gt;"",'CALCULATOR SHEET'!E52,"")</f>
        <v/>
      </c>
      <c r="G53" s="171" t="str">
        <f>IF('CALCULATOR SHEET'!G52&lt;&gt;"",'CALCULATOR SHEET'!G52,"")</f>
        <v/>
      </c>
      <c r="H53" s="171" t="str">
        <f>IF('CALCULATOR SHEET'!H52&lt;&gt;"",'CALCULATOR SHEET'!H52,"")</f>
        <v/>
      </c>
      <c r="I53" s="172" t="str">
        <f>IF(E53&lt;&gt;"",'CALCULATOR SHEET'!I52,"")</f>
        <v/>
      </c>
      <c r="J53" s="172" t="str">
        <f>IF(I53&lt;&gt;"",'CALCULATOR SHEET'!J52,"")</f>
        <v/>
      </c>
      <c r="K53" s="167" t="str">
        <f>IF('CALCULATOR SHEET'!K52&lt;&gt;"",IF('CALCULATOR SHEET'!$W$2=1,'CALCULATOR SHEET'!K52,VLOOKUP('CALCULATOR SHEET'!K52,GENERAL!$H$6:$I$11,2,0)),"")</f>
        <v/>
      </c>
      <c r="L53" s="170" t="str">
        <f>IF('CALCULATOR SHEET'!M52&lt;&gt;"",'CALCULATOR SHEET'!M52,"")</f>
        <v/>
      </c>
      <c r="M53" s="170" t="str">
        <f>IF(E53&lt;&gt;"",IF(OR('CALCULATOR SHEET'!P52&lt;&gt;"NO",'CALCULATOR SHEET'!Q52&lt;&gt;"NO"),"YES",""),"")</f>
        <v/>
      </c>
      <c r="N53" s="173" t="str">
        <f>IF(E53&lt;&gt;"",T53,"")</f>
        <v/>
      </c>
      <c r="O53" s="164"/>
      <c r="P53" s="165" t="str">
        <f t="shared" si="1"/>
        <v/>
      </c>
      <c r="Q53" s="191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4" t="s">
        <v>145</v>
      </c>
      <c r="D54" s="206"/>
      <c r="E54" s="207"/>
      <c r="F54" s="208"/>
      <c r="G54" s="208"/>
      <c r="H54" s="209"/>
      <c r="I54" s="210"/>
      <c r="J54" s="210"/>
      <c r="K54" s="211"/>
      <c r="L54" s="211"/>
      <c r="M54" s="211"/>
      <c r="N54" s="212"/>
      <c r="O54" s="212"/>
      <c r="P54" s="213"/>
      <c r="Q54" s="192"/>
      <c r="R54" s="64" t="str">
        <f>IF(C54&lt;&gt;"","VERDADERO","FALSO")</f>
        <v>VERDADERO</v>
      </c>
      <c r="T54" s="181"/>
    </row>
    <row r="55" spans="3:25" s="64" customFormat="1" ht="15" hidden="1" customHeight="1">
      <c r="C55" s="206" t="s">
        <v>31</v>
      </c>
      <c r="D55" s="206" t="str">
        <f>IF('CALCULATOR SHEET'!W2=1,GENERAL!Q26,GENERAL!Q29)</f>
        <v>Qty</v>
      </c>
      <c r="E55" s="206" t="str">
        <f>IF('CALCULATOR SHEET'!$X$2=1,GENERAL!R26,GENERAL!R29)</f>
        <v>Descripcion</v>
      </c>
      <c r="F55" s="208"/>
      <c r="G55" s="208"/>
      <c r="H55" s="206" t="str">
        <f>IF('CALCULATOR SHEET'!$X$2=1,GENERAL!U26,GENERAL!U29)</f>
        <v>SERVICIOS</v>
      </c>
      <c r="I55" s="210"/>
      <c r="J55" s="210"/>
      <c r="K55" s="211"/>
      <c r="L55" s="211"/>
      <c r="M55" s="211"/>
      <c r="N55" s="212"/>
      <c r="O55" s="212"/>
      <c r="P55" s="213"/>
      <c r="Q55" s="182"/>
      <c r="R55" s="64" t="str">
        <f>IF(C56&lt;&gt;"","VERDADERO","FALSO")</f>
        <v>FALSO</v>
      </c>
    </row>
    <row r="56" spans="3:25" s="64" customFormat="1" ht="24.95" hidden="1" customHeight="1">
      <c r="C56" s="288" t="str">
        <f>IF('CALCULATOR SHEET'!B54&lt;&gt;"",'CALCULATOR SHEET'!B54,"")</f>
        <v/>
      </c>
      <c r="D56" s="67" t="str">
        <f>IF('CALCULATOR SHEET'!C54&lt;&gt;"",'CALCULATOR SHEET'!C54,"")</f>
        <v/>
      </c>
      <c r="E56" s="287" t="str">
        <f>IF('CALCULATOR SHEET'!E54&lt;&gt;"",'CALCULATOR SHEET'!E54,"")</f>
        <v/>
      </c>
      <c r="I56" s="180"/>
      <c r="J56" s="180"/>
      <c r="K56" s="67"/>
      <c r="L56" s="67"/>
      <c r="M56" s="67"/>
      <c r="N56" s="181"/>
      <c r="O56" s="181" t="str">
        <f>IF(D56&lt;&gt;"",T56,"")</f>
        <v/>
      </c>
      <c r="P56" s="182" t="str">
        <f>IF(O56&lt;&gt;"",O56*D56,"")</f>
        <v/>
      </c>
      <c r="Q56" s="204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88" t="str">
        <f>IF('CALCULATOR SHEET'!B55&lt;&gt;"",'CALCULATOR SHEET'!B55,"")</f>
        <v/>
      </c>
      <c r="D57" s="67" t="str">
        <f>IF('CALCULATOR SHEET'!C55&lt;&gt;"",'CALCULATOR SHEET'!C55,"")</f>
        <v/>
      </c>
      <c r="E57" s="287" t="str">
        <f>IF('CALCULATOR SHEET'!E55&lt;&gt;"",'CALCULATOR SHEET'!E55,"")</f>
        <v/>
      </c>
      <c r="I57" s="180"/>
      <c r="J57" s="180"/>
      <c r="K57" s="67"/>
      <c r="L57" s="67"/>
      <c r="M57" s="67"/>
      <c r="N57" s="181"/>
      <c r="O57" s="181" t="str">
        <f>IF(D57&lt;&gt;"",T57,"")</f>
        <v/>
      </c>
      <c r="P57" s="182" t="str">
        <f>IF(O57&lt;&gt;"",O57*D57,"")</f>
        <v/>
      </c>
      <c r="Q57" s="204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88" t="str">
        <f>IF('CALCULATOR SHEET'!B56&lt;&gt;"",'CALCULATOR SHEET'!B56,"")</f>
        <v/>
      </c>
      <c r="D58" s="67" t="str">
        <f>IF('CALCULATOR SHEET'!C56&lt;&gt;"",'CALCULATOR SHEET'!C56,"")</f>
        <v/>
      </c>
      <c r="E58" s="287" t="str">
        <f>IF('CALCULATOR SHEET'!E56&lt;&gt;"",'CALCULATOR SHEET'!E56,"")</f>
        <v/>
      </c>
      <c r="I58" s="180"/>
      <c r="J58" s="180"/>
      <c r="K58" s="67"/>
      <c r="L58" s="67"/>
      <c r="M58" s="67"/>
      <c r="N58" s="181"/>
      <c r="O58" s="181" t="str">
        <f>IF(D58&lt;&gt;"",T58,"")</f>
        <v/>
      </c>
      <c r="P58" s="182" t="str">
        <f>IF(O58&lt;&gt;"",O58*D58,"")</f>
        <v/>
      </c>
      <c r="Q58" s="182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88" t="str">
        <f>IF('CALCULATOR SHEET'!B57&lt;&gt;"",'CALCULATOR SHEET'!B57,"")</f>
        <v/>
      </c>
      <c r="D59" s="67" t="str">
        <f>IF('CALCULATOR SHEET'!C57&lt;&gt;"",'CALCULATOR SHEET'!C57,"")</f>
        <v/>
      </c>
      <c r="E59" s="287" t="str">
        <f>IF('CALCULATOR SHEET'!E57&lt;&gt;"",'CALCULATOR SHEET'!E57,"")</f>
        <v/>
      </c>
      <c r="I59" s="180"/>
      <c r="J59" s="180"/>
      <c r="K59" s="67"/>
      <c r="L59" s="67"/>
      <c r="M59" s="67"/>
      <c r="N59" s="181"/>
      <c r="O59" s="181" t="str">
        <f>IF(D59&lt;&gt;"",T59,"")</f>
        <v/>
      </c>
      <c r="P59" s="182" t="str">
        <f>IF(O59&lt;&gt;"",O59*D59,"")</f>
        <v/>
      </c>
      <c r="Q59" s="182"/>
      <c r="R59" s="64" t="str">
        <f t="shared" si="3"/>
        <v>FALSO</v>
      </c>
    </row>
    <row r="60" spans="3:25" s="64" customFormat="1" ht="15" hidden="1" customHeight="1">
      <c r="C60" s="67"/>
      <c r="D60" s="67"/>
      <c r="I60" s="180"/>
      <c r="J60" s="180"/>
      <c r="K60" s="67"/>
      <c r="L60" s="67"/>
      <c r="M60" s="67"/>
      <c r="N60" s="181"/>
      <c r="O60" s="181"/>
      <c r="P60" s="182"/>
      <c r="Q60" s="182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3" t="str">
        <f>IF('CALCULATOR SHEET'!$W$2=2,'CALCULATOR SHEET'!B89,'CALCULATOR SHEET'!B81)</f>
        <v>INSTALLATION INCLUDED ON ALL PRODUCTS!</v>
      </c>
      <c r="N62" s="293"/>
      <c r="O62" s="293" t="str">
        <f>IF('CALCULATOR SHEET'!T59&lt;&gt;0,CLIENTE!X62,"")</f>
        <v>SUB TOTAL</v>
      </c>
      <c r="P62" s="294">
        <f>IF(O62&lt;&gt;"",SUM(P14:P53),"")</f>
        <v>173</v>
      </c>
      <c r="Q62" s="184"/>
      <c r="X62" s="163" t="str">
        <f>IF('CALCULATOR SHEET'!$W$2=1,GENERAL!Q35,GENERAL!S35)</f>
        <v>SUB TOTAL</v>
      </c>
      <c r="Y62" s="218">
        <f>P62</f>
        <v>173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77">
        <f>IF(O63&lt;&gt;"",'CALCULATOR SHEET'!T60,"")</f>
        <v>0.4</v>
      </c>
      <c r="Q63" s="178"/>
      <c r="R63" s="175"/>
      <c r="S63" s="175"/>
      <c r="X63" s="163" t="str">
        <f>IF('CALCULATOR SHEET'!$W$2=1,GENERAL!Q36,GENERAL!S36)</f>
        <v>DISCOUNT %</v>
      </c>
      <c r="Y63" s="217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3">
        <f>IF(P63&lt;&gt;"",'CALCULATOR SHEET'!T61,"")</f>
        <v>69.2</v>
      </c>
      <c r="Q64" s="183"/>
      <c r="R64" s="175"/>
      <c r="S64" s="175"/>
      <c r="X64" s="163" t="str">
        <f>IF('CALCULATOR SHEET'!$W$2=1,GENERAL!Q37,GENERAL!S37)</f>
        <v>TOTAL DISC.</v>
      </c>
      <c r="Y64" s="216">
        <f>IF(Y63&gt;0,'CALCULATOR SHEET'!T63,0)</f>
        <v>103.8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3" t="str">
        <f>IF(Y66&lt;&gt;0,Y66,"")</f>
        <v/>
      </c>
      <c r="Q65" s="183"/>
      <c r="R65" s="175"/>
      <c r="S65" s="175"/>
      <c r="X65" s="163" t="str">
        <f>IF('CALCULATOR SHEET'!$W$2=1,GENERAL!Q38,GENERAL!S38)</f>
        <v>TOTAL INC. DISC</v>
      </c>
      <c r="Y65" s="216">
        <f>IF(P64&lt;&gt;"",'CALCULATOR SHEET'!T63,0)</f>
        <v>103.8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48">
        <f>IF(Y65=0,"",Y65)</f>
        <v>103.8</v>
      </c>
      <c r="Q66" s="192"/>
      <c r="R66" s="176"/>
      <c r="S66" s="176"/>
      <c r="X66" s="163" t="str">
        <f>IF('CALCULATOR SHEET'!$W$2=1,GENERAL!Q39,GENERAL!S39)</f>
        <v>SERVICES</v>
      </c>
      <c r="Y66" s="216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3" t="str">
        <f>IF(Y67&lt;&gt;0,Y67,"")</f>
        <v/>
      </c>
      <c r="Q67" s="215"/>
      <c r="X67" s="163" t="str">
        <f>IF('CALCULATOR SHEET'!$W$2=1,GENERAL!Q40,GENERAL!S40)</f>
        <v>TAX</v>
      </c>
      <c r="Y67" s="216">
        <f>IF('CALCULATOR SHEET'!T64&lt;&gt;0,'CALCULATOR SHEET'!T64,0)</f>
        <v>0</v>
      </c>
    </row>
    <row r="68" spans="3:25" s="64" customFormat="1" ht="20.100000000000001" customHeight="1">
      <c r="C68" s="237" t="s">
        <v>140</v>
      </c>
      <c r="D68" s="238" t="str">
        <f>'CALCULATOR SHEET'!T58</f>
        <v>DOLLARS</v>
      </c>
      <c r="O68" s="163" t="str">
        <f>IF(Y68&gt;0,X68,"")</f>
        <v/>
      </c>
      <c r="P68" s="183" t="str">
        <f>IF(Y68&gt;0,Y68,"")</f>
        <v/>
      </c>
      <c r="Q68" s="179"/>
      <c r="X68" s="163" t="str">
        <f>IF('CALCULATOR SHEET'!$W$2=1,GENERAL!Q41,GENERAL!S41)</f>
        <v>DEPOSIT</v>
      </c>
      <c r="Y68" s="216">
        <f>IF('CALCULATOR SHEET'!T65&lt;&gt;0,'CALCULATOR SHEET'!T65,0)</f>
        <v>0</v>
      </c>
    </row>
    <row r="69" spans="3:25" ht="24.95" customHeight="1">
      <c r="C69" s="239" t="str">
        <f>IF('CALCULATOR SHEET'!$W$2=1,"Experts In:","Expertos en:")</f>
        <v>Experts In:</v>
      </c>
      <c r="D69" s="1"/>
      <c r="K69" s="1"/>
      <c r="L69" s="1"/>
      <c r="M69" s="346"/>
      <c r="N69" s="346"/>
      <c r="O69" s="346"/>
      <c r="X69" s="163" t="str">
        <f>IF('CALCULATOR SHEET'!$W$2=1,GENERAL!Q42,GENERAL!S42)</f>
        <v>GRAND TOTAL=</v>
      </c>
      <c r="Y69" s="218">
        <f>'CALCULATOR SHEET'!T66</f>
        <v>103.8</v>
      </c>
    </row>
    <row r="70" spans="3:25" ht="24.95" customHeight="1" thickBot="1">
      <c r="C70" s="1"/>
      <c r="D70" s="67"/>
      <c r="E70" s="67"/>
      <c r="F70" s="67"/>
      <c r="G70" s="67"/>
      <c r="H70" s="67"/>
      <c r="I70" s="175"/>
      <c r="J70" s="67"/>
      <c r="O70" s="163" t="str">
        <f>X69</f>
        <v>GRAND TOTAL=</v>
      </c>
      <c r="P70" s="347">
        <f>Y69</f>
        <v>103.8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6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0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5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2">
        <v>151</v>
      </c>
      <c r="O7" s="352">
        <v>158</v>
      </c>
      <c r="P7" s="352">
        <v>177</v>
      </c>
      <c r="Q7" s="353">
        <v>238</v>
      </c>
      <c r="R7" s="353">
        <v>247</v>
      </c>
      <c r="S7" s="353">
        <v>257</v>
      </c>
      <c r="T7" s="353">
        <v>266</v>
      </c>
      <c r="U7" s="358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107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2">
        <v>161</v>
      </c>
      <c r="O8" s="352">
        <v>169</v>
      </c>
      <c r="P8" s="352">
        <v>188</v>
      </c>
      <c r="Q8" s="353">
        <v>250</v>
      </c>
      <c r="R8" s="353">
        <v>260</v>
      </c>
      <c r="S8" s="353">
        <v>270</v>
      </c>
      <c r="T8" s="353">
        <v>280</v>
      </c>
      <c r="U8" s="358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2">
        <v>171</v>
      </c>
      <c r="O9" s="352">
        <v>180</v>
      </c>
      <c r="P9" s="352">
        <v>200</v>
      </c>
      <c r="Q9" s="353">
        <v>263</v>
      </c>
      <c r="R9" s="353">
        <v>273</v>
      </c>
      <c r="S9" s="353">
        <v>284</v>
      </c>
      <c r="T9" s="353">
        <v>294</v>
      </c>
      <c r="U9" s="358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2">
        <v>181</v>
      </c>
      <c r="O10" s="352">
        <v>191</v>
      </c>
      <c r="P10" s="352">
        <v>211</v>
      </c>
      <c r="Q10" s="353">
        <v>275</v>
      </c>
      <c r="R10" s="353">
        <v>286</v>
      </c>
      <c r="S10" s="353">
        <v>297</v>
      </c>
      <c r="T10" s="353">
        <v>308</v>
      </c>
      <c r="U10" s="358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2">
        <v>192</v>
      </c>
      <c r="O11" s="352">
        <v>201</v>
      </c>
      <c r="P11" s="352">
        <v>223</v>
      </c>
      <c r="Q11" s="353">
        <v>287</v>
      </c>
      <c r="R11" s="353">
        <v>299</v>
      </c>
      <c r="S11" s="353">
        <v>311</v>
      </c>
      <c r="T11" s="353">
        <v>322</v>
      </c>
      <c r="U11" s="358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2">
        <v>202</v>
      </c>
      <c r="O12" s="352">
        <v>212</v>
      </c>
      <c r="P12" s="352">
        <v>234</v>
      </c>
      <c r="Q12" s="353">
        <v>299</v>
      </c>
      <c r="R12" s="353">
        <v>312</v>
      </c>
      <c r="S12" s="353">
        <v>324</v>
      </c>
      <c r="T12" s="353">
        <v>336</v>
      </c>
      <c r="U12" s="358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2">
        <v>212</v>
      </c>
      <c r="O13" s="352">
        <v>223</v>
      </c>
      <c r="P13" s="352">
        <v>246</v>
      </c>
      <c r="Q13" s="353">
        <v>311</v>
      </c>
      <c r="R13" s="353">
        <v>324</v>
      </c>
      <c r="S13" s="353">
        <v>338</v>
      </c>
      <c r="T13" s="353">
        <v>351</v>
      </c>
      <c r="U13" s="358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2">
        <v>222</v>
      </c>
      <c r="O14" s="352">
        <v>234</v>
      </c>
      <c r="P14" s="352">
        <v>257</v>
      </c>
      <c r="Q14" s="353">
        <v>323</v>
      </c>
      <c r="R14" s="353">
        <v>337</v>
      </c>
      <c r="S14" s="353">
        <v>351</v>
      </c>
      <c r="T14" s="353">
        <v>365</v>
      </c>
      <c r="U14" s="358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2">
        <v>232</v>
      </c>
      <c r="O15" s="352">
        <v>245</v>
      </c>
      <c r="P15" s="352">
        <v>269</v>
      </c>
      <c r="Q15" s="353">
        <v>336</v>
      </c>
      <c r="R15" s="353">
        <v>350</v>
      </c>
      <c r="S15" s="353">
        <v>365</v>
      </c>
      <c r="T15" s="353">
        <v>379</v>
      </c>
      <c r="U15" s="358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2">
        <v>242</v>
      </c>
      <c r="O16" s="352">
        <v>256</v>
      </c>
      <c r="P16" s="352">
        <v>280</v>
      </c>
      <c r="Q16" s="353">
        <v>348</v>
      </c>
      <c r="R16" s="353">
        <v>363</v>
      </c>
      <c r="S16" s="353">
        <v>378</v>
      </c>
      <c r="T16" s="353">
        <v>393</v>
      </c>
      <c r="U16" s="358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2">
        <v>252</v>
      </c>
      <c r="O17" s="352">
        <v>267</v>
      </c>
      <c r="P17" s="352">
        <v>292</v>
      </c>
      <c r="Q17" s="353">
        <v>360</v>
      </c>
      <c r="R17" s="353">
        <v>376</v>
      </c>
      <c r="S17" s="353">
        <v>392</v>
      </c>
      <c r="T17" s="353">
        <v>407</v>
      </c>
      <c r="U17" s="358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2">
        <v>263</v>
      </c>
      <c r="O18" s="352">
        <v>277</v>
      </c>
      <c r="P18" s="352">
        <v>304</v>
      </c>
      <c r="Q18" s="353">
        <v>372</v>
      </c>
      <c r="R18" s="353">
        <v>389</v>
      </c>
      <c r="S18" s="353">
        <v>405</v>
      </c>
      <c r="T18" s="353">
        <v>422</v>
      </c>
      <c r="U18" s="358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2">
        <v>273</v>
      </c>
      <c r="O19" s="352">
        <v>288</v>
      </c>
      <c r="P19" s="352">
        <v>315</v>
      </c>
      <c r="Q19" s="353">
        <v>384</v>
      </c>
      <c r="R19" s="353">
        <v>401</v>
      </c>
      <c r="S19" s="353">
        <v>419</v>
      </c>
      <c r="T19" s="353">
        <v>436</v>
      </c>
      <c r="U19" s="358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2">
        <v>283</v>
      </c>
      <c r="O20" s="352">
        <v>299</v>
      </c>
      <c r="P20" s="352">
        <v>327</v>
      </c>
      <c r="Q20" s="353">
        <v>397</v>
      </c>
      <c r="R20" s="353">
        <v>414</v>
      </c>
      <c r="S20" s="353">
        <v>432</v>
      </c>
      <c r="T20" s="353">
        <v>450</v>
      </c>
      <c r="U20" s="358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2">
        <v>293</v>
      </c>
      <c r="O21" s="352">
        <v>310</v>
      </c>
      <c r="P21" s="352">
        <v>338</v>
      </c>
      <c r="Q21" s="353">
        <v>409</v>
      </c>
      <c r="R21" s="353">
        <v>427</v>
      </c>
      <c r="S21" s="353">
        <v>446</v>
      </c>
      <c r="T21" s="353">
        <v>464</v>
      </c>
      <c r="U21" s="358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2">
        <v>303</v>
      </c>
      <c r="O22" s="352">
        <v>321</v>
      </c>
      <c r="P22" s="352">
        <v>350</v>
      </c>
      <c r="Q22" s="353">
        <v>421</v>
      </c>
      <c r="R22" s="353">
        <v>440</v>
      </c>
      <c r="S22" s="353">
        <v>459</v>
      </c>
      <c r="T22" s="353">
        <v>478</v>
      </c>
      <c r="U22" s="358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2">
        <v>313</v>
      </c>
      <c r="O23" s="352">
        <v>332</v>
      </c>
      <c r="P23" s="352">
        <v>361</v>
      </c>
      <c r="Q23" s="353">
        <v>433</v>
      </c>
      <c r="R23" s="353">
        <v>453</v>
      </c>
      <c r="S23" s="353">
        <v>473</v>
      </c>
      <c r="T23" s="353">
        <v>492</v>
      </c>
      <c r="U23" s="358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2">
        <v>324</v>
      </c>
      <c r="O24" s="352">
        <v>342</v>
      </c>
      <c r="P24" s="352">
        <v>373</v>
      </c>
      <c r="Q24" s="353">
        <v>445</v>
      </c>
      <c r="R24" s="353">
        <v>466</v>
      </c>
      <c r="S24" s="353">
        <v>486</v>
      </c>
      <c r="T24" s="353">
        <v>507</v>
      </c>
      <c r="U24" s="358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3">
        <v>394</v>
      </c>
      <c r="O25" s="353">
        <v>415</v>
      </c>
      <c r="P25" s="353">
        <v>436</v>
      </c>
      <c r="Q25" s="353">
        <v>457</v>
      </c>
      <c r="R25" s="353">
        <v>478</v>
      </c>
      <c r="S25" s="353">
        <v>500</v>
      </c>
      <c r="T25" s="353">
        <v>521</v>
      </c>
      <c r="U25" s="358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3">
        <v>404</v>
      </c>
      <c r="O26" s="353">
        <v>426</v>
      </c>
      <c r="P26" s="353">
        <v>448</v>
      </c>
      <c r="Q26" s="353">
        <v>470</v>
      </c>
      <c r="R26" s="353">
        <v>491</v>
      </c>
      <c r="S26" s="353">
        <v>513</v>
      </c>
      <c r="T26" s="353">
        <v>535</v>
      </c>
      <c r="U26" s="358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18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3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19" t="s">
        <v>6</v>
      </c>
      <c r="W7" s="319" t="s">
        <v>6</v>
      </c>
      <c r="X7" s="319" t="s">
        <v>6</v>
      </c>
      <c r="Y7" s="319" t="s">
        <v>6</v>
      </c>
      <c r="Z7" s="319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87</v>
      </c>
      <c r="AL7" s="53">
        <f t="shared" ref="AL7:AL70" si="0">IF(AJ7=0,"",MATCH(CEILING(AJ7,6),$D$4:$Z$4,0))</f>
        <v>1</v>
      </c>
      <c r="AM7" s="53">
        <f>IF(AK7=0,"",MATCH(CEILING(AK7,6),$C$7:$C$28,0))</f>
        <v>12</v>
      </c>
      <c r="AN7" s="54">
        <f t="shared" ref="AN7:AN70" si="1">IF(AL7="","",INDEX($D$7:$Z$28,AM7,AL7))</f>
        <v>122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19" t="s">
        <v>6</v>
      </c>
      <c r="W8" s="319" t="s">
        <v>6</v>
      </c>
      <c r="X8" s="319" t="s">
        <v>6</v>
      </c>
      <c r="Y8" s="319" t="s">
        <v>6</v>
      </c>
      <c r="Z8" s="319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19" t="s">
        <v>6</v>
      </c>
      <c r="W9" s="319" t="s">
        <v>6</v>
      </c>
      <c r="X9" s="319" t="s">
        <v>6</v>
      </c>
      <c r="Y9" s="319" t="s">
        <v>6</v>
      </c>
      <c r="Z9" s="319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19" t="s">
        <v>6</v>
      </c>
      <c r="W10" s="319" t="s">
        <v>6</v>
      </c>
      <c r="X10" s="319" t="s">
        <v>6</v>
      </c>
      <c r="Y10" s="319" t="s">
        <v>6</v>
      </c>
      <c r="Z10" s="319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19" t="s">
        <v>6</v>
      </c>
      <c r="W11" s="319" t="s">
        <v>6</v>
      </c>
      <c r="X11" s="319" t="s">
        <v>6</v>
      </c>
      <c r="Y11" s="319" t="s">
        <v>6</v>
      </c>
      <c r="Z11" s="319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19" t="s">
        <v>6</v>
      </c>
      <c r="W12" s="319" t="s">
        <v>6</v>
      </c>
      <c r="X12" s="319" t="s">
        <v>6</v>
      </c>
      <c r="Y12" s="319" t="s">
        <v>6</v>
      </c>
      <c r="Z12" s="319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19" t="s">
        <v>6</v>
      </c>
      <c r="W13" s="319" t="s">
        <v>6</v>
      </c>
      <c r="X13" s="319" t="s">
        <v>6</v>
      </c>
      <c r="Y13" s="319" t="s">
        <v>6</v>
      </c>
      <c r="Z13" s="319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19" t="s">
        <v>6</v>
      </c>
      <c r="W14" s="319" t="s">
        <v>6</v>
      </c>
      <c r="X14" s="319" t="s">
        <v>6</v>
      </c>
      <c r="Y14" s="319" t="s">
        <v>6</v>
      </c>
      <c r="Z14" s="319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19" t="s">
        <v>6</v>
      </c>
      <c r="W15" s="319" t="s">
        <v>6</v>
      </c>
      <c r="X15" s="319" t="s">
        <v>6</v>
      </c>
      <c r="Y15" s="319" t="s">
        <v>6</v>
      </c>
      <c r="Z15" s="319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19" t="s">
        <v>6</v>
      </c>
      <c r="W16" s="319" t="s">
        <v>6</v>
      </c>
      <c r="X16" s="319" t="s">
        <v>6</v>
      </c>
      <c r="Y16" s="319" t="s">
        <v>6</v>
      </c>
      <c r="Z16" s="319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19" t="s">
        <v>6</v>
      </c>
      <c r="W17" s="319" t="s">
        <v>6</v>
      </c>
      <c r="X17" s="319" t="s">
        <v>6</v>
      </c>
      <c r="Y17" s="319" t="s">
        <v>6</v>
      </c>
      <c r="Z17" s="319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19" t="s">
        <v>6</v>
      </c>
      <c r="W18" s="319" t="s">
        <v>6</v>
      </c>
      <c r="X18" s="319" t="s">
        <v>6</v>
      </c>
      <c r="Y18" s="319" t="s">
        <v>6</v>
      </c>
      <c r="Z18" s="319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19" t="s">
        <v>6</v>
      </c>
      <c r="W19" s="319" t="s">
        <v>6</v>
      </c>
      <c r="X19" s="319" t="s">
        <v>6</v>
      </c>
      <c r="Y19" s="319" t="s">
        <v>6</v>
      </c>
      <c r="Z19" s="319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19" t="s">
        <v>6</v>
      </c>
      <c r="W20" s="319" t="s">
        <v>6</v>
      </c>
      <c r="X20" s="319" t="s">
        <v>6</v>
      </c>
      <c r="Y20" s="319" t="s">
        <v>6</v>
      </c>
      <c r="Z20" s="319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19" t="s">
        <v>6</v>
      </c>
      <c r="W21" s="319" t="s">
        <v>6</v>
      </c>
      <c r="X21" s="319" t="s">
        <v>6</v>
      </c>
      <c r="Y21" s="319" t="s">
        <v>6</v>
      </c>
      <c r="Z21" s="319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19" t="s">
        <v>6</v>
      </c>
      <c r="W22" s="319" t="s">
        <v>6</v>
      </c>
      <c r="X22" s="319" t="s">
        <v>6</v>
      </c>
      <c r="Y22" s="319" t="s">
        <v>6</v>
      </c>
      <c r="Z22" s="319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19" t="s">
        <v>6</v>
      </c>
      <c r="W23" s="319" t="s">
        <v>6</v>
      </c>
      <c r="X23" s="319" t="s">
        <v>6</v>
      </c>
      <c r="Y23" s="319" t="s">
        <v>6</v>
      </c>
      <c r="Z23" s="319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19" t="s">
        <v>6</v>
      </c>
      <c r="W24" s="319" t="s">
        <v>6</v>
      </c>
      <c r="X24" s="319" t="s">
        <v>6</v>
      </c>
      <c r="Y24" s="319" t="s">
        <v>6</v>
      </c>
      <c r="Z24" s="319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19" t="s">
        <v>6</v>
      </c>
      <c r="W25" s="319" t="s">
        <v>6</v>
      </c>
      <c r="X25" s="319" t="s">
        <v>6</v>
      </c>
      <c r="Y25" s="319" t="s">
        <v>6</v>
      </c>
      <c r="Z25" s="319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19" t="s">
        <v>6</v>
      </c>
      <c r="W26" s="319" t="s">
        <v>6</v>
      </c>
      <c r="X26" s="319" t="s">
        <v>6</v>
      </c>
      <c r="Y26" s="319" t="s">
        <v>6</v>
      </c>
      <c r="Z26" s="319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319" t="s">
        <v>6</v>
      </c>
      <c r="U27" s="319" t="s">
        <v>6</v>
      </c>
      <c r="V27" s="319" t="s">
        <v>6</v>
      </c>
      <c r="W27" s="319" t="s">
        <v>6</v>
      </c>
      <c r="X27" s="319" t="s">
        <v>6</v>
      </c>
      <c r="Y27" s="319" t="s">
        <v>6</v>
      </c>
      <c r="Z27" s="319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319" t="s">
        <v>6</v>
      </c>
      <c r="U28" s="319" t="s">
        <v>6</v>
      </c>
      <c r="V28" s="319" t="s">
        <v>6</v>
      </c>
      <c r="W28" s="319" t="s">
        <v>6</v>
      </c>
      <c r="X28" s="319" t="s">
        <v>6</v>
      </c>
      <c r="Y28" s="319" t="s">
        <v>6</v>
      </c>
      <c r="Z28" s="319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K2" s="92"/>
      <c r="M2" s="314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124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J2" s="92" t="s">
        <v>431</v>
      </c>
      <c r="K2" s="92"/>
      <c r="L2" s="92"/>
      <c r="M2" s="314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3">
        <v>331</v>
      </c>
      <c r="U7" s="358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142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3">
        <v>356</v>
      </c>
      <c r="U8" s="358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3">
        <v>380</v>
      </c>
      <c r="U9" s="358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3">
        <v>404</v>
      </c>
      <c r="U10" s="358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3">
        <v>429</v>
      </c>
      <c r="U11" s="358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3">
        <v>453</v>
      </c>
      <c r="U12" s="358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3">
        <v>478</v>
      </c>
      <c r="U13" s="358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3">
        <v>502</v>
      </c>
      <c r="U14" s="358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3">
        <v>526</v>
      </c>
      <c r="U15" s="358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3">
        <v>550</v>
      </c>
      <c r="U16" s="358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3">
        <v>575</v>
      </c>
      <c r="U17" s="358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3">
        <v>599</v>
      </c>
      <c r="U18" s="358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3">
        <v>623</v>
      </c>
      <c r="U19" s="358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3">
        <v>648</v>
      </c>
      <c r="U20" s="358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3">
        <v>672</v>
      </c>
      <c r="U21" s="358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3">
        <v>696</v>
      </c>
      <c r="U22" s="358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3">
        <v>720</v>
      </c>
      <c r="U23" s="358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3">
        <v>745</v>
      </c>
      <c r="U24" s="358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3">
        <v>769</v>
      </c>
      <c r="U25" s="358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3">
        <v>793</v>
      </c>
      <c r="U26" s="358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3">
        <v>362</v>
      </c>
      <c r="U7" s="358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159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3">
        <v>391</v>
      </c>
      <c r="U8" s="358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3">
        <v>420</v>
      </c>
      <c r="U9" s="358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3">
        <v>448</v>
      </c>
      <c r="U10" s="358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3">
        <v>478</v>
      </c>
      <c r="U11" s="358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3">
        <v>506</v>
      </c>
      <c r="U12" s="358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3">
        <v>536</v>
      </c>
      <c r="U13" s="358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3">
        <v>564</v>
      </c>
      <c r="U14" s="358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3">
        <v>593</v>
      </c>
      <c r="U15" s="358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3">
        <v>622</v>
      </c>
      <c r="U16" s="358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3">
        <v>651</v>
      </c>
      <c r="U17" s="358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3">
        <v>680</v>
      </c>
      <c r="U18" s="358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3">
        <v>709</v>
      </c>
      <c r="U19" s="358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3">
        <v>738</v>
      </c>
      <c r="U20" s="358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3">
        <v>767</v>
      </c>
      <c r="U21" s="358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3">
        <v>796</v>
      </c>
      <c r="U22" s="358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3">
        <v>825</v>
      </c>
      <c r="U23" s="358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3">
        <v>854</v>
      </c>
      <c r="U24" s="358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3">
        <v>883</v>
      </c>
      <c r="U25" s="358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3">
        <v>912</v>
      </c>
      <c r="U26" s="358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1" t="s">
        <v>298</v>
      </c>
      <c r="N1" s="381"/>
      <c r="O1" s="381"/>
      <c r="P1" s="381"/>
      <c r="Q1" s="381"/>
      <c r="R1" s="381"/>
      <c r="S1" s="381"/>
      <c r="T1" s="381"/>
      <c r="W1" s="24" t="s">
        <v>4</v>
      </c>
      <c r="X1" s="379">
        <v>44656</v>
      </c>
      <c r="Y1" s="379"/>
      <c r="AF1" s="8"/>
      <c r="AG1" s="8"/>
    </row>
    <row r="2" spans="1:93" s="1" customFormat="1" ht="18" customHeight="1">
      <c r="E2" s="20"/>
      <c r="M2" s="381"/>
      <c r="N2" s="381"/>
      <c r="O2" s="381"/>
      <c r="P2" s="381"/>
      <c r="Q2" s="381"/>
      <c r="R2" s="381"/>
      <c r="S2" s="381"/>
      <c r="T2" s="381"/>
      <c r="W2" s="25"/>
      <c r="AF2" s="8"/>
      <c r="AG2" s="8"/>
    </row>
    <row r="3" spans="1:93" s="1" customFormat="1" ht="18" customHeight="1" thickBot="1">
      <c r="E3" s="15"/>
      <c r="M3" s="382"/>
      <c r="N3" s="382"/>
      <c r="O3" s="382"/>
      <c r="P3" s="382"/>
      <c r="Q3" s="382"/>
      <c r="R3" s="382"/>
      <c r="S3" s="382"/>
      <c r="T3" s="382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2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195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18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2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3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22</v>
      </c>
      <c r="Z7" s="7">
        <f>'CALCULATOR SHEET'!J13</f>
        <v>87</v>
      </c>
      <c r="AA7" s="7" t="e">
        <f>IF(Y7=0,"",MATCH(CEILING(Y7,6),$C$7:$R$7,0))</f>
        <v>#N/A</v>
      </c>
      <c r="AB7" s="7">
        <f>IF(Z7=0,"",MATCH(CEILING(Z7,6),$B$10:$B$26,0))</f>
        <v>10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211</v>
      </c>
      <c r="AF7" s="13" t="e">
        <f>IF(Y7&gt;0,HLOOKUP(AA7,$C$29:$R$30,2,FALSE),"")</f>
        <v>#N/A</v>
      </c>
    </row>
    <row r="8" spans="2:32" ht="15.75">
      <c r="U8" s="383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59">
        <v>677</v>
      </c>
      <c r="D10" s="359">
        <v>692</v>
      </c>
      <c r="E10" s="359">
        <v>709</v>
      </c>
      <c r="F10" s="359">
        <v>724</v>
      </c>
      <c r="G10" s="359">
        <v>740</v>
      </c>
      <c r="H10" s="359">
        <v>755</v>
      </c>
      <c r="I10" s="359">
        <v>772</v>
      </c>
      <c r="J10" s="359">
        <v>786</v>
      </c>
      <c r="K10" s="359">
        <v>803</v>
      </c>
      <c r="L10" s="359">
        <v>818</v>
      </c>
      <c r="M10" s="359">
        <v>835</v>
      </c>
      <c r="N10" s="359">
        <v>849</v>
      </c>
      <c r="O10" s="359">
        <v>866</v>
      </c>
      <c r="P10" s="359">
        <v>881</v>
      </c>
      <c r="Q10" s="359">
        <v>897</v>
      </c>
      <c r="R10" s="359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59">
        <v>680</v>
      </c>
      <c r="D11" s="359">
        <v>695</v>
      </c>
      <c r="E11" s="359">
        <v>712</v>
      </c>
      <c r="F11" s="359">
        <v>728</v>
      </c>
      <c r="G11" s="359">
        <v>745</v>
      </c>
      <c r="H11" s="359">
        <v>760</v>
      </c>
      <c r="I11" s="359">
        <v>777</v>
      </c>
      <c r="J11" s="359">
        <v>792</v>
      </c>
      <c r="K11" s="359">
        <v>809</v>
      </c>
      <c r="L11" s="359">
        <v>825</v>
      </c>
      <c r="M11" s="359">
        <v>842</v>
      </c>
      <c r="N11" s="359">
        <v>857</v>
      </c>
      <c r="O11" s="359">
        <v>874</v>
      </c>
      <c r="P11" s="359">
        <v>889</v>
      </c>
      <c r="Q11" s="359">
        <v>907</v>
      </c>
      <c r="R11" s="359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59">
        <v>682</v>
      </c>
      <c r="D12" s="359">
        <v>698</v>
      </c>
      <c r="E12" s="359">
        <v>716</v>
      </c>
      <c r="F12" s="359">
        <v>731</v>
      </c>
      <c r="G12" s="359">
        <v>749</v>
      </c>
      <c r="H12" s="359">
        <v>765</v>
      </c>
      <c r="I12" s="359">
        <v>782</v>
      </c>
      <c r="J12" s="359">
        <v>798</v>
      </c>
      <c r="K12" s="359">
        <v>816</v>
      </c>
      <c r="L12" s="359">
        <v>831</v>
      </c>
      <c r="M12" s="359">
        <v>849</v>
      </c>
      <c r="N12" s="359">
        <v>865</v>
      </c>
      <c r="O12" s="359">
        <v>882</v>
      </c>
      <c r="P12" s="359">
        <v>898</v>
      </c>
      <c r="Q12" s="359">
        <v>916</v>
      </c>
      <c r="R12" s="359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59">
        <v>685</v>
      </c>
      <c r="D13" s="359">
        <v>701</v>
      </c>
      <c r="E13" s="359">
        <v>719</v>
      </c>
      <c r="F13" s="359">
        <v>735</v>
      </c>
      <c r="G13" s="359">
        <v>753</v>
      </c>
      <c r="H13" s="359">
        <v>770</v>
      </c>
      <c r="I13" s="359">
        <v>788</v>
      </c>
      <c r="J13" s="359">
        <v>804</v>
      </c>
      <c r="K13" s="359">
        <v>822</v>
      </c>
      <c r="L13" s="359">
        <v>838</v>
      </c>
      <c r="M13" s="359">
        <v>856</v>
      </c>
      <c r="N13" s="359">
        <v>873</v>
      </c>
      <c r="O13" s="359">
        <v>891</v>
      </c>
      <c r="P13" s="359">
        <v>907</v>
      </c>
      <c r="Q13" s="359">
        <v>925</v>
      </c>
      <c r="R13" s="359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59">
        <v>687</v>
      </c>
      <c r="D14" s="359">
        <v>704</v>
      </c>
      <c r="E14" s="359">
        <v>722</v>
      </c>
      <c r="F14" s="359">
        <v>739</v>
      </c>
      <c r="G14" s="359">
        <v>758</v>
      </c>
      <c r="H14" s="359">
        <v>774</v>
      </c>
      <c r="I14" s="359">
        <v>793</v>
      </c>
      <c r="J14" s="359">
        <v>810</v>
      </c>
      <c r="K14" s="359">
        <v>828</v>
      </c>
      <c r="L14" s="359">
        <v>845</v>
      </c>
      <c r="M14" s="359">
        <v>864</v>
      </c>
      <c r="N14" s="359">
        <v>880</v>
      </c>
      <c r="O14" s="359">
        <v>899</v>
      </c>
      <c r="P14" s="359">
        <v>916</v>
      </c>
      <c r="Q14" s="359">
        <v>934</v>
      </c>
      <c r="R14" s="359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59">
        <v>690</v>
      </c>
      <c r="D15" s="359">
        <v>707</v>
      </c>
      <c r="E15" s="359">
        <v>726</v>
      </c>
      <c r="F15" s="359">
        <v>743</v>
      </c>
      <c r="G15" s="359">
        <v>762</v>
      </c>
      <c r="H15" s="359">
        <v>779</v>
      </c>
      <c r="I15" s="359">
        <v>798</v>
      </c>
      <c r="J15" s="359">
        <v>816</v>
      </c>
      <c r="K15" s="359">
        <v>835</v>
      </c>
      <c r="L15" s="359">
        <v>852</v>
      </c>
      <c r="M15" s="359">
        <v>871</v>
      </c>
      <c r="N15" s="359">
        <v>888</v>
      </c>
      <c r="O15" s="359">
        <v>907</v>
      </c>
      <c r="P15" s="359">
        <v>924</v>
      </c>
      <c r="Q15" s="359">
        <v>943</v>
      </c>
      <c r="R15" s="359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59">
        <v>692</v>
      </c>
      <c r="D16" s="359">
        <v>710</v>
      </c>
      <c r="E16" s="359">
        <v>729</v>
      </c>
      <c r="F16" s="359">
        <v>747</v>
      </c>
      <c r="G16" s="359">
        <v>766</v>
      </c>
      <c r="H16" s="359">
        <v>784</v>
      </c>
      <c r="I16" s="359">
        <v>804</v>
      </c>
      <c r="J16" s="359">
        <v>821</v>
      </c>
      <c r="K16" s="359">
        <v>841</v>
      </c>
      <c r="L16" s="359">
        <v>858</v>
      </c>
      <c r="M16" s="359">
        <v>878</v>
      </c>
      <c r="N16" s="359">
        <v>896</v>
      </c>
      <c r="O16" s="359">
        <v>915</v>
      </c>
      <c r="P16" s="359">
        <v>933</v>
      </c>
      <c r="Q16" s="359">
        <v>953</v>
      </c>
      <c r="R16" s="359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59">
        <v>694</v>
      </c>
      <c r="D17" s="359">
        <v>712</v>
      </c>
      <c r="E17" s="359">
        <v>733</v>
      </c>
      <c r="F17" s="359">
        <v>751</v>
      </c>
      <c r="G17" s="359">
        <v>771</v>
      </c>
      <c r="H17" s="359">
        <v>789</v>
      </c>
      <c r="I17" s="359">
        <v>809</v>
      </c>
      <c r="J17" s="359">
        <v>827</v>
      </c>
      <c r="K17" s="359">
        <v>847</v>
      </c>
      <c r="L17" s="359">
        <v>865</v>
      </c>
      <c r="M17" s="359">
        <v>885</v>
      </c>
      <c r="N17" s="359">
        <v>904</v>
      </c>
      <c r="O17" s="359">
        <v>924</v>
      </c>
      <c r="P17" s="359">
        <v>942</v>
      </c>
      <c r="Q17" s="359">
        <v>962</v>
      </c>
      <c r="R17" s="359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59">
        <v>697</v>
      </c>
      <c r="D18" s="359">
        <v>715</v>
      </c>
      <c r="E18" s="359">
        <v>736</v>
      </c>
      <c r="F18" s="359">
        <v>755</v>
      </c>
      <c r="G18" s="359">
        <v>775</v>
      </c>
      <c r="H18" s="359">
        <v>794</v>
      </c>
      <c r="I18" s="359">
        <v>814</v>
      </c>
      <c r="J18" s="359">
        <v>833</v>
      </c>
      <c r="K18" s="359">
        <v>854</v>
      </c>
      <c r="L18" s="359">
        <v>872</v>
      </c>
      <c r="M18" s="359">
        <v>893</v>
      </c>
      <c r="N18" s="359">
        <v>911</v>
      </c>
      <c r="O18" s="359">
        <v>932</v>
      </c>
      <c r="P18" s="359">
        <v>950</v>
      </c>
      <c r="Q18" s="359">
        <v>971</v>
      </c>
      <c r="R18" s="359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59">
        <v>699</v>
      </c>
      <c r="D19" s="359">
        <v>718</v>
      </c>
      <c r="E19" s="359">
        <v>739</v>
      </c>
      <c r="F19" s="359">
        <v>759</v>
      </c>
      <c r="G19" s="359">
        <v>780</v>
      </c>
      <c r="H19" s="359">
        <v>799</v>
      </c>
      <c r="I19" s="359">
        <v>820</v>
      </c>
      <c r="J19" s="359">
        <v>839</v>
      </c>
      <c r="K19" s="359">
        <v>860</v>
      </c>
      <c r="L19" s="359">
        <v>879</v>
      </c>
      <c r="M19" s="359">
        <v>900</v>
      </c>
      <c r="N19" s="359">
        <v>919</v>
      </c>
      <c r="O19" s="359">
        <v>940</v>
      </c>
      <c r="P19" s="359">
        <v>959</v>
      </c>
      <c r="Q19" s="359">
        <v>980</v>
      </c>
      <c r="R19" s="359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59">
        <v>702</v>
      </c>
      <c r="D20" s="359">
        <v>721</v>
      </c>
      <c r="E20" s="359">
        <v>743</v>
      </c>
      <c r="F20" s="359">
        <v>762</v>
      </c>
      <c r="G20" s="359">
        <v>784</v>
      </c>
      <c r="H20" s="359">
        <v>803</v>
      </c>
      <c r="I20" s="359">
        <v>825</v>
      </c>
      <c r="J20" s="359">
        <v>845</v>
      </c>
      <c r="K20" s="359">
        <v>866</v>
      </c>
      <c r="L20" s="359">
        <v>886</v>
      </c>
      <c r="M20" s="359">
        <v>907</v>
      </c>
      <c r="N20" s="359">
        <v>927</v>
      </c>
      <c r="O20" s="359">
        <v>948</v>
      </c>
      <c r="P20" s="359">
        <v>968</v>
      </c>
      <c r="Q20" s="359">
        <v>989</v>
      </c>
      <c r="R20" s="359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59">
        <v>704</v>
      </c>
      <c r="D21" s="359">
        <v>724</v>
      </c>
      <c r="E21" s="359">
        <v>746</v>
      </c>
      <c r="F21" s="359">
        <v>766</v>
      </c>
      <c r="G21" s="359">
        <v>788</v>
      </c>
      <c r="H21" s="359">
        <v>808</v>
      </c>
      <c r="I21" s="359">
        <v>830</v>
      </c>
      <c r="J21" s="359">
        <v>850</v>
      </c>
      <c r="K21" s="359">
        <v>872</v>
      </c>
      <c r="L21" s="359">
        <v>892</v>
      </c>
      <c r="M21" s="359">
        <v>914</v>
      </c>
      <c r="N21" s="359">
        <v>935</v>
      </c>
      <c r="O21" s="359">
        <v>957</v>
      </c>
      <c r="P21" s="359">
        <v>977</v>
      </c>
      <c r="Q21" s="359">
        <v>999</v>
      </c>
      <c r="R21" s="359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59">
        <v>707</v>
      </c>
      <c r="D22" s="359">
        <v>727</v>
      </c>
      <c r="E22" s="359">
        <v>750</v>
      </c>
      <c r="F22" s="359">
        <v>770</v>
      </c>
      <c r="G22" s="359">
        <v>793</v>
      </c>
      <c r="H22" s="359">
        <v>813</v>
      </c>
      <c r="I22" s="359">
        <v>836</v>
      </c>
      <c r="J22" s="359">
        <v>856</v>
      </c>
      <c r="K22" s="359">
        <v>879</v>
      </c>
      <c r="L22" s="359">
        <v>899</v>
      </c>
      <c r="M22" s="359">
        <v>922</v>
      </c>
      <c r="N22" s="359">
        <v>942</v>
      </c>
      <c r="O22" s="359">
        <v>965</v>
      </c>
      <c r="P22" s="359">
        <v>985</v>
      </c>
      <c r="Q22" s="359">
        <v>1008</v>
      </c>
      <c r="R22" s="359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59">
        <v>709</v>
      </c>
      <c r="D23" s="359">
        <v>730</v>
      </c>
      <c r="E23" s="359">
        <v>753</v>
      </c>
      <c r="F23" s="359">
        <v>774</v>
      </c>
      <c r="G23" s="359">
        <v>797</v>
      </c>
      <c r="H23" s="359">
        <v>818</v>
      </c>
      <c r="I23" s="359">
        <v>841</v>
      </c>
      <c r="J23" s="359">
        <v>862</v>
      </c>
      <c r="K23" s="359">
        <v>885</v>
      </c>
      <c r="L23" s="359">
        <v>906</v>
      </c>
      <c r="M23" s="359">
        <v>929</v>
      </c>
      <c r="N23" s="359">
        <v>950</v>
      </c>
      <c r="O23" s="359">
        <v>973</v>
      </c>
      <c r="P23" s="359">
        <v>994</v>
      </c>
      <c r="Q23" s="359">
        <v>1017</v>
      </c>
      <c r="R23" s="359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59">
        <v>711</v>
      </c>
      <c r="D24" s="359">
        <v>733</v>
      </c>
      <c r="E24" s="359">
        <v>756</v>
      </c>
      <c r="F24" s="359">
        <v>778</v>
      </c>
      <c r="G24" s="359">
        <v>801</v>
      </c>
      <c r="H24" s="359">
        <v>823</v>
      </c>
      <c r="I24" s="359">
        <v>846</v>
      </c>
      <c r="J24" s="359">
        <v>868</v>
      </c>
      <c r="K24" s="359">
        <v>891</v>
      </c>
      <c r="L24" s="359">
        <v>913</v>
      </c>
      <c r="M24" s="359">
        <v>936</v>
      </c>
      <c r="N24" s="359">
        <v>958</v>
      </c>
      <c r="O24" s="359">
        <v>981</v>
      </c>
      <c r="P24" s="359">
        <v>1003</v>
      </c>
      <c r="Q24" s="359">
        <v>1026</v>
      </c>
      <c r="R24" s="359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59">
        <v>714</v>
      </c>
      <c r="D25" s="359">
        <v>736</v>
      </c>
      <c r="E25" s="359">
        <v>760</v>
      </c>
      <c r="F25" s="359">
        <v>782</v>
      </c>
      <c r="G25" s="359">
        <v>806</v>
      </c>
      <c r="H25" s="359">
        <v>828</v>
      </c>
      <c r="I25" s="359">
        <v>852</v>
      </c>
      <c r="J25" s="359">
        <v>874</v>
      </c>
      <c r="K25" s="359">
        <v>898</v>
      </c>
      <c r="L25" s="359">
        <v>920</v>
      </c>
      <c r="M25" s="359">
        <v>944</v>
      </c>
      <c r="N25" s="359">
        <v>966</v>
      </c>
      <c r="O25" s="359">
        <v>989</v>
      </c>
      <c r="P25" s="359">
        <v>1011</v>
      </c>
      <c r="Q25" s="359">
        <v>1035</v>
      </c>
      <c r="R25" s="359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59">
        <v>716</v>
      </c>
      <c r="D26" s="359">
        <v>739</v>
      </c>
      <c r="E26" s="359">
        <v>763</v>
      </c>
      <c r="F26" s="359">
        <v>786</v>
      </c>
      <c r="G26" s="359">
        <v>810</v>
      </c>
      <c r="H26" s="359">
        <v>832</v>
      </c>
      <c r="I26" s="359">
        <v>857</v>
      </c>
      <c r="J26" s="359">
        <v>879</v>
      </c>
      <c r="K26" s="359">
        <v>904</v>
      </c>
      <c r="L26" s="359">
        <v>926</v>
      </c>
      <c r="M26" s="359">
        <v>951</v>
      </c>
      <c r="N26" s="359">
        <v>973</v>
      </c>
      <c r="O26" s="359">
        <v>998</v>
      </c>
      <c r="P26" s="359">
        <v>1020</v>
      </c>
      <c r="Q26" s="359">
        <v>1045</v>
      </c>
      <c r="R26" s="359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2">
        <v>1</v>
      </c>
      <c r="D29" s="292">
        <f>+C29+1</f>
        <v>2</v>
      </c>
      <c r="E29" s="292">
        <f t="shared" ref="E29:R29" si="11">+D29+1</f>
        <v>3</v>
      </c>
      <c r="F29" s="292">
        <f t="shared" si="11"/>
        <v>4</v>
      </c>
      <c r="G29" s="292">
        <f t="shared" si="11"/>
        <v>5</v>
      </c>
      <c r="H29" s="292">
        <f t="shared" si="11"/>
        <v>6</v>
      </c>
      <c r="I29" s="292">
        <f t="shared" si="11"/>
        <v>7</v>
      </c>
      <c r="J29" s="292">
        <f t="shared" si="11"/>
        <v>8</v>
      </c>
      <c r="K29" s="292">
        <f t="shared" si="11"/>
        <v>9</v>
      </c>
      <c r="L29" s="292">
        <f t="shared" si="11"/>
        <v>10</v>
      </c>
      <c r="M29" s="292">
        <f t="shared" si="11"/>
        <v>11</v>
      </c>
      <c r="N29" s="292">
        <f t="shared" si="11"/>
        <v>12</v>
      </c>
      <c r="O29" s="292">
        <f t="shared" si="11"/>
        <v>13</v>
      </c>
      <c r="P29" s="292">
        <f t="shared" si="11"/>
        <v>14</v>
      </c>
      <c r="Q29" s="292">
        <f t="shared" si="11"/>
        <v>15</v>
      </c>
      <c r="R29" s="292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59">
        <v>712</v>
      </c>
      <c r="D39" s="359">
        <v>734</v>
      </c>
      <c r="E39" s="359">
        <v>758</v>
      </c>
      <c r="F39" s="359">
        <v>779</v>
      </c>
      <c r="G39" s="359">
        <v>803</v>
      </c>
      <c r="H39" s="359">
        <v>825</v>
      </c>
      <c r="I39" s="359">
        <v>848</v>
      </c>
      <c r="J39" s="359">
        <v>870</v>
      </c>
      <c r="K39" s="359">
        <v>893</v>
      </c>
      <c r="L39" s="359">
        <v>915</v>
      </c>
      <c r="M39" s="359">
        <v>939</v>
      </c>
      <c r="N39" s="359">
        <v>960</v>
      </c>
      <c r="O39" s="359">
        <v>984</v>
      </c>
      <c r="P39" s="359">
        <v>1006</v>
      </c>
      <c r="Q39" s="359">
        <v>1029</v>
      </c>
      <c r="R39" s="359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59">
        <v>718</v>
      </c>
      <c r="D40" s="359">
        <v>741</v>
      </c>
      <c r="E40" s="359">
        <v>766</v>
      </c>
      <c r="F40" s="359">
        <v>789</v>
      </c>
      <c r="G40" s="359">
        <v>813</v>
      </c>
      <c r="H40" s="359">
        <v>836</v>
      </c>
      <c r="I40" s="359">
        <v>861</v>
      </c>
      <c r="J40" s="359">
        <v>884</v>
      </c>
      <c r="K40" s="359">
        <v>909</v>
      </c>
      <c r="L40" s="359">
        <v>932</v>
      </c>
      <c r="M40" s="359">
        <v>956</v>
      </c>
      <c r="N40" s="359">
        <v>979</v>
      </c>
      <c r="O40" s="359">
        <v>1004</v>
      </c>
      <c r="P40" s="359">
        <v>1027</v>
      </c>
      <c r="Q40" s="359">
        <v>1052</v>
      </c>
      <c r="R40" s="359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59">
        <v>724</v>
      </c>
      <c r="D41" s="359">
        <v>748</v>
      </c>
      <c r="E41" s="359">
        <v>774</v>
      </c>
      <c r="F41" s="359">
        <v>798</v>
      </c>
      <c r="G41" s="359">
        <v>824</v>
      </c>
      <c r="H41" s="359">
        <v>848</v>
      </c>
      <c r="I41" s="359">
        <v>874</v>
      </c>
      <c r="J41" s="359">
        <v>898</v>
      </c>
      <c r="K41" s="359">
        <v>924</v>
      </c>
      <c r="L41" s="359">
        <v>948</v>
      </c>
      <c r="M41" s="359">
        <v>974</v>
      </c>
      <c r="N41" s="359">
        <v>998</v>
      </c>
      <c r="O41" s="359">
        <v>1024</v>
      </c>
      <c r="P41" s="359">
        <v>1048</v>
      </c>
      <c r="Q41" s="359">
        <v>1074</v>
      </c>
      <c r="R41" s="359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59">
        <v>730</v>
      </c>
      <c r="D42" s="359">
        <v>755</v>
      </c>
      <c r="E42" s="359">
        <v>783</v>
      </c>
      <c r="F42" s="359">
        <v>808</v>
      </c>
      <c r="G42" s="359">
        <v>835</v>
      </c>
      <c r="H42" s="359">
        <v>860</v>
      </c>
      <c r="I42" s="359">
        <v>887</v>
      </c>
      <c r="J42" s="359">
        <v>913</v>
      </c>
      <c r="K42" s="359">
        <v>940</v>
      </c>
      <c r="L42" s="359">
        <v>965</v>
      </c>
      <c r="M42" s="359">
        <v>992</v>
      </c>
      <c r="N42" s="359">
        <v>1017</v>
      </c>
      <c r="O42" s="359">
        <v>1044</v>
      </c>
      <c r="P42" s="359">
        <v>1070</v>
      </c>
      <c r="Q42" s="359">
        <v>1097</v>
      </c>
      <c r="R42" s="359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59">
        <v>736</v>
      </c>
      <c r="D43" s="359">
        <v>762</v>
      </c>
      <c r="E43" s="359">
        <v>791</v>
      </c>
      <c r="F43" s="359">
        <v>817</v>
      </c>
      <c r="G43" s="359">
        <v>845</v>
      </c>
      <c r="H43" s="359">
        <v>872</v>
      </c>
      <c r="I43" s="359">
        <v>900</v>
      </c>
      <c r="J43" s="359">
        <v>926</v>
      </c>
      <c r="K43" s="359">
        <v>955</v>
      </c>
      <c r="L43" s="359">
        <v>981</v>
      </c>
      <c r="M43" s="359">
        <v>1010</v>
      </c>
      <c r="N43" s="359">
        <v>1036</v>
      </c>
      <c r="O43" s="359">
        <v>1064</v>
      </c>
      <c r="P43" s="359">
        <v>1091</v>
      </c>
      <c r="Q43" s="359">
        <v>1119</v>
      </c>
      <c r="R43" s="359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59">
        <v>742</v>
      </c>
      <c r="D44" s="359">
        <v>769</v>
      </c>
      <c r="E44" s="359">
        <v>799</v>
      </c>
      <c r="F44" s="359">
        <v>827</v>
      </c>
      <c r="G44" s="359">
        <v>856</v>
      </c>
      <c r="H44" s="359">
        <v>884</v>
      </c>
      <c r="I44" s="359">
        <v>913</v>
      </c>
      <c r="J44" s="359">
        <v>941</v>
      </c>
      <c r="K44" s="359">
        <v>970</v>
      </c>
      <c r="L44" s="359">
        <v>998</v>
      </c>
      <c r="M44" s="359">
        <v>1027</v>
      </c>
      <c r="N44" s="359">
        <v>1055</v>
      </c>
      <c r="O44" s="359">
        <v>1084</v>
      </c>
      <c r="P44" s="359">
        <v>1112</v>
      </c>
      <c r="Q44" s="359">
        <v>1141</v>
      </c>
      <c r="R44" s="359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59">
        <v>748</v>
      </c>
      <c r="D45" s="359">
        <v>776</v>
      </c>
      <c r="E45" s="359">
        <v>807</v>
      </c>
      <c r="F45" s="359">
        <v>836</v>
      </c>
      <c r="G45" s="359">
        <v>867</v>
      </c>
      <c r="H45" s="359">
        <v>895</v>
      </c>
      <c r="I45" s="359">
        <v>926</v>
      </c>
      <c r="J45" s="359">
        <v>955</v>
      </c>
      <c r="K45" s="359">
        <v>986</v>
      </c>
      <c r="L45" s="359">
        <v>1014</v>
      </c>
      <c r="M45" s="359">
        <v>1045</v>
      </c>
      <c r="N45" s="359">
        <v>1074</v>
      </c>
      <c r="O45" s="359">
        <v>1105</v>
      </c>
      <c r="P45" s="359">
        <v>1133</v>
      </c>
      <c r="Q45" s="359">
        <v>1164</v>
      </c>
      <c r="R45" s="359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59">
        <v>754</v>
      </c>
      <c r="D46" s="359">
        <v>783</v>
      </c>
      <c r="E46" s="359">
        <v>815</v>
      </c>
      <c r="F46" s="359">
        <v>845</v>
      </c>
      <c r="G46" s="359">
        <v>877</v>
      </c>
      <c r="H46" s="359">
        <v>907</v>
      </c>
      <c r="I46" s="359">
        <v>939</v>
      </c>
      <c r="J46" s="359">
        <v>969</v>
      </c>
      <c r="K46" s="359">
        <v>1001</v>
      </c>
      <c r="L46" s="359">
        <v>1031</v>
      </c>
      <c r="M46" s="359">
        <v>1063</v>
      </c>
      <c r="N46" s="359">
        <v>1093</v>
      </c>
      <c r="O46" s="359">
        <v>1124</v>
      </c>
      <c r="P46" s="359">
        <v>1154</v>
      </c>
      <c r="Q46" s="359">
        <v>1186</v>
      </c>
      <c r="R46" s="359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59">
        <v>760</v>
      </c>
      <c r="D47" s="359">
        <v>791</v>
      </c>
      <c r="E47" s="359">
        <v>824</v>
      </c>
      <c r="F47" s="359">
        <v>855</v>
      </c>
      <c r="G47" s="359">
        <v>888</v>
      </c>
      <c r="H47" s="359">
        <v>919</v>
      </c>
      <c r="I47" s="359">
        <v>952</v>
      </c>
      <c r="J47" s="359">
        <v>983</v>
      </c>
      <c r="K47" s="359">
        <v>1016</v>
      </c>
      <c r="L47" s="359">
        <v>1047</v>
      </c>
      <c r="M47" s="359">
        <v>1080</v>
      </c>
      <c r="N47" s="359">
        <v>1111</v>
      </c>
      <c r="O47" s="359">
        <v>1145</v>
      </c>
      <c r="P47" s="359">
        <v>1176</v>
      </c>
      <c r="Q47" s="359">
        <v>1209</v>
      </c>
      <c r="R47" s="359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59">
        <v>765</v>
      </c>
      <c r="D48" s="359">
        <v>798</v>
      </c>
      <c r="E48" s="359">
        <v>832</v>
      </c>
      <c r="F48" s="359">
        <v>864</v>
      </c>
      <c r="G48" s="359">
        <v>898</v>
      </c>
      <c r="H48" s="359">
        <v>931</v>
      </c>
      <c r="I48" s="359">
        <v>965</v>
      </c>
      <c r="J48" s="359">
        <v>997</v>
      </c>
      <c r="K48" s="359">
        <v>1032</v>
      </c>
      <c r="L48" s="359">
        <v>1064</v>
      </c>
      <c r="M48" s="359">
        <v>1098</v>
      </c>
      <c r="N48" s="359">
        <v>1130</v>
      </c>
      <c r="O48" s="359">
        <v>1165</v>
      </c>
      <c r="P48" s="359">
        <v>1197</v>
      </c>
      <c r="Q48" s="359">
        <v>1231</v>
      </c>
      <c r="R48" s="359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59">
        <v>771</v>
      </c>
      <c r="D49" s="359">
        <v>805</v>
      </c>
      <c r="E49" s="359">
        <v>840</v>
      </c>
      <c r="F49" s="359">
        <v>873</v>
      </c>
      <c r="G49" s="359">
        <v>909</v>
      </c>
      <c r="H49" s="359">
        <v>942</v>
      </c>
      <c r="I49" s="359">
        <v>978</v>
      </c>
      <c r="J49" s="359">
        <v>1011</v>
      </c>
      <c r="K49" s="359">
        <v>1047</v>
      </c>
      <c r="L49" s="359">
        <v>1080</v>
      </c>
      <c r="M49" s="359">
        <v>1116</v>
      </c>
      <c r="N49" s="359">
        <v>1149</v>
      </c>
      <c r="O49" s="359">
        <v>1185</v>
      </c>
      <c r="P49" s="359">
        <v>1218</v>
      </c>
      <c r="Q49" s="359">
        <v>1253</v>
      </c>
      <c r="R49" s="359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59">
        <v>777</v>
      </c>
      <c r="D50" s="359">
        <v>812</v>
      </c>
      <c r="E50" s="359">
        <v>848</v>
      </c>
      <c r="F50" s="359">
        <v>883</v>
      </c>
      <c r="G50" s="359">
        <v>920</v>
      </c>
      <c r="H50" s="359">
        <v>954</v>
      </c>
      <c r="I50" s="359">
        <v>991</v>
      </c>
      <c r="J50" s="359">
        <v>1025</v>
      </c>
      <c r="K50" s="359">
        <v>1062</v>
      </c>
      <c r="L50" s="359">
        <v>1097</v>
      </c>
      <c r="M50" s="359">
        <v>1133</v>
      </c>
      <c r="N50" s="359">
        <v>1168</v>
      </c>
      <c r="O50" s="359">
        <v>1205</v>
      </c>
      <c r="P50" s="359">
        <v>1239</v>
      </c>
      <c r="Q50" s="359">
        <v>1276</v>
      </c>
      <c r="R50" s="359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59">
        <v>783</v>
      </c>
      <c r="D51" s="359">
        <v>819</v>
      </c>
      <c r="E51" s="359">
        <v>857</v>
      </c>
      <c r="F51" s="359">
        <v>893</v>
      </c>
      <c r="G51" s="359">
        <v>930</v>
      </c>
      <c r="H51" s="359">
        <v>966</v>
      </c>
      <c r="I51" s="359">
        <v>1004</v>
      </c>
      <c r="J51" s="359">
        <v>1040</v>
      </c>
      <c r="K51" s="359">
        <v>1077</v>
      </c>
      <c r="L51" s="359">
        <v>1113</v>
      </c>
      <c r="M51" s="359">
        <v>1151</v>
      </c>
      <c r="N51" s="359">
        <v>1187</v>
      </c>
      <c r="O51" s="359">
        <v>1225</v>
      </c>
      <c r="P51" s="359">
        <v>1261</v>
      </c>
      <c r="Q51" s="359">
        <v>1298</v>
      </c>
      <c r="R51" s="359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59">
        <v>789</v>
      </c>
      <c r="D52" s="359">
        <v>826</v>
      </c>
      <c r="E52" s="359">
        <v>865</v>
      </c>
      <c r="F52" s="359">
        <v>902</v>
      </c>
      <c r="G52" s="359">
        <v>941</v>
      </c>
      <c r="H52" s="359">
        <v>978</v>
      </c>
      <c r="I52" s="359">
        <v>1017</v>
      </c>
      <c r="J52" s="359">
        <v>1054</v>
      </c>
      <c r="K52" s="359">
        <v>1093</v>
      </c>
      <c r="L52" s="359">
        <v>1130</v>
      </c>
      <c r="M52" s="359">
        <v>1169</v>
      </c>
      <c r="N52" s="359">
        <v>1206</v>
      </c>
      <c r="O52" s="359">
        <v>1245</v>
      </c>
      <c r="P52" s="359">
        <v>1282</v>
      </c>
      <c r="Q52" s="359">
        <v>1321</v>
      </c>
      <c r="R52" s="359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59">
        <v>795</v>
      </c>
      <c r="D53" s="359">
        <v>833</v>
      </c>
      <c r="E53" s="359">
        <v>873</v>
      </c>
      <c r="F53" s="359">
        <v>911</v>
      </c>
      <c r="G53" s="359">
        <v>952</v>
      </c>
      <c r="H53" s="359">
        <v>990</v>
      </c>
      <c r="I53" s="359">
        <v>1030</v>
      </c>
      <c r="J53" s="359">
        <v>1068</v>
      </c>
      <c r="K53" s="359">
        <v>1108</v>
      </c>
      <c r="L53" s="359">
        <v>1146</v>
      </c>
      <c r="M53" s="359">
        <v>1186</v>
      </c>
      <c r="N53" s="359">
        <v>1225</v>
      </c>
      <c r="O53" s="359">
        <v>1265</v>
      </c>
      <c r="P53" s="359">
        <v>1303</v>
      </c>
      <c r="Q53" s="359">
        <v>1343</v>
      </c>
      <c r="R53" s="359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59">
        <v>801</v>
      </c>
      <c r="D54" s="359">
        <v>840</v>
      </c>
      <c r="E54" s="359">
        <v>881</v>
      </c>
      <c r="F54" s="359">
        <v>921</v>
      </c>
      <c r="G54" s="359">
        <v>962</v>
      </c>
      <c r="H54" s="359">
        <v>1002</v>
      </c>
      <c r="I54" s="359">
        <v>1043</v>
      </c>
      <c r="J54" s="359">
        <v>1082</v>
      </c>
      <c r="K54" s="359">
        <v>1123</v>
      </c>
      <c r="L54" s="359">
        <v>1163</v>
      </c>
      <c r="M54" s="359">
        <v>1204</v>
      </c>
      <c r="N54" s="359">
        <v>1244</v>
      </c>
      <c r="O54" s="359">
        <v>1285</v>
      </c>
      <c r="P54" s="359">
        <v>1324</v>
      </c>
      <c r="Q54" s="359">
        <v>1365</v>
      </c>
      <c r="R54" s="359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59">
        <v>807</v>
      </c>
      <c r="D55" s="359">
        <v>847</v>
      </c>
      <c r="E55" s="359">
        <v>890</v>
      </c>
      <c r="F55" s="359">
        <v>930</v>
      </c>
      <c r="G55" s="359">
        <v>973</v>
      </c>
      <c r="H55" s="359">
        <v>1013</v>
      </c>
      <c r="I55" s="359">
        <v>1056</v>
      </c>
      <c r="J55" s="359">
        <v>1096</v>
      </c>
      <c r="K55" s="359">
        <v>1139</v>
      </c>
      <c r="L55" s="359">
        <v>1179</v>
      </c>
      <c r="M55" s="359">
        <v>1222</v>
      </c>
      <c r="N55" s="359">
        <v>1262</v>
      </c>
      <c r="O55" s="359">
        <v>1305</v>
      </c>
      <c r="P55" s="359">
        <v>1346</v>
      </c>
      <c r="Q55" s="359">
        <v>1388</v>
      </c>
      <c r="R55" s="359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18">
        <v>679</v>
      </c>
      <c r="D64" s="318">
        <v>696</v>
      </c>
      <c r="E64" s="318">
        <v>715</v>
      </c>
      <c r="F64" s="318">
        <v>732</v>
      </c>
      <c r="G64" s="318">
        <v>752</v>
      </c>
      <c r="H64" s="318">
        <v>769</v>
      </c>
      <c r="I64" s="318">
        <v>788</v>
      </c>
      <c r="J64" s="318">
        <v>805</v>
      </c>
      <c r="K64" s="318">
        <v>824</v>
      </c>
      <c r="L64" s="318">
        <v>841</v>
      </c>
      <c r="M64" s="318">
        <v>860</v>
      </c>
      <c r="N64" s="318">
        <v>877</v>
      </c>
      <c r="O64" s="318">
        <v>896</v>
      </c>
      <c r="P64" s="318">
        <v>914</v>
      </c>
      <c r="Q64" s="318">
        <v>933</v>
      </c>
      <c r="R64" s="318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18">
        <v>683</v>
      </c>
      <c r="D65" s="318">
        <v>700</v>
      </c>
      <c r="E65" s="318">
        <v>720</v>
      </c>
      <c r="F65" s="318">
        <v>738</v>
      </c>
      <c r="G65" s="318">
        <v>758</v>
      </c>
      <c r="H65" s="318">
        <v>776</v>
      </c>
      <c r="I65" s="318">
        <v>796</v>
      </c>
      <c r="J65" s="318">
        <v>814</v>
      </c>
      <c r="K65" s="318">
        <v>833</v>
      </c>
      <c r="L65" s="318">
        <v>851</v>
      </c>
      <c r="M65" s="318">
        <v>871</v>
      </c>
      <c r="N65" s="318">
        <v>889</v>
      </c>
      <c r="O65" s="318">
        <v>909</v>
      </c>
      <c r="P65" s="318">
        <v>927</v>
      </c>
      <c r="Q65" s="318">
        <v>947</v>
      </c>
      <c r="R65" s="318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18">
        <v>686</v>
      </c>
      <c r="D66" s="318">
        <v>705</v>
      </c>
      <c r="E66" s="318">
        <v>725</v>
      </c>
      <c r="F66" s="318">
        <v>744</v>
      </c>
      <c r="G66" s="318">
        <v>765</v>
      </c>
      <c r="H66" s="318">
        <v>783</v>
      </c>
      <c r="I66" s="318">
        <v>804</v>
      </c>
      <c r="J66" s="318">
        <v>822</v>
      </c>
      <c r="K66" s="318">
        <v>843</v>
      </c>
      <c r="L66" s="318">
        <v>861</v>
      </c>
      <c r="M66" s="318">
        <v>882</v>
      </c>
      <c r="N66" s="318">
        <v>901</v>
      </c>
      <c r="O66" s="318">
        <v>921</v>
      </c>
      <c r="P66" s="318">
        <v>940</v>
      </c>
      <c r="Q66" s="318">
        <v>960</v>
      </c>
      <c r="R66" s="318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18">
        <v>690</v>
      </c>
      <c r="D67" s="318">
        <v>709</v>
      </c>
      <c r="E67" s="318">
        <v>731</v>
      </c>
      <c r="F67" s="318">
        <v>750</v>
      </c>
      <c r="G67" s="318">
        <v>771</v>
      </c>
      <c r="H67" s="318">
        <v>790</v>
      </c>
      <c r="I67" s="318">
        <v>812</v>
      </c>
      <c r="J67" s="318">
        <v>831</v>
      </c>
      <c r="K67" s="318">
        <v>852</v>
      </c>
      <c r="L67" s="318">
        <v>872</v>
      </c>
      <c r="M67" s="318">
        <v>893</v>
      </c>
      <c r="N67" s="318">
        <v>912</v>
      </c>
      <c r="O67" s="318">
        <v>933</v>
      </c>
      <c r="P67" s="318">
        <v>953</v>
      </c>
      <c r="Q67" s="318">
        <v>974</v>
      </c>
      <c r="R67" s="318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18">
        <v>693</v>
      </c>
      <c r="D68" s="318">
        <v>714</v>
      </c>
      <c r="E68" s="318">
        <v>736</v>
      </c>
      <c r="F68" s="318">
        <v>756</v>
      </c>
      <c r="G68" s="318">
        <v>778</v>
      </c>
      <c r="H68" s="318">
        <v>798</v>
      </c>
      <c r="I68" s="318">
        <v>820</v>
      </c>
      <c r="J68" s="318">
        <v>840</v>
      </c>
      <c r="K68" s="318">
        <v>862</v>
      </c>
      <c r="L68" s="318">
        <v>882</v>
      </c>
      <c r="M68" s="318">
        <v>904</v>
      </c>
      <c r="N68" s="318">
        <v>924</v>
      </c>
      <c r="O68" s="318">
        <v>946</v>
      </c>
      <c r="P68" s="318">
        <v>966</v>
      </c>
      <c r="Q68" s="318">
        <v>988</v>
      </c>
      <c r="R68" s="318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18">
        <v>697</v>
      </c>
      <c r="D69" s="318">
        <v>718</v>
      </c>
      <c r="E69" s="318">
        <v>741</v>
      </c>
      <c r="F69" s="318">
        <v>761</v>
      </c>
      <c r="G69" s="318">
        <v>784</v>
      </c>
      <c r="H69" s="318">
        <v>805</v>
      </c>
      <c r="I69" s="318">
        <v>828</v>
      </c>
      <c r="J69" s="318">
        <v>848</v>
      </c>
      <c r="K69" s="318">
        <v>871</v>
      </c>
      <c r="L69" s="318">
        <v>892</v>
      </c>
      <c r="M69" s="318">
        <v>915</v>
      </c>
      <c r="N69" s="318">
        <v>935</v>
      </c>
      <c r="O69" s="318">
        <v>958</v>
      </c>
      <c r="P69" s="318">
        <v>979</v>
      </c>
      <c r="Q69" s="318">
        <v>1002</v>
      </c>
      <c r="R69" s="318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18">
        <v>701</v>
      </c>
      <c r="D70" s="318">
        <v>722</v>
      </c>
      <c r="E70" s="318">
        <v>746</v>
      </c>
      <c r="F70" s="318">
        <v>767</v>
      </c>
      <c r="G70" s="318">
        <v>791</v>
      </c>
      <c r="H70" s="318">
        <v>812</v>
      </c>
      <c r="I70" s="318">
        <v>836</v>
      </c>
      <c r="J70" s="318">
        <v>857</v>
      </c>
      <c r="K70" s="318">
        <v>881</v>
      </c>
      <c r="L70" s="318">
        <v>902</v>
      </c>
      <c r="M70" s="318">
        <v>926</v>
      </c>
      <c r="N70" s="318">
        <v>947</v>
      </c>
      <c r="O70" s="318">
        <v>971</v>
      </c>
      <c r="P70" s="318">
        <v>992</v>
      </c>
      <c r="Q70" s="318">
        <v>1015</v>
      </c>
      <c r="R70" s="318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18">
        <v>704</v>
      </c>
      <c r="D71" s="318">
        <v>727</v>
      </c>
      <c r="E71" s="318">
        <v>751</v>
      </c>
      <c r="F71" s="318">
        <v>773</v>
      </c>
      <c r="G71" s="318">
        <v>797</v>
      </c>
      <c r="H71" s="318">
        <v>819</v>
      </c>
      <c r="I71" s="318">
        <v>844</v>
      </c>
      <c r="J71" s="318">
        <v>866</v>
      </c>
      <c r="K71" s="318">
        <v>890</v>
      </c>
      <c r="L71" s="318">
        <v>912</v>
      </c>
      <c r="M71" s="318">
        <v>936</v>
      </c>
      <c r="N71" s="318">
        <v>959</v>
      </c>
      <c r="O71" s="318">
        <v>983</v>
      </c>
      <c r="P71" s="318">
        <v>1005</v>
      </c>
      <c r="Q71" s="318">
        <v>1029</v>
      </c>
      <c r="R71" s="318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18">
        <v>708</v>
      </c>
      <c r="D72" s="318">
        <v>731</v>
      </c>
      <c r="E72" s="318">
        <v>756</v>
      </c>
      <c r="F72" s="318">
        <v>779</v>
      </c>
      <c r="G72" s="318">
        <v>804</v>
      </c>
      <c r="H72" s="318">
        <v>827</v>
      </c>
      <c r="I72" s="318">
        <v>852</v>
      </c>
      <c r="J72" s="318">
        <v>875</v>
      </c>
      <c r="K72" s="318">
        <v>899</v>
      </c>
      <c r="L72" s="318">
        <v>922</v>
      </c>
      <c r="M72" s="318">
        <v>947</v>
      </c>
      <c r="N72" s="318">
        <v>970</v>
      </c>
      <c r="O72" s="318">
        <v>995</v>
      </c>
      <c r="P72" s="318">
        <v>1018</v>
      </c>
      <c r="Q72" s="318">
        <v>1043</v>
      </c>
      <c r="R72" s="318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18">
        <v>712</v>
      </c>
      <c r="D73" s="318">
        <v>735</v>
      </c>
      <c r="E73" s="318">
        <v>761</v>
      </c>
      <c r="F73" s="318">
        <v>785</v>
      </c>
      <c r="G73" s="318">
        <v>810</v>
      </c>
      <c r="H73" s="318">
        <v>834</v>
      </c>
      <c r="I73" s="318">
        <v>860</v>
      </c>
      <c r="J73" s="318">
        <v>883</v>
      </c>
      <c r="K73" s="318">
        <v>909</v>
      </c>
      <c r="L73" s="318">
        <v>933</v>
      </c>
      <c r="M73" s="318">
        <v>958</v>
      </c>
      <c r="N73" s="318">
        <v>982</v>
      </c>
      <c r="O73" s="318">
        <v>1007</v>
      </c>
      <c r="P73" s="318">
        <v>1031</v>
      </c>
      <c r="Q73" s="318">
        <v>1057</v>
      </c>
      <c r="R73" s="318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18">
        <v>715</v>
      </c>
      <c r="D74" s="318">
        <v>740</v>
      </c>
      <c r="E74" s="318">
        <v>766</v>
      </c>
      <c r="F74" s="318">
        <v>790</v>
      </c>
      <c r="G74" s="318">
        <v>817</v>
      </c>
      <c r="H74" s="318">
        <v>841</v>
      </c>
      <c r="I74" s="318">
        <v>868</v>
      </c>
      <c r="J74" s="318">
        <v>892</v>
      </c>
      <c r="K74" s="318">
        <v>918</v>
      </c>
      <c r="L74" s="318">
        <v>943</v>
      </c>
      <c r="M74" s="318">
        <v>969</v>
      </c>
      <c r="N74" s="318">
        <v>993</v>
      </c>
      <c r="O74" s="318">
        <v>1020</v>
      </c>
      <c r="P74" s="318">
        <v>1044</v>
      </c>
      <c r="Q74" s="318">
        <v>1071</v>
      </c>
      <c r="R74" s="318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18">
        <v>719</v>
      </c>
      <c r="D75" s="318">
        <v>744</v>
      </c>
      <c r="E75" s="318">
        <v>771</v>
      </c>
      <c r="F75" s="318">
        <v>796</v>
      </c>
      <c r="G75" s="318">
        <v>823</v>
      </c>
      <c r="H75" s="318">
        <v>848</v>
      </c>
      <c r="I75" s="318">
        <v>876</v>
      </c>
      <c r="J75" s="318">
        <v>901</v>
      </c>
      <c r="K75" s="318">
        <v>928</v>
      </c>
      <c r="L75" s="318">
        <v>953</v>
      </c>
      <c r="M75" s="318">
        <v>980</v>
      </c>
      <c r="N75" s="318">
        <v>1005</v>
      </c>
      <c r="O75" s="318">
        <v>1032</v>
      </c>
      <c r="P75" s="318">
        <v>1057</v>
      </c>
      <c r="Q75" s="318">
        <v>1084</v>
      </c>
      <c r="R75" s="318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18">
        <v>723</v>
      </c>
      <c r="D76" s="318">
        <v>748</v>
      </c>
      <c r="E76" s="318">
        <v>776</v>
      </c>
      <c r="F76" s="318">
        <v>802</v>
      </c>
      <c r="G76" s="318">
        <v>830</v>
      </c>
      <c r="H76" s="318">
        <v>856</v>
      </c>
      <c r="I76" s="318">
        <v>884</v>
      </c>
      <c r="J76" s="318">
        <v>909</v>
      </c>
      <c r="K76" s="318">
        <v>937</v>
      </c>
      <c r="L76" s="318">
        <v>963</v>
      </c>
      <c r="M76" s="318">
        <v>991</v>
      </c>
      <c r="N76" s="318">
        <v>1017</v>
      </c>
      <c r="O76" s="318">
        <v>1045</v>
      </c>
      <c r="P76" s="318">
        <v>1070</v>
      </c>
      <c r="Q76" s="318">
        <v>1098</v>
      </c>
      <c r="R76" s="318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18">
        <v>726</v>
      </c>
      <c r="D77" s="318">
        <v>753</v>
      </c>
      <c r="E77" s="318">
        <v>781</v>
      </c>
      <c r="F77" s="318">
        <v>808</v>
      </c>
      <c r="G77" s="318">
        <v>836</v>
      </c>
      <c r="H77" s="318">
        <v>863</v>
      </c>
      <c r="I77" s="318">
        <v>891</v>
      </c>
      <c r="J77" s="318">
        <v>918</v>
      </c>
      <c r="K77" s="318">
        <v>947</v>
      </c>
      <c r="L77" s="318">
        <v>973</v>
      </c>
      <c r="M77" s="318">
        <v>1002</v>
      </c>
      <c r="N77" s="318">
        <v>1028</v>
      </c>
      <c r="O77" s="318">
        <v>1057</v>
      </c>
      <c r="P77" s="318">
        <v>1083</v>
      </c>
      <c r="Q77" s="318">
        <v>1112</v>
      </c>
      <c r="R77" s="318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18">
        <v>730</v>
      </c>
      <c r="D78" s="318">
        <v>757</v>
      </c>
      <c r="E78" s="318">
        <v>786</v>
      </c>
      <c r="F78" s="318">
        <v>814</v>
      </c>
      <c r="G78" s="318">
        <v>843</v>
      </c>
      <c r="H78" s="318">
        <v>870</v>
      </c>
      <c r="I78" s="318">
        <v>899</v>
      </c>
      <c r="J78" s="318">
        <v>927</v>
      </c>
      <c r="K78" s="318">
        <v>956</v>
      </c>
      <c r="L78" s="318">
        <v>983</v>
      </c>
      <c r="M78" s="318">
        <v>1013</v>
      </c>
      <c r="N78" s="318">
        <v>1040</v>
      </c>
      <c r="O78" s="318">
        <v>1069</v>
      </c>
      <c r="P78" s="318">
        <v>1097</v>
      </c>
      <c r="Q78" s="318">
        <v>1126</v>
      </c>
      <c r="R78" s="318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18">
        <v>734</v>
      </c>
      <c r="D79" s="318">
        <v>761</v>
      </c>
      <c r="E79" s="318">
        <v>791</v>
      </c>
      <c r="F79" s="318">
        <v>819</v>
      </c>
      <c r="G79" s="318">
        <v>849</v>
      </c>
      <c r="H79" s="318">
        <v>878</v>
      </c>
      <c r="I79" s="318">
        <v>908</v>
      </c>
      <c r="J79" s="318">
        <v>935</v>
      </c>
      <c r="K79" s="318">
        <v>965</v>
      </c>
      <c r="L79" s="318">
        <v>993</v>
      </c>
      <c r="M79" s="318">
        <v>1024</v>
      </c>
      <c r="N79" s="318">
        <v>1052</v>
      </c>
      <c r="O79" s="318">
        <v>1082</v>
      </c>
      <c r="P79" s="318">
        <v>1109</v>
      </c>
      <c r="Q79" s="318">
        <v>1139</v>
      </c>
      <c r="R79" s="318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18">
        <v>737</v>
      </c>
      <c r="D80" s="318">
        <v>766</v>
      </c>
      <c r="E80" s="318">
        <v>797</v>
      </c>
      <c r="F80" s="318">
        <v>825</v>
      </c>
      <c r="G80" s="318">
        <v>856</v>
      </c>
      <c r="H80" s="318">
        <v>885</v>
      </c>
      <c r="I80" s="318">
        <v>915</v>
      </c>
      <c r="J80" s="318">
        <v>944</v>
      </c>
      <c r="K80" s="318">
        <v>975</v>
      </c>
      <c r="L80" s="318">
        <v>1004</v>
      </c>
      <c r="M80" s="318">
        <v>1034</v>
      </c>
      <c r="N80" s="318">
        <v>1063</v>
      </c>
      <c r="O80" s="318">
        <v>1094</v>
      </c>
      <c r="P80" s="318">
        <v>1123</v>
      </c>
      <c r="Q80" s="318">
        <v>1153</v>
      </c>
      <c r="R80" s="318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22</v>
      </c>
      <c r="W7" s="7">
        <f>'CALCULATOR SHEET'!J13</f>
        <v>87</v>
      </c>
      <c r="X7" s="7">
        <f>IF(V7=0,"",MATCH(CEILING(V7,6),$C$8:$Q$8,0))</f>
        <v>1</v>
      </c>
      <c r="Y7" s="7">
        <f>IF(W7=0,"",MATCH(CEILING(W7,6),$B$10:$B$26,0))</f>
        <v>12</v>
      </c>
      <c r="Z7" s="146">
        <f>IF(X7="","",INDEX($C$12:$Q$26,Y7,X7))</f>
        <v>139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5">
        <v>44624</v>
      </c>
    </row>
    <row r="3" spans="2:29" ht="17.25">
      <c r="E3" s="129"/>
      <c r="I3" s="384" t="s">
        <v>14</v>
      </c>
      <c r="J3" s="384"/>
      <c r="K3" s="384"/>
      <c r="L3" s="384"/>
      <c r="R3" s="34" t="s">
        <v>436</v>
      </c>
    </row>
    <row r="4" spans="2:29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3" t="s">
        <v>72</v>
      </c>
      <c r="U7" s="147"/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94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3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8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129</v>
      </c>
    </row>
    <row r="8" spans="2:27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I13" sqref="I13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0" bestFit="1" customWidth="1"/>
    <col min="12" max="12" width="20.7109375" customWidth="1"/>
    <col min="13" max="13" width="10.42578125" style="260" customWidth="1"/>
    <col min="14" max="14" width="13.140625" style="260" customWidth="1"/>
    <col min="15" max="15" width="18.5703125" style="260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4" customWidth="1"/>
    <col min="30" max="36" width="10.7109375" style="1" customWidth="1"/>
    <col min="37" max="37" width="3.7109375" style="264" customWidth="1"/>
    <col min="38" max="40" width="10.7109375" style="1" customWidth="1"/>
    <col min="41" max="41" width="3.7109375" style="264" customWidth="1"/>
    <col min="42" max="44" width="10.7109375" style="1" customWidth="1"/>
    <col min="45" max="45" width="3.7109375" style="264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1"/>
      <c r="L1" s="1"/>
      <c r="M1" s="251"/>
      <c r="N1" s="251"/>
      <c r="O1" s="251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2"/>
      <c r="L2" s="41"/>
      <c r="M2" s="252"/>
      <c r="N2" s="252"/>
      <c r="O2" s="252"/>
      <c r="P2" s="41"/>
      <c r="Q2" s="41"/>
      <c r="R2" s="41"/>
      <c r="S2" s="41"/>
      <c r="T2" s="110" t="s">
        <v>450</v>
      </c>
      <c r="W2" s="277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3"/>
      <c r="L3" s="1"/>
      <c r="M3" s="253"/>
      <c r="N3" s="253"/>
      <c r="O3" s="253"/>
      <c r="P3" s="365"/>
      <c r="Q3" s="365"/>
      <c r="R3" s="1"/>
      <c r="S3" s="1"/>
      <c r="T3" s="44"/>
      <c r="W3" s="272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5"/>
      <c r="AL3" s="14"/>
      <c r="AM3" s="14"/>
      <c r="AN3" s="14"/>
      <c r="AO3" s="265"/>
      <c r="AP3" s="14"/>
      <c r="AQ3" s="14"/>
      <c r="AR3" s="14"/>
      <c r="AS3" s="265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4"/>
      <c r="M4" s="253"/>
      <c r="N4" s="253"/>
      <c r="O4" s="253" t="s">
        <v>64</v>
      </c>
      <c r="P4" s="276" t="s">
        <v>463</v>
      </c>
      <c r="Q4" s="281"/>
      <c r="R4" s="34" t="s">
        <v>39</v>
      </c>
      <c r="S4" s="19" t="s">
        <v>41</v>
      </c>
      <c r="T4" s="232" t="s">
        <v>43</v>
      </c>
      <c r="Z4" s="368" t="s">
        <v>309</v>
      </c>
      <c r="AA4" s="367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5"/>
      <c r="AL4" s="14"/>
      <c r="AM4" s="14"/>
      <c r="AN4" s="14"/>
      <c r="AO4" s="265"/>
      <c r="AP4" s="14"/>
      <c r="AQ4" s="14"/>
      <c r="AR4" s="14"/>
      <c r="AS4" s="265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4"/>
      <c r="L5" s="19"/>
      <c r="M5" s="253"/>
      <c r="N5" s="253"/>
      <c r="O5" s="253" t="s">
        <v>66</v>
      </c>
      <c r="P5" s="282" t="s">
        <v>464</v>
      </c>
      <c r="Q5" s="281"/>
      <c r="R5" s="19"/>
      <c r="S5" s="19" t="s">
        <v>42</v>
      </c>
      <c r="T5" s="49" t="s">
        <v>473</v>
      </c>
      <c r="W5" s="34" t="s">
        <v>134</v>
      </c>
      <c r="Z5" s="368"/>
      <c r="AA5" s="367"/>
      <c r="AD5" s="14"/>
      <c r="AE5" s="14"/>
      <c r="AF5" s="14"/>
      <c r="AG5" s="14"/>
      <c r="AH5" s="14"/>
      <c r="AI5" s="14"/>
      <c r="AJ5" s="14"/>
      <c r="AK5" s="265"/>
      <c r="AL5" s="14"/>
      <c r="AM5" s="14"/>
      <c r="AN5" s="14"/>
      <c r="AO5" s="265"/>
      <c r="AP5" s="14"/>
      <c r="AQ5" s="14"/>
      <c r="AR5" s="14"/>
      <c r="AS5" s="265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4"/>
      <c r="L6" s="19"/>
      <c r="M6" s="254"/>
      <c r="N6" s="254"/>
      <c r="O6" s="254"/>
      <c r="P6" s="80" t="s">
        <v>65</v>
      </c>
      <c r="Q6" s="79"/>
      <c r="R6" s="19"/>
      <c r="S6" s="1"/>
      <c r="T6" s="44"/>
      <c r="W6" s="289">
        <v>19.5</v>
      </c>
      <c r="X6" s="3" t="s">
        <v>133</v>
      </c>
      <c r="Y6"/>
      <c r="Z6" s="368"/>
      <c r="AA6" s="367"/>
      <c r="AD6" s="14"/>
      <c r="AE6" s="14"/>
      <c r="AF6" s="14"/>
      <c r="AG6" s="14"/>
      <c r="AH6" s="14"/>
      <c r="AI6" s="14"/>
      <c r="AJ6" s="14"/>
      <c r="AK6" s="265"/>
      <c r="AL6" s="14"/>
      <c r="AM6" s="14"/>
      <c r="AN6" s="14"/>
      <c r="AO6" s="265"/>
      <c r="AP6" s="14"/>
      <c r="AQ6" s="14"/>
      <c r="AR6" s="14"/>
      <c r="AS6" s="265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5"/>
      <c r="L7" s="46"/>
      <c r="M7" s="255"/>
      <c r="N7" s="255"/>
      <c r="O7" s="255"/>
      <c r="P7" s="46"/>
      <c r="Q7" s="46"/>
      <c r="R7" s="46"/>
      <c r="S7" s="46"/>
      <c r="T7" s="47"/>
      <c r="W7" s="34" t="s">
        <v>69</v>
      </c>
      <c r="X7" s="34"/>
      <c r="Z7"/>
      <c r="AB7" s="269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</row>
    <row r="8" spans="1:73" ht="15.75">
      <c r="B8" s="40"/>
      <c r="C8" s="41"/>
      <c r="D8" s="41"/>
      <c r="E8" s="41"/>
      <c r="F8" s="41"/>
      <c r="G8" s="336" t="s">
        <v>442</v>
      </c>
      <c r="H8" s="339" t="s">
        <v>467</v>
      </c>
      <c r="I8" s="41"/>
      <c r="J8" s="1"/>
      <c r="K8" s="1"/>
      <c r="L8" s="41"/>
      <c r="M8" s="252"/>
      <c r="N8" s="252"/>
      <c r="O8" s="252"/>
      <c r="P8" s="41"/>
      <c r="Q8" s="41"/>
      <c r="R8" s="41"/>
      <c r="S8" s="41"/>
      <c r="T8" s="42"/>
      <c r="Y8" s="366" t="str">
        <f>IF(AA10&gt;(AA9/2),"REVISAR PERSIANAS","")</f>
        <v/>
      </c>
      <c r="Z8" s="366"/>
      <c r="AA8" s="366"/>
      <c r="AD8" s="14"/>
      <c r="AE8" s="14"/>
      <c r="AF8" s="14"/>
      <c r="AG8" s="14"/>
      <c r="AH8" s="14"/>
      <c r="AI8" s="14"/>
      <c r="AJ8" s="14"/>
      <c r="AK8" s="265"/>
      <c r="AL8" s="14"/>
      <c r="AM8" s="14"/>
      <c r="AN8" s="14"/>
      <c r="AO8" s="265"/>
      <c r="AP8" s="14"/>
      <c r="AQ8" s="14"/>
      <c r="AR8" s="14"/>
      <c r="AS8" s="265"/>
      <c r="AT8" s="14"/>
      <c r="AU8" s="14"/>
      <c r="AV8" s="14"/>
      <c r="AW8" s="14"/>
    </row>
    <row r="9" spans="1:73" ht="15.75">
      <c r="B9" s="43"/>
      <c r="C9" s="24" t="s">
        <v>38</v>
      </c>
      <c r="D9" s="186" t="s">
        <v>465</v>
      </c>
      <c r="E9" s="39"/>
      <c r="F9" s="1"/>
      <c r="G9" s="38" t="s">
        <v>443</v>
      </c>
      <c r="H9" s="339" t="s">
        <v>468</v>
      </c>
      <c r="I9" s="1"/>
      <c r="J9" s="1"/>
      <c r="K9" s="1"/>
      <c r="L9" s="1"/>
      <c r="M9" s="251"/>
      <c r="N9" s="251"/>
      <c r="O9" s="251"/>
      <c r="P9" s="1"/>
      <c r="Q9" s="299" t="s">
        <v>287</v>
      </c>
      <c r="R9" s="298" t="s">
        <v>45</v>
      </c>
      <c r="S9" s="24" t="s">
        <v>40</v>
      </c>
      <c r="T9" s="185">
        <v>46266</v>
      </c>
      <c r="Z9" s="38" t="s">
        <v>304</v>
      </c>
      <c r="AA9" s="34">
        <f>SUMIF(C13:C52,"&gt;0")</f>
        <v>1</v>
      </c>
      <c r="AD9" s="364" t="s">
        <v>91</v>
      </c>
      <c r="AE9" s="364"/>
      <c r="AF9" s="364"/>
      <c r="AG9" s="364"/>
      <c r="AH9" s="364"/>
      <c r="AI9" s="364"/>
      <c r="AJ9" s="364"/>
      <c r="AK9" s="265"/>
      <c r="AL9" s="364" t="s">
        <v>92</v>
      </c>
      <c r="AM9" s="364"/>
      <c r="AN9" s="364"/>
      <c r="AO9" s="265"/>
      <c r="AP9" s="364" t="s">
        <v>93</v>
      </c>
      <c r="AQ9" s="364"/>
      <c r="AR9" s="364"/>
      <c r="AS9" s="265"/>
      <c r="AT9" s="364" t="s">
        <v>217</v>
      </c>
      <c r="AU9" s="364"/>
      <c r="AV9" s="14"/>
      <c r="AW9" s="14"/>
    </row>
    <row r="10" spans="1:73" ht="15.75">
      <c r="B10" s="43"/>
      <c r="C10" s="24" t="s">
        <v>39</v>
      </c>
      <c r="D10" s="187" t="s">
        <v>466</v>
      </c>
      <c r="E10" s="149"/>
      <c r="F10" s="1"/>
      <c r="G10" s="337" t="s">
        <v>444</v>
      </c>
      <c r="H10" s="360" t="s">
        <v>469</v>
      </c>
      <c r="I10" s="1"/>
      <c r="J10" s="3" t="s">
        <v>449</v>
      </c>
      <c r="K10" s="361" t="s">
        <v>471</v>
      </c>
      <c r="L10" s="1"/>
      <c r="M10" s="251"/>
      <c r="N10" s="251"/>
      <c r="O10" s="251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4"/>
      <c r="AE10" s="364"/>
      <c r="AF10" s="364"/>
      <c r="AG10" s="364"/>
      <c r="AH10" s="364"/>
      <c r="AI10" s="364"/>
      <c r="AJ10" s="364"/>
      <c r="AL10" s="364"/>
      <c r="AM10" s="364"/>
      <c r="AN10" s="364"/>
      <c r="AP10" s="364"/>
      <c r="AQ10" s="364"/>
      <c r="AR10" s="364"/>
      <c r="AT10" s="364"/>
      <c r="AU10" s="364"/>
    </row>
    <row r="11" spans="1:73" ht="15.75" thickBot="1">
      <c r="B11" s="45"/>
      <c r="C11" s="48"/>
      <c r="D11" s="48"/>
      <c r="E11" s="46"/>
      <c r="F11" s="46"/>
      <c r="G11" s="338" t="s">
        <v>445</v>
      </c>
      <c r="H11" s="340" t="s">
        <v>470</v>
      </c>
      <c r="I11" s="46"/>
      <c r="J11" s="38" t="s">
        <v>448</v>
      </c>
      <c r="K11" s="297" t="s">
        <v>472</v>
      </c>
      <c r="L11" s="46"/>
      <c r="M11" s="255"/>
      <c r="N11" s="255"/>
      <c r="O11" s="309" t="s">
        <v>324</v>
      </c>
      <c r="P11" s="46"/>
      <c r="Q11" s="46"/>
      <c r="R11" s="46"/>
      <c r="S11" s="46"/>
      <c r="T11" s="47"/>
      <c r="AA11" s="304">
        <f>SUM(AA13:AA52)</f>
        <v>0</v>
      </c>
      <c r="AE11" s="303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1" t="s">
        <v>460</v>
      </c>
      <c r="Q12" s="350" t="s">
        <v>119</v>
      </c>
      <c r="R12" s="101" t="s">
        <v>55</v>
      </c>
      <c r="S12" s="100" t="s">
        <v>2</v>
      </c>
      <c r="T12" s="102" t="s">
        <v>18</v>
      </c>
      <c r="W12" s="278" t="s">
        <v>97</v>
      </c>
      <c r="X12" s="279" t="s">
        <v>257</v>
      </c>
      <c r="Z12" s="305" t="s">
        <v>301</v>
      </c>
      <c r="AA12" s="305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08" t="s">
        <v>47</v>
      </c>
      <c r="AI12" s="121" t="s">
        <v>52</v>
      </c>
      <c r="AJ12" s="121" t="s">
        <v>96</v>
      </c>
      <c r="AK12" s="266"/>
      <c r="AL12" s="121" t="s">
        <v>49</v>
      </c>
      <c r="AM12" s="121" t="s">
        <v>94</v>
      </c>
      <c r="AN12" s="121" t="s">
        <v>95</v>
      </c>
      <c r="AP12" s="121" t="s">
        <v>49</v>
      </c>
      <c r="AQ12" s="308" t="s">
        <v>47</v>
      </c>
      <c r="AR12" s="121" t="s">
        <v>96</v>
      </c>
      <c r="AT12" s="121" t="s">
        <v>49</v>
      </c>
      <c r="AU12" s="308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/>
      <c r="G13" s="68" t="s">
        <v>475</v>
      </c>
      <c r="H13" s="68" t="s">
        <v>474</v>
      </c>
      <c r="I13" s="81">
        <v>22</v>
      </c>
      <c r="J13" s="81">
        <v>87</v>
      </c>
      <c r="K13" s="250" t="s">
        <v>96</v>
      </c>
      <c r="L13" s="70"/>
      <c r="M13" s="280" t="s">
        <v>130</v>
      </c>
      <c r="N13" s="250" t="s">
        <v>213</v>
      </c>
      <c r="O13" s="250" t="s">
        <v>322</v>
      </c>
      <c r="P13" s="70" t="s">
        <v>45</v>
      </c>
      <c r="Q13" s="70" t="s">
        <v>46</v>
      </c>
      <c r="R13" s="70" t="s">
        <v>45</v>
      </c>
      <c r="S13" s="71">
        <v>173</v>
      </c>
      <c r="T13" s="312">
        <f t="shared" ref="T13:T52" si="0">IF(S13="","",S13*C13)</f>
        <v>173</v>
      </c>
      <c r="U13" s="175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168</v>
      </c>
      <c r="X13" s="286">
        <v>0</v>
      </c>
      <c r="Y13" s="270">
        <f>B13</f>
        <v>1</v>
      </c>
      <c r="Z13" s="128" t="s">
        <v>6</v>
      </c>
      <c r="AA13" s="306">
        <f>IF(Z13&lt;&gt;"N/A",S13,0)</f>
        <v>0</v>
      </c>
      <c r="AB13" s="16" t="str">
        <f>D13</f>
        <v>ROLLER</v>
      </c>
      <c r="AC13" s="267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124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34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67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7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67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0"/>
      <c r="L14" s="70"/>
      <c r="M14" s="280"/>
      <c r="N14" s="250"/>
      <c r="O14" s="250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2">
        <f t="shared" si="0"/>
        <v>0</v>
      </c>
      <c r="U14" s="175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6">
        <v>0</v>
      </c>
      <c r="Y14" s="270">
        <f t="shared" ref="Y14:Y52" si="3">B14</f>
        <v>2</v>
      </c>
      <c r="Z14" s="128" t="s">
        <v>6</v>
      </c>
      <c r="AA14" s="306">
        <f t="shared" ref="AA14:AA52" si="4">IF(Z14&lt;&gt;"N/A",S14,0)</f>
        <v>0</v>
      </c>
      <c r="AB14" s="16">
        <f t="shared" ref="AB14:AB52" si="5">D14</f>
        <v>0</v>
      </c>
      <c r="AC14" s="267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67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7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67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0"/>
      <c r="L15" s="70"/>
      <c r="M15" s="280"/>
      <c r="N15" s="250"/>
      <c r="O15" s="250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2">
        <f t="shared" si="0"/>
        <v>0</v>
      </c>
      <c r="U15" s="175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6">
        <v>0</v>
      </c>
      <c r="Y15" s="270">
        <f t="shared" si="3"/>
        <v>3</v>
      </c>
      <c r="Z15" s="128" t="s">
        <v>6</v>
      </c>
      <c r="AA15" s="306">
        <f t="shared" si="4"/>
        <v>0</v>
      </c>
      <c r="AB15" s="16">
        <f t="shared" si="5"/>
        <v>0</v>
      </c>
      <c r="AC15" s="267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67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7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67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0"/>
      <c r="L16" s="70"/>
      <c r="M16" s="280"/>
      <c r="N16" s="250"/>
      <c r="O16" s="250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2">
        <f t="shared" si="0"/>
        <v>0</v>
      </c>
      <c r="U16" s="175" t="str">
        <f t="shared" si="2"/>
        <v/>
      </c>
      <c r="V16" s="120"/>
      <c r="W16" s="124">
        <f t="shared" si="8"/>
        <v>0</v>
      </c>
      <c r="X16" s="286">
        <v>0</v>
      </c>
      <c r="Y16" s="270">
        <f t="shared" si="3"/>
        <v>4</v>
      </c>
      <c r="Z16" s="128" t="s">
        <v>6</v>
      </c>
      <c r="AA16" s="306">
        <f t="shared" si="4"/>
        <v>0</v>
      </c>
      <c r="AB16" s="16">
        <f t="shared" si="5"/>
        <v>0</v>
      </c>
      <c r="AC16" s="267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67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7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67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0"/>
      <c r="L17" s="70"/>
      <c r="M17" s="280"/>
      <c r="N17" s="250"/>
      <c r="O17" s="250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2">
        <f t="shared" si="0"/>
        <v>0</v>
      </c>
      <c r="U17" s="175" t="str">
        <f t="shared" si="2"/>
        <v/>
      </c>
      <c r="V17" s="120"/>
      <c r="W17" s="124">
        <f t="shared" si="8"/>
        <v>0</v>
      </c>
      <c r="X17" s="286">
        <v>0</v>
      </c>
      <c r="Y17" s="270">
        <f t="shared" si="3"/>
        <v>5</v>
      </c>
      <c r="Z17" s="128" t="s">
        <v>6</v>
      </c>
      <c r="AA17" s="306">
        <f t="shared" si="4"/>
        <v>0</v>
      </c>
      <c r="AB17" s="16">
        <f t="shared" si="5"/>
        <v>0</v>
      </c>
      <c r="AC17" s="267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67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7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67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0"/>
      <c r="L18" s="70"/>
      <c r="M18" s="280"/>
      <c r="N18" s="250"/>
      <c r="O18" s="250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2">
        <f t="shared" si="0"/>
        <v>0</v>
      </c>
      <c r="U18" s="175" t="str">
        <f t="shared" si="2"/>
        <v/>
      </c>
      <c r="V18" s="120"/>
      <c r="W18" s="124">
        <f t="shared" si="8"/>
        <v>0</v>
      </c>
      <c r="X18" s="286">
        <v>0</v>
      </c>
      <c r="Y18" s="270">
        <f t="shared" si="3"/>
        <v>6</v>
      </c>
      <c r="Z18" s="128" t="s">
        <v>6</v>
      </c>
      <c r="AA18" s="306">
        <f t="shared" si="4"/>
        <v>0</v>
      </c>
      <c r="AB18" s="16">
        <f t="shared" si="5"/>
        <v>0</v>
      </c>
      <c r="AC18" s="267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67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7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67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0"/>
      <c r="L19" s="70"/>
      <c r="M19" s="280"/>
      <c r="N19" s="250"/>
      <c r="O19" s="250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2">
        <f t="shared" si="0"/>
        <v>0</v>
      </c>
      <c r="U19" s="175" t="str">
        <f t="shared" si="2"/>
        <v/>
      </c>
      <c r="V19" s="120"/>
      <c r="W19" s="124">
        <f t="shared" si="8"/>
        <v>0</v>
      </c>
      <c r="X19" s="286">
        <v>0</v>
      </c>
      <c r="Y19" s="270">
        <f t="shared" si="3"/>
        <v>7</v>
      </c>
      <c r="Z19" s="128" t="s">
        <v>6</v>
      </c>
      <c r="AA19" s="306">
        <f t="shared" si="4"/>
        <v>0</v>
      </c>
      <c r="AB19" s="16">
        <f t="shared" si="5"/>
        <v>0</v>
      </c>
      <c r="AC19" s="267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67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7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67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0"/>
      <c r="L20" s="70"/>
      <c r="M20" s="280"/>
      <c r="N20" s="250"/>
      <c r="O20" s="250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2">
        <f t="shared" si="0"/>
        <v>0</v>
      </c>
      <c r="U20" s="175" t="str">
        <f t="shared" si="2"/>
        <v/>
      </c>
      <c r="V20" s="120"/>
      <c r="W20" s="124">
        <f t="shared" si="8"/>
        <v>0</v>
      </c>
      <c r="X20" s="286">
        <v>0</v>
      </c>
      <c r="Y20" s="270">
        <f t="shared" si="3"/>
        <v>8</v>
      </c>
      <c r="Z20" s="128" t="s">
        <v>6</v>
      </c>
      <c r="AA20" s="306">
        <f t="shared" si="4"/>
        <v>0</v>
      </c>
      <c r="AB20" s="16">
        <f t="shared" si="5"/>
        <v>0</v>
      </c>
      <c r="AC20" s="267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67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7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67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0"/>
      <c r="L21" s="70"/>
      <c r="M21" s="280"/>
      <c r="N21" s="250"/>
      <c r="O21" s="250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2">
        <f t="shared" si="0"/>
        <v>0</v>
      </c>
      <c r="U21" s="175" t="str">
        <f t="shared" si="2"/>
        <v/>
      </c>
      <c r="V21" s="120"/>
      <c r="W21" s="124">
        <f t="shared" si="8"/>
        <v>0</v>
      </c>
      <c r="X21" s="286">
        <v>0</v>
      </c>
      <c r="Y21" s="270">
        <f t="shared" si="3"/>
        <v>9</v>
      </c>
      <c r="Z21" s="128" t="s">
        <v>6</v>
      </c>
      <c r="AA21" s="306">
        <f t="shared" si="4"/>
        <v>0</v>
      </c>
      <c r="AB21" s="16">
        <f t="shared" si="5"/>
        <v>0</v>
      </c>
      <c r="AC21" s="267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67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7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67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0"/>
      <c r="L22" s="70"/>
      <c r="M22" s="280"/>
      <c r="N22" s="250"/>
      <c r="O22" s="250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5" t="str">
        <f t="shared" si="2"/>
        <v/>
      </c>
      <c r="V22" s="67"/>
      <c r="W22" s="124">
        <f t="shared" si="8"/>
        <v>0</v>
      </c>
      <c r="X22" s="286">
        <v>0</v>
      </c>
      <c r="Y22" s="270">
        <f t="shared" si="3"/>
        <v>10</v>
      </c>
      <c r="Z22" s="128" t="s">
        <v>6</v>
      </c>
      <c r="AA22" s="306">
        <f t="shared" si="4"/>
        <v>0</v>
      </c>
      <c r="AB22" s="16">
        <f t="shared" si="5"/>
        <v>0</v>
      </c>
      <c r="AC22" s="267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67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7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67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0"/>
      <c r="L23" s="70"/>
      <c r="M23" s="280"/>
      <c r="N23" s="250"/>
      <c r="O23" s="250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5" t="str">
        <f t="shared" si="2"/>
        <v/>
      </c>
      <c r="V23" s="67"/>
      <c r="W23" s="124">
        <f t="shared" si="8"/>
        <v>0</v>
      </c>
      <c r="X23" s="286">
        <v>0</v>
      </c>
      <c r="Y23" s="270">
        <f t="shared" si="3"/>
        <v>11</v>
      </c>
      <c r="Z23" s="128" t="s">
        <v>6</v>
      </c>
      <c r="AA23" s="306">
        <f t="shared" si="4"/>
        <v>0</v>
      </c>
      <c r="AB23" s="16">
        <f t="shared" si="5"/>
        <v>0</v>
      </c>
      <c r="AC23" s="267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67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7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67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0"/>
      <c r="L24" s="70"/>
      <c r="M24" s="280"/>
      <c r="N24" s="250"/>
      <c r="O24" s="250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5" t="str">
        <f t="shared" si="2"/>
        <v/>
      </c>
      <c r="V24" s="67"/>
      <c r="W24" s="124">
        <f t="shared" si="8"/>
        <v>0</v>
      </c>
      <c r="X24" s="286">
        <v>0</v>
      </c>
      <c r="Y24" s="270">
        <f t="shared" si="3"/>
        <v>12</v>
      </c>
      <c r="Z24" s="128" t="s">
        <v>6</v>
      </c>
      <c r="AA24" s="306">
        <f t="shared" si="4"/>
        <v>0</v>
      </c>
      <c r="AB24" s="16">
        <f t="shared" si="5"/>
        <v>0</v>
      </c>
      <c r="AC24" s="267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67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7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67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0"/>
      <c r="L25" s="70"/>
      <c r="M25" s="280"/>
      <c r="N25" s="250"/>
      <c r="O25" s="250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5" t="str">
        <f t="shared" si="2"/>
        <v/>
      </c>
      <c r="V25" s="67"/>
      <c r="W25" s="124">
        <f t="shared" si="8"/>
        <v>0</v>
      </c>
      <c r="X25" s="286">
        <v>0</v>
      </c>
      <c r="Y25" s="270">
        <f t="shared" si="3"/>
        <v>13</v>
      </c>
      <c r="Z25" s="128" t="s">
        <v>6</v>
      </c>
      <c r="AA25" s="306">
        <f t="shared" si="4"/>
        <v>0</v>
      </c>
      <c r="AB25" s="16">
        <f t="shared" si="5"/>
        <v>0</v>
      </c>
      <c r="AC25" s="267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67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7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67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0"/>
      <c r="L26" s="70"/>
      <c r="M26" s="280"/>
      <c r="N26" s="250"/>
      <c r="O26" s="250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5" t="str">
        <f t="shared" si="2"/>
        <v/>
      </c>
      <c r="V26" s="67"/>
      <c r="W26" s="124">
        <f t="shared" si="8"/>
        <v>0</v>
      </c>
      <c r="X26" s="286">
        <v>0</v>
      </c>
      <c r="Y26" s="270">
        <f t="shared" si="3"/>
        <v>14</v>
      </c>
      <c r="Z26" s="128" t="s">
        <v>6</v>
      </c>
      <c r="AA26" s="306">
        <f t="shared" si="4"/>
        <v>0</v>
      </c>
      <c r="AB26" s="16">
        <f t="shared" si="5"/>
        <v>0</v>
      </c>
      <c r="AC26" s="267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67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7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67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0"/>
      <c r="L27" s="70"/>
      <c r="M27" s="280"/>
      <c r="N27" s="250"/>
      <c r="O27" s="250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5" t="str">
        <f t="shared" si="2"/>
        <v/>
      </c>
      <c r="V27" s="67"/>
      <c r="W27" s="124">
        <f t="shared" si="8"/>
        <v>0</v>
      </c>
      <c r="X27" s="286">
        <v>0</v>
      </c>
      <c r="Y27" s="270">
        <f t="shared" si="3"/>
        <v>15</v>
      </c>
      <c r="Z27" s="128" t="s">
        <v>6</v>
      </c>
      <c r="AA27" s="306">
        <f t="shared" si="4"/>
        <v>0</v>
      </c>
      <c r="AB27" s="16">
        <f t="shared" si="5"/>
        <v>0</v>
      </c>
      <c r="AC27" s="267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67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7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67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0"/>
      <c r="L28" s="70"/>
      <c r="M28" s="280"/>
      <c r="N28" s="250"/>
      <c r="O28" s="250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5" t="str">
        <f t="shared" si="2"/>
        <v/>
      </c>
      <c r="V28" s="67"/>
      <c r="W28" s="124">
        <f t="shared" si="8"/>
        <v>0</v>
      </c>
      <c r="X28" s="286">
        <v>0</v>
      </c>
      <c r="Y28" s="270">
        <f t="shared" si="3"/>
        <v>16</v>
      </c>
      <c r="Z28" s="128" t="s">
        <v>6</v>
      </c>
      <c r="AA28" s="306">
        <f t="shared" si="4"/>
        <v>0</v>
      </c>
      <c r="AB28" s="16">
        <f t="shared" si="5"/>
        <v>0</v>
      </c>
      <c r="AC28" s="267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67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7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67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0"/>
      <c r="L29" s="70"/>
      <c r="M29" s="280"/>
      <c r="N29" s="250"/>
      <c r="O29" s="250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5" t="str">
        <f t="shared" si="2"/>
        <v/>
      </c>
      <c r="V29" s="67"/>
      <c r="W29" s="124">
        <f t="shared" si="8"/>
        <v>0</v>
      </c>
      <c r="X29" s="286">
        <v>0</v>
      </c>
      <c r="Y29" s="270">
        <f t="shared" si="3"/>
        <v>17</v>
      </c>
      <c r="Z29" s="128" t="s">
        <v>6</v>
      </c>
      <c r="AA29" s="306">
        <f t="shared" si="4"/>
        <v>0</v>
      </c>
      <c r="AB29" s="16">
        <f t="shared" si="5"/>
        <v>0</v>
      </c>
      <c r="AC29" s="267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67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7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67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0"/>
      <c r="L30" s="70"/>
      <c r="M30" s="280"/>
      <c r="N30" s="250"/>
      <c r="O30" s="250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5" t="str">
        <f t="shared" si="2"/>
        <v/>
      </c>
      <c r="V30" s="67"/>
      <c r="W30" s="124">
        <f t="shared" si="8"/>
        <v>0</v>
      </c>
      <c r="X30" s="286">
        <v>0</v>
      </c>
      <c r="Y30" s="270">
        <f t="shared" si="3"/>
        <v>18</v>
      </c>
      <c r="Z30" s="128" t="s">
        <v>6</v>
      </c>
      <c r="AA30" s="306">
        <f t="shared" si="4"/>
        <v>0</v>
      </c>
      <c r="AB30" s="16">
        <f t="shared" si="5"/>
        <v>0</v>
      </c>
      <c r="AC30" s="267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7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7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7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0"/>
      <c r="L31" s="70"/>
      <c r="M31" s="280"/>
      <c r="N31" s="250"/>
      <c r="O31" s="250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5" t="str">
        <f t="shared" si="2"/>
        <v/>
      </c>
      <c r="V31" s="67"/>
      <c r="W31" s="124">
        <f t="shared" si="8"/>
        <v>0</v>
      </c>
      <c r="X31" s="286">
        <v>0</v>
      </c>
      <c r="Y31" s="270">
        <f t="shared" si="3"/>
        <v>19</v>
      </c>
      <c r="Z31" s="128" t="s">
        <v>6</v>
      </c>
      <c r="AA31" s="306">
        <f t="shared" si="4"/>
        <v>0</v>
      </c>
      <c r="AB31" s="16">
        <f t="shared" si="5"/>
        <v>0</v>
      </c>
      <c r="AC31" s="267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7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7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7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0"/>
      <c r="L32" s="70"/>
      <c r="M32" s="280"/>
      <c r="N32" s="250"/>
      <c r="O32" s="250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5" t="str">
        <f t="shared" si="2"/>
        <v/>
      </c>
      <c r="V32" s="67"/>
      <c r="W32" s="124">
        <f t="shared" si="8"/>
        <v>0</v>
      </c>
      <c r="X32" s="286">
        <v>0</v>
      </c>
      <c r="Y32" s="270">
        <f t="shared" si="3"/>
        <v>20</v>
      </c>
      <c r="Z32" s="128" t="s">
        <v>6</v>
      </c>
      <c r="AA32" s="306">
        <f t="shared" si="4"/>
        <v>0</v>
      </c>
      <c r="AB32" s="16">
        <f t="shared" si="5"/>
        <v>0</v>
      </c>
      <c r="AC32" s="267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7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7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7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0"/>
      <c r="L33" s="70"/>
      <c r="M33" s="280"/>
      <c r="N33" s="250"/>
      <c r="O33" s="250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5" t="str">
        <f t="shared" si="2"/>
        <v/>
      </c>
      <c r="V33" s="67"/>
      <c r="W33" s="124">
        <f t="shared" si="8"/>
        <v>0</v>
      </c>
      <c r="X33" s="286">
        <v>0</v>
      </c>
      <c r="Y33" s="270">
        <f t="shared" si="3"/>
        <v>21</v>
      </c>
      <c r="Z33" s="128" t="s">
        <v>6</v>
      </c>
      <c r="AA33" s="306">
        <f t="shared" si="4"/>
        <v>0</v>
      </c>
      <c r="AB33" s="16">
        <f t="shared" si="5"/>
        <v>0</v>
      </c>
      <c r="AC33" s="267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7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7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7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0"/>
      <c r="L34" s="70"/>
      <c r="M34" s="280"/>
      <c r="N34" s="250"/>
      <c r="O34" s="250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5" t="str">
        <f t="shared" si="2"/>
        <v/>
      </c>
      <c r="V34" s="67"/>
      <c r="W34" s="124">
        <f t="shared" si="8"/>
        <v>0</v>
      </c>
      <c r="X34" s="286">
        <v>0</v>
      </c>
      <c r="Y34" s="270">
        <f t="shared" si="3"/>
        <v>22</v>
      </c>
      <c r="Z34" s="128" t="s">
        <v>6</v>
      </c>
      <c r="AA34" s="306">
        <f t="shared" si="4"/>
        <v>0</v>
      </c>
      <c r="AB34" s="16">
        <f t="shared" si="5"/>
        <v>0</v>
      </c>
      <c r="AC34" s="267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7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7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7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0"/>
      <c r="L35" s="70"/>
      <c r="M35" s="280"/>
      <c r="N35" s="250"/>
      <c r="O35" s="250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5" t="str">
        <f t="shared" si="2"/>
        <v/>
      </c>
      <c r="V35" s="67"/>
      <c r="W35" s="124">
        <f t="shared" si="8"/>
        <v>0</v>
      </c>
      <c r="X35" s="286">
        <v>0</v>
      </c>
      <c r="Y35" s="270">
        <f t="shared" si="3"/>
        <v>23</v>
      </c>
      <c r="Z35" s="128" t="s">
        <v>6</v>
      </c>
      <c r="AA35" s="306">
        <f t="shared" si="4"/>
        <v>0</v>
      </c>
      <c r="AB35" s="16">
        <f t="shared" si="5"/>
        <v>0</v>
      </c>
      <c r="AC35" s="267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7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7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7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0"/>
      <c r="L36" s="70"/>
      <c r="M36" s="280"/>
      <c r="N36" s="250"/>
      <c r="O36" s="250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5" t="str">
        <f t="shared" si="2"/>
        <v/>
      </c>
      <c r="V36" s="67"/>
      <c r="W36" s="124">
        <f t="shared" si="8"/>
        <v>0</v>
      </c>
      <c r="X36" s="286">
        <v>0</v>
      </c>
      <c r="Y36" s="270">
        <f t="shared" si="3"/>
        <v>24</v>
      </c>
      <c r="Z36" s="128" t="s">
        <v>6</v>
      </c>
      <c r="AA36" s="306">
        <f t="shared" si="4"/>
        <v>0</v>
      </c>
      <c r="AB36" s="16">
        <f t="shared" si="5"/>
        <v>0</v>
      </c>
      <c r="AC36" s="267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7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7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7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0"/>
      <c r="L37" s="70"/>
      <c r="M37" s="280"/>
      <c r="N37" s="250"/>
      <c r="O37" s="250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5" t="str">
        <f t="shared" si="2"/>
        <v/>
      </c>
      <c r="V37" s="67"/>
      <c r="W37" s="124">
        <f t="shared" si="8"/>
        <v>0</v>
      </c>
      <c r="X37" s="286">
        <v>0</v>
      </c>
      <c r="Y37" s="270">
        <f t="shared" si="3"/>
        <v>25</v>
      </c>
      <c r="Z37" s="128" t="s">
        <v>6</v>
      </c>
      <c r="AA37" s="306">
        <f t="shared" si="4"/>
        <v>0</v>
      </c>
      <c r="AB37" s="16">
        <f t="shared" si="5"/>
        <v>0</v>
      </c>
      <c r="AC37" s="267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7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7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7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0"/>
      <c r="L38" s="70"/>
      <c r="M38" s="280"/>
      <c r="N38" s="250"/>
      <c r="O38" s="250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5" t="str">
        <f t="shared" si="2"/>
        <v/>
      </c>
      <c r="V38" s="67"/>
      <c r="W38" s="124">
        <f t="shared" si="8"/>
        <v>0</v>
      </c>
      <c r="X38" s="286">
        <v>0</v>
      </c>
      <c r="Y38" s="270">
        <f t="shared" si="3"/>
        <v>26</v>
      </c>
      <c r="Z38" s="128" t="s">
        <v>6</v>
      </c>
      <c r="AA38" s="306">
        <f t="shared" si="4"/>
        <v>0</v>
      </c>
      <c r="AB38" s="16">
        <f t="shared" si="5"/>
        <v>0</v>
      </c>
      <c r="AC38" s="267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7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7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7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0"/>
      <c r="L39" s="70"/>
      <c r="M39" s="280"/>
      <c r="N39" s="250"/>
      <c r="O39" s="250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5" t="str">
        <f t="shared" si="2"/>
        <v/>
      </c>
      <c r="V39" s="67"/>
      <c r="W39" s="124">
        <f t="shared" si="8"/>
        <v>0</v>
      </c>
      <c r="X39" s="286">
        <v>0</v>
      </c>
      <c r="Y39" s="270">
        <f t="shared" si="3"/>
        <v>27</v>
      </c>
      <c r="Z39" s="128" t="s">
        <v>6</v>
      </c>
      <c r="AA39" s="306">
        <f t="shared" si="4"/>
        <v>0</v>
      </c>
      <c r="AB39" s="16">
        <f t="shared" si="5"/>
        <v>0</v>
      </c>
      <c r="AC39" s="267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7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7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7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0"/>
      <c r="L40" s="70"/>
      <c r="M40" s="250"/>
      <c r="N40" s="250"/>
      <c r="O40" s="250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5" t="str">
        <f t="shared" si="2"/>
        <v/>
      </c>
      <c r="V40" s="67"/>
      <c r="W40" s="124">
        <f t="shared" si="8"/>
        <v>0</v>
      </c>
      <c r="X40" s="286">
        <v>0</v>
      </c>
      <c r="Y40" s="270">
        <f t="shared" si="3"/>
        <v>28</v>
      </c>
      <c r="Z40" s="128" t="s">
        <v>6</v>
      </c>
      <c r="AA40" s="306">
        <f t="shared" si="4"/>
        <v>0</v>
      </c>
      <c r="AB40" s="16">
        <f t="shared" si="5"/>
        <v>0</v>
      </c>
      <c r="AC40" s="267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7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7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7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0"/>
      <c r="L41" s="70"/>
      <c r="M41" s="250"/>
      <c r="N41" s="250"/>
      <c r="O41" s="250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5" t="str">
        <f t="shared" si="2"/>
        <v/>
      </c>
      <c r="V41" s="67"/>
      <c r="W41" s="124">
        <f t="shared" si="8"/>
        <v>0</v>
      </c>
      <c r="X41" s="286">
        <v>0</v>
      </c>
      <c r="Y41" s="270">
        <f t="shared" si="3"/>
        <v>29</v>
      </c>
      <c r="Z41" s="128" t="s">
        <v>6</v>
      </c>
      <c r="AA41" s="306">
        <f t="shared" si="4"/>
        <v>0</v>
      </c>
      <c r="AB41" s="16">
        <f t="shared" si="5"/>
        <v>0</v>
      </c>
      <c r="AC41" s="267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7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7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7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0"/>
      <c r="L42" s="70"/>
      <c r="M42" s="250"/>
      <c r="N42" s="250"/>
      <c r="O42" s="250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5" t="str">
        <f t="shared" si="2"/>
        <v/>
      </c>
      <c r="V42" s="67"/>
      <c r="W42" s="124">
        <f t="shared" si="8"/>
        <v>0</v>
      </c>
      <c r="X42" s="286">
        <v>0</v>
      </c>
      <c r="Y42" s="270">
        <f t="shared" si="3"/>
        <v>30</v>
      </c>
      <c r="Z42" s="128" t="s">
        <v>6</v>
      </c>
      <c r="AA42" s="306">
        <f t="shared" si="4"/>
        <v>0</v>
      </c>
      <c r="AB42" s="16">
        <f t="shared" si="5"/>
        <v>0</v>
      </c>
      <c r="AC42" s="267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7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7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7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0"/>
      <c r="L43" s="70"/>
      <c r="M43" s="250"/>
      <c r="N43" s="250"/>
      <c r="O43" s="250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5" t="str">
        <f t="shared" si="2"/>
        <v/>
      </c>
      <c r="V43" s="67"/>
      <c r="W43" s="124">
        <f t="shared" si="8"/>
        <v>0</v>
      </c>
      <c r="X43" s="286">
        <v>0</v>
      </c>
      <c r="Y43" s="270">
        <f t="shared" si="3"/>
        <v>31</v>
      </c>
      <c r="Z43" s="128" t="s">
        <v>6</v>
      </c>
      <c r="AA43" s="306">
        <f t="shared" si="4"/>
        <v>0</v>
      </c>
      <c r="AB43" s="16">
        <f t="shared" si="5"/>
        <v>0</v>
      </c>
      <c r="AC43" s="267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7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7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7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0"/>
      <c r="L44" s="70"/>
      <c r="M44" s="250"/>
      <c r="N44" s="250"/>
      <c r="O44" s="250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5" t="str">
        <f t="shared" si="2"/>
        <v/>
      </c>
      <c r="V44" s="67"/>
      <c r="W44" s="124">
        <f t="shared" si="8"/>
        <v>0</v>
      </c>
      <c r="X44" s="286">
        <v>0</v>
      </c>
      <c r="Y44" s="270">
        <f t="shared" si="3"/>
        <v>32</v>
      </c>
      <c r="Z44" s="128" t="s">
        <v>6</v>
      </c>
      <c r="AA44" s="306">
        <f t="shared" si="4"/>
        <v>0</v>
      </c>
      <c r="AB44" s="16">
        <f t="shared" si="5"/>
        <v>0</v>
      </c>
      <c r="AC44" s="267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7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7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7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0"/>
      <c r="L45" s="70"/>
      <c r="M45" s="250"/>
      <c r="N45" s="250"/>
      <c r="O45" s="250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5" t="str">
        <f t="shared" si="2"/>
        <v/>
      </c>
      <c r="V45" s="67"/>
      <c r="W45" s="124">
        <f t="shared" si="8"/>
        <v>0</v>
      </c>
      <c r="X45" s="286">
        <v>0</v>
      </c>
      <c r="Y45" s="270">
        <f t="shared" si="3"/>
        <v>33</v>
      </c>
      <c r="Z45" s="128" t="s">
        <v>6</v>
      </c>
      <c r="AA45" s="306">
        <f t="shared" si="4"/>
        <v>0</v>
      </c>
      <c r="AB45" s="16">
        <f t="shared" si="5"/>
        <v>0</v>
      </c>
      <c r="AC45" s="267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7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7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7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0"/>
      <c r="L46" s="70"/>
      <c r="M46" s="250"/>
      <c r="N46" s="250"/>
      <c r="O46" s="250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5" t="str">
        <f t="shared" si="2"/>
        <v/>
      </c>
      <c r="V46" s="67"/>
      <c r="W46" s="124">
        <f t="shared" si="8"/>
        <v>0</v>
      </c>
      <c r="X46" s="286">
        <v>0</v>
      </c>
      <c r="Y46" s="270">
        <f t="shared" si="3"/>
        <v>34</v>
      </c>
      <c r="Z46" s="128" t="s">
        <v>6</v>
      </c>
      <c r="AA46" s="306">
        <f t="shared" si="4"/>
        <v>0</v>
      </c>
      <c r="AB46" s="16">
        <f t="shared" si="5"/>
        <v>0</v>
      </c>
      <c r="AC46" s="267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7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7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7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0"/>
      <c r="L47" s="70"/>
      <c r="M47" s="250"/>
      <c r="N47" s="250"/>
      <c r="O47" s="250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5" t="str">
        <f t="shared" si="2"/>
        <v/>
      </c>
      <c r="V47" s="67"/>
      <c r="W47" s="124">
        <f t="shared" si="8"/>
        <v>0</v>
      </c>
      <c r="X47" s="286">
        <v>0</v>
      </c>
      <c r="Y47" s="270">
        <f t="shared" si="3"/>
        <v>35</v>
      </c>
      <c r="Z47" s="128" t="s">
        <v>6</v>
      </c>
      <c r="AA47" s="306">
        <f t="shared" si="4"/>
        <v>0</v>
      </c>
      <c r="AB47" s="16">
        <f t="shared" si="5"/>
        <v>0</v>
      </c>
      <c r="AC47" s="267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7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7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7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0"/>
      <c r="L48" s="70"/>
      <c r="M48" s="250"/>
      <c r="N48" s="250"/>
      <c r="O48" s="250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5" t="str">
        <f t="shared" si="2"/>
        <v/>
      </c>
      <c r="V48" s="67"/>
      <c r="W48" s="124">
        <f t="shared" si="8"/>
        <v>0</v>
      </c>
      <c r="X48" s="286">
        <v>0</v>
      </c>
      <c r="Y48" s="270">
        <f t="shared" si="3"/>
        <v>36</v>
      </c>
      <c r="Z48" s="128" t="s">
        <v>6</v>
      </c>
      <c r="AA48" s="306">
        <f t="shared" si="4"/>
        <v>0</v>
      </c>
      <c r="AB48" s="16">
        <f t="shared" si="5"/>
        <v>0</v>
      </c>
      <c r="AC48" s="267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7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7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7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0"/>
      <c r="L49" s="70"/>
      <c r="M49" s="250"/>
      <c r="N49" s="250"/>
      <c r="O49" s="250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5" t="str">
        <f t="shared" si="2"/>
        <v/>
      </c>
      <c r="V49" s="67"/>
      <c r="W49" s="124">
        <f t="shared" si="8"/>
        <v>0</v>
      </c>
      <c r="X49" s="286">
        <v>0</v>
      </c>
      <c r="Y49" s="270">
        <f t="shared" si="3"/>
        <v>37</v>
      </c>
      <c r="Z49" s="128" t="s">
        <v>6</v>
      </c>
      <c r="AA49" s="306">
        <f t="shared" si="4"/>
        <v>0</v>
      </c>
      <c r="AB49" s="16">
        <f t="shared" si="5"/>
        <v>0</v>
      </c>
      <c r="AC49" s="267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7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7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7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0"/>
      <c r="L50" s="70"/>
      <c r="M50" s="250"/>
      <c r="N50" s="250"/>
      <c r="O50" s="250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5" t="str">
        <f t="shared" si="2"/>
        <v/>
      </c>
      <c r="V50" s="67"/>
      <c r="W50" s="124">
        <f t="shared" si="8"/>
        <v>0</v>
      </c>
      <c r="X50" s="286">
        <v>0</v>
      </c>
      <c r="Y50" s="270">
        <f t="shared" si="3"/>
        <v>38</v>
      </c>
      <c r="Z50" s="128" t="s">
        <v>6</v>
      </c>
      <c r="AA50" s="306">
        <f t="shared" si="4"/>
        <v>0</v>
      </c>
      <c r="AB50" s="16">
        <f t="shared" si="5"/>
        <v>0</v>
      </c>
      <c r="AC50" s="267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7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7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7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0"/>
      <c r="L51" s="70"/>
      <c r="M51" s="250"/>
      <c r="N51" s="250"/>
      <c r="O51" s="250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5" t="str">
        <f t="shared" si="2"/>
        <v/>
      </c>
      <c r="V51" s="67"/>
      <c r="W51" s="124">
        <f t="shared" si="8"/>
        <v>0</v>
      </c>
      <c r="X51" s="286">
        <v>0</v>
      </c>
      <c r="Y51" s="270">
        <f t="shared" si="3"/>
        <v>39</v>
      </c>
      <c r="Z51" s="128" t="s">
        <v>6</v>
      </c>
      <c r="AA51" s="306">
        <f t="shared" si="4"/>
        <v>0</v>
      </c>
      <c r="AB51" s="16">
        <f t="shared" si="5"/>
        <v>0</v>
      </c>
      <c r="AC51" s="267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7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7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7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0"/>
      <c r="L52" s="70"/>
      <c r="M52" s="250"/>
      <c r="N52" s="250"/>
      <c r="O52" s="250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5" t="str">
        <f t="shared" si="2"/>
        <v/>
      </c>
      <c r="V52" s="67"/>
      <c r="W52" s="124">
        <f t="shared" si="8"/>
        <v>0</v>
      </c>
      <c r="X52" s="286">
        <v>0</v>
      </c>
      <c r="Y52" s="270">
        <f t="shared" si="3"/>
        <v>40</v>
      </c>
      <c r="Z52" s="128" t="s">
        <v>6</v>
      </c>
      <c r="AA52" s="306">
        <f t="shared" si="4"/>
        <v>0</v>
      </c>
      <c r="AB52" s="16">
        <f t="shared" si="5"/>
        <v>0</v>
      </c>
      <c r="AC52" s="267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7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7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7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0"/>
      <c r="AC53" s="267"/>
      <c r="AD53" s="120"/>
      <c r="AE53" s="120"/>
      <c r="AF53" s="67"/>
      <c r="AG53" s="67"/>
      <c r="AH53" s="67"/>
      <c r="AI53" s="67"/>
      <c r="AJ53" s="67"/>
      <c r="AK53" s="267"/>
      <c r="AL53" s="67"/>
      <c r="AM53" s="67"/>
      <c r="AN53" s="67"/>
      <c r="AO53" s="267"/>
      <c r="AP53" s="67"/>
      <c r="AQ53" s="67"/>
      <c r="AR53" s="67"/>
      <c r="AS53" s="2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198"/>
      <c r="C54" s="199"/>
      <c r="D54" s="195"/>
      <c r="E54" s="202"/>
      <c r="F54" s="300"/>
      <c r="G54" s="256"/>
      <c r="H54" s="307" t="str">
        <f>IF(AA10&gt;0,"PERSIANAS APLICABLES EN PROMOCION "&amp;AA10,"")</f>
        <v/>
      </c>
      <c r="I54" s="112"/>
      <c r="J54" s="112"/>
      <c r="K54" s="256"/>
      <c r="L54" s="112"/>
      <c r="M54" s="256"/>
      <c r="N54" s="256"/>
      <c r="O54" s="256"/>
      <c r="P54" s="112"/>
      <c r="Q54" s="112"/>
      <c r="R54" s="112"/>
      <c r="S54" s="193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0"/>
      <c r="AC54" s="267"/>
      <c r="AD54" s="120"/>
      <c r="AE54" s="120"/>
      <c r="AF54" s="67"/>
      <c r="AG54" s="67"/>
      <c r="AH54" s="67"/>
      <c r="AI54" s="67"/>
      <c r="AJ54" s="67"/>
      <c r="AK54" s="267"/>
      <c r="AL54" s="67"/>
      <c r="AM54" s="67"/>
      <c r="AN54" s="67"/>
      <c r="AO54" s="267"/>
      <c r="AP54" s="67"/>
      <c r="AQ54" s="67"/>
      <c r="AR54" s="67"/>
      <c r="AS54" s="2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198"/>
      <c r="C55" s="199"/>
      <c r="D55" s="196"/>
      <c r="E55" s="202"/>
      <c r="F55" s="300"/>
      <c r="G55" s="113"/>
      <c r="H55" s="113"/>
      <c r="I55" s="113"/>
      <c r="J55" s="113"/>
      <c r="K55" s="257"/>
      <c r="L55" s="113"/>
      <c r="M55" s="257"/>
      <c r="N55" s="257"/>
      <c r="O55" s="257"/>
      <c r="P55" s="113"/>
      <c r="Q55" s="113"/>
      <c r="R55" s="113"/>
      <c r="S55" s="193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0"/>
      <c r="AC55" s="267"/>
      <c r="AD55" s="120"/>
      <c r="AE55" s="120"/>
      <c r="AF55" s="67"/>
      <c r="AG55" s="67"/>
      <c r="AH55" s="67"/>
      <c r="AI55" s="67"/>
      <c r="AJ55" s="67"/>
      <c r="AK55" s="267"/>
      <c r="AL55" s="67"/>
      <c r="AM55" s="67"/>
      <c r="AN55" s="67"/>
      <c r="AO55" s="267"/>
      <c r="AP55" s="67"/>
      <c r="AQ55" s="67"/>
      <c r="AR55" s="67"/>
      <c r="AS55" s="2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198"/>
      <c r="C56" s="199"/>
      <c r="D56" s="196"/>
      <c r="E56" s="202"/>
      <c r="F56" s="300"/>
      <c r="G56" s="113"/>
      <c r="H56" s="113"/>
      <c r="I56" s="113"/>
      <c r="J56" s="113"/>
      <c r="K56" s="257"/>
      <c r="L56" s="113"/>
      <c r="M56" s="257"/>
      <c r="N56" s="257"/>
      <c r="O56" s="257"/>
      <c r="P56" s="113"/>
      <c r="Q56" s="113"/>
      <c r="R56" s="113"/>
      <c r="S56" s="193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0"/>
      <c r="AC56" s="267"/>
      <c r="AD56" s="120"/>
      <c r="AE56" s="120"/>
      <c r="AF56" s="67"/>
      <c r="AG56" s="67"/>
      <c r="AH56" s="67"/>
      <c r="AI56" s="67"/>
      <c r="AJ56" s="67"/>
      <c r="AK56" s="267"/>
      <c r="AL56" s="67"/>
      <c r="AM56" s="67"/>
      <c r="AN56" s="67"/>
      <c r="AO56" s="267"/>
      <c r="AP56" s="67"/>
      <c r="AQ56" s="67"/>
      <c r="AR56" s="67"/>
      <c r="AS56" s="2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0"/>
      <c r="C57" s="201"/>
      <c r="D57" s="197"/>
      <c r="E57" s="203"/>
      <c r="F57" s="301"/>
      <c r="G57" s="115"/>
      <c r="H57" s="115"/>
      <c r="I57" s="115"/>
      <c r="J57" s="115"/>
      <c r="K57" s="258"/>
      <c r="L57" s="115"/>
      <c r="M57" s="258"/>
      <c r="N57" s="258"/>
      <c r="O57" s="258"/>
      <c r="P57" s="115"/>
      <c r="Q57" s="115"/>
      <c r="R57" s="115"/>
      <c r="S57" s="194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0"/>
      <c r="AC57" s="267"/>
      <c r="AD57" s="120"/>
      <c r="AE57" s="120"/>
      <c r="AF57" s="67"/>
      <c r="AG57" s="67"/>
      <c r="AH57" s="67"/>
      <c r="AI57" s="67"/>
      <c r="AJ57" s="67"/>
      <c r="AK57" s="267"/>
      <c r="AL57" s="67"/>
      <c r="AM57" s="67"/>
      <c r="AN57" s="67"/>
      <c r="AO57" s="267"/>
      <c r="AP57" s="67"/>
      <c r="AQ57" s="67"/>
      <c r="AR57" s="67"/>
      <c r="AS57" s="2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59"/>
      <c r="L58" s="118"/>
      <c r="M58" s="259"/>
      <c r="N58" s="259"/>
      <c r="O58" s="259"/>
      <c r="P58" s="118"/>
      <c r="Q58" s="118"/>
      <c r="R58" s="118"/>
      <c r="S58" s="119" t="s">
        <v>68</v>
      </c>
      <c r="T58" s="234" t="s">
        <v>70</v>
      </c>
      <c r="U58" s="67"/>
      <c r="V58" s="67"/>
      <c r="W58" s="67"/>
      <c r="X58" s="67"/>
      <c r="Y58" s="67"/>
      <c r="Z58" s="67"/>
      <c r="AA58" s="67"/>
      <c r="AB58" s="270"/>
      <c r="AC58" s="267"/>
      <c r="AD58" s="120"/>
      <c r="AE58" s="120"/>
      <c r="AF58" s="67"/>
      <c r="AG58" s="67"/>
      <c r="AH58" s="67"/>
      <c r="AI58" s="67"/>
      <c r="AJ58" s="67"/>
      <c r="AK58" s="267"/>
      <c r="AL58" s="67"/>
      <c r="AM58" s="67"/>
      <c r="AN58" s="67"/>
      <c r="AO58" s="267"/>
      <c r="AP58" s="67"/>
      <c r="AQ58" s="67"/>
      <c r="AR58" s="67"/>
      <c r="AS58" s="2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1"/>
      <c r="L59" s="1"/>
      <c r="M59" s="251"/>
      <c r="N59" s="251"/>
      <c r="O59" s="251"/>
      <c r="P59" s="1"/>
      <c r="Q59" s="1"/>
      <c r="R59" s="77"/>
      <c r="S59" s="275" t="s">
        <v>62</v>
      </c>
      <c r="T59" s="74">
        <f>IF(T58="DOLLARS",SUM(T13:T52),SUM(T13:T52)*W6)</f>
        <v>173</v>
      </c>
      <c r="U59" s="4"/>
      <c r="V59" s="4"/>
      <c r="W59" s="4"/>
      <c r="X59" s="4"/>
      <c r="Y59" s="4"/>
      <c r="Z59" s="4"/>
      <c r="AA59" s="4"/>
      <c r="AB59" s="271"/>
      <c r="AC59" s="268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1"/>
      <c r="L60" s="1"/>
      <c r="M60" s="251"/>
      <c r="N60" s="251"/>
      <c r="O60" s="251"/>
      <c r="P60" s="1"/>
      <c r="Q60" s="151"/>
      <c r="R60" s="78"/>
      <c r="S60" s="274" t="s">
        <v>32</v>
      </c>
      <c r="T60" s="235">
        <v>0.4</v>
      </c>
      <c r="U60" s="4"/>
      <c r="V60" s="4"/>
      <c r="W60" s="4"/>
      <c r="X60" s="4"/>
      <c r="Y60" s="4"/>
      <c r="Z60" s="4"/>
      <c r="AA60" s="4"/>
      <c r="AB60" s="271"/>
      <c r="AC60" s="268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1"/>
      <c r="L61" s="4"/>
      <c r="M61" s="345"/>
      <c r="N61" s="342"/>
      <c r="O61" s="251"/>
      <c r="P61" s="1"/>
      <c r="Q61" s="1"/>
      <c r="R61" s="78"/>
      <c r="S61" s="274" t="s">
        <v>37</v>
      </c>
      <c r="T61" s="75">
        <f>IF(T58="DOLLARS",(T59*T60),(T59*T60))</f>
        <v>69.2</v>
      </c>
      <c r="U61" s="150"/>
      <c r="V61" s="4"/>
      <c r="W61" s="4"/>
      <c r="X61" s="4"/>
      <c r="Y61" s="4"/>
      <c r="Z61" s="4"/>
      <c r="AA61" s="4"/>
      <c r="AB61" s="271"/>
      <c r="AC61" s="268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3"/>
      <c r="L62" s="4"/>
      <c r="M62" s="345"/>
      <c r="N62" s="342"/>
      <c r="O62" s="251"/>
      <c r="P62" s="1"/>
      <c r="Q62" s="1"/>
      <c r="R62" s="78"/>
      <c r="S62" s="274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1"/>
      <c r="AC62" s="268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3"/>
      <c r="L63" s="122"/>
      <c r="M63" s="345"/>
      <c r="N63" s="341"/>
      <c r="O63" s="251"/>
      <c r="P63" s="1"/>
      <c r="Q63" s="1"/>
      <c r="R63" s="78"/>
      <c r="S63" s="274" t="s">
        <v>451</v>
      </c>
      <c r="T63" s="76">
        <f>(T59-T61)+T62</f>
        <v>103.8</v>
      </c>
      <c r="U63" s="4"/>
      <c r="V63" s="4"/>
      <c r="W63" s="4"/>
      <c r="X63" s="4"/>
      <c r="Y63" s="4"/>
      <c r="Z63" s="4"/>
      <c r="AA63" s="4"/>
      <c r="AB63" s="271"/>
      <c r="AC63" s="268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3"/>
      <c r="L64" s="1"/>
      <c r="M64" s="345"/>
      <c r="N64" s="251"/>
      <c r="O64" s="251"/>
      <c r="P64" s="1"/>
      <c r="Q64" s="1"/>
      <c r="R64" s="344" t="s">
        <v>45</v>
      </c>
      <c r="S64" s="274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1"/>
      <c r="AC64" s="268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3"/>
      <c r="L65" s="1"/>
      <c r="M65" s="345"/>
      <c r="N65" s="343"/>
      <c r="O65" s="251"/>
      <c r="P65" s="1"/>
      <c r="Q65" s="1"/>
      <c r="R65" s="78"/>
      <c r="S65" s="274" t="s">
        <v>279</v>
      </c>
      <c r="T65" s="291">
        <v>0</v>
      </c>
      <c r="U65" s="4"/>
      <c r="V65" s="4"/>
      <c r="W65" s="4"/>
      <c r="X65" s="4"/>
      <c r="Y65" s="4"/>
      <c r="Z65" s="4"/>
      <c r="AA65" s="4"/>
      <c r="AB65" s="271"/>
      <c r="AC65" s="268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3"/>
      <c r="L66" s="1"/>
      <c r="M66" s="345"/>
      <c r="N66" s="343"/>
      <c r="O66" s="251"/>
      <c r="P66" s="1"/>
      <c r="Q66" s="1"/>
      <c r="R66" s="45"/>
      <c r="S66" s="273" t="s">
        <v>155</v>
      </c>
      <c r="T66" s="107">
        <f>(T63+T64)-T65</f>
        <v>103.8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1"/>
      <c r="L67" s="1"/>
      <c r="M67" s="345"/>
      <c r="N67" s="251"/>
      <c r="O67" s="251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1"/>
      <c r="L68" s="1"/>
      <c r="M68" s="345"/>
      <c r="N68" s="251"/>
      <c r="O68" s="251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1"/>
      <c r="L69" s="1"/>
      <c r="M69" s="251"/>
      <c r="N69" s="251"/>
      <c r="O69" s="251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1"/>
      <c r="M70" s="251"/>
      <c r="N70" s="251"/>
      <c r="O70" s="251"/>
      <c r="P70" s="1"/>
      <c r="Q70" s="1"/>
      <c r="R70" s="73" t="s">
        <v>36</v>
      </c>
      <c r="S70" s="188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1"/>
      <c r="L71" s="1"/>
      <c r="M71" s="251"/>
      <c r="N71" s="251"/>
      <c r="O71" s="251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1"/>
      <c r="L72" s="1"/>
      <c r="M72" s="251"/>
      <c r="N72" s="251"/>
      <c r="O72" s="251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1"/>
      <c r="L73" s="1"/>
      <c r="M73" s="251"/>
      <c r="N73" s="251"/>
      <c r="O73" s="251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1"/>
      <c r="L74" s="1"/>
      <c r="M74" s="251"/>
      <c r="N74" s="251"/>
      <c r="O74" s="251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1"/>
      <c r="L75" s="1"/>
      <c r="M75" s="251"/>
      <c r="N75" s="251"/>
      <c r="O75" s="251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1"/>
      <c r="L76" s="1"/>
      <c r="M76" s="251"/>
      <c r="N76" s="251"/>
      <c r="O76" s="251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1"/>
      <c r="L77" s="1"/>
      <c r="M77" s="251"/>
      <c r="N77" s="251"/>
      <c r="O77" s="251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1"/>
      <c r="L78" s="1"/>
      <c r="M78" s="251"/>
      <c r="N78" s="251"/>
      <c r="O78" s="251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1"/>
      <c r="L79" s="1"/>
      <c r="M79" s="251"/>
      <c r="N79" s="251"/>
      <c r="O79" s="251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1"/>
      <c r="L80" s="1"/>
      <c r="M80" s="251"/>
      <c r="N80" s="251"/>
      <c r="O80" s="251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1"/>
      <c r="L81" s="1"/>
      <c r="M81" s="251"/>
      <c r="N81" s="251"/>
      <c r="O81" s="251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1"/>
      <c r="L82" s="1"/>
      <c r="M82" s="251"/>
      <c r="N82" s="251"/>
      <c r="O82" s="251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1"/>
      <c r="L83" s="1"/>
      <c r="M83" s="251"/>
      <c r="N83" s="251"/>
      <c r="O83" s="251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1"/>
      <c r="L84" s="1"/>
      <c r="M84" s="251"/>
      <c r="N84" s="251"/>
      <c r="O84" s="251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1"/>
      <c r="L85" s="1"/>
      <c r="M85" s="251"/>
      <c r="N85" s="251"/>
      <c r="O85" s="251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1"/>
      <c r="L86" s="1"/>
      <c r="M86" s="251"/>
      <c r="N86" s="251"/>
      <c r="O86" s="251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1"/>
      <c r="L87" s="1"/>
      <c r="M87" s="251"/>
      <c r="N87" s="251"/>
      <c r="O87" s="251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1"/>
      <c r="L88" s="1"/>
      <c r="M88" s="251"/>
      <c r="N88" s="251"/>
      <c r="O88" s="251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1"/>
      <c r="L89" s="1"/>
      <c r="M89" s="251"/>
      <c r="N89" s="251"/>
      <c r="O89" s="251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1"/>
      <c r="L90" s="1"/>
      <c r="M90" s="251"/>
      <c r="N90" s="251"/>
      <c r="O90" s="251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1"/>
      <c r="L91" s="1"/>
      <c r="M91" s="251"/>
      <c r="N91" s="251"/>
      <c r="O91" s="251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1"/>
      <c r="L92" s="1"/>
      <c r="M92" s="251"/>
      <c r="N92" s="251"/>
      <c r="O92" s="251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1"/>
      <c r="L93" s="1"/>
      <c r="M93" s="251"/>
      <c r="N93" s="251"/>
      <c r="O93" s="251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1"/>
      <c r="L94" s="1"/>
      <c r="M94" s="251"/>
      <c r="N94" s="251"/>
      <c r="O94" s="251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1"/>
      <c r="L95" s="1"/>
      <c r="M95" s="251"/>
      <c r="N95" s="251"/>
      <c r="O95" s="251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1"/>
      <c r="L96" s="1"/>
      <c r="M96" s="251"/>
      <c r="N96" s="251"/>
      <c r="O96" s="251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1"/>
      <c r="L97" s="1"/>
      <c r="M97" s="251"/>
      <c r="N97" s="251"/>
      <c r="O97" s="251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1"/>
      <c r="L98" s="1"/>
      <c r="M98" s="251"/>
      <c r="N98" s="251"/>
      <c r="O98" s="251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1"/>
      <c r="L99" s="1"/>
      <c r="M99" s="251"/>
      <c r="N99" s="251"/>
      <c r="O99" s="251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1"/>
      <c r="L100" s="1"/>
      <c r="M100" s="251"/>
      <c r="N100" s="251"/>
      <c r="O100" s="251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1"/>
      <c r="L101" s="1"/>
      <c r="M101" s="251"/>
      <c r="N101" s="251"/>
      <c r="O101" s="251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1"/>
      <c r="L102" s="1"/>
      <c r="M102" s="251"/>
      <c r="N102" s="251"/>
      <c r="O102" s="251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1"/>
      <c r="L103" s="1"/>
      <c r="M103" s="251"/>
      <c r="N103" s="251"/>
      <c r="O103" s="251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1"/>
      <c r="L104" s="1"/>
      <c r="M104" s="251"/>
      <c r="N104" s="251"/>
      <c r="O104" s="251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1"/>
      <c r="L105" s="1"/>
      <c r="M105" s="251"/>
      <c r="N105" s="251"/>
      <c r="O105" s="251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1"/>
      <c r="L106" s="1"/>
      <c r="M106" s="251"/>
      <c r="N106" s="251"/>
      <c r="O106" s="251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1"/>
      <c r="L107" s="1"/>
      <c r="M107" s="251"/>
      <c r="N107" s="251"/>
      <c r="O107" s="251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1"/>
      <c r="L108" s="1"/>
      <c r="M108" s="251"/>
      <c r="N108" s="251"/>
      <c r="O108" s="251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1"/>
      <c r="L109" s="1"/>
      <c r="M109" s="251"/>
      <c r="N109" s="251"/>
      <c r="O109" s="251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1"/>
      <c r="L110" s="1"/>
      <c r="M110" s="251"/>
      <c r="N110" s="251"/>
      <c r="O110" s="251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1"/>
      <c r="L111" s="1"/>
      <c r="M111" s="251"/>
      <c r="N111" s="251"/>
      <c r="O111" s="251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1"/>
      <c r="L112" s="1"/>
      <c r="M112" s="251"/>
      <c r="N112" s="251"/>
      <c r="O112" s="251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1"/>
      <c r="L113" s="1"/>
      <c r="M113" s="251"/>
      <c r="N113" s="251"/>
      <c r="O113" s="251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1"/>
      <c r="L114" s="1"/>
      <c r="M114" s="251"/>
      <c r="N114" s="251"/>
      <c r="O114" s="251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1"/>
      <c r="L115" s="1"/>
      <c r="M115" s="251"/>
      <c r="N115" s="251"/>
      <c r="O115" s="251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1"/>
      <c r="L116" s="1"/>
      <c r="M116" s="251"/>
      <c r="N116" s="251"/>
      <c r="O116" s="251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1"/>
      <c r="L117" s="1"/>
      <c r="M117" s="251"/>
      <c r="N117" s="251"/>
      <c r="O117" s="251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1"/>
      <c r="L118" s="1"/>
      <c r="M118" s="251"/>
      <c r="N118" s="251"/>
      <c r="O118" s="251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1"/>
      <c r="L119" s="1"/>
      <c r="M119" s="251"/>
      <c r="N119" s="251"/>
      <c r="O119" s="251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1"/>
      <c r="L120" s="1"/>
      <c r="M120" s="251"/>
      <c r="N120" s="251"/>
      <c r="O120" s="251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1"/>
      <c r="L121" s="1"/>
      <c r="M121" s="251"/>
      <c r="N121" s="251"/>
      <c r="O121" s="251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1"/>
      <c r="L122" s="1"/>
      <c r="M122" s="251"/>
      <c r="N122" s="251"/>
      <c r="O122" s="251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1"/>
      <c r="L123" s="1"/>
      <c r="M123" s="251"/>
      <c r="N123" s="251"/>
      <c r="O123" s="251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1"/>
      <c r="L124" s="1"/>
      <c r="M124" s="251"/>
      <c r="N124" s="251"/>
      <c r="O124" s="251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1"/>
      <c r="L125" s="1"/>
      <c r="M125" s="251"/>
      <c r="N125" s="251"/>
      <c r="O125" s="251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1"/>
      <c r="L126" s="1"/>
      <c r="M126" s="251"/>
      <c r="N126" s="251"/>
      <c r="O126" s="251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1"/>
      <c r="L127" s="1"/>
      <c r="M127" s="251"/>
      <c r="N127" s="251"/>
      <c r="O127" s="251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1"/>
      <c r="L128" s="1"/>
      <c r="M128" s="251"/>
      <c r="N128" s="251"/>
      <c r="O128" s="251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1"/>
      <c r="L129" s="1"/>
      <c r="M129" s="251"/>
      <c r="N129" s="251"/>
      <c r="O129" s="251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1"/>
      <c r="L130" s="1"/>
      <c r="M130" s="251"/>
      <c r="N130" s="251"/>
      <c r="O130" s="251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1"/>
      <c r="L131" s="1"/>
      <c r="M131" s="251"/>
      <c r="N131" s="251"/>
      <c r="O131" s="251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1"/>
      <c r="L132" s="1"/>
      <c r="M132" s="251"/>
      <c r="N132" s="251"/>
      <c r="O132" s="251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1"/>
      <c r="L133" s="1"/>
      <c r="M133" s="251"/>
      <c r="N133" s="251"/>
      <c r="O133" s="251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1"/>
      <c r="L134" s="1"/>
      <c r="M134" s="251"/>
      <c r="N134" s="251"/>
      <c r="O134" s="251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1"/>
      <c r="L135" s="1"/>
      <c r="M135" s="251"/>
      <c r="N135" s="251"/>
      <c r="O135" s="251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1"/>
      <c r="L136" s="1"/>
      <c r="M136" s="251"/>
      <c r="N136" s="251"/>
      <c r="O136" s="251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1"/>
      <c r="L137" s="1"/>
      <c r="M137" s="251"/>
      <c r="N137" s="251"/>
      <c r="O137" s="251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1"/>
      <c r="L138" s="1"/>
      <c r="M138" s="251"/>
      <c r="N138" s="251"/>
      <c r="O138" s="251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1"/>
      <c r="L139" s="1"/>
      <c r="M139" s="251"/>
      <c r="N139" s="251"/>
      <c r="O139" s="251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1"/>
      <c r="L140" s="1"/>
      <c r="M140" s="251"/>
      <c r="N140" s="251"/>
      <c r="O140" s="251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1"/>
      <c r="L141" s="1"/>
      <c r="M141" s="251"/>
      <c r="N141" s="251"/>
      <c r="O141" s="251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1"/>
      <c r="L142" s="1"/>
      <c r="M142" s="251"/>
      <c r="N142" s="251"/>
      <c r="O142" s="251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1"/>
      <c r="L143" s="1"/>
      <c r="M143" s="251"/>
      <c r="N143" s="251"/>
      <c r="O143" s="251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1"/>
      <c r="L144" s="1"/>
      <c r="M144" s="251"/>
      <c r="N144" s="251"/>
      <c r="O144" s="251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1"/>
      <c r="L145" s="1"/>
      <c r="M145" s="251"/>
      <c r="N145" s="251"/>
      <c r="O145" s="251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1"/>
      <c r="L146" s="1"/>
      <c r="M146" s="251"/>
      <c r="N146" s="251"/>
      <c r="O146" s="251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1"/>
      <c r="L147" s="1"/>
      <c r="M147" s="251"/>
      <c r="N147" s="251"/>
      <c r="O147" s="251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1"/>
      <c r="L148" s="1"/>
      <c r="M148" s="251"/>
      <c r="N148" s="251"/>
      <c r="O148" s="251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1"/>
      <c r="L149" s="1"/>
      <c r="M149" s="251"/>
      <c r="N149" s="251"/>
      <c r="O149" s="251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1"/>
      <c r="L150" s="1"/>
      <c r="M150" s="251"/>
      <c r="N150" s="251"/>
      <c r="O150" s="251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1"/>
      <c r="L151" s="1"/>
      <c r="M151" s="251"/>
      <c r="N151" s="251"/>
      <c r="O151" s="251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1"/>
      <c r="L152" s="1"/>
      <c r="M152" s="251"/>
      <c r="N152" s="251"/>
      <c r="O152" s="251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1"/>
      <c r="L153" s="1"/>
      <c r="M153" s="251"/>
      <c r="N153" s="251"/>
      <c r="O153" s="251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1"/>
      <c r="L154" s="1"/>
      <c r="M154" s="251"/>
      <c r="N154" s="251"/>
      <c r="O154" s="251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1"/>
      <c r="L155" s="1"/>
      <c r="M155" s="251"/>
      <c r="N155" s="251"/>
      <c r="O155" s="251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1"/>
      <c r="L156" s="1"/>
      <c r="M156" s="251"/>
      <c r="N156" s="251"/>
      <c r="O156" s="251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1"/>
      <c r="L157" s="1"/>
      <c r="M157" s="251"/>
      <c r="N157" s="251"/>
      <c r="O157" s="251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1"/>
      <c r="L158" s="1"/>
      <c r="M158" s="251"/>
      <c r="N158" s="251"/>
      <c r="O158" s="251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1"/>
      <c r="L159" s="1"/>
      <c r="M159" s="251"/>
      <c r="N159" s="251"/>
      <c r="O159" s="251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1"/>
      <c r="L160" s="1"/>
      <c r="M160" s="251"/>
      <c r="N160" s="251"/>
      <c r="O160" s="251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1"/>
      <c r="L161" s="1"/>
      <c r="M161" s="251"/>
      <c r="N161" s="251"/>
      <c r="O161" s="251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1"/>
      <c r="L162" s="1"/>
      <c r="M162" s="251"/>
      <c r="N162" s="251"/>
      <c r="O162" s="251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1"/>
      <c r="L163" s="1"/>
      <c r="M163" s="251"/>
      <c r="N163" s="251"/>
      <c r="O163" s="251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1"/>
      <c r="L164" s="1"/>
      <c r="M164" s="251"/>
      <c r="N164" s="251"/>
      <c r="O164" s="251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1"/>
      <c r="L165" s="1"/>
      <c r="M165" s="251"/>
      <c r="N165" s="251"/>
      <c r="O165" s="251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1"/>
      <c r="L166" s="1"/>
      <c r="M166" s="251"/>
      <c r="N166" s="251"/>
      <c r="O166" s="251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1"/>
      <c r="L167" s="1"/>
      <c r="M167" s="251"/>
      <c r="N167" s="251"/>
      <c r="O167" s="251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1"/>
      <c r="L168" s="1"/>
      <c r="M168" s="251"/>
      <c r="N168" s="251"/>
      <c r="O168" s="251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1"/>
      <c r="L169" s="1"/>
      <c r="M169" s="251"/>
      <c r="N169" s="251"/>
      <c r="O169" s="251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1"/>
      <c r="L170" s="1"/>
      <c r="M170" s="251"/>
      <c r="N170" s="251"/>
      <c r="O170" s="251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1"/>
      <c r="L171" s="1"/>
      <c r="M171" s="251"/>
      <c r="N171" s="251"/>
      <c r="O171" s="251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1"/>
      <c r="L172" s="1"/>
      <c r="M172" s="251"/>
      <c r="N172" s="251"/>
      <c r="O172" s="251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1"/>
      <c r="L173" s="1"/>
      <c r="M173" s="251"/>
      <c r="N173" s="251"/>
      <c r="O173" s="251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1"/>
      <c r="L174" s="1"/>
      <c r="M174" s="251"/>
      <c r="N174" s="251"/>
      <c r="O174" s="251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1"/>
      <c r="L175" s="1"/>
      <c r="M175" s="251"/>
      <c r="N175" s="251"/>
      <c r="O175" s="251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1"/>
      <c r="L176" s="1"/>
      <c r="M176" s="251"/>
      <c r="N176" s="251"/>
      <c r="O176" s="251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1"/>
      <c r="L177" s="1"/>
      <c r="M177" s="251"/>
      <c r="N177" s="251"/>
      <c r="O177" s="251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1"/>
      <c r="L178" s="1"/>
      <c r="M178" s="251"/>
      <c r="N178" s="251"/>
      <c r="O178" s="251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1"/>
      <c r="L179" s="1"/>
      <c r="M179" s="251"/>
      <c r="N179" s="251"/>
      <c r="O179" s="251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1"/>
      <c r="L180" s="1"/>
      <c r="M180" s="251"/>
      <c r="N180" s="251"/>
      <c r="O180" s="251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1"/>
      <c r="L181" s="1"/>
      <c r="M181" s="251"/>
      <c r="N181" s="251"/>
      <c r="O181" s="251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1"/>
      <c r="L182" s="1"/>
      <c r="M182" s="251"/>
      <c r="N182" s="251"/>
      <c r="O182" s="251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1"/>
      <c r="L183" s="1"/>
      <c r="M183" s="251"/>
      <c r="N183" s="251"/>
      <c r="O183" s="251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1"/>
      <c r="L184" s="1"/>
      <c r="M184" s="251"/>
      <c r="N184" s="251"/>
      <c r="O184" s="251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1"/>
      <c r="L185" s="1"/>
      <c r="M185" s="251"/>
      <c r="N185" s="251"/>
      <c r="O185" s="251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1"/>
      <c r="L186" s="1"/>
      <c r="M186" s="251"/>
      <c r="N186" s="251"/>
      <c r="O186" s="251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1"/>
      <c r="L187" s="1"/>
      <c r="M187" s="251"/>
      <c r="N187" s="251"/>
      <c r="O187" s="251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1"/>
      <c r="L188" s="1"/>
      <c r="M188" s="251"/>
      <c r="N188" s="251"/>
      <c r="O188" s="251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1"/>
      <c r="L189" s="1"/>
      <c r="M189" s="251"/>
      <c r="N189" s="251"/>
      <c r="O189" s="251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1"/>
      <c r="L190" s="1"/>
      <c r="M190" s="251"/>
      <c r="N190" s="251"/>
      <c r="O190" s="251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1"/>
      <c r="L191" s="1"/>
      <c r="M191" s="251"/>
      <c r="N191" s="251"/>
      <c r="O191" s="251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1"/>
      <c r="L192" s="1"/>
      <c r="M192" s="251"/>
      <c r="N192" s="251"/>
      <c r="O192" s="251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1"/>
      <c r="L193" s="1"/>
      <c r="M193" s="251"/>
      <c r="N193" s="251"/>
      <c r="O193" s="251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1"/>
      <c r="L194" s="1"/>
      <c r="M194" s="251"/>
      <c r="N194" s="251"/>
      <c r="O194" s="251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1"/>
      <c r="L195" s="1"/>
      <c r="M195" s="251"/>
      <c r="N195" s="251"/>
      <c r="O195" s="251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5">
        <v>44624</v>
      </c>
    </row>
    <row r="3" spans="2:28" ht="17.25">
      <c r="E3" s="129"/>
      <c r="I3" s="384" t="s">
        <v>9</v>
      </c>
      <c r="J3" s="384"/>
      <c r="K3" s="384"/>
      <c r="L3" s="384"/>
      <c r="S3" s="34" t="s">
        <v>437</v>
      </c>
    </row>
    <row r="4" spans="2:28" ht="25.5">
      <c r="D4" s="130"/>
      <c r="E4" s="131"/>
      <c r="I4" s="384"/>
      <c r="J4" s="384"/>
      <c r="K4" s="384"/>
      <c r="L4" s="384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3" t="s">
        <v>72</v>
      </c>
      <c r="V7" s="147"/>
      <c r="W7" s="1">
        <v>1</v>
      </c>
      <c r="X7" s="7">
        <f>'CALCULATOR SHEET'!I13</f>
        <v>22</v>
      </c>
      <c r="Y7" s="7">
        <f>'CALCULATOR SHEET'!J13</f>
        <v>87</v>
      </c>
      <c r="Z7" s="7">
        <f>IF(X7=0,"",MATCH(CEILING(X7,6),$C$7:$R$7,0))</f>
        <v>1</v>
      </c>
      <c r="AA7" s="7">
        <f>IF(Y7=0,"",MATCH(CEILING(Y7,6),$B$10:$B$26,0))</f>
        <v>12</v>
      </c>
      <c r="AB7" s="146">
        <f>IF(Z7="","",INDEX($C$10:$R$26,AA7,Z7))</f>
        <v>142</v>
      </c>
    </row>
    <row r="8" spans="2:28" ht="15.75">
      <c r="U8" s="383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10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159</v>
      </c>
    </row>
    <row r="8" spans="2:27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11</v>
      </c>
      <c r="J3" s="384"/>
      <c r="K3" s="384"/>
      <c r="L3" s="384"/>
      <c r="R3" s="34" t="s">
        <v>385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153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12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196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13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204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44656</v>
      </c>
    </row>
    <row r="3" spans="2:27" ht="17.25">
      <c r="E3" s="129"/>
      <c r="I3" s="384" t="s">
        <v>295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22</v>
      </c>
      <c r="X7" s="7">
        <f>'CALCULATOR SHEET'!J13</f>
        <v>87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197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1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5" t="s">
        <v>104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2" spans="1:33"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33" ht="15.75" thickBot="1"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22</v>
      </c>
      <c r="Y5" s="7">
        <f>'PM-ORDER'!P5</f>
        <v>87</v>
      </c>
      <c r="Z5" s="7">
        <f>IF(X5&lt;&gt;"",MATCH(CEILING(X5,6),$C$4:$S$4,0),"")</f>
        <v>1</v>
      </c>
      <c r="AA5" s="7">
        <f>IF(X5&lt;&gt;"",MATCH(CEILING(Y5,6),$B$7:$B$26,0),"")</f>
        <v>12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5" t="s">
        <v>93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2" t="s">
        <v>252</v>
      </c>
      <c r="D35" s="262" t="s">
        <v>252</v>
      </c>
      <c r="E35" s="262" t="s">
        <v>252</v>
      </c>
      <c r="F35" s="262" t="s">
        <v>252</v>
      </c>
      <c r="G35" s="262" t="s">
        <v>252</v>
      </c>
      <c r="H35" s="262" t="s">
        <v>252</v>
      </c>
      <c r="I35" s="262" t="s">
        <v>252</v>
      </c>
      <c r="J35" s="262" t="s">
        <v>252</v>
      </c>
      <c r="K35" s="262" t="s">
        <v>252</v>
      </c>
      <c r="L35" s="262" t="s">
        <v>252</v>
      </c>
      <c r="M35" s="262" t="s">
        <v>252</v>
      </c>
      <c r="N35" s="262" t="s">
        <v>252</v>
      </c>
      <c r="O35" s="262" t="s">
        <v>252</v>
      </c>
      <c r="P35" s="262" t="s">
        <v>252</v>
      </c>
      <c r="Q35" s="262" t="s">
        <v>252</v>
      </c>
      <c r="R35" s="262" t="s">
        <v>252</v>
      </c>
      <c r="S35" s="261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2" t="s">
        <v>252</v>
      </c>
      <c r="D36" s="262" t="s">
        <v>252</v>
      </c>
      <c r="E36" s="262" t="s">
        <v>252</v>
      </c>
      <c r="F36" s="262" t="s">
        <v>252</v>
      </c>
      <c r="G36" s="262" t="s">
        <v>252</v>
      </c>
      <c r="H36" s="262" t="s">
        <v>252</v>
      </c>
      <c r="I36" s="262" t="s">
        <v>252</v>
      </c>
      <c r="J36" s="262" t="s">
        <v>252</v>
      </c>
      <c r="K36" s="262" t="s">
        <v>252</v>
      </c>
      <c r="L36" s="262" t="s">
        <v>252</v>
      </c>
      <c r="M36" s="262" t="s">
        <v>252</v>
      </c>
      <c r="N36" s="262" t="s">
        <v>252</v>
      </c>
      <c r="O36" s="262" t="s">
        <v>252</v>
      </c>
      <c r="P36" s="262" t="s">
        <v>252</v>
      </c>
      <c r="Q36" s="262" t="s">
        <v>252</v>
      </c>
      <c r="R36" s="262" t="s">
        <v>252</v>
      </c>
      <c r="S36" s="261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2" t="s">
        <v>252</v>
      </c>
      <c r="D37" s="262" t="s">
        <v>252</v>
      </c>
      <c r="E37" s="262" t="s">
        <v>252</v>
      </c>
      <c r="F37" s="262" t="s">
        <v>252</v>
      </c>
      <c r="G37" s="262" t="s">
        <v>252</v>
      </c>
      <c r="H37" s="262" t="s">
        <v>252</v>
      </c>
      <c r="I37" s="262" t="s">
        <v>252</v>
      </c>
      <c r="J37" s="262" t="s">
        <v>252</v>
      </c>
      <c r="K37" s="262" t="s">
        <v>252</v>
      </c>
      <c r="L37" s="262" t="s">
        <v>252</v>
      </c>
      <c r="M37" s="262" t="s">
        <v>252</v>
      </c>
      <c r="N37" s="262" t="s">
        <v>252</v>
      </c>
      <c r="O37" s="262" t="s">
        <v>252</v>
      </c>
      <c r="P37" s="262" t="s">
        <v>252</v>
      </c>
      <c r="Q37" s="262" t="s">
        <v>252</v>
      </c>
      <c r="R37" s="262" t="s">
        <v>252</v>
      </c>
      <c r="S37" s="261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2" t="s">
        <v>252</v>
      </c>
      <c r="D38" s="262" t="s">
        <v>252</v>
      </c>
      <c r="E38" s="262" t="s">
        <v>252</v>
      </c>
      <c r="F38" s="262" t="s">
        <v>252</v>
      </c>
      <c r="G38" s="262" t="s">
        <v>252</v>
      </c>
      <c r="H38" s="262" t="s">
        <v>252</v>
      </c>
      <c r="I38" s="262" t="s">
        <v>252</v>
      </c>
      <c r="J38" s="262" t="s">
        <v>252</v>
      </c>
      <c r="K38" s="262" t="s">
        <v>252</v>
      </c>
      <c r="L38" s="262" t="s">
        <v>252</v>
      </c>
      <c r="M38" s="262" t="s">
        <v>252</v>
      </c>
      <c r="N38" s="262" t="s">
        <v>252</v>
      </c>
      <c r="O38" s="262" t="s">
        <v>252</v>
      </c>
      <c r="P38" s="262" t="s">
        <v>252</v>
      </c>
      <c r="Q38" s="262" t="s">
        <v>252</v>
      </c>
      <c r="R38" s="262" t="s">
        <v>252</v>
      </c>
      <c r="S38" s="261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2" t="s">
        <v>252</v>
      </c>
      <c r="D39" s="262" t="s">
        <v>252</v>
      </c>
      <c r="E39" s="262" t="s">
        <v>252</v>
      </c>
      <c r="F39" s="262" t="s">
        <v>252</v>
      </c>
      <c r="G39" s="262" t="s">
        <v>252</v>
      </c>
      <c r="H39" s="262" t="s">
        <v>252</v>
      </c>
      <c r="I39" s="262" t="s">
        <v>252</v>
      </c>
      <c r="J39" s="262" t="s">
        <v>252</v>
      </c>
      <c r="K39" s="262" t="s">
        <v>252</v>
      </c>
      <c r="L39" s="262" t="s">
        <v>252</v>
      </c>
      <c r="M39" s="262" t="s">
        <v>252</v>
      </c>
      <c r="N39" s="262" t="s">
        <v>252</v>
      </c>
      <c r="O39" s="262" t="s">
        <v>252</v>
      </c>
      <c r="P39" s="262" t="s">
        <v>252</v>
      </c>
      <c r="Q39" s="262" t="s">
        <v>252</v>
      </c>
      <c r="R39" s="262" t="s">
        <v>252</v>
      </c>
      <c r="S39" s="261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2" t="s">
        <v>252</v>
      </c>
      <c r="D40" s="262" t="s">
        <v>252</v>
      </c>
      <c r="E40" s="262" t="s">
        <v>252</v>
      </c>
      <c r="F40" s="262" t="s">
        <v>252</v>
      </c>
      <c r="G40" s="262" t="s">
        <v>252</v>
      </c>
      <c r="H40" s="262" t="s">
        <v>252</v>
      </c>
      <c r="I40" s="262" t="s">
        <v>252</v>
      </c>
      <c r="J40" s="262" t="s">
        <v>252</v>
      </c>
      <c r="K40" s="262" t="s">
        <v>252</v>
      </c>
      <c r="L40" s="262" t="s">
        <v>252</v>
      </c>
      <c r="M40" s="262" t="s">
        <v>252</v>
      </c>
      <c r="N40" s="262" t="s">
        <v>252</v>
      </c>
      <c r="O40" s="262" t="s">
        <v>252</v>
      </c>
      <c r="P40" s="262" t="s">
        <v>252</v>
      </c>
      <c r="Q40" s="262" t="s">
        <v>252</v>
      </c>
      <c r="R40" s="262" t="s">
        <v>252</v>
      </c>
      <c r="S40" s="261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2" t="s">
        <v>252</v>
      </c>
      <c r="D41" s="262" t="s">
        <v>252</v>
      </c>
      <c r="E41" s="262" t="s">
        <v>252</v>
      </c>
      <c r="F41" s="262" t="s">
        <v>252</v>
      </c>
      <c r="G41" s="262" t="s">
        <v>252</v>
      </c>
      <c r="H41" s="262" t="s">
        <v>252</v>
      </c>
      <c r="I41" s="262" t="s">
        <v>252</v>
      </c>
      <c r="J41" s="262" t="s">
        <v>252</v>
      </c>
      <c r="K41" s="262" t="s">
        <v>252</v>
      </c>
      <c r="L41" s="262" t="s">
        <v>252</v>
      </c>
      <c r="M41" s="262" t="s">
        <v>252</v>
      </c>
      <c r="N41" s="262" t="s">
        <v>252</v>
      </c>
      <c r="O41" s="262" t="s">
        <v>252</v>
      </c>
      <c r="P41" s="262" t="s">
        <v>252</v>
      </c>
      <c r="Q41" s="262" t="s">
        <v>252</v>
      </c>
      <c r="R41" s="262" t="s">
        <v>252</v>
      </c>
      <c r="S41" s="261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2" t="s">
        <v>252</v>
      </c>
      <c r="D42" s="262" t="s">
        <v>252</v>
      </c>
      <c r="E42" s="262" t="s">
        <v>252</v>
      </c>
      <c r="F42" s="262" t="s">
        <v>252</v>
      </c>
      <c r="G42" s="262" t="s">
        <v>252</v>
      </c>
      <c r="H42" s="262" t="s">
        <v>252</v>
      </c>
      <c r="I42" s="262" t="s">
        <v>252</v>
      </c>
      <c r="J42" s="262" t="s">
        <v>252</v>
      </c>
      <c r="K42" s="262" t="s">
        <v>252</v>
      </c>
      <c r="L42" s="262" t="s">
        <v>252</v>
      </c>
      <c r="M42" s="262" t="s">
        <v>252</v>
      </c>
      <c r="N42" s="262" t="s">
        <v>252</v>
      </c>
      <c r="O42" s="262" t="s">
        <v>252</v>
      </c>
      <c r="P42" s="262" t="s">
        <v>252</v>
      </c>
      <c r="Q42" s="262" t="s">
        <v>252</v>
      </c>
      <c r="R42" s="262" t="s">
        <v>252</v>
      </c>
      <c r="S42" s="261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2" t="s">
        <v>252</v>
      </c>
      <c r="D43" s="262" t="s">
        <v>252</v>
      </c>
      <c r="E43" s="262" t="s">
        <v>252</v>
      </c>
      <c r="F43" s="262" t="s">
        <v>252</v>
      </c>
      <c r="G43" s="262" t="s">
        <v>252</v>
      </c>
      <c r="H43" s="262" t="s">
        <v>252</v>
      </c>
      <c r="I43" s="262" t="s">
        <v>252</v>
      </c>
      <c r="J43" s="262" t="s">
        <v>252</v>
      </c>
      <c r="K43" s="262" t="s">
        <v>252</v>
      </c>
      <c r="L43" s="262" t="s">
        <v>252</v>
      </c>
      <c r="M43" s="262" t="s">
        <v>252</v>
      </c>
      <c r="N43" s="262" t="s">
        <v>252</v>
      </c>
      <c r="O43" s="262" t="s">
        <v>252</v>
      </c>
      <c r="P43" s="262" t="s">
        <v>252</v>
      </c>
      <c r="Q43" s="262" t="s">
        <v>252</v>
      </c>
      <c r="R43" s="262" t="s">
        <v>252</v>
      </c>
      <c r="S43" s="261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2" t="s">
        <v>252</v>
      </c>
      <c r="D44" s="262" t="s">
        <v>252</v>
      </c>
      <c r="E44" s="262" t="s">
        <v>252</v>
      </c>
      <c r="F44" s="262" t="s">
        <v>252</v>
      </c>
      <c r="G44" s="262" t="s">
        <v>252</v>
      </c>
      <c r="H44" s="262" t="s">
        <v>252</v>
      </c>
      <c r="I44" s="262" t="s">
        <v>252</v>
      </c>
      <c r="J44" s="262" t="s">
        <v>252</v>
      </c>
      <c r="K44" s="262" t="s">
        <v>252</v>
      </c>
      <c r="L44" s="262" t="s">
        <v>252</v>
      </c>
      <c r="M44" s="262" t="s">
        <v>252</v>
      </c>
      <c r="N44" s="262" t="s">
        <v>252</v>
      </c>
      <c r="O44" s="262" t="s">
        <v>252</v>
      </c>
      <c r="P44" s="262" t="s">
        <v>252</v>
      </c>
      <c r="Q44" s="262" t="s">
        <v>252</v>
      </c>
      <c r="R44" s="262" t="s">
        <v>252</v>
      </c>
      <c r="S44" s="261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2" t="s">
        <v>252</v>
      </c>
      <c r="D45" s="262" t="s">
        <v>252</v>
      </c>
      <c r="E45" s="262" t="s">
        <v>252</v>
      </c>
      <c r="F45" s="262" t="s">
        <v>252</v>
      </c>
      <c r="G45" s="262" t="s">
        <v>252</v>
      </c>
      <c r="H45" s="262" t="s">
        <v>252</v>
      </c>
      <c r="I45" s="262" t="s">
        <v>252</v>
      </c>
      <c r="J45" s="262" t="s">
        <v>252</v>
      </c>
      <c r="K45" s="262" t="s">
        <v>252</v>
      </c>
      <c r="L45" s="262" t="s">
        <v>252</v>
      </c>
      <c r="M45" s="262" t="s">
        <v>252</v>
      </c>
      <c r="N45" s="262" t="s">
        <v>252</v>
      </c>
      <c r="O45" s="262" t="s">
        <v>252</v>
      </c>
      <c r="P45" s="262" t="s">
        <v>252</v>
      </c>
      <c r="Q45" s="262" t="s">
        <v>252</v>
      </c>
      <c r="R45" s="262" t="s">
        <v>252</v>
      </c>
      <c r="S45" s="261" t="s">
        <v>6</v>
      </c>
    </row>
    <row r="46" spans="1:33" ht="21" customHeight="1">
      <c r="A46" s="1">
        <f t="shared" si="5"/>
        <v>12</v>
      </c>
      <c r="B46" s="27">
        <v>90</v>
      </c>
      <c r="C46" s="262" t="s">
        <v>252</v>
      </c>
      <c r="D46" s="262" t="s">
        <v>252</v>
      </c>
      <c r="E46" s="262" t="s">
        <v>252</v>
      </c>
      <c r="F46" s="262" t="s">
        <v>252</v>
      </c>
      <c r="G46" s="262" t="s">
        <v>252</v>
      </c>
      <c r="H46" s="262" t="s">
        <v>252</v>
      </c>
      <c r="I46" s="262" t="s">
        <v>252</v>
      </c>
      <c r="J46" s="262" t="s">
        <v>252</v>
      </c>
      <c r="K46" s="262" t="s">
        <v>252</v>
      </c>
      <c r="L46" s="262" t="s">
        <v>252</v>
      </c>
      <c r="M46" s="262" t="s">
        <v>252</v>
      </c>
      <c r="N46" s="262" t="s">
        <v>252</v>
      </c>
      <c r="O46" s="262" t="s">
        <v>252</v>
      </c>
      <c r="P46" s="262" t="s">
        <v>252</v>
      </c>
      <c r="Q46" s="262" t="s">
        <v>252</v>
      </c>
      <c r="R46" s="262" t="s">
        <v>252</v>
      </c>
      <c r="S46" s="261" t="s">
        <v>6</v>
      </c>
    </row>
    <row r="47" spans="1:33" ht="21" customHeight="1">
      <c r="A47" s="1">
        <f t="shared" si="5"/>
        <v>13</v>
      </c>
      <c r="B47" s="27">
        <v>96</v>
      </c>
      <c r="C47" s="262" t="s">
        <v>252</v>
      </c>
      <c r="D47" s="262" t="s">
        <v>252</v>
      </c>
      <c r="E47" s="262" t="s">
        <v>252</v>
      </c>
      <c r="F47" s="262" t="s">
        <v>252</v>
      </c>
      <c r="G47" s="262" t="s">
        <v>252</v>
      </c>
      <c r="H47" s="262" t="s">
        <v>252</v>
      </c>
      <c r="I47" s="262" t="s">
        <v>252</v>
      </c>
      <c r="J47" s="262" t="s">
        <v>252</v>
      </c>
      <c r="K47" s="262" t="s">
        <v>252</v>
      </c>
      <c r="L47" s="262" t="s">
        <v>252</v>
      </c>
      <c r="M47" s="262" t="s">
        <v>252</v>
      </c>
      <c r="N47" s="262" t="s">
        <v>252</v>
      </c>
      <c r="O47" s="262" t="s">
        <v>252</v>
      </c>
      <c r="P47" s="262" t="s">
        <v>252</v>
      </c>
      <c r="Q47" s="262" t="s">
        <v>252</v>
      </c>
      <c r="R47" s="262" t="s">
        <v>252</v>
      </c>
      <c r="S47" s="261" t="s">
        <v>6</v>
      </c>
    </row>
    <row r="48" spans="1:33" ht="21" customHeight="1">
      <c r="A48" s="1">
        <f t="shared" si="5"/>
        <v>14</v>
      </c>
      <c r="B48" s="27">
        <v>102</v>
      </c>
      <c r="C48" s="262" t="s">
        <v>252</v>
      </c>
      <c r="D48" s="262" t="s">
        <v>252</v>
      </c>
      <c r="E48" s="262" t="s">
        <v>252</v>
      </c>
      <c r="F48" s="262" t="s">
        <v>252</v>
      </c>
      <c r="G48" s="262" t="s">
        <v>252</v>
      </c>
      <c r="H48" s="262" t="s">
        <v>252</v>
      </c>
      <c r="I48" s="262" t="s">
        <v>252</v>
      </c>
      <c r="J48" s="262" t="s">
        <v>252</v>
      </c>
      <c r="K48" s="262" t="s">
        <v>252</v>
      </c>
      <c r="L48" s="262" t="s">
        <v>252</v>
      </c>
      <c r="M48" s="262" t="s">
        <v>252</v>
      </c>
      <c r="N48" s="262" t="s">
        <v>252</v>
      </c>
      <c r="O48" s="262" t="s">
        <v>252</v>
      </c>
      <c r="P48" s="262" t="s">
        <v>252</v>
      </c>
      <c r="Q48" s="262" t="s">
        <v>252</v>
      </c>
      <c r="R48" s="262" t="s">
        <v>252</v>
      </c>
      <c r="S48" s="261" t="s">
        <v>6</v>
      </c>
    </row>
    <row r="49" spans="1:19" ht="21" customHeight="1">
      <c r="A49" s="1">
        <f t="shared" si="5"/>
        <v>15</v>
      </c>
      <c r="B49" s="27">
        <v>108</v>
      </c>
      <c r="C49" s="262" t="s">
        <v>252</v>
      </c>
      <c r="D49" s="262" t="s">
        <v>252</v>
      </c>
      <c r="E49" s="262" t="s">
        <v>252</v>
      </c>
      <c r="F49" s="262" t="s">
        <v>252</v>
      </c>
      <c r="G49" s="262" t="s">
        <v>252</v>
      </c>
      <c r="H49" s="262" t="s">
        <v>252</v>
      </c>
      <c r="I49" s="262" t="s">
        <v>252</v>
      </c>
      <c r="J49" s="262" t="s">
        <v>252</v>
      </c>
      <c r="K49" s="262" t="s">
        <v>252</v>
      </c>
      <c r="L49" s="262" t="s">
        <v>252</v>
      </c>
      <c r="M49" s="262" t="s">
        <v>252</v>
      </c>
      <c r="N49" s="262" t="s">
        <v>252</v>
      </c>
      <c r="O49" s="262" t="s">
        <v>252</v>
      </c>
      <c r="P49" s="262" t="s">
        <v>252</v>
      </c>
      <c r="Q49" s="262" t="s">
        <v>252</v>
      </c>
      <c r="R49" s="262" t="s">
        <v>252</v>
      </c>
      <c r="S49" s="261" t="s">
        <v>6</v>
      </c>
    </row>
    <row r="50" spans="1:19" ht="21" customHeight="1">
      <c r="A50" s="1">
        <f t="shared" si="5"/>
        <v>16</v>
      </c>
      <c r="B50" s="27">
        <v>114</v>
      </c>
      <c r="C50" s="262" t="s">
        <v>252</v>
      </c>
      <c r="D50" s="262" t="s">
        <v>252</v>
      </c>
      <c r="E50" s="262" t="s">
        <v>252</v>
      </c>
      <c r="F50" s="262" t="s">
        <v>252</v>
      </c>
      <c r="G50" s="262" t="s">
        <v>252</v>
      </c>
      <c r="H50" s="262" t="s">
        <v>252</v>
      </c>
      <c r="I50" s="262" t="s">
        <v>252</v>
      </c>
      <c r="J50" s="262" t="s">
        <v>252</v>
      </c>
      <c r="K50" s="262" t="s">
        <v>252</v>
      </c>
      <c r="L50" s="262" t="s">
        <v>252</v>
      </c>
      <c r="M50" s="262" t="s">
        <v>252</v>
      </c>
      <c r="N50" s="262" t="s">
        <v>252</v>
      </c>
      <c r="O50" s="262" t="s">
        <v>252</v>
      </c>
      <c r="P50" s="262" t="s">
        <v>252</v>
      </c>
      <c r="Q50" s="262" t="s">
        <v>252</v>
      </c>
      <c r="R50" s="262" t="s">
        <v>252</v>
      </c>
      <c r="S50" s="261" t="s">
        <v>6</v>
      </c>
    </row>
    <row r="51" spans="1:19" ht="21" customHeight="1">
      <c r="A51" s="1">
        <f t="shared" si="5"/>
        <v>17</v>
      </c>
      <c r="B51" s="27">
        <v>120</v>
      </c>
      <c r="C51" s="262" t="s">
        <v>252</v>
      </c>
      <c r="D51" s="262" t="s">
        <v>252</v>
      </c>
      <c r="E51" s="262" t="s">
        <v>252</v>
      </c>
      <c r="F51" s="262" t="s">
        <v>252</v>
      </c>
      <c r="G51" s="262" t="s">
        <v>252</v>
      </c>
      <c r="H51" s="262" t="s">
        <v>252</v>
      </c>
      <c r="I51" s="262" t="s">
        <v>252</v>
      </c>
      <c r="J51" s="262" t="s">
        <v>252</v>
      </c>
      <c r="K51" s="262" t="s">
        <v>252</v>
      </c>
      <c r="L51" s="262" t="s">
        <v>252</v>
      </c>
      <c r="M51" s="262" t="s">
        <v>252</v>
      </c>
      <c r="N51" s="262" t="s">
        <v>252</v>
      </c>
      <c r="O51" s="262" t="s">
        <v>252</v>
      </c>
      <c r="P51" s="262" t="s">
        <v>252</v>
      </c>
      <c r="Q51" s="262" t="s">
        <v>252</v>
      </c>
      <c r="R51" s="262" t="s">
        <v>252</v>
      </c>
      <c r="S51" s="261" t="s">
        <v>6</v>
      </c>
    </row>
    <row r="52" spans="1:19" ht="21" customHeight="1">
      <c r="A52" s="1">
        <f t="shared" si="5"/>
        <v>18</v>
      </c>
      <c r="B52" s="27">
        <v>126</v>
      </c>
      <c r="C52" s="261" t="s">
        <v>6</v>
      </c>
      <c r="D52" s="261" t="s">
        <v>6</v>
      </c>
      <c r="E52" s="261" t="s">
        <v>6</v>
      </c>
      <c r="F52" s="261" t="s">
        <v>6</v>
      </c>
      <c r="G52" s="261" t="s">
        <v>6</v>
      </c>
      <c r="H52" s="261" t="s">
        <v>6</v>
      </c>
      <c r="I52" s="261" t="s">
        <v>6</v>
      </c>
      <c r="J52" s="261" t="s">
        <v>6</v>
      </c>
      <c r="K52" s="261" t="s">
        <v>6</v>
      </c>
      <c r="L52" s="261" t="s">
        <v>6</v>
      </c>
      <c r="M52" s="261" t="s">
        <v>6</v>
      </c>
      <c r="N52" s="261" t="s">
        <v>6</v>
      </c>
      <c r="O52" s="261" t="s">
        <v>6</v>
      </c>
      <c r="P52" s="261" t="s">
        <v>6</v>
      </c>
      <c r="Q52" s="261" t="s">
        <v>6</v>
      </c>
      <c r="R52" s="261" t="s">
        <v>6</v>
      </c>
      <c r="S52" s="261" t="s">
        <v>6</v>
      </c>
    </row>
    <row r="53" spans="1:19" ht="21" customHeight="1">
      <c r="A53" s="1">
        <f t="shared" si="5"/>
        <v>19</v>
      </c>
      <c r="B53" s="27">
        <v>132</v>
      </c>
      <c r="C53" s="261" t="s">
        <v>6</v>
      </c>
      <c r="D53" s="261" t="s">
        <v>6</v>
      </c>
      <c r="E53" s="261" t="s">
        <v>6</v>
      </c>
      <c r="F53" s="261" t="s">
        <v>6</v>
      </c>
      <c r="G53" s="261" t="s">
        <v>6</v>
      </c>
      <c r="H53" s="261" t="s">
        <v>6</v>
      </c>
      <c r="I53" s="261" t="s">
        <v>6</v>
      </c>
      <c r="J53" s="261" t="s">
        <v>6</v>
      </c>
      <c r="K53" s="261" t="s">
        <v>6</v>
      </c>
      <c r="L53" s="261" t="s">
        <v>6</v>
      </c>
      <c r="M53" s="261" t="s">
        <v>6</v>
      </c>
      <c r="N53" s="261" t="s">
        <v>6</v>
      </c>
      <c r="O53" s="261" t="s">
        <v>6</v>
      </c>
      <c r="P53" s="261" t="s">
        <v>6</v>
      </c>
      <c r="Q53" s="261" t="s">
        <v>6</v>
      </c>
      <c r="R53" s="261" t="s">
        <v>6</v>
      </c>
      <c r="S53" s="261" t="s">
        <v>6</v>
      </c>
    </row>
    <row r="54" spans="1:19" ht="21" customHeight="1">
      <c r="A54" s="1">
        <f t="shared" si="5"/>
        <v>20</v>
      </c>
      <c r="B54" s="27">
        <v>138</v>
      </c>
      <c r="C54" s="261" t="s">
        <v>6</v>
      </c>
      <c r="D54" s="261" t="s">
        <v>6</v>
      </c>
      <c r="E54" s="261" t="s">
        <v>6</v>
      </c>
      <c r="F54" s="261" t="s">
        <v>6</v>
      </c>
      <c r="G54" s="261" t="s">
        <v>6</v>
      </c>
      <c r="H54" s="261" t="s">
        <v>6</v>
      </c>
      <c r="I54" s="261" t="s">
        <v>6</v>
      </c>
      <c r="J54" s="261" t="s">
        <v>6</v>
      </c>
      <c r="K54" s="261" t="s">
        <v>6</v>
      </c>
      <c r="L54" s="261" t="s">
        <v>6</v>
      </c>
      <c r="M54" s="261" t="s">
        <v>6</v>
      </c>
      <c r="N54" s="261" t="s">
        <v>6</v>
      </c>
      <c r="O54" s="261" t="s">
        <v>6</v>
      </c>
      <c r="P54" s="261" t="s">
        <v>6</v>
      </c>
      <c r="Q54" s="261" t="s">
        <v>6</v>
      </c>
      <c r="R54" s="261" t="s">
        <v>6</v>
      </c>
      <c r="S54" s="261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3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3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3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3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3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3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3"/>
      <c r="T11" s="363"/>
      <c r="U11" s="363"/>
      <c r="W11" s="156"/>
      <c r="X11" s="156"/>
      <c r="Y11" s="174"/>
    </row>
    <row r="12" spans="2:30" ht="15.75" thickTop="1">
      <c r="B12" s="1" t="s">
        <v>25</v>
      </c>
      <c r="C12" s="50">
        <v>0.3</v>
      </c>
      <c r="E12" s="1" t="s">
        <v>317</v>
      </c>
      <c r="F12" s="333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3"/>
      <c r="T14" s="363"/>
      <c r="U14" s="363"/>
      <c r="W14" s="363"/>
      <c r="X14" s="363"/>
      <c r="Y14" s="363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3"/>
      <c r="T20" s="363"/>
      <c r="U20" s="363"/>
      <c r="W20" s="363"/>
      <c r="X20" s="363"/>
      <c r="Y20" s="363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6" t="s">
        <v>141</v>
      </c>
      <c r="R26" s="207" t="s">
        <v>142</v>
      </c>
      <c r="S26" s="208"/>
      <c r="T26" s="208"/>
      <c r="U26" s="209" t="s">
        <v>404</v>
      </c>
    </row>
    <row r="28" spans="2:25">
      <c r="G28" s="13">
        <v>19.5</v>
      </c>
      <c r="I28" s="316">
        <v>0.5</v>
      </c>
      <c r="J28" s="316">
        <v>0.5</v>
      </c>
      <c r="K28" s="316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6" t="s">
        <v>238</v>
      </c>
      <c r="R29" s="207" t="s">
        <v>272</v>
      </c>
      <c r="S29" s="208"/>
      <c r="T29" s="208"/>
      <c r="U29" s="209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4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7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4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7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4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7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4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7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4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7">
        <f>J54/(1-$K$28)</f>
        <v>287.14985754985759</v>
      </c>
      <c r="L54" s="13"/>
    </row>
    <row r="62" spans="5:12" ht="15.75">
      <c r="E62" s="331" t="s">
        <v>408</v>
      </c>
    </row>
    <row r="63" spans="5:12" ht="21">
      <c r="E63" s="21"/>
      <c r="F63" s="324"/>
      <c r="G63" s="324"/>
      <c r="H63" s="324"/>
      <c r="I63" s="325">
        <v>19</v>
      </c>
      <c r="J63" s="21"/>
    </row>
    <row r="64" spans="5:12" ht="15.75">
      <c r="E64" s="326" t="s">
        <v>409</v>
      </c>
      <c r="F64" s="327" t="s">
        <v>410</v>
      </c>
      <c r="G64" s="327" t="s">
        <v>420</v>
      </c>
      <c r="H64" s="327" t="s">
        <v>411</v>
      </c>
      <c r="I64" s="327" t="s">
        <v>412</v>
      </c>
      <c r="J64" s="327" t="s">
        <v>413</v>
      </c>
    </row>
    <row r="65" spans="5:10" ht="15.75">
      <c r="E65" s="326" t="s">
        <v>414</v>
      </c>
      <c r="F65" s="327">
        <v>2.8</v>
      </c>
      <c r="G65" s="327">
        <v>87.45</v>
      </c>
      <c r="H65" s="328">
        <f t="shared" ref="H65:H70" si="3">F65*G65</f>
        <v>244.85999999999999</v>
      </c>
      <c r="I65" s="329">
        <f>H65/$I$63</f>
        <v>12.887368421052631</v>
      </c>
      <c r="J65" s="330">
        <f t="shared" ref="J65:J70" si="4">I65/1.09</f>
        <v>11.82327378078223</v>
      </c>
    </row>
    <row r="66" spans="5:10" ht="15.75">
      <c r="E66" s="326" t="s">
        <v>415</v>
      </c>
      <c r="F66" s="327">
        <v>2.8</v>
      </c>
      <c r="G66" s="327">
        <v>154.5</v>
      </c>
      <c r="H66" s="328">
        <f t="shared" si="3"/>
        <v>432.59999999999997</v>
      </c>
      <c r="I66" s="329">
        <f t="shared" ref="I66:I70" si="5">H66/$I$63</f>
        <v>22.768421052631577</v>
      </c>
      <c r="J66" s="330">
        <f t="shared" si="4"/>
        <v>20.888459681313371</v>
      </c>
    </row>
    <row r="67" spans="5:10" ht="15.75">
      <c r="E67" s="326" t="s">
        <v>416</v>
      </c>
      <c r="F67" s="327">
        <v>2.8</v>
      </c>
      <c r="G67" s="327">
        <v>103.28</v>
      </c>
      <c r="H67" s="328">
        <f t="shared" si="3"/>
        <v>289.18399999999997</v>
      </c>
      <c r="I67" s="329">
        <f t="shared" si="5"/>
        <v>15.220210526315787</v>
      </c>
      <c r="J67" s="330">
        <f t="shared" si="4"/>
        <v>13.963495895702556</v>
      </c>
    </row>
    <row r="68" spans="5:10" ht="15.75">
      <c r="E68" s="326" t="s">
        <v>417</v>
      </c>
      <c r="F68" s="327">
        <v>2.8</v>
      </c>
      <c r="G68" s="327">
        <v>73.459999999999994</v>
      </c>
      <c r="H68" s="328">
        <f t="shared" si="3"/>
        <v>205.68799999999996</v>
      </c>
      <c r="I68" s="329">
        <f t="shared" si="5"/>
        <v>10.825684210526314</v>
      </c>
      <c r="J68" s="330">
        <f t="shared" si="4"/>
        <v>9.9318203766296449</v>
      </c>
    </row>
    <row r="69" spans="5:10" ht="15.75">
      <c r="E69" s="326" t="s">
        <v>418</v>
      </c>
      <c r="F69" s="327">
        <v>3</v>
      </c>
      <c r="G69" s="327">
        <v>91.39</v>
      </c>
      <c r="H69" s="328">
        <f t="shared" si="3"/>
        <v>274.17</v>
      </c>
      <c r="I69" s="329">
        <f t="shared" si="5"/>
        <v>14.430000000000001</v>
      </c>
      <c r="J69" s="330">
        <f t="shared" si="4"/>
        <v>13.238532110091743</v>
      </c>
    </row>
    <row r="70" spans="5:10" ht="15.75">
      <c r="E70" s="326" t="s">
        <v>419</v>
      </c>
      <c r="F70" s="327">
        <v>3</v>
      </c>
      <c r="G70" s="327">
        <v>30.61</v>
      </c>
      <c r="H70" s="328">
        <f t="shared" si="3"/>
        <v>91.83</v>
      </c>
      <c r="I70" s="329">
        <f t="shared" si="5"/>
        <v>4.8331578947368419</v>
      </c>
      <c r="J70" s="330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69" t="s">
        <v>90</v>
      </c>
      <c r="I82" s="369"/>
      <c r="J82" s="369" t="s">
        <v>440</v>
      </c>
      <c r="K82" s="369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69" t="s">
        <v>88</v>
      </c>
      <c r="F84" s="369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3">
        <v>320</v>
      </c>
      <c r="K86" s="1" t="s">
        <v>313</v>
      </c>
      <c r="L86" s="333">
        <v>380</v>
      </c>
    </row>
    <row r="87" spans="5:12">
      <c r="E87" s="1" t="s">
        <v>311</v>
      </c>
      <c r="F87" s="333">
        <v>320</v>
      </c>
      <c r="H87" s="1" t="s">
        <v>313</v>
      </c>
      <c r="I87" s="333">
        <v>380</v>
      </c>
      <c r="K87" s="1" t="s">
        <v>314</v>
      </c>
      <c r="L87" s="333">
        <v>320</v>
      </c>
    </row>
    <row r="88" spans="5:12">
      <c r="E88" s="1" t="s">
        <v>312</v>
      </c>
      <c r="F88" s="333">
        <v>570</v>
      </c>
      <c r="H88" s="1" t="s">
        <v>314</v>
      </c>
      <c r="I88" s="333">
        <v>320</v>
      </c>
      <c r="K88" s="1" t="s">
        <v>315</v>
      </c>
      <c r="L88" s="333">
        <v>290</v>
      </c>
    </row>
    <row r="89" spans="5:12">
      <c r="E89" s="1" t="s">
        <v>313</v>
      </c>
      <c r="F89" s="333">
        <v>380</v>
      </c>
    </row>
    <row r="90" spans="5:12">
      <c r="E90" s="1" t="s">
        <v>314</v>
      </c>
      <c r="F90" s="333">
        <v>320</v>
      </c>
    </row>
    <row r="91" spans="5:12">
      <c r="E91" s="1" t="s">
        <v>315</v>
      </c>
      <c r="F91" s="333">
        <v>290</v>
      </c>
    </row>
    <row r="92" spans="5:12">
      <c r="E92" s="1" t="s">
        <v>316</v>
      </c>
      <c r="F92" s="333">
        <v>720</v>
      </c>
    </row>
    <row r="93" spans="5:12">
      <c r="E93" s="1" t="s">
        <v>317</v>
      </c>
      <c r="F93" s="333">
        <v>880</v>
      </c>
    </row>
    <row r="101" spans="7:7">
      <c r="G101" s="3" t="s">
        <v>441</v>
      </c>
    </row>
    <row r="102" spans="7:7">
      <c r="G102" s="335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M1" zoomScale="85" zoomScaleNormal="85" workbookViewId="0">
      <selection activeCell="AN6" sqref="AN6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1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0" t="s">
        <v>214</v>
      </c>
      <c r="V1" s="370"/>
      <c r="AG1" s="372" t="s">
        <v>218</v>
      </c>
      <c r="AH1" s="373"/>
      <c r="AI1" s="373"/>
      <c r="AJ1" s="373"/>
      <c r="AK1" s="373"/>
      <c r="AL1" s="373"/>
      <c r="AM1" s="373"/>
      <c r="AN1" s="373"/>
      <c r="AO1" s="290"/>
    </row>
    <row r="2" spans="2:41" ht="15" customHeight="1">
      <c r="C2" s="219" t="str">
        <f>'CALCULATOR SHEET'!T2</f>
        <v>REV.4.13 MAY1722</v>
      </c>
      <c r="D2" s="125" t="s">
        <v>191</v>
      </c>
      <c r="F2" s="38" t="s">
        <v>159</v>
      </c>
      <c r="G2" s="220">
        <f ca="1">TODAY()</f>
        <v>46049</v>
      </c>
      <c r="H2" s="219"/>
      <c r="U2" s="370"/>
      <c r="V2" s="370"/>
      <c r="AG2" s="374"/>
      <c r="AH2" s="375"/>
      <c r="AI2" s="375"/>
      <c r="AJ2" s="375"/>
      <c r="AK2" s="375"/>
      <c r="AL2" s="375"/>
      <c r="AM2" s="375"/>
      <c r="AN2" s="375"/>
      <c r="AO2" s="290"/>
    </row>
    <row r="3" spans="2:41" ht="15" customHeight="1">
      <c r="C3" s="219" t="s">
        <v>160</v>
      </c>
      <c r="G3" s="222"/>
      <c r="I3" s="34">
        <v>0</v>
      </c>
      <c r="U3" s="371"/>
      <c r="V3" s="371"/>
      <c r="AG3" s="376"/>
      <c r="AH3" s="377"/>
      <c r="AI3" s="377"/>
      <c r="AJ3" s="377"/>
      <c r="AK3" s="377"/>
      <c r="AL3" s="377"/>
      <c r="AM3" s="377"/>
      <c r="AN3" s="377"/>
      <c r="AO3" s="290"/>
    </row>
    <row r="4" spans="2:41" s="243" customFormat="1" ht="50.1" customHeight="1">
      <c r="B4" s="244" t="s">
        <v>161</v>
      </c>
      <c r="C4" s="244" t="s">
        <v>162</v>
      </c>
      <c r="D4" s="245" t="s">
        <v>163</v>
      </c>
      <c r="E4" s="245" t="s">
        <v>164</v>
      </c>
      <c r="F4" s="244" t="s">
        <v>165</v>
      </c>
      <c r="G4" s="244" t="s">
        <v>166</v>
      </c>
      <c r="H4" s="246" t="s">
        <v>248</v>
      </c>
      <c r="I4" s="244" t="s">
        <v>167</v>
      </c>
      <c r="J4" s="263" t="s">
        <v>168</v>
      </c>
      <c r="K4" s="244" t="s">
        <v>169</v>
      </c>
      <c r="L4" s="244" t="s">
        <v>170</v>
      </c>
      <c r="M4" s="263" t="s">
        <v>171</v>
      </c>
      <c r="N4" s="244" t="s">
        <v>180</v>
      </c>
      <c r="O4" s="244" t="s">
        <v>172</v>
      </c>
      <c r="P4" s="244" t="s">
        <v>173</v>
      </c>
      <c r="Q4" s="244" t="s">
        <v>174</v>
      </c>
      <c r="R4" s="244" t="s">
        <v>175</v>
      </c>
      <c r="S4" s="244" t="s">
        <v>176</v>
      </c>
      <c r="T4" s="244" t="s">
        <v>177</v>
      </c>
      <c r="U4" s="244" t="s">
        <v>178</v>
      </c>
      <c r="V4" s="244" t="s">
        <v>179</v>
      </c>
      <c r="W4" s="244" t="s">
        <v>181</v>
      </c>
      <c r="X4" s="244" t="s">
        <v>182</v>
      </c>
      <c r="Y4" s="244" t="s">
        <v>183</v>
      </c>
      <c r="Z4" s="244" t="s">
        <v>184</v>
      </c>
      <c r="AA4" s="244" t="s">
        <v>185</v>
      </c>
      <c r="AB4" s="244" t="s">
        <v>186</v>
      </c>
      <c r="AC4" s="244" t="s">
        <v>187</v>
      </c>
      <c r="AD4" s="244" t="s">
        <v>188</v>
      </c>
      <c r="AE4" s="244" t="s">
        <v>189</v>
      </c>
      <c r="AG4" s="247" t="s">
        <v>51</v>
      </c>
      <c r="AH4" s="247" t="s">
        <v>283</v>
      </c>
      <c r="AI4" s="247" t="s">
        <v>219</v>
      </c>
      <c r="AJ4" s="247" t="s">
        <v>220</v>
      </c>
      <c r="AK4" s="247" t="s">
        <v>221</v>
      </c>
      <c r="AL4" s="247" t="s">
        <v>222</v>
      </c>
      <c r="AM4" s="244" t="s">
        <v>223</v>
      </c>
      <c r="AN4" s="247" t="s">
        <v>190</v>
      </c>
      <c r="AO4" s="295" t="s">
        <v>284</v>
      </c>
    </row>
    <row r="5" spans="2:41" s="64" customFormat="1" ht="30" customHeight="1">
      <c r="B5" s="223">
        <v>1</v>
      </c>
      <c r="C5" s="224" t="str">
        <f>IF('CALCULATOR SHEET'!D13&lt;&gt;"",'CALCULATOR SHEET'!$T$5,"")</f>
        <v>BS 260901 B</v>
      </c>
      <c r="D5" s="225">
        <f>IF('CALCULATOR SHEET'!D13&lt;&gt;"",'CALCULATOR SHEET'!$T$9,"")</f>
        <v>46266</v>
      </c>
      <c r="E5" s="226" t="str">
        <f>IF(D5&lt;&gt;"","BAJA SHADES","")</f>
        <v>BAJA SHADES</v>
      </c>
      <c r="F5" s="227" t="str">
        <f>IF(C5&lt;&gt;"",'CALCULATOR SHEET'!$D$9,"")</f>
        <v xml:space="preserve">RESIDENCIA TIJUANA </v>
      </c>
      <c r="G5" s="227" t="str">
        <f>IF('CALCULATOR SHEET'!D13&lt;&gt;"",'CALCULATOR SHEET'!D13,"")</f>
        <v>ROLLER</v>
      </c>
      <c r="H5" s="227" t="str">
        <f>IF(Q5="CCL",BOMS!AG5,"")</f>
        <v>RL-MAN -BSCH</v>
      </c>
      <c r="I5" s="226">
        <v>1</v>
      </c>
      <c r="J5" s="227" t="str">
        <f>IF(C5&lt;&gt;"",'CALCULATOR SHEET'!K13,"")</f>
        <v>METAL CHAIN</v>
      </c>
      <c r="K5" s="227" t="str">
        <f>IF(J5=GENERAL!$H$6,GENERAL!$H$6,IF(J5=GENERAL!$H$7,GENERAL!$H$7,IF('PM-ORDER'!J5=GENERAL!$H$8,GENERAL!$H$8,"")))</f>
        <v>METAL CHAIN</v>
      </c>
      <c r="L5" s="227" t="str">
        <f>IF(C5&lt;&gt;"",'CALCULATOR SHEET'!G13,"")</f>
        <v xml:space="preserve">BO BUDELLI BEIGE </v>
      </c>
      <c r="M5" s="227" t="str">
        <f>IF(C5&lt;&gt;"",'CALCULATOR SHEET'!O13,"")</f>
        <v>STANDARD ROLL</v>
      </c>
      <c r="N5" s="227" t="str">
        <f>IF(C5&lt;&gt;"",'CALCULATOR SHEET'!H13,"")</f>
        <v xml:space="preserve">RECAMARA CENTRO </v>
      </c>
      <c r="O5" s="229">
        <f>IF(D5&lt;&gt;"",'CALCULATOR SHEET'!I13,"")</f>
        <v>22</v>
      </c>
      <c r="P5" s="229">
        <f>IF(E5&lt;&gt;"",'CALCULATOR SHEET'!J13,"")</f>
        <v>87</v>
      </c>
      <c r="Q5" s="226" t="str">
        <f>IF('CALCULATOR SHEET'!K13=GENERAL!$H$9,GENERAL!$H$9,IF(OR('CALCULATOR SHEET'!K13=GENERAL!$H$6,'CALCULATOR SHEET'!K13=GENERAL!$H$7,'CALCULATOR SHEET'!K13=GENERAL!$H$8),"CCL",""))</f>
        <v>CCL</v>
      </c>
      <c r="R5" s="226" t="str">
        <f>IF(C5&lt;&gt;"",'CALCULATOR SHEET'!M13,"")</f>
        <v>R</v>
      </c>
      <c r="S5" s="226" t="str">
        <f>IF(D5&lt;&gt;"",'CALCULATOR SHEET'!N13,"")</f>
        <v>OUTSIDE</v>
      </c>
      <c r="T5" s="228"/>
      <c r="U5" s="242"/>
      <c r="V5" s="242"/>
      <c r="W5" s="226" t="str">
        <f>IF(C5&lt;&gt;"",'CALCULATOR SHEET'!R13,"")</f>
        <v>NO</v>
      </c>
      <c r="X5" s="226"/>
      <c r="Y5" s="226">
        <v>1</v>
      </c>
      <c r="Z5" s="228"/>
      <c r="AA5" s="228" t="str">
        <f>IF(C5&lt;&gt;"",'CALCULATOR SHEET'!$H$9,"")</f>
        <v xml:space="preserve">JALISCO </v>
      </c>
      <c r="AB5" s="228"/>
      <c r="AC5" s="228"/>
      <c r="AD5" s="230"/>
      <c r="AE5" s="231"/>
      <c r="AF5" s="162"/>
      <c r="AG5" s="249" t="s">
        <v>474</v>
      </c>
      <c r="AH5" s="249"/>
      <c r="AI5" s="248">
        <v>23</v>
      </c>
      <c r="AJ5" s="248">
        <v>5</v>
      </c>
      <c r="AK5" s="248" t="s">
        <v>273</v>
      </c>
      <c r="AL5" s="248">
        <v>5</v>
      </c>
      <c r="AM5" s="248">
        <v>5</v>
      </c>
      <c r="AN5" s="249" t="s">
        <v>475</v>
      </c>
      <c r="AO5" s="249"/>
    </row>
    <row r="6" spans="2:41" s="64" customFormat="1" ht="30" customHeight="1">
      <c r="B6" s="223">
        <v>2</v>
      </c>
      <c r="C6" s="224" t="str">
        <f>IF('CALCULATOR SHEET'!D14&lt;&gt;"",'CALCULATOR SHEET'!$T$5,"")</f>
        <v/>
      </c>
      <c r="D6" s="225" t="str">
        <f>IF('CALCULATOR SHEET'!D14&lt;&gt;"",'CALCULATOR SHEET'!$T$9,"")</f>
        <v/>
      </c>
      <c r="E6" s="226" t="str">
        <f t="shared" ref="E6:E69" si="0">IF(D6&lt;&gt;"","BAJA SHADES","")</f>
        <v/>
      </c>
      <c r="F6" s="227" t="str">
        <f>IF(C6&lt;&gt;"",'CALCULATOR SHEET'!$D$9,"")</f>
        <v/>
      </c>
      <c r="G6" s="227" t="str">
        <f>IF('CALCULATOR SHEET'!D14&lt;&gt;"",'CALCULATOR SHEET'!D14,"")</f>
        <v/>
      </c>
      <c r="H6" s="227" t="str">
        <f>IF(Q6="CCL",BOMS!AG6,"")</f>
        <v/>
      </c>
      <c r="I6" s="226">
        <v>1</v>
      </c>
      <c r="J6" s="227" t="str">
        <f>IF(C6&lt;&gt;"",'CALCULATOR SHEET'!K14,"")</f>
        <v/>
      </c>
      <c r="K6" s="227" t="str">
        <f>IF(J6=GENERAL!$H$6,GENERAL!$H$6,IF(J6=GENERAL!$H$7,GENERAL!$H$7,IF('PM-ORDER'!J6=GENERAL!$H$8,GENERAL!$H$8,"")))</f>
        <v/>
      </c>
      <c r="L6" s="227" t="str">
        <f>IF(C6&lt;&gt;"",'CALCULATOR SHEET'!G14,"")</f>
        <v/>
      </c>
      <c r="M6" s="227" t="str">
        <f>IF(C6&lt;&gt;"",'CALCULATOR SHEET'!O14,"")</f>
        <v/>
      </c>
      <c r="N6" s="227" t="str">
        <f>IF(C6&lt;&gt;"",'CALCULATOR SHEET'!H14,"")</f>
        <v/>
      </c>
      <c r="O6" s="229" t="str">
        <f>IF(D6&lt;&gt;"",'CALCULATOR SHEET'!I14,"")</f>
        <v/>
      </c>
      <c r="P6" s="229" t="str">
        <f>IF(E6&lt;&gt;"",'CALCULATOR SHEET'!J14,"")</f>
        <v/>
      </c>
      <c r="Q6" s="226" t="str">
        <f>IF('CALCULATOR SHEET'!K14=GENERAL!$H$9,GENERAL!$H$9,IF(OR('CALCULATOR SHEET'!K14=GENERAL!$H$6,'CALCULATOR SHEET'!K14=GENERAL!$H$7,'CALCULATOR SHEET'!K14=GENERAL!$H$8),"CCL",""))</f>
        <v/>
      </c>
      <c r="R6" s="226" t="str">
        <f>IF(C6&lt;&gt;"",'CALCULATOR SHEET'!M14,"")</f>
        <v/>
      </c>
      <c r="S6" s="226" t="str">
        <f>IF(D6&lt;&gt;"",'CALCULATOR SHEET'!N14,"")</f>
        <v/>
      </c>
      <c r="T6" s="228"/>
      <c r="U6" s="242"/>
      <c r="V6" s="242"/>
      <c r="W6" s="226" t="str">
        <f>IF(C6&lt;&gt;"",'CALCULATOR SHEET'!R14,"")</f>
        <v/>
      </c>
      <c r="X6" s="226"/>
      <c r="Y6" s="226">
        <v>1</v>
      </c>
      <c r="Z6" s="228"/>
      <c r="AA6" s="228" t="str">
        <f>IF(C6&lt;&gt;"",'CALCULATOR SHEET'!$H$9,"")</f>
        <v/>
      </c>
      <c r="AB6" s="228"/>
      <c r="AC6" s="228"/>
      <c r="AD6" s="230"/>
      <c r="AE6" s="231"/>
      <c r="AF6" s="162"/>
      <c r="AG6" s="249"/>
      <c r="AH6" s="249"/>
      <c r="AI6" s="248"/>
      <c r="AJ6" s="248"/>
      <c r="AK6" s="248"/>
      <c r="AL6" s="248"/>
      <c r="AM6" s="248"/>
      <c r="AN6" s="249"/>
      <c r="AO6" s="249"/>
    </row>
    <row r="7" spans="2:41" s="64" customFormat="1" ht="30" customHeight="1">
      <c r="B7" s="223">
        <v>3</v>
      </c>
      <c r="C7" s="224" t="str">
        <f>IF('CALCULATOR SHEET'!D15&lt;&gt;"",'CALCULATOR SHEET'!$T$5,"")</f>
        <v/>
      </c>
      <c r="D7" s="225" t="str">
        <f>IF('CALCULATOR SHEET'!D15&lt;&gt;"",'CALCULATOR SHEET'!$T$9,"")</f>
        <v/>
      </c>
      <c r="E7" s="226" t="str">
        <f t="shared" si="0"/>
        <v/>
      </c>
      <c r="F7" s="227" t="str">
        <f>IF(C7&lt;&gt;"",'CALCULATOR SHEET'!$D$9,"")</f>
        <v/>
      </c>
      <c r="G7" s="227" t="str">
        <f>IF('CALCULATOR SHEET'!D15&lt;&gt;"",'CALCULATOR SHEET'!D15,"")</f>
        <v/>
      </c>
      <c r="H7" s="227" t="str">
        <f>IF(Q7="CCL",BOMS!AG7,"")</f>
        <v/>
      </c>
      <c r="I7" s="226">
        <v>1</v>
      </c>
      <c r="J7" s="227" t="str">
        <f>IF(C7&lt;&gt;"",'CALCULATOR SHEET'!K15,"")</f>
        <v/>
      </c>
      <c r="K7" s="227" t="str">
        <f>IF(J7=GENERAL!$H$6,GENERAL!$H$6,IF(J7=GENERAL!$H$7,GENERAL!$H$7,IF('PM-ORDER'!J7=GENERAL!$H$8,GENERAL!$H$8,"")))</f>
        <v/>
      </c>
      <c r="L7" s="227" t="str">
        <f>IF(C7&lt;&gt;"",'CALCULATOR SHEET'!G15,"")</f>
        <v/>
      </c>
      <c r="M7" s="227" t="str">
        <f>IF(C7&lt;&gt;"",'CALCULATOR SHEET'!O15,"")</f>
        <v/>
      </c>
      <c r="N7" s="227" t="str">
        <f>IF(C7&lt;&gt;"",'CALCULATOR SHEET'!H15,"")</f>
        <v/>
      </c>
      <c r="O7" s="229" t="str">
        <f>IF(D7&lt;&gt;"",'CALCULATOR SHEET'!I15,"")</f>
        <v/>
      </c>
      <c r="P7" s="229" t="str">
        <f>IF(E7&lt;&gt;"",'CALCULATOR SHEET'!J15,"")</f>
        <v/>
      </c>
      <c r="Q7" s="226" t="str">
        <f>IF('CALCULATOR SHEET'!K15=GENERAL!$H$9,GENERAL!$H$9,IF(OR('CALCULATOR SHEET'!K15=GENERAL!$H$6,'CALCULATOR SHEET'!K15=GENERAL!$H$7,'CALCULATOR SHEET'!K15=GENERAL!$H$8),"CCL",""))</f>
        <v/>
      </c>
      <c r="R7" s="226" t="str">
        <f>IF(C7&lt;&gt;"",'CALCULATOR SHEET'!M15,"")</f>
        <v/>
      </c>
      <c r="S7" s="226" t="str">
        <f>IF(D7&lt;&gt;"",'CALCULATOR SHEET'!N15,"")</f>
        <v/>
      </c>
      <c r="T7" s="228"/>
      <c r="U7" s="242"/>
      <c r="V7" s="242"/>
      <c r="W7" s="226" t="str">
        <f>IF(C7&lt;&gt;"",'CALCULATOR SHEET'!R15,"")</f>
        <v/>
      </c>
      <c r="X7" s="226"/>
      <c r="Y7" s="226">
        <v>1</v>
      </c>
      <c r="Z7" s="228"/>
      <c r="AA7" s="228" t="str">
        <f>IF(C7&lt;&gt;"",'CALCULATOR SHEET'!$H$9,"")</f>
        <v/>
      </c>
      <c r="AB7" s="228"/>
      <c r="AC7" s="228"/>
      <c r="AD7" s="230"/>
      <c r="AE7" s="231"/>
      <c r="AF7" s="162"/>
      <c r="AG7" s="249"/>
      <c r="AH7" s="249"/>
      <c r="AI7" s="248"/>
      <c r="AJ7" s="248"/>
      <c r="AK7" s="248"/>
      <c r="AL7" s="248"/>
      <c r="AM7" s="248"/>
      <c r="AN7" s="249"/>
      <c r="AO7" s="249"/>
    </row>
    <row r="8" spans="2:41" s="64" customFormat="1" ht="30" customHeight="1">
      <c r="B8" s="223">
        <v>4</v>
      </c>
      <c r="C8" s="224" t="str">
        <f>IF('CALCULATOR SHEET'!D16&lt;&gt;"",'CALCULATOR SHEET'!$T$5,"")</f>
        <v/>
      </c>
      <c r="D8" s="225" t="str">
        <f>IF('CALCULATOR SHEET'!D16&lt;&gt;"",'CALCULATOR SHEET'!$T$9,"")</f>
        <v/>
      </c>
      <c r="E8" s="226" t="str">
        <f t="shared" si="0"/>
        <v/>
      </c>
      <c r="F8" s="227" t="str">
        <f>IF(C8&lt;&gt;"",'CALCULATOR SHEET'!$D$9,"")</f>
        <v/>
      </c>
      <c r="G8" s="227" t="str">
        <f>IF('CALCULATOR SHEET'!D16&lt;&gt;"",'CALCULATOR SHEET'!D16,"")</f>
        <v/>
      </c>
      <c r="H8" s="227" t="str">
        <f>IF(Q8="CCL",BOMS!AG8,"")</f>
        <v/>
      </c>
      <c r="I8" s="226">
        <v>1</v>
      </c>
      <c r="J8" s="227" t="str">
        <f>IF(C8&lt;&gt;"",'CALCULATOR SHEET'!K16,"")</f>
        <v/>
      </c>
      <c r="K8" s="227" t="str">
        <f>IF(J8=GENERAL!$H$6,GENERAL!$H$6,IF(J8=GENERAL!$H$7,GENERAL!$H$7,IF('PM-ORDER'!J8=GENERAL!$H$8,GENERAL!$H$8,"")))</f>
        <v/>
      </c>
      <c r="L8" s="227" t="str">
        <f>IF(C8&lt;&gt;"",'CALCULATOR SHEET'!G16,"")</f>
        <v/>
      </c>
      <c r="M8" s="227" t="str">
        <f>IF(C8&lt;&gt;"",'CALCULATOR SHEET'!O16,"")</f>
        <v/>
      </c>
      <c r="N8" s="227" t="str">
        <f>IF(C8&lt;&gt;"",'CALCULATOR SHEET'!H16,"")</f>
        <v/>
      </c>
      <c r="O8" s="229" t="str">
        <f>IF(D8&lt;&gt;"",'CALCULATOR SHEET'!I16,"")</f>
        <v/>
      </c>
      <c r="P8" s="229" t="str">
        <f>IF(E8&lt;&gt;"",'CALCULATOR SHEET'!J16,"")</f>
        <v/>
      </c>
      <c r="Q8" s="226" t="str">
        <f>IF('CALCULATOR SHEET'!K16=GENERAL!$H$9,GENERAL!$H$9,IF(OR('CALCULATOR SHEET'!K16=GENERAL!$H$6,'CALCULATOR SHEET'!K16=GENERAL!$H$7,'CALCULATOR SHEET'!K16=GENERAL!$H$8),"CCL",""))</f>
        <v/>
      </c>
      <c r="R8" s="226" t="str">
        <f>IF(C8&lt;&gt;"",'CALCULATOR SHEET'!M16,"")</f>
        <v/>
      </c>
      <c r="S8" s="226" t="str">
        <f>IF(D8&lt;&gt;"",'CALCULATOR SHEET'!N16,"")</f>
        <v/>
      </c>
      <c r="T8" s="228"/>
      <c r="U8" s="242"/>
      <c r="V8" s="242"/>
      <c r="W8" s="226" t="str">
        <f>IF(C8&lt;&gt;"",'CALCULATOR SHEET'!R16,"")</f>
        <v/>
      </c>
      <c r="X8" s="226"/>
      <c r="Y8" s="226">
        <v>1</v>
      </c>
      <c r="Z8" s="228"/>
      <c r="AA8" s="228" t="str">
        <f>IF(C8&lt;&gt;"",'CALCULATOR SHEET'!$H$9,"")</f>
        <v/>
      </c>
      <c r="AB8" s="228"/>
      <c r="AC8" s="228"/>
      <c r="AD8" s="230"/>
      <c r="AE8" s="231"/>
      <c r="AF8" s="162"/>
      <c r="AG8" s="249"/>
      <c r="AH8" s="249"/>
      <c r="AI8" s="248"/>
      <c r="AJ8" s="248"/>
      <c r="AK8" s="248"/>
      <c r="AL8" s="248"/>
      <c r="AM8" s="248"/>
      <c r="AN8" s="249"/>
      <c r="AO8" s="249"/>
    </row>
    <row r="9" spans="2:41" s="64" customFormat="1" ht="30" customHeight="1">
      <c r="B9" s="223">
        <v>5</v>
      </c>
      <c r="C9" s="224" t="str">
        <f>IF('CALCULATOR SHEET'!D17&lt;&gt;"",'CALCULATOR SHEET'!$T$5,"")</f>
        <v/>
      </c>
      <c r="D9" s="225" t="str">
        <f>IF('CALCULATOR SHEET'!D17&lt;&gt;"",'CALCULATOR SHEET'!$T$9,"")</f>
        <v/>
      </c>
      <c r="E9" s="226" t="str">
        <f t="shared" si="0"/>
        <v/>
      </c>
      <c r="F9" s="227" t="str">
        <f>IF(C9&lt;&gt;"",'CALCULATOR SHEET'!$D$9,"")</f>
        <v/>
      </c>
      <c r="G9" s="227" t="str">
        <f>IF('CALCULATOR SHEET'!D17&lt;&gt;"",'CALCULATOR SHEET'!D17,"")</f>
        <v/>
      </c>
      <c r="H9" s="227" t="str">
        <f>IF(Q9="CCL",BOMS!AG9,"")</f>
        <v/>
      </c>
      <c r="I9" s="226">
        <v>1</v>
      </c>
      <c r="J9" s="227" t="str">
        <f>IF(C9&lt;&gt;"",'CALCULATOR SHEET'!K17,"")</f>
        <v/>
      </c>
      <c r="K9" s="227" t="str">
        <f>IF(J9=GENERAL!$H$6,GENERAL!$H$6,IF(J9=GENERAL!$H$7,GENERAL!$H$7,IF('PM-ORDER'!J9=GENERAL!$H$8,GENERAL!$H$8,"")))</f>
        <v/>
      </c>
      <c r="L9" s="227" t="str">
        <f>IF(C9&lt;&gt;"",'CALCULATOR SHEET'!G17,"")</f>
        <v/>
      </c>
      <c r="M9" s="227" t="str">
        <f>IF(C9&lt;&gt;"",'CALCULATOR SHEET'!O17,"")</f>
        <v/>
      </c>
      <c r="N9" s="227" t="str">
        <f>IF(C9&lt;&gt;"",'CALCULATOR SHEET'!H17,"")</f>
        <v/>
      </c>
      <c r="O9" s="229" t="str">
        <f>IF(D9&lt;&gt;"",'CALCULATOR SHEET'!I17,"")</f>
        <v/>
      </c>
      <c r="P9" s="229" t="str">
        <f>IF(E9&lt;&gt;"",'CALCULATOR SHEET'!J17,"")</f>
        <v/>
      </c>
      <c r="Q9" s="226" t="str">
        <f>IF('CALCULATOR SHEET'!K17=GENERAL!$H$9,GENERAL!$H$9,IF(OR('CALCULATOR SHEET'!K17=GENERAL!$H$6,'CALCULATOR SHEET'!K17=GENERAL!$H$7,'CALCULATOR SHEET'!K17=GENERAL!$H$8),"CCL",""))</f>
        <v/>
      </c>
      <c r="R9" s="226" t="str">
        <f>IF(C9&lt;&gt;"",'CALCULATOR SHEET'!M17,"")</f>
        <v/>
      </c>
      <c r="S9" s="226" t="str">
        <f>IF(D9&lt;&gt;"",'CALCULATOR SHEET'!N17,"")</f>
        <v/>
      </c>
      <c r="T9" s="228"/>
      <c r="U9" s="242"/>
      <c r="V9" s="242"/>
      <c r="W9" s="226" t="str">
        <f>IF(C9&lt;&gt;"",'CALCULATOR SHEET'!R17,"")</f>
        <v/>
      </c>
      <c r="X9" s="226"/>
      <c r="Y9" s="226">
        <v>1</v>
      </c>
      <c r="Z9" s="228"/>
      <c r="AA9" s="228" t="str">
        <f>IF(C9&lt;&gt;"",'CALCULATOR SHEET'!$H$9,"")</f>
        <v/>
      </c>
      <c r="AB9" s="228"/>
      <c r="AC9" s="228"/>
      <c r="AD9" s="230"/>
      <c r="AE9" s="231"/>
      <c r="AF9" s="162"/>
      <c r="AG9" s="249"/>
      <c r="AH9" s="249"/>
      <c r="AI9" s="248"/>
      <c r="AJ9" s="248"/>
      <c r="AK9" s="248"/>
      <c r="AL9" s="248"/>
      <c r="AM9" s="248"/>
      <c r="AN9" s="249"/>
      <c r="AO9" s="249"/>
    </row>
    <row r="10" spans="2:41" s="64" customFormat="1" ht="30" customHeight="1">
      <c r="B10" s="223">
        <v>6</v>
      </c>
      <c r="C10" s="224" t="str">
        <f>IF('CALCULATOR SHEET'!D18&lt;&gt;"",'CALCULATOR SHEET'!$T$5,"")</f>
        <v/>
      </c>
      <c r="D10" s="225" t="str">
        <f>IF('CALCULATOR SHEET'!D18&lt;&gt;"",'CALCULATOR SHEET'!$T$9,"")</f>
        <v/>
      </c>
      <c r="E10" s="226" t="str">
        <f t="shared" si="0"/>
        <v/>
      </c>
      <c r="F10" s="227" t="str">
        <f>IF(C10&lt;&gt;"",'CALCULATOR SHEET'!$D$9,"")</f>
        <v/>
      </c>
      <c r="G10" s="227" t="str">
        <f>IF('CALCULATOR SHEET'!D18&lt;&gt;"",'CALCULATOR SHEET'!D18,"")</f>
        <v/>
      </c>
      <c r="H10" s="227" t="str">
        <f>IF(Q10="CCL",BOMS!AG10,"")</f>
        <v/>
      </c>
      <c r="I10" s="226">
        <v>1</v>
      </c>
      <c r="J10" s="227" t="str">
        <f>IF(C10&lt;&gt;"",'CALCULATOR SHEET'!K18,"")</f>
        <v/>
      </c>
      <c r="K10" s="227" t="str">
        <f>IF(J10=GENERAL!$H$6,GENERAL!$H$6,IF(J10=GENERAL!$H$7,GENERAL!$H$7,IF('PM-ORDER'!J10=GENERAL!$H$8,GENERAL!$H$8,"")))</f>
        <v/>
      </c>
      <c r="L10" s="227" t="str">
        <f>IF(C10&lt;&gt;"",'CALCULATOR SHEET'!G18,"")</f>
        <v/>
      </c>
      <c r="M10" s="227" t="str">
        <f>IF(C10&lt;&gt;"",'CALCULATOR SHEET'!O18,"")</f>
        <v/>
      </c>
      <c r="N10" s="227" t="str">
        <f>IF(C10&lt;&gt;"",'CALCULATOR SHEET'!H18,"")</f>
        <v/>
      </c>
      <c r="O10" s="229" t="str">
        <f>IF(D10&lt;&gt;"",'CALCULATOR SHEET'!I18,"")</f>
        <v/>
      </c>
      <c r="P10" s="229" t="str">
        <f>IF(E10&lt;&gt;"",'CALCULATOR SHEET'!J18,"")</f>
        <v/>
      </c>
      <c r="Q10" s="226" t="str">
        <f>IF('CALCULATOR SHEET'!K18=GENERAL!$H$9,GENERAL!$H$9,IF(OR('CALCULATOR SHEET'!K18=GENERAL!$H$6,'CALCULATOR SHEET'!K18=GENERAL!$H$7,'CALCULATOR SHEET'!K18=GENERAL!$H$8),"CCL",""))</f>
        <v/>
      </c>
      <c r="R10" s="226" t="str">
        <f>IF(C10&lt;&gt;"",'CALCULATOR SHEET'!M18,"")</f>
        <v/>
      </c>
      <c r="S10" s="226" t="str">
        <f>IF(D10&lt;&gt;"",'CALCULATOR SHEET'!N18,"")</f>
        <v/>
      </c>
      <c r="T10" s="228"/>
      <c r="U10" s="242"/>
      <c r="V10" s="242"/>
      <c r="W10" s="226" t="str">
        <f>IF(C10&lt;&gt;"",'CALCULATOR SHEET'!R18,"")</f>
        <v/>
      </c>
      <c r="X10" s="226"/>
      <c r="Y10" s="226">
        <v>1</v>
      </c>
      <c r="Z10" s="228"/>
      <c r="AA10" s="228" t="str">
        <f>IF(C10&lt;&gt;"",'CALCULATOR SHEET'!$H$9,"")</f>
        <v/>
      </c>
      <c r="AB10" s="228"/>
      <c r="AC10" s="228"/>
      <c r="AD10" s="230"/>
      <c r="AE10" s="231"/>
      <c r="AF10" s="162"/>
      <c r="AG10" s="249"/>
      <c r="AH10" s="249"/>
      <c r="AI10" s="248"/>
      <c r="AJ10" s="248"/>
      <c r="AK10" s="248"/>
      <c r="AL10" s="248"/>
      <c r="AM10" s="248"/>
      <c r="AN10" s="249"/>
      <c r="AO10" s="249"/>
    </row>
    <row r="11" spans="2:41" s="64" customFormat="1" ht="30" customHeight="1">
      <c r="B11" s="223">
        <v>7</v>
      </c>
      <c r="C11" s="224" t="str">
        <f>IF('CALCULATOR SHEET'!D19&lt;&gt;"",'CALCULATOR SHEET'!$T$5,"")</f>
        <v/>
      </c>
      <c r="D11" s="225" t="str">
        <f>IF('CALCULATOR SHEET'!D19&lt;&gt;"",'CALCULATOR SHEET'!$T$9,"")</f>
        <v/>
      </c>
      <c r="E11" s="226" t="str">
        <f t="shared" si="0"/>
        <v/>
      </c>
      <c r="F11" s="227" t="str">
        <f>IF(C11&lt;&gt;"",'CALCULATOR SHEET'!$D$9,"")</f>
        <v/>
      </c>
      <c r="G11" s="227" t="str">
        <f>IF('CALCULATOR SHEET'!D19&lt;&gt;"",'CALCULATOR SHEET'!D19,"")</f>
        <v/>
      </c>
      <c r="H11" s="227" t="str">
        <f>IF(Q11="CCL",BOMS!AG11,"")</f>
        <v/>
      </c>
      <c r="I11" s="226">
        <v>1</v>
      </c>
      <c r="J11" s="227" t="str">
        <f>IF(C11&lt;&gt;"",'CALCULATOR SHEET'!K19,"")</f>
        <v/>
      </c>
      <c r="K11" s="227" t="str">
        <f>IF(J11=GENERAL!$H$6,GENERAL!$H$6,IF(J11=GENERAL!$H$7,GENERAL!$H$7,IF('PM-ORDER'!J11=GENERAL!$H$8,GENERAL!$H$8,"")))</f>
        <v/>
      </c>
      <c r="L11" s="227" t="str">
        <f>IF(C11&lt;&gt;"",'CALCULATOR SHEET'!G19,"")</f>
        <v/>
      </c>
      <c r="M11" s="227" t="str">
        <f>IF(C11&lt;&gt;"",'CALCULATOR SHEET'!O19,"")</f>
        <v/>
      </c>
      <c r="N11" s="227" t="str">
        <f>IF(C11&lt;&gt;"",'CALCULATOR SHEET'!H19,"")</f>
        <v/>
      </c>
      <c r="O11" s="229" t="str">
        <f>IF(D11&lt;&gt;"",'CALCULATOR SHEET'!I19,"")</f>
        <v/>
      </c>
      <c r="P11" s="229" t="str">
        <f>IF(E11&lt;&gt;"",'CALCULATOR SHEET'!J19,"")</f>
        <v/>
      </c>
      <c r="Q11" s="226" t="str">
        <f>IF('CALCULATOR SHEET'!K19=GENERAL!$H$9,GENERAL!$H$9,IF(OR('CALCULATOR SHEET'!K19=GENERAL!$H$6,'CALCULATOR SHEET'!K19=GENERAL!$H$7,'CALCULATOR SHEET'!K19=GENERAL!$H$8),"CCL",""))</f>
        <v/>
      </c>
      <c r="R11" s="226" t="str">
        <f>IF(C11&lt;&gt;"",'CALCULATOR SHEET'!M19,"")</f>
        <v/>
      </c>
      <c r="S11" s="226" t="str">
        <f>IF(D11&lt;&gt;"",'CALCULATOR SHEET'!N19,"")</f>
        <v/>
      </c>
      <c r="T11" s="228"/>
      <c r="U11" s="242"/>
      <c r="V11" s="242"/>
      <c r="W11" s="226" t="str">
        <f>IF(C11&lt;&gt;"",'CALCULATOR SHEET'!R19,"")</f>
        <v/>
      </c>
      <c r="X11" s="226"/>
      <c r="Y11" s="226">
        <v>1</v>
      </c>
      <c r="Z11" s="228"/>
      <c r="AA11" s="228" t="str">
        <f>IF(C11&lt;&gt;"",'CALCULATOR SHEET'!$H$9,"")</f>
        <v/>
      </c>
      <c r="AB11" s="228"/>
      <c r="AC11" s="228"/>
      <c r="AD11" s="230"/>
      <c r="AE11" s="231"/>
      <c r="AF11" s="162"/>
      <c r="AG11" s="249"/>
      <c r="AH11" s="249"/>
      <c r="AI11" s="248"/>
      <c r="AJ11" s="248"/>
      <c r="AK11" s="248"/>
      <c r="AL11" s="248"/>
      <c r="AM11" s="248"/>
      <c r="AN11" s="249"/>
      <c r="AO11" s="249"/>
    </row>
    <row r="12" spans="2:41" s="64" customFormat="1" ht="30" customHeight="1">
      <c r="B12" s="223">
        <v>8</v>
      </c>
      <c r="C12" s="224" t="str">
        <f>IF('CALCULATOR SHEET'!D20&lt;&gt;"",'CALCULATOR SHEET'!$T$5,"")</f>
        <v/>
      </c>
      <c r="D12" s="225" t="str">
        <f>IF('CALCULATOR SHEET'!D20&lt;&gt;"",'CALCULATOR SHEET'!$T$9,"")</f>
        <v/>
      </c>
      <c r="E12" s="226" t="str">
        <f t="shared" si="0"/>
        <v/>
      </c>
      <c r="F12" s="227" t="str">
        <f>IF(C12&lt;&gt;"",'CALCULATOR SHEET'!$D$9,"")</f>
        <v/>
      </c>
      <c r="G12" s="227" t="str">
        <f>IF('CALCULATOR SHEET'!D20&lt;&gt;"",'CALCULATOR SHEET'!D20,"")</f>
        <v/>
      </c>
      <c r="H12" s="227" t="str">
        <f>IF(Q12="CCL",BOMS!AG12,"")</f>
        <v/>
      </c>
      <c r="I12" s="226">
        <v>1</v>
      </c>
      <c r="J12" s="227" t="str">
        <f>IF(C12&lt;&gt;"",'CALCULATOR SHEET'!K20,"")</f>
        <v/>
      </c>
      <c r="K12" s="227" t="str">
        <f>IF(J12=GENERAL!$H$6,GENERAL!$H$6,IF(J12=GENERAL!$H$7,GENERAL!$H$7,IF('PM-ORDER'!J12=GENERAL!$H$8,GENERAL!$H$8,"")))</f>
        <v/>
      </c>
      <c r="L12" s="227" t="str">
        <f>IF(C12&lt;&gt;"",'CALCULATOR SHEET'!G20,"")</f>
        <v/>
      </c>
      <c r="M12" s="227" t="str">
        <f>IF(C12&lt;&gt;"",'CALCULATOR SHEET'!O20,"")</f>
        <v/>
      </c>
      <c r="N12" s="227" t="str">
        <f>IF(C12&lt;&gt;"",'CALCULATOR SHEET'!H20,"")</f>
        <v/>
      </c>
      <c r="O12" s="229" t="str">
        <f>IF(D12&lt;&gt;"",'CALCULATOR SHEET'!I20,"")</f>
        <v/>
      </c>
      <c r="P12" s="229" t="str">
        <f>IF(E12&lt;&gt;"",'CALCULATOR SHEET'!J20,"")</f>
        <v/>
      </c>
      <c r="Q12" s="226" t="str">
        <f>IF('CALCULATOR SHEET'!K20=GENERAL!$H$9,GENERAL!$H$9,IF(OR('CALCULATOR SHEET'!K20=GENERAL!$H$6,'CALCULATOR SHEET'!K20=GENERAL!$H$7,'CALCULATOR SHEET'!K20=GENERAL!$H$8),"CCL",""))</f>
        <v/>
      </c>
      <c r="R12" s="226" t="str">
        <f>IF(C12&lt;&gt;"",'CALCULATOR SHEET'!M20,"")</f>
        <v/>
      </c>
      <c r="S12" s="226" t="str">
        <f>IF(D12&lt;&gt;"",'CALCULATOR SHEET'!N20,"")</f>
        <v/>
      </c>
      <c r="T12" s="228"/>
      <c r="U12" s="242"/>
      <c r="V12" s="242"/>
      <c r="W12" s="226" t="str">
        <f>IF(C12&lt;&gt;"",'CALCULATOR SHEET'!R20,"")</f>
        <v/>
      </c>
      <c r="X12" s="226"/>
      <c r="Y12" s="226">
        <v>1</v>
      </c>
      <c r="Z12" s="228"/>
      <c r="AA12" s="228" t="str">
        <f>IF(C12&lt;&gt;"",'CALCULATOR SHEET'!$H$9,"")</f>
        <v/>
      </c>
      <c r="AB12" s="228"/>
      <c r="AC12" s="228"/>
      <c r="AD12" s="230"/>
      <c r="AE12" s="231"/>
      <c r="AF12" s="162"/>
      <c r="AG12" s="249"/>
      <c r="AH12" s="249"/>
      <c r="AI12" s="248"/>
      <c r="AJ12" s="248"/>
      <c r="AK12" s="248"/>
      <c r="AL12" s="248"/>
      <c r="AM12" s="248"/>
      <c r="AN12" s="249"/>
      <c r="AO12" s="249"/>
    </row>
    <row r="13" spans="2:41" s="64" customFormat="1" ht="30" customHeight="1">
      <c r="B13" s="223">
        <v>9</v>
      </c>
      <c r="C13" s="224" t="str">
        <f>IF('CALCULATOR SHEET'!D21&lt;&gt;"",'CALCULATOR SHEET'!$T$5,"")</f>
        <v/>
      </c>
      <c r="D13" s="225" t="str">
        <f>IF('CALCULATOR SHEET'!D21&lt;&gt;"",'CALCULATOR SHEET'!$T$9,"")</f>
        <v/>
      </c>
      <c r="E13" s="226" t="str">
        <f t="shared" si="0"/>
        <v/>
      </c>
      <c r="F13" s="227" t="str">
        <f>IF(C13&lt;&gt;"",'CALCULATOR SHEET'!$D$9,"")</f>
        <v/>
      </c>
      <c r="G13" s="227" t="str">
        <f>IF('CALCULATOR SHEET'!D21&lt;&gt;"",'CALCULATOR SHEET'!D21,"")</f>
        <v/>
      </c>
      <c r="H13" s="227" t="str">
        <f>IF(Q13="CCL",BOMS!AG13,"")</f>
        <v/>
      </c>
      <c r="I13" s="226">
        <v>1</v>
      </c>
      <c r="J13" s="227" t="str">
        <f>IF(C13&lt;&gt;"",'CALCULATOR SHEET'!K21,"")</f>
        <v/>
      </c>
      <c r="K13" s="227" t="str">
        <f>IF(J13=GENERAL!$H$6,GENERAL!$H$6,IF(J13=GENERAL!$H$7,GENERAL!$H$7,IF('PM-ORDER'!J13=GENERAL!$H$8,GENERAL!$H$8,"")))</f>
        <v/>
      </c>
      <c r="L13" s="227" t="str">
        <f>IF(C13&lt;&gt;"",'CALCULATOR SHEET'!G21,"")</f>
        <v/>
      </c>
      <c r="M13" s="227" t="str">
        <f>IF(C13&lt;&gt;"",'CALCULATOR SHEET'!O21,"")</f>
        <v/>
      </c>
      <c r="N13" s="227" t="str">
        <f>IF(C13&lt;&gt;"",'CALCULATOR SHEET'!H21,"")</f>
        <v/>
      </c>
      <c r="O13" s="229" t="str">
        <f>IF(D13&lt;&gt;"",'CALCULATOR SHEET'!I21,"")</f>
        <v/>
      </c>
      <c r="P13" s="229" t="str">
        <f>IF(E13&lt;&gt;"",'CALCULATOR SHEET'!J21,"")</f>
        <v/>
      </c>
      <c r="Q13" s="226" t="str">
        <f>IF('CALCULATOR SHEET'!K21=GENERAL!$H$9,GENERAL!$H$9,IF(OR('CALCULATOR SHEET'!K21=GENERAL!$H$6,'CALCULATOR SHEET'!K21=GENERAL!$H$7,'CALCULATOR SHEET'!K21=GENERAL!$H$8),"CCL",""))</f>
        <v/>
      </c>
      <c r="R13" s="226" t="str">
        <f>IF(C13&lt;&gt;"",'CALCULATOR SHEET'!M21,"")</f>
        <v/>
      </c>
      <c r="S13" s="226" t="str">
        <f>IF(D13&lt;&gt;"",'CALCULATOR SHEET'!N21,"")</f>
        <v/>
      </c>
      <c r="T13" s="228"/>
      <c r="U13" s="242"/>
      <c r="V13" s="242"/>
      <c r="W13" s="226" t="str">
        <f>IF(C13&lt;&gt;"",'CALCULATOR SHEET'!R21,"")</f>
        <v/>
      </c>
      <c r="X13" s="226"/>
      <c r="Y13" s="226">
        <v>1</v>
      </c>
      <c r="Z13" s="228"/>
      <c r="AA13" s="228" t="str">
        <f>IF(C13&lt;&gt;"",'CALCULATOR SHEET'!$H$9,"")</f>
        <v/>
      </c>
      <c r="AB13" s="228"/>
      <c r="AC13" s="228"/>
      <c r="AD13" s="230"/>
      <c r="AE13" s="231"/>
      <c r="AF13" s="162"/>
      <c r="AG13" s="249"/>
      <c r="AH13" s="249"/>
      <c r="AI13" s="248"/>
      <c r="AJ13" s="248"/>
      <c r="AK13" s="248"/>
      <c r="AL13" s="248"/>
      <c r="AM13" s="248"/>
      <c r="AN13" s="249"/>
      <c r="AO13" s="249"/>
    </row>
    <row r="14" spans="2:41" s="64" customFormat="1" ht="30" customHeight="1">
      <c r="B14" s="223">
        <v>10</v>
      </c>
      <c r="C14" s="224" t="str">
        <f>IF('CALCULATOR SHEET'!D22&lt;&gt;"",'CALCULATOR SHEET'!$T$5,"")</f>
        <v/>
      </c>
      <c r="D14" s="225" t="str">
        <f>IF('CALCULATOR SHEET'!D22&lt;&gt;"",'CALCULATOR SHEET'!$T$9,"")</f>
        <v/>
      </c>
      <c r="E14" s="226" t="str">
        <f t="shared" si="0"/>
        <v/>
      </c>
      <c r="F14" s="227" t="str">
        <f>IF(C14&lt;&gt;"",'CALCULATOR SHEET'!$D$9,"")</f>
        <v/>
      </c>
      <c r="G14" s="227" t="str">
        <f>IF('CALCULATOR SHEET'!D22&lt;&gt;"",'CALCULATOR SHEET'!D22,"")</f>
        <v/>
      </c>
      <c r="H14" s="227" t="str">
        <f>IF(Q14="CCL",BOMS!AG14,"")</f>
        <v/>
      </c>
      <c r="I14" s="226">
        <v>1</v>
      </c>
      <c r="J14" s="227" t="str">
        <f>IF(C14&lt;&gt;"",'CALCULATOR SHEET'!K22,"")</f>
        <v/>
      </c>
      <c r="K14" s="227" t="str">
        <f>IF(J14=GENERAL!$H$6,GENERAL!$H$6,IF(J14=GENERAL!$H$7,GENERAL!$H$7,IF('PM-ORDER'!J14=GENERAL!$H$8,GENERAL!$H$8,"")))</f>
        <v/>
      </c>
      <c r="L14" s="227" t="str">
        <f>IF(C14&lt;&gt;"",'CALCULATOR SHEET'!G22,"")</f>
        <v/>
      </c>
      <c r="M14" s="227" t="str">
        <f>IF(C14&lt;&gt;"",'CALCULATOR SHEET'!O22,"")</f>
        <v/>
      </c>
      <c r="N14" s="227" t="str">
        <f>IF(C14&lt;&gt;"",'CALCULATOR SHEET'!H22,"")</f>
        <v/>
      </c>
      <c r="O14" s="229" t="str">
        <f>IF(D14&lt;&gt;"",'CALCULATOR SHEET'!I22,"")</f>
        <v/>
      </c>
      <c r="P14" s="229" t="str">
        <f>IF(E14&lt;&gt;"",'CALCULATOR SHEET'!J22,"")</f>
        <v/>
      </c>
      <c r="Q14" s="226" t="str">
        <f>IF('CALCULATOR SHEET'!K22=GENERAL!$H$9,GENERAL!$H$9,IF(OR('CALCULATOR SHEET'!K22=GENERAL!$H$6,'CALCULATOR SHEET'!K22=GENERAL!$H$7,'CALCULATOR SHEET'!K22=GENERAL!$H$8),"CCL",""))</f>
        <v/>
      </c>
      <c r="R14" s="226" t="str">
        <f>IF(C14&lt;&gt;"",'CALCULATOR SHEET'!M22,"")</f>
        <v/>
      </c>
      <c r="S14" s="226" t="str">
        <f>IF(D14&lt;&gt;"",'CALCULATOR SHEET'!N22,"")</f>
        <v/>
      </c>
      <c r="T14" s="228"/>
      <c r="U14" s="242"/>
      <c r="V14" s="242"/>
      <c r="W14" s="226" t="str">
        <f>IF(C14&lt;&gt;"",'CALCULATOR SHEET'!R22,"")</f>
        <v/>
      </c>
      <c r="X14" s="226"/>
      <c r="Y14" s="226">
        <v>1</v>
      </c>
      <c r="Z14" s="228"/>
      <c r="AA14" s="228" t="str">
        <f>IF(C14&lt;&gt;"",'CALCULATOR SHEET'!$H$9,"")</f>
        <v/>
      </c>
      <c r="AB14" s="228"/>
      <c r="AC14" s="228"/>
      <c r="AD14" s="230"/>
      <c r="AE14" s="231"/>
      <c r="AF14" s="162"/>
      <c r="AG14" s="249"/>
      <c r="AH14" s="249"/>
      <c r="AI14" s="248"/>
      <c r="AJ14" s="248"/>
      <c r="AK14" s="248"/>
      <c r="AL14" s="248"/>
      <c r="AM14" s="248"/>
      <c r="AN14" s="249"/>
      <c r="AO14" s="249"/>
    </row>
    <row r="15" spans="2:41" s="64" customFormat="1" ht="30" customHeight="1">
      <c r="B15" s="223">
        <v>11</v>
      </c>
      <c r="C15" s="224" t="str">
        <f>IF('CALCULATOR SHEET'!D23&lt;&gt;"",'CALCULATOR SHEET'!$T$5,"")</f>
        <v/>
      </c>
      <c r="D15" s="225" t="str">
        <f>IF('CALCULATOR SHEET'!D23&lt;&gt;"",'CALCULATOR SHEET'!$T$9,"")</f>
        <v/>
      </c>
      <c r="E15" s="226" t="str">
        <f t="shared" si="0"/>
        <v/>
      </c>
      <c r="F15" s="227" t="str">
        <f>IF(C15&lt;&gt;"",'CALCULATOR SHEET'!$D$9,"")</f>
        <v/>
      </c>
      <c r="G15" s="227" t="str">
        <f>IF('CALCULATOR SHEET'!D23&lt;&gt;"",'CALCULATOR SHEET'!D23,"")</f>
        <v/>
      </c>
      <c r="H15" s="227" t="str">
        <f>IF(Q15="CCL",BOMS!AG15,"")</f>
        <v/>
      </c>
      <c r="I15" s="226">
        <v>1</v>
      </c>
      <c r="J15" s="227" t="str">
        <f>IF(C15&lt;&gt;"",'CALCULATOR SHEET'!K23,"")</f>
        <v/>
      </c>
      <c r="K15" s="227" t="str">
        <f>IF(J15=GENERAL!$H$6,GENERAL!$H$6,IF(J15=GENERAL!$H$7,GENERAL!$H$7,IF('PM-ORDER'!J15=GENERAL!$H$8,GENERAL!$H$8,"")))</f>
        <v/>
      </c>
      <c r="L15" s="227" t="str">
        <f>IF(C15&lt;&gt;"",'CALCULATOR SHEET'!G23,"")</f>
        <v/>
      </c>
      <c r="M15" s="227" t="str">
        <f>IF(C15&lt;&gt;"",'CALCULATOR SHEET'!O23,"")</f>
        <v/>
      </c>
      <c r="N15" s="227" t="str">
        <f>IF(C15&lt;&gt;"",'CALCULATOR SHEET'!H23,"")</f>
        <v/>
      </c>
      <c r="O15" s="229" t="str">
        <f>IF(D15&lt;&gt;"",'CALCULATOR SHEET'!I23,"")</f>
        <v/>
      </c>
      <c r="P15" s="229" t="str">
        <f>IF(E15&lt;&gt;"",'CALCULATOR SHEET'!J23,"")</f>
        <v/>
      </c>
      <c r="Q15" s="226" t="str">
        <f>IF('CALCULATOR SHEET'!K23=GENERAL!$H$9,GENERAL!$H$9,IF(OR('CALCULATOR SHEET'!K23=GENERAL!$H$6,'CALCULATOR SHEET'!K23=GENERAL!$H$7,'CALCULATOR SHEET'!K23=GENERAL!$H$8),"CCL",""))</f>
        <v/>
      </c>
      <c r="R15" s="226" t="str">
        <f>IF(C15&lt;&gt;"",'CALCULATOR SHEET'!M23,"")</f>
        <v/>
      </c>
      <c r="S15" s="226" t="str">
        <f>IF(D15&lt;&gt;"",'CALCULATOR SHEET'!N23,"")</f>
        <v/>
      </c>
      <c r="T15" s="228"/>
      <c r="U15" s="242"/>
      <c r="V15" s="242"/>
      <c r="W15" s="226" t="str">
        <f>IF(C15&lt;&gt;"",'CALCULATOR SHEET'!R23,"")</f>
        <v/>
      </c>
      <c r="X15" s="226"/>
      <c r="Y15" s="226">
        <v>1</v>
      </c>
      <c r="Z15" s="228"/>
      <c r="AA15" s="228" t="str">
        <f>IF(C15&lt;&gt;"",'CALCULATOR SHEET'!$H$9,"")</f>
        <v/>
      </c>
      <c r="AB15" s="228"/>
      <c r="AC15" s="228"/>
      <c r="AD15" s="230"/>
      <c r="AE15" s="231"/>
      <c r="AF15" s="162"/>
      <c r="AG15" s="249"/>
      <c r="AH15" s="249"/>
      <c r="AI15" s="248"/>
      <c r="AJ15" s="248"/>
      <c r="AK15" s="248"/>
      <c r="AL15" s="248"/>
      <c r="AM15" s="248"/>
      <c r="AN15" s="249"/>
      <c r="AO15" s="249"/>
    </row>
    <row r="16" spans="2:41" s="64" customFormat="1" ht="30" customHeight="1">
      <c r="B16" s="223">
        <v>12</v>
      </c>
      <c r="C16" s="224" t="str">
        <f>IF('CALCULATOR SHEET'!D24&lt;&gt;"",'CALCULATOR SHEET'!$T$5,"")</f>
        <v/>
      </c>
      <c r="D16" s="225" t="str">
        <f>IF('CALCULATOR SHEET'!D24&lt;&gt;"",'CALCULATOR SHEET'!$T$9,"")</f>
        <v/>
      </c>
      <c r="E16" s="226" t="str">
        <f t="shared" si="0"/>
        <v/>
      </c>
      <c r="F16" s="227" t="str">
        <f>IF(C16&lt;&gt;"",'CALCULATOR SHEET'!$D$9,"")</f>
        <v/>
      </c>
      <c r="G16" s="227" t="str">
        <f>IF('CALCULATOR SHEET'!D24&lt;&gt;"",'CALCULATOR SHEET'!D24,"")</f>
        <v/>
      </c>
      <c r="H16" s="227" t="str">
        <f>IF(Q16="CCL",BOMS!AG16,"")</f>
        <v/>
      </c>
      <c r="I16" s="226">
        <v>1</v>
      </c>
      <c r="J16" s="227" t="str">
        <f>IF(C16&lt;&gt;"",'CALCULATOR SHEET'!K24,"")</f>
        <v/>
      </c>
      <c r="K16" s="227" t="str">
        <f>IF(J16=GENERAL!$H$6,GENERAL!$H$6,IF(J16=GENERAL!$H$7,GENERAL!$H$7,IF('PM-ORDER'!J16=GENERAL!$H$8,GENERAL!$H$8,"")))</f>
        <v/>
      </c>
      <c r="L16" s="227" t="str">
        <f>IF(C16&lt;&gt;"",'CALCULATOR SHEET'!G24,"")</f>
        <v/>
      </c>
      <c r="M16" s="227" t="str">
        <f>IF(C16&lt;&gt;"",'CALCULATOR SHEET'!O24,"")</f>
        <v/>
      </c>
      <c r="N16" s="227" t="str">
        <f>IF(C16&lt;&gt;"",'CALCULATOR SHEET'!H24,"")</f>
        <v/>
      </c>
      <c r="O16" s="229" t="str">
        <f>IF(D16&lt;&gt;"",'CALCULATOR SHEET'!I24,"")</f>
        <v/>
      </c>
      <c r="P16" s="229" t="str">
        <f>IF(E16&lt;&gt;"",'CALCULATOR SHEET'!J24,"")</f>
        <v/>
      </c>
      <c r="Q16" s="226" t="str">
        <f>IF('CALCULATOR SHEET'!K24=GENERAL!$H$9,GENERAL!$H$9,IF(OR('CALCULATOR SHEET'!K24=GENERAL!$H$6,'CALCULATOR SHEET'!K24=GENERAL!$H$7,'CALCULATOR SHEET'!K24=GENERAL!$H$8),"CCL",""))</f>
        <v/>
      </c>
      <c r="R16" s="226" t="str">
        <f>IF(C16&lt;&gt;"",'CALCULATOR SHEET'!M24,"")</f>
        <v/>
      </c>
      <c r="S16" s="226" t="str">
        <f>IF(D16&lt;&gt;"",'CALCULATOR SHEET'!N24,"")</f>
        <v/>
      </c>
      <c r="T16" s="228"/>
      <c r="U16" s="242"/>
      <c r="V16" s="242"/>
      <c r="W16" s="226" t="str">
        <f>IF(C16&lt;&gt;"",'CALCULATOR SHEET'!R24,"")</f>
        <v/>
      </c>
      <c r="X16" s="226"/>
      <c r="Y16" s="226">
        <v>1</v>
      </c>
      <c r="Z16" s="228"/>
      <c r="AA16" s="228" t="str">
        <f>IF(C16&lt;&gt;"",'CALCULATOR SHEET'!$H$9,"")</f>
        <v/>
      </c>
      <c r="AB16" s="228"/>
      <c r="AC16" s="228"/>
      <c r="AD16" s="230"/>
      <c r="AE16" s="231"/>
      <c r="AF16" s="162"/>
      <c r="AG16" s="249"/>
      <c r="AH16" s="249"/>
      <c r="AI16" s="248"/>
      <c r="AJ16" s="248"/>
      <c r="AK16" s="248"/>
      <c r="AL16" s="248"/>
      <c r="AM16" s="248"/>
      <c r="AN16" s="249"/>
      <c r="AO16" s="249"/>
    </row>
    <row r="17" spans="2:41" s="64" customFormat="1" ht="30" customHeight="1">
      <c r="B17" s="223">
        <v>13</v>
      </c>
      <c r="C17" s="224" t="str">
        <f>IF('CALCULATOR SHEET'!D25&lt;&gt;"",'CALCULATOR SHEET'!$T$5,"")</f>
        <v/>
      </c>
      <c r="D17" s="225" t="str">
        <f>IF('CALCULATOR SHEET'!D25&lt;&gt;"",'CALCULATOR SHEET'!$T$9,"")</f>
        <v/>
      </c>
      <c r="E17" s="226" t="str">
        <f t="shared" si="0"/>
        <v/>
      </c>
      <c r="F17" s="227" t="str">
        <f>IF(C17&lt;&gt;"",'CALCULATOR SHEET'!$D$9,"")</f>
        <v/>
      </c>
      <c r="G17" s="227" t="str">
        <f>IF('CALCULATOR SHEET'!D25&lt;&gt;"",'CALCULATOR SHEET'!D25,"")</f>
        <v/>
      </c>
      <c r="H17" s="227" t="str">
        <f>IF(Q17="CCL",BOMS!AG17,"")</f>
        <v/>
      </c>
      <c r="I17" s="226">
        <v>1</v>
      </c>
      <c r="J17" s="227" t="str">
        <f>IF(C17&lt;&gt;"",'CALCULATOR SHEET'!K25,"")</f>
        <v/>
      </c>
      <c r="K17" s="227" t="str">
        <f>IF(J17=GENERAL!$H$6,GENERAL!$H$6,IF(J17=GENERAL!$H$7,GENERAL!$H$7,IF('PM-ORDER'!J17=GENERAL!$H$8,GENERAL!$H$8,"")))</f>
        <v/>
      </c>
      <c r="L17" s="227" t="str">
        <f>IF(C17&lt;&gt;"",'CALCULATOR SHEET'!G25,"")</f>
        <v/>
      </c>
      <c r="M17" s="227" t="str">
        <f>IF(C17&lt;&gt;"",'CALCULATOR SHEET'!O25,"")</f>
        <v/>
      </c>
      <c r="N17" s="227" t="str">
        <f>IF(C17&lt;&gt;"",'CALCULATOR SHEET'!H25,"")</f>
        <v/>
      </c>
      <c r="O17" s="229" t="str">
        <f>IF(D17&lt;&gt;"",'CALCULATOR SHEET'!I25,"")</f>
        <v/>
      </c>
      <c r="P17" s="229" t="str">
        <f>IF(E17&lt;&gt;"",'CALCULATOR SHEET'!J25,"")</f>
        <v/>
      </c>
      <c r="Q17" s="226" t="str">
        <f>IF('CALCULATOR SHEET'!K25=GENERAL!$H$9,GENERAL!$H$9,IF(OR('CALCULATOR SHEET'!K25=GENERAL!$H$6,'CALCULATOR SHEET'!K25=GENERAL!$H$7,'CALCULATOR SHEET'!K25=GENERAL!$H$8),"CCL",""))</f>
        <v/>
      </c>
      <c r="R17" s="226" t="str">
        <f>IF(C17&lt;&gt;"",'CALCULATOR SHEET'!M25,"")</f>
        <v/>
      </c>
      <c r="S17" s="226" t="str">
        <f>IF(D17&lt;&gt;"",'CALCULATOR SHEET'!N25,"")</f>
        <v/>
      </c>
      <c r="T17" s="228"/>
      <c r="U17" s="242"/>
      <c r="V17" s="242"/>
      <c r="W17" s="226" t="str">
        <f>IF(C17&lt;&gt;"",'CALCULATOR SHEET'!R25,"")</f>
        <v/>
      </c>
      <c r="X17" s="226"/>
      <c r="Y17" s="226">
        <v>1</v>
      </c>
      <c r="Z17" s="228"/>
      <c r="AA17" s="228" t="str">
        <f>IF(C17&lt;&gt;"",'CALCULATOR SHEET'!$H$9,"")</f>
        <v/>
      </c>
      <c r="AB17" s="228"/>
      <c r="AC17" s="228"/>
      <c r="AD17" s="230"/>
      <c r="AE17" s="231"/>
      <c r="AF17" s="162"/>
      <c r="AG17" s="249"/>
      <c r="AH17" s="249"/>
      <c r="AI17" s="248"/>
      <c r="AJ17" s="248"/>
      <c r="AK17" s="248"/>
      <c r="AL17" s="248"/>
      <c r="AM17" s="248"/>
      <c r="AN17" s="249"/>
      <c r="AO17" s="249"/>
    </row>
    <row r="18" spans="2:41" s="64" customFormat="1" ht="30" customHeight="1">
      <c r="B18" s="223">
        <v>14</v>
      </c>
      <c r="C18" s="224" t="str">
        <f>IF('CALCULATOR SHEET'!D26&lt;&gt;"",'CALCULATOR SHEET'!$T$5,"")</f>
        <v/>
      </c>
      <c r="D18" s="225" t="str">
        <f>IF('CALCULATOR SHEET'!D26&lt;&gt;"",'CALCULATOR SHEET'!$T$9,"")</f>
        <v/>
      </c>
      <c r="E18" s="226" t="str">
        <f t="shared" si="0"/>
        <v/>
      </c>
      <c r="F18" s="227" t="str">
        <f>IF(C18&lt;&gt;"",'CALCULATOR SHEET'!$D$9,"")</f>
        <v/>
      </c>
      <c r="G18" s="227" t="str">
        <f>IF('CALCULATOR SHEET'!D26&lt;&gt;"",'CALCULATOR SHEET'!D26,"")</f>
        <v/>
      </c>
      <c r="H18" s="227" t="str">
        <f>IF(Q18="CCL",BOMS!AG18,"")</f>
        <v/>
      </c>
      <c r="I18" s="226">
        <v>1</v>
      </c>
      <c r="J18" s="227" t="str">
        <f>IF(C18&lt;&gt;"",'CALCULATOR SHEET'!K26,"")</f>
        <v/>
      </c>
      <c r="K18" s="227" t="str">
        <f>IF(J18=GENERAL!$H$6,GENERAL!$H$6,IF(J18=GENERAL!$H$7,GENERAL!$H$7,IF('PM-ORDER'!J18=GENERAL!$H$8,GENERAL!$H$8,"")))</f>
        <v/>
      </c>
      <c r="L18" s="227" t="str">
        <f>IF(C18&lt;&gt;"",'CALCULATOR SHEET'!G26,"")</f>
        <v/>
      </c>
      <c r="M18" s="227" t="str">
        <f>IF(C18&lt;&gt;"",'CALCULATOR SHEET'!O26,"")</f>
        <v/>
      </c>
      <c r="N18" s="227" t="str">
        <f>IF(C18&lt;&gt;"",'CALCULATOR SHEET'!H26,"")</f>
        <v/>
      </c>
      <c r="O18" s="229" t="str">
        <f>IF(D18&lt;&gt;"",'CALCULATOR SHEET'!I26,"")</f>
        <v/>
      </c>
      <c r="P18" s="229" t="str">
        <f>IF(E18&lt;&gt;"",'CALCULATOR SHEET'!J26,"")</f>
        <v/>
      </c>
      <c r="Q18" s="226" t="str">
        <f>IF('CALCULATOR SHEET'!K26=GENERAL!$H$9,GENERAL!$H$9,IF(OR('CALCULATOR SHEET'!K26=GENERAL!$H$6,'CALCULATOR SHEET'!K26=GENERAL!$H$7,'CALCULATOR SHEET'!K26=GENERAL!$H$8),"CCL",""))</f>
        <v/>
      </c>
      <c r="R18" s="226" t="str">
        <f>IF(C18&lt;&gt;"",'CALCULATOR SHEET'!M26,"")</f>
        <v/>
      </c>
      <c r="S18" s="226" t="str">
        <f>IF(D18&lt;&gt;"",'CALCULATOR SHEET'!N26,"")</f>
        <v/>
      </c>
      <c r="T18" s="228"/>
      <c r="U18" s="242"/>
      <c r="V18" s="242"/>
      <c r="W18" s="226" t="str">
        <f>IF(C18&lt;&gt;"",'CALCULATOR SHEET'!R26,"")</f>
        <v/>
      </c>
      <c r="X18" s="226"/>
      <c r="Y18" s="226">
        <v>1</v>
      </c>
      <c r="Z18" s="228"/>
      <c r="AA18" s="228" t="str">
        <f>IF(C18&lt;&gt;"",'CALCULATOR SHEET'!$H$9,"")</f>
        <v/>
      </c>
      <c r="AB18" s="228"/>
      <c r="AC18" s="228"/>
      <c r="AD18" s="230"/>
      <c r="AE18" s="231"/>
      <c r="AF18" s="162"/>
      <c r="AG18" s="249"/>
      <c r="AH18" s="249"/>
      <c r="AI18" s="248"/>
      <c r="AJ18" s="248"/>
      <c r="AK18" s="248"/>
      <c r="AL18" s="248"/>
      <c r="AM18" s="248"/>
      <c r="AN18" s="249"/>
      <c r="AO18" s="249"/>
    </row>
    <row r="19" spans="2:41" s="64" customFormat="1" ht="30" customHeight="1">
      <c r="B19" s="223">
        <v>15</v>
      </c>
      <c r="C19" s="224" t="str">
        <f>IF('CALCULATOR SHEET'!D27&lt;&gt;"",'CALCULATOR SHEET'!$T$5,"")</f>
        <v/>
      </c>
      <c r="D19" s="225" t="str">
        <f>IF('CALCULATOR SHEET'!D27&lt;&gt;"",'CALCULATOR SHEET'!$T$9,"")</f>
        <v/>
      </c>
      <c r="E19" s="226" t="str">
        <f t="shared" si="0"/>
        <v/>
      </c>
      <c r="F19" s="227" t="str">
        <f>IF(C19&lt;&gt;"",'CALCULATOR SHEET'!$D$9,"")</f>
        <v/>
      </c>
      <c r="G19" s="227" t="str">
        <f>IF('CALCULATOR SHEET'!D27&lt;&gt;"",'CALCULATOR SHEET'!D27,"")</f>
        <v/>
      </c>
      <c r="H19" s="227" t="str">
        <f>IF(Q19="CCL",BOMS!AG19,"")</f>
        <v/>
      </c>
      <c r="I19" s="226">
        <v>1</v>
      </c>
      <c r="J19" s="227" t="str">
        <f>IF(C19&lt;&gt;"",'CALCULATOR SHEET'!K27,"")</f>
        <v/>
      </c>
      <c r="K19" s="227" t="str">
        <f>IF(J19=GENERAL!$H$6,GENERAL!$H$6,IF(J19=GENERAL!$H$7,GENERAL!$H$7,IF('PM-ORDER'!J19=GENERAL!$H$8,GENERAL!$H$8,"")))</f>
        <v/>
      </c>
      <c r="L19" s="227" t="str">
        <f>IF(C19&lt;&gt;"",'CALCULATOR SHEET'!G27,"")</f>
        <v/>
      </c>
      <c r="M19" s="227" t="str">
        <f>IF(C19&lt;&gt;"",'CALCULATOR SHEET'!O27,"")</f>
        <v/>
      </c>
      <c r="N19" s="227" t="str">
        <f>IF(C19&lt;&gt;"",'CALCULATOR SHEET'!H27,"")</f>
        <v/>
      </c>
      <c r="O19" s="229" t="str">
        <f>IF(D19&lt;&gt;"",'CALCULATOR SHEET'!I27,"")</f>
        <v/>
      </c>
      <c r="P19" s="229" t="str">
        <f>IF(E19&lt;&gt;"",'CALCULATOR SHEET'!J27,"")</f>
        <v/>
      </c>
      <c r="Q19" s="226" t="str">
        <f>IF('CALCULATOR SHEET'!K27=GENERAL!$H$9,GENERAL!$H$9,IF(OR('CALCULATOR SHEET'!K27=GENERAL!$H$6,'CALCULATOR SHEET'!K27=GENERAL!$H$7,'CALCULATOR SHEET'!K27=GENERAL!$H$8),"CCL",""))</f>
        <v/>
      </c>
      <c r="R19" s="226" t="str">
        <f>IF(C19&lt;&gt;"",'CALCULATOR SHEET'!M27,"")</f>
        <v/>
      </c>
      <c r="S19" s="226" t="str">
        <f>IF(D19&lt;&gt;"",'CALCULATOR SHEET'!N27,"")</f>
        <v/>
      </c>
      <c r="T19" s="228"/>
      <c r="U19" s="242"/>
      <c r="V19" s="242"/>
      <c r="W19" s="226" t="str">
        <f>IF(C19&lt;&gt;"",'CALCULATOR SHEET'!R27,"")</f>
        <v/>
      </c>
      <c r="X19" s="226"/>
      <c r="Y19" s="226">
        <v>1</v>
      </c>
      <c r="Z19" s="228"/>
      <c r="AA19" s="228" t="str">
        <f>IF(C19&lt;&gt;"",'CALCULATOR SHEET'!$H$9,"")</f>
        <v/>
      </c>
      <c r="AB19" s="228"/>
      <c r="AC19" s="228"/>
      <c r="AD19" s="230"/>
      <c r="AE19" s="231"/>
      <c r="AF19" s="162"/>
      <c r="AG19" s="249"/>
      <c r="AH19" s="249"/>
      <c r="AI19" s="248"/>
      <c r="AJ19" s="248"/>
      <c r="AK19" s="248"/>
      <c r="AL19" s="248"/>
      <c r="AM19" s="248"/>
      <c r="AN19" s="249"/>
      <c r="AO19" s="249"/>
    </row>
    <row r="20" spans="2:41" s="64" customFormat="1" ht="30" customHeight="1">
      <c r="B20" s="223">
        <v>16</v>
      </c>
      <c r="C20" s="224" t="str">
        <f>IF('CALCULATOR SHEET'!D28&lt;&gt;"",'CALCULATOR SHEET'!$T$5,"")</f>
        <v/>
      </c>
      <c r="D20" s="225" t="str">
        <f>IF('CALCULATOR SHEET'!D28&lt;&gt;"",'CALCULATOR SHEET'!$T$9,"")</f>
        <v/>
      </c>
      <c r="E20" s="226" t="str">
        <f t="shared" si="0"/>
        <v/>
      </c>
      <c r="F20" s="227" t="str">
        <f>IF(C20&lt;&gt;"",'CALCULATOR SHEET'!$D$9,"")</f>
        <v/>
      </c>
      <c r="G20" s="227" t="str">
        <f>IF('CALCULATOR SHEET'!D28&lt;&gt;"",'CALCULATOR SHEET'!D28,"")</f>
        <v/>
      </c>
      <c r="H20" s="227" t="str">
        <f>IF(Q20="CCL",BOMS!AG20,"")</f>
        <v/>
      </c>
      <c r="I20" s="226">
        <v>1</v>
      </c>
      <c r="J20" s="227" t="str">
        <f>IF(C20&lt;&gt;"",'CALCULATOR SHEET'!K28,"")</f>
        <v/>
      </c>
      <c r="K20" s="227" t="str">
        <f>IF(J20=GENERAL!$H$6,GENERAL!$H$6,IF(J20=GENERAL!$H$7,GENERAL!$H$7,IF('PM-ORDER'!J20=GENERAL!$H$8,GENERAL!$H$8,"")))</f>
        <v/>
      </c>
      <c r="L20" s="227" t="str">
        <f>IF(C20&lt;&gt;"",'CALCULATOR SHEET'!G28,"")</f>
        <v/>
      </c>
      <c r="M20" s="227" t="str">
        <f>IF(C20&lt;&gt;"",'CALCULATOR SHEET'!O28,"")</f>
        <v/>
      </c>
      <c r="N20" s="227" t="str">
        <f>IF(C20&lt;&gt;"",'CALCULATOR SHEET'!H28,"")</f>
        <v/>
      </c>
      <c r="O20" s="229" t="str">
        <f>IF(D20&lt;&gt;"",'CALCULATOR SHEET'!I28,"")</f>
        <v/>
      </c>
      <c r="P20" s="229" t="str">
        <f>IF(E20&lt;&gt;"",'CALCULATOR SHEET'!J28,"")</f>
        <v/>
      </c>
      <c r="Q20" s="226" t="str">
        <f>IF('CALCULATOR SHEET'!K28=GENERAL!$H$9,GENERAL!$H$9,IF(OR('CALCULATOR SHEET'!K28=GENERAL!$H$6,'CALCULATOR SHEET'!K28=GENERAL!$H$7,'CALCULATOR SHEET'!K28=GENERAL!$H$8),"CCL",""))</f>
        <v/>
      </c>
      <c r="R20" s="226" t="str">
        <f>IF(C20&lt;&gt;"",'CALCULATOR SHEET'!M28,"")</f>
        <v/>
      </c>
      <c r="S20" s="226" t="str">
        <f>IF(D20&lt;&gt;"",'CALCULATOR SHEET'!N28,"")</f>
        <v/>
      </c>
      <c r="T20" s="228"/>
      <c r="U20" s="242"/>
      <c r="V20" s="242"/>
      <c r="W20" s="226" t="str">
        <f>IF(C20&lt;&gt;"",'CALCULATOR SHEET'!R28,"")</f>
        <v/>
      </c>
      <c r="X20" s="226"/>
      <c r="Y20" s="226">
        <v>1</v>
      </c>
      <c r="Z20" s="228"/>
      <c r="AA20" s="228" t="str">
        <f>IF(C20&lt;&gt;"",'CALCULATOR SHEET'!$H$9,"")</f>
        <v/>
      </c>
      <c r="AB20" s="228"/>
      <c r="AC20" s="228"/>
      <c r="AD20" s="230"/>
      <c r="AE20" s="231"/>
      <c r="AF20" s="162"/>
      <c r="AG20" s="249"/>
      <c r="AH20" s="249"/>
      <c r="AI20" s="248"/>
      <c r="AJ20" s="248"/>
      <c r="AK20" s="248"/>
      <c r="AL20" s="248"/>
      <c r="AM20" s="248"/>
      <c r="AN20" s="249"/>
      <c r="AO20" s="249"/>
    </row>
    <row r="21" spans="2:41" s="64" customFormat="1" ht="30" customHeight="1">
      <c r="B21" s="223">
        <v>17</v>
      </c>
      <c r="C21" s="224" t="str">
        <f>IF('CALCULATOR SHEET'!D29&lt;&gt;"",'CALCULATOR SHEET'!$T$5,"")</f>
        <v/>
      </c>
      <c r="D21" s="225" t="str">
        <f>IF('CALCULATOR SHEET'!D29&lt;&gt;"",'CALCULATOR SHEET'!$T$9,"")</f>
        <v/>
      </c>
      <c r="E21" s="226" t="str">
        <f t="shared" si="0"/>
        <v/>
      </c>
      <c r="F21" s="227" t="str">
        <f>IF(C21&lt;&gt;"",'CALCULATOR SHEET'!$D$9,"")</f>
        <v/>
      </c>
      <c r="G21" s="227" t="str">
        <f>IF('CALCULATOR SHEET'!D29&lt;&gt;"",'CALCULATOR SHEET'!D29,"")</f>
        <v/>
      </c>
      <c r="H21" s="227" t="str">
        <f>IF(Q21="CCL",BOMS!AG21,"")</f>
        <v/>
      </c>
      <c r="I21" s="226">
        <v>1</v>
      </c>
      <c r="J21" s="227" t="str">
        <f>IF(C21&lt;&gt;"",'CALCULATOR SHEET'!K29,"")</f>
        <v/>
      </c>
      <c r="K21" s="227" t="str">
        <f>IF(J21=GENERAL!$H$6,GENERAL!$H$6,IF(J21=GENERAL!$H$7,GENERAL!$H$7,IF('PM-ORDER'!J21=GENERAL!$H$8,GENERAL!$H$8,"")))</f>
        <v/>
      </c>
      <c r="L21" s="227" t="str">
        <f>IF(C21&lt;&gt;"",'CALCULATOR SHEET'!G29,"")</f>
        <v/>
      </c>
      <c r="M21" s="227" t="str">
        <f>IF(C21&lt;&gt;"",'CALCULATOR SHEET'!O29,"")</f>
        <v/>
      </c>
      <c r="N21" s="227" t="str">
        <f>IF(C21&lt;&gt;"",'CALCULATOR SHEET'!H29,"")</f>
        <v/>
      </c>
      <c r="O21" s="229" t="str">
        <f>IF(D21&lt;&gt;"",'CALCULATOR SHEET'!I29,"")</f>
        <v/>
      </c>
      <c r="P21" s="229" t="str">
        <f>IF(E21&lt;&gt;"",'CALCULATOR SHEET'!J29,"")</f>
        <v/>
      </c>
      <c r="Q21" s="226" t="str">
        <f>IF('CALCULATOR SHEET'!K29=GENERAL!$H$9,GENERAL!$H$9,IF(OR('CALCULATOR SHEET'!K29=GENERAL!$H$6,'CALCULATOR SHEET'!K29=GENERAL!$H$7,'CALCULATOR SHEET'!K29=GENERAL!$H$8),"CCL",""))</f>
        <v/>
      </c>
      <c r="R21" s="226" t="str">
        <f>IF(C21&lt;&gt;"",'CALCULATOR SHEET'!M29,"")</f>
        <v/>
      </c>
      <c r="S21" s="226" t="str">
        <f>IF(D21&lt;&gt;"",'CALCULATOR SHEET'!N29,"")</f>
        <v/>
      </c>
      <c r="T21" s="228"/>
      <c r="U21" s="242"/>
      <c r="V21" s="242"/>
      <c r="W21" s="226" t="str">
        <f>IF(C21&lt;&gt;"",'CALCULATOR SHEET'!R29,"")</f>
        <v/>
      </c>
      <c r="X21" s="226"/>
      <c r="Y21" s="226">
        <v>1</v>
      </c>
      <c r="Z21" s="228"/>
      <c r="AA21" s="228" t="str">
        <f>IF(C21&lt;&gt;"",'CALCULATOR SHEET'!$H$9,"")</f>
        <v/>
      </c>
      <c r="AB21" s="228"/>
      <c r="AC21" s="228"/>
      <c r="AD21" s="230"/>
      <c r="AE21" s="231"/>
      <c r="AF21" s="162"/>
      <c r="AG21" s="249"/>
      <c r="AH21" s="249"/>
      <c r="AI21" s="248"/>
      <c r="AJ21" s="248"/>
      <c r="AK21" s="248"/>
      <c r="AL21" s="248"/>
      <c r="AM21" s="248"/>
      <c r="AN21" s="249"/>
      <c r="AO21" s="249"/>
    </row>
    <row r="22" spans="2:41" s="64" customFormat="1" ht="30" customHeight="1">
      <c r="B22" s="223">
        <v>18</v>
      </c>
      <c r="C22" s="224" t="str">
        <f>IF('CALCULATOR SHEET'!D30&lt;&gt;"",'CALCULATOR SHEET'!$T$5,"")</f>
        <v/>
      </c>
      <c r="D22" s="225" t="str">
        <f>IF('CALCULATOR SHEET'!D30&lt;&gt;"",'CALCULATOR SHEET'!$T$9,"")</f>
        <v/>
      </c>
      <c r="E22" s="226" t="str">
        <f t="shared" si="0"/>
        <v/>
      </c>
      <c r="F22" s="227" t="str">
        <f>IF(C22&lt;&gt;"",'CALCULATOR SHEET'!$D$9,"")</f>
        <v/>
      </c>
      <c r="G22" s="227" t="str">
        <f>IF('CALCULATOR SHEET'!D30&lt;&gt;"",'CALCULATOR SHEET'!D30,"")</f>
        <v/>
      </c>
      <c r="H22" s="227" t="str">
        <f>IF(Q22="CCL",BOMS!AG22,"")</f>
        <v/>
      </c>
      <c r="I22" s="226">
        <v>1</v>
      </c>
      <c r="J22" s="227" t="str">
        <f>IF(C22&lt;&gt;"",'CALCULATOR SHEET'!K30,"")</f>
        <v/>
      </c>
      <c r="K22" s="227" t="str">
        <f>IF(J22=GENERAL!$H$6,GENERAL!$H$6,IF(J22=GENERAL!$H$7,GENERAL!$H$7,IF('PM-ORDER'!J22=GENERAL!$H$8,GENERAL!$H$8,"")))</f>
        <v/>
      </c>
      <c r="L22" s="227" t="str">
        <f>IF(C22&lt;&gt;"",'CALCULATOR SHEET'!G30,"")</f>
        <v/>
      </c>
      <c r="M22" s="227" t="str">
        <f>IF(C22&lt;&gt;"",'CALCULATOR SHEET'!O30,"")</f>
        <v/>
      </c>
      <c r="N22" s="227" t="str">
        <f>IF(C22&lt;&gt;"",'CALCULATOR SHEET'!H30,"")</f>
        <v/>
      </c>
      <c r="O22" s="229" t="str">
        <f>IF(D22&lt;&gt;"",'CALCULATOR SHEET'!I30,"")</f>
        <v/>
      </c>
      <c r="P22" s="229" t="str">
        <f>IF(E22&lt;&gt;"",'CALCULATOR SHEET'!J30,"")</f>
        <v/>
      </c>
      <c r="Q22" s="226" t="str">
        <f>IF('CALCULATOR SHEET'!K30=GENERAL!$H$9,GENERAL!$H$9,IF(OR('CALCULATOR SHEET'!K30=GENERAL!$H$6,'CALCULATOR SHEET'!K30=GENERAL!$H$7,'CALCULATOR SHEET'!K30=GENERAL!$H$8),"CCL",""))</f>
        <v/>
      </c>
      <c r="R22" s="226" t="str">
        <f>IF(C22&lt;&gt;"",'CALCULATOR SHEET'!M30,"")</f>
        <v/>
      </c>
      <c r="S22" s="226" t="str">
        <f>IF(D22&lt;&gt;"",'CALCULATOR SHEET'!N30,"")</f>
        <v/>
      </c>
      <c r="T22" s="228"/>
      <c r="U22" s="242"/>
      <c r="V22" s="242"/>
      <c r="W22" s="226" t="str">
        <f>IF(C22&lt;&gt;"",'CALCULATOR SHEET'!R30,"")</f>
        <v/>
      </c>
      <c r="X22" s="226"/>
      <c r="Y22" s="226">
        <v>1</v>
      </c>
      <c r="Z22" s="228"/>
      <c r="AA22" s="228" t="str">
        <f>IF(C22&lt;&gt;"",'CALCULATOR SHEET'!$H$9,"")</f>
        <v/>
      </c>
      <c r="AB22" s="228"/>
      <c r="AC22" s="228"/>
      <c r="AD22" s="230"/>
      <c r="AE22" s="231"/>
      <c r="AF22" s="162"/>
      <c r="AG22" s="249"/>
      <c r="AH22" s="249"/>
      <c r="AI22" s="248"/>
      <c r="AJ22" s="248"/>
      <c r="AK22" s="248"/>
      <c r="AL22" s="248"/>
      <c r="AM22" s="248"/>
      <c r="AN22" s="249"/>
      <c r="AO22" s="249"/>
    </row>
    <row r="23" spans="2:41" s="64" customFormat="1" ht="30" customHeight="1">
      <c r="B23" s="223">
        <v>19</v>
      </c>
      <c r="C23" s="224" t="str">
        <f>IF('CALCULATOR SHEET'!D31&lt;&gt;"",'CALCULATOR SHEET'!$T$5,"")</f>
        <v/>
      </c>
      <c r="D23" s="225" t="str">
        <f>IF('CALCULATOR SHEET'!D31&lt;&gt;"",'CALCULATOR SHEET'!$T$9,"")</f>
        <v/>
      </c>
      <c r="E23" s="226" t="str">
        <f t="shared" si="0"/>
        <v/>
      </c>
      <c r="F23" s="227" t="str">
        <f>IF(C23&lt;&gt;"",'CALCULATOR SHEET'!$D$9,"")</f>
        <v/>
      </c>
      <c r="G23" s="227" t="str">
        <f>IF('CALCULATOR SHEET'!D31&lt;&gt;"",'CALCULATOR SHEET'!D31,"")</f>
        <v/>
      </c>
      <c r="H23" s="227" t="str">
        <f>IF(Q23="CCL",BOMS!AG23,"")</f>
        <v/>
      </c>
      <c r="I23" s="226">
        <v>1</v>
      </c>
      <c r="J23" s="227" t="str">
        <f>IF(C23&lt;&gt;"",'CALCULATOR SHEET'!K31,"")</f>
        <v/>
      </c>
      <c r="K23" s="227" t="str">
        <f>IF(J23=GENERAL!$H$6,GENERAL!$H$6,IF(J23=GENERAL!$H$7,GENERAL!$H$7,IF('PM-ORDER'!J23=GENERAL!$H$8,GENERAL!$H$8,"")))</f>
        <v/>
      </c>
      <c r="L23" s="227" t="str">
        <f>IF(C23&lt;&gt;"",'CALCULATOR SHEET'!G31,"")</f>
        <v/>
      </c>
      <c r="M23" s="227" t="str">
        <f>IF(C23&lt;&gt;"",'CALCULATOR SHEET'!O31,"")</f>
        <v/>
      </c>
      <c r="N23" s="227" t="str">
        <f>IF(C23&lt;&gt;"",'CALCULATOR SHEET'!H31,"")</f>
        <v/>
      </c>
      <c r="O23" s="229" t="str">
        <f>IF(D23&lt;&gt;"",'CALCULATOR SHEET'!I31,"")</f>
        <v/>
      </c>
      <c r="P23" s="229" t="str">
        <f>IF(E23&lt;&gt;"",'CALCULATOR SHEET'!J31,"")</f>
        <v/>
      </c>
      <c r="Q23" s="226" t="str">
        <f>IF('CALCULATOR SHEET'!K31=GENERAL!$H$9,GENERAL!$H$9,IF(OR('CALCULATOR SHEET'!K31=GENERAL!$H$6,'CALCULATOR SHEET'!K31=GENERAL!$H$7,'CALCULATOR SHEET'!K31=GENERAL!$H$8),"CCL",""))</f>
        <v/>
      </c>
      <c r="R23" s="226" t="str">
        <f>IF(C23&lt;&gt;"",'CALCULATOR SHEET'!M31,"")</f>
        <v/>
      </c>
      <c r="S23" s="226" t="str">
        <f>IF(D23&lt;&gt;"",'CALCULATOR SHEET'!N31,"")</f>
        <v/>
      </c>
      <c r="T23" s="228"/>
      <c r="U23" s="242"/>
      <c r="V23" s="242"/>
      <c r="W23" s="226" t="str">
        <f>IF(C23&lt;&gt;"",'CALCULATOR SHEET'!R31,"")</f>
        <v/>
      </c>
      <c r="X23" s="226"/>
      <c r="Y23" s="226">
        <v>1</v>
      </c>
      <c r="Z23" s="228"/>
      <c r="AA23" s="228" t="str">
        <f>IF(C23&lt;&gt;"",'CALCULATOR SHEET'!$H$9,"")</f>
        <v/>
      </c>
      <c r="AB23" s="228"/>
      <c r="AC23" s="228"/>
      <c r="AD23" s="230"/>
      <c r="AE23" s="231"/>
      <c r="AF23" s="162"/>
      <c r="AG23" s="249"/>
      <c r="AH23" s="249"/>
      <c r="AI23" s="248"/>
      <c r="AJ23" s="248"/>
      <c r="AK23" s="248"/>
      <c r="AL23" s="248"/>
      <c r="AM23" s="248"/>
      <c r="AN23" s="249"/>
      <c r="AO23" s="249"/>
    </row>
    <row r="24" spans="2:41" s="64" customFormat="1" ht="30" customHeight="1">
      <c r="B24" s="223">
        <v>20</v>
      </c>
      <c r="C24" s="224" t="str">
        <f>IF('CALCULATOR SHEET'!D32&lt;&gt;"",'CALCULATOR SHEET'!$T$5,"")</f>
        <v/>
      </c>
      <c r="D24" s="225" t="str">
        <f>IF('CALCULATOR SHEET'!D32&lt;&gt;"",'CALCULATOR SHEET'!$T$9,"")</f>
        <v/>
      </c>
      <c r="E24" s="226" t="str">
        <f t="shared" si="0"/>
        <v/>
      </c>
      <c r="F24" s="227" t="str">
        <f>IF(C24&lt;&gt;"",'CALCULATOR SHEET'!$D$9,"")</f>
        <v/>
      </c>
      <c r="G24" s="227" t="str">
        <f>IF('CALCULATOR SHEET'!D32&lt;&gt;"",'CALCULATOR SHEET'!D32,"")</f>
        <v/>
      </c>
      <c r="H24" s="227" t="str">
        <f>IF(Q24="CCL",BOMS!AG24,"")</f>
        <v/>
      </c>
      <c r="I24" s="226">
        <v>1</v>
      </c>
      <c r="J24" s="227" t="str">
        <f>IF(C24&lt;&gt;"",'CALCULATOR SHEET'!K32,"")</f>
        <v/>
      </c>
      <c r="K24" s="227" t="str">
        <f>IF(J24=GENERAL!$H$6,GENERAL!$H$6,IF(J24=GENERAL!$H$7,GENERAL!$H$7,IF('PM-ORDER'!J24=GENERAL!$H$8,GENERAL!$H$8,"")))</f>
        <v/>
      </c>
      <c r="L24" s="227" t="str">
        <f>IF(C24&lt;&gt;"",'CALCULATOR SHEET'!G32,"")</f>
        <v/>
      </c>
      <c r="M24" s="227" t="str">
        <f>IF(C24&lt;&gt;"",'CALCULATOR SHEET'!O32,"")</f>
        <v/>
      </c>
      <c r="N24" s="227" t="str">
        <f>IF(C24&lt;&gt;"",'CALCULATOR SHEET'!H32,"")</f>
        <v/>
      </c>
      <c r="O24" s="229" t="str">
        <f>IF(D24&lt;&gt;"",'CALCULATOR SHEET'!I32,"")</f>
        <v/>
      </c>
      <c r="P24" s="229" t="str">
        <f>IF(E24&lt;&gt;"",'CALCULATOR SHEET'!J32,"")</f>
        <v/>
      </c>
      <c r="Q24" s="226" t="str">
        <f>IF('CALCULATOR SHEET'!K32=GENERAL!$H$9,GENERAL!$H$9,IF(OR('CALCULATOR SHEET'!K32=GENERAL!$H$6,'CALCULATOR SHEET'!K32=GENERAL!$H$7,'CALCULATOR SHEET'!K32=GENERAL!$H$8),"CCL",""))</f>
        <v/>
      </c>
      <c r="R24" s="226" t="str">
        <f>IF(C24&lt;&gt;"",'CALCULATOR SHEET'!M32,"")</f>
        <v/>
      </c>
      <c r="S24" s="226" t="str">
        <f>IF(D24&lt;&gt;"",'CALCULATOR SHEET'!N32,"")</f>
        <v/>
      </c>
      <c r="T24" s="228"/>
      <c r="U24" s="242"/>
      <c r="V24" s="242"/>
      <c r="W24" s="226" t="str">
        <f>IF(C24&lt;&gt;"",'CALCULATOR SHEET'!R32,"")</f>
        <v/>
      </c>
      <c r="X24" s="226"/>
      <c r="Y24" s="226">
        <v>1</v>
      </c>
      <c r="Z24" s="228"/>
      <c r="AA24" s="228" t="str">
        <f>IF(C24&lt;&gt;"",'CALCULATOR SHEET'!$H$9,"")</f>
        <v/>
      </c>
      <c r="AB24" s="228"/>
      <c r="AC24" s="228"/>
      <c r="AD24" s="230"/>
      <c r="AE24" s="231"/>
      <c r="AF24" s="162"/>
      <c r="AG24" s="249"/>
      <c r="AH24" s="249"/>
      <c r="AI24" s="248"/>
      <c r="AJ24" s="248"/>
      <c r="AK24" s="248"/>
      <c r="AL24" s="248"/>
      <c r="AM24" s="248"/>
      <c r="AN24" s="249"/>
      <c r="AO24" s="249"/>
    </row>
    <row r="25" spans="2:41" s="64" customFormat="1" ht="30" customHeight="1">
      <c r="B25" s="223">
        <v>21</v>
      </c>
      <c r="C25" s="224" t="str">
        <f>IF('CALCULATOR SHEET'!D33&lt;&gt;"",'CALCULATOR SHEET'!$T$5,"")</f>
        <v/>
      </c>
      <c r="D25" s="225" t="str">
        <f>IF('CALCULATOR SHEET'!D33&lt;&gt;"",'CALCULATOR SHEET'!$T$9,"")</f>
        <v/>
      </c>
      <c r="E25" s="226" t="str">
        <f t="shared" si="0"/>
        <v/>
      </c>
      <c r="F25" s="227" t="str">
        <f>IF(C25&lt;&gt;"",'CALCULATOR SHEET'!$D$9,"")</f>
        <v/>
      </c>
      <c r="G25" s="227" t="str">
        <f>IF('CALCULATOR SHEET'!D33&lt;&gt;"",'CALCULATOR SHEET'!D33,"")</f>
        <v/>
      </c>
      <c r="H25" s="227" t="str">
        <f>IF(Q25="CCL",BOMS!AG25,"")</f>
        <v/>
      </c>
      <c r="I25" s="226">
        <v>1</v>
      </c>
      <c r="J25" s="227" t="str">
        <f>IF(C25&lt;&gt;"",'CALCULATOR SHEET'!K33,"")</f>
        <v/>
      </c>
      <c r="K25" s="227" t="str">
        <f>IF(J25=GENERAL!$H$6,GENERAL!$H$6,IF(J25=GENERAL!$H$7,GENERAL!$H$7,IF('PM-ORDER'!J25=GENERAL!$H$8,GENERAL!$H$8,"")))</f>
        <v/>
      </c>
      <c r="L25" s="227" t="str">
        <f>IF(C25&lt;&gt;"",'CALCULATOR SHEET'!G33,"")</f>
        <v/>
      </c>
      <c r="M25" s="227" t="str">
        <f>IF(C25&lt;&gt;"",'CALCULATOR SHEET'!O33,"")</f>
        <v/>
      </c>
      <c r="N25" s="227" t="str">
        <f>IF(C25&lt;&gt;"",'CALCULATOR SHEET'!H33,"")</f>
        <v/>
      </c>
      <c r="O25" s="229" t="str">
        <f>IF(D25&lt;&gt;"",'CALCULATOR SHEET'!I33,"")</f>
        <v/>
      </c>
      <c r="P25" s="229" t="str">
        <f>IF(E25&lt;&gt;"",'CALCULATOR SHEET'!J33,"")</f>
        <v/>
      </c>
      <c r="Q25" s="226" t="str">
        <f>IF('CALCULATOR SHEET'!K33=GENERAL!$H$9,GENERAL!$H$9,IF(OR('CALCULATOR SHEET'!K33=GENERAL!$H$6,'CALCULATOR SHEET'!K33=GENERAL!$H$7,'CALCULATOR SHEET'!K33=GENERAL!$H$8),"CCL",""))</f>
        <v/>
      </c>
      <c r="R25" s="226" t="str">
        <f>IF(C25&lt;&gt;"",'CALCULATOR SHEET'!M33,"")</f>
        <v/>
      </c>
      <c r="S25" s="226" t="str">
        <f>IF(D25&lt;&gt;"",'CALCULATOR SHEET'!N33,"")</f>
        <v/>
      </c>
      <c r="T25" s="228"/>
      <c r="U25" s="242"/>
      <c r="V25" s="242"/>
      <c r="W25" s="226" t="str">
        <f>IF(C25&lt;&gt;"",'CALCULATOR SHEET'!R33,"")</f>
        <v/>
      </c>
      <c r="X25" s="226"/>
      <c r="Y25" s="226">
        <v>1</v>
      </c>
      <c r="Z25" s="228"/>
      <c r="AA25" s="228" t="str">
        <f>IF(C25&lt;&gt;"",'CALCULATOR SHEET'!$H$9,"")</f>
        <v/>
      </c>
      <c r="AB25" s="228"/>
      <c r="AC25" s="228"/>
      <c r="AD25" s="230"/>
      <c r="AE25" s="231"/>
      <c r="AF25" s="162"/>
      <c r="AG25" s="249"/>
      <c r="AH25" s="249"/>
      <c r="AI25" s="248"/>
      <c r="AJ25" s="248"/>
      <c r="AK25" s="248"/>
      <c r="AL25" s="248"/>
      <c r="AM25" s="248"/>
      <c r="AN25" s="249"/>
      <c r="AO25" s="249"/>
    </row>
    <row r="26" spans="2:41" s="64" customFormat="1" ht="30" customHeight="1">
      <c r="B26" s="223">
        <v>22</v>
      </c>
      <c r="C26" s="224" t="str">
        <f>IF('CALCULATOR SHEET'!D34&lt;&gt;"",'CALCULATOR SHEET'!$T$5,"")</f>
        <v/>
      </c>
      <c r="D26" s="225" t="str">
        <f>IF('CALCULATOR SHEET'!D34&lt;&gt;"",'CALCULATOR SHEET'!$T$9,"")</f>
        <v/>
      </c>
      <c r="E26" s="226" t="str">
        <f t="shared" si="0"/>
        <v/>
      </c>
      <c r="F26" s="227" t="str">
        <f>IF(C26&lt;&gt;"",'CALCULATOR SHEET'!$D$9,"")</f>
        <v/>
      </c>
      <c r="G26" s="227" t="str">
        <f>IF('CALCULATOR SHEET'!D34&lt;&gt;"",'CALCULATOR SHEET'!D34,"")</f>
        <v/>
      </c>
      <c r="H26" s="227" t="str">
        <f>IF(Q26="CCL",BOMS!AG26,"")</f>
        <v/>
      </c>
      <c r="I26" s="226">
        <v>1</v>
      </c>
      <c r="J26" s="227" t="str">
        <f>IF(C26&lt;&gt;"",'CALCULATOR SHEET'!K34,"")</f>
        <v/>
      </c>
      <c r="K26" s="227" t="str">
        <f>IF(J26=GENERAL!$H$6,GENERAL!$H$6,IF(J26=GENERAL!$H$7,GENERAL!$H$7,IF('PM-ORDER'!J26=GENERAL!$H$8,GENERAL!$H$8,"")))</f>
        <v/>
      </c>
      <c r="L26" s="227" t="str">
        <f>IF(C26&lt;&gt;"",'CALCULATOR SHEET'!G34,"")</f>
        <v/>
      </c>
      <c r="M26" s="227" t="str">
        <f>IF(C26&lt;&gt;"",'CALCULATOR SHEET'!O34,"")</f>
        <v/>
      </c>
      <c r="N26" s="227" t="str">
        <f>IF(C26&lt;&gt;"",'CALCULATOR SHEET'!H34,"")</f>
        <v/>
      </c>
      <c r="O26" s="229" t="str">
        <f>IF(D26&lt;&gt;"",'CALCULATOR SHEET'!I34,"")</f>
        <v/>
      </c>
      <c r="P26" s="229" t="str">
        <f>IF(E26&lt;&gt;"",'CALCULATOR SHEET'!J34,"")</f>
        <v/>
      </c>
      <c r="Q26" s="226" t="str">
        <f>IF('CALCULATOR SHEET'!K34=GENERAL!$H$9,GENERAL!$H$9,IF(OR('CALCULATOR SHEET'!K34=GENERAL!$H$6,'CALCULATOR SHEET'!K34=GENERAL!$H$7,'CALCULATOR SHEET'!K34=GENERAL!$H$8),"CCL",""))</f>
        <v/>
      </c>
      <c r="R26" s="226" t="str">
        <f>IF(C26&lt;&gt;"",'CALCULATOR SHEET'!M34,"")</f>
        <v/>
      </c>
      <c r="S26" s="226" t="str">
        <f>IF(D26&lt;&gt;"",'CALCULATOR SHEET'!N34,"")</f>
        <v/>
      </c>
      <c r="T26" s="228"/>
      <c r="U26" s="242"/>
      <c r="V26" s="242"/>
      <c r="W26" s="226" t="str">
        <f>IF(C26&lt;&gt;"",'CALCULATOR SHEET'!R34,"")</f>
        <v/>
      </c>
      <c r="X26" s="226"/>
      <c r="Y26" s="226">
        <v>1</v>
      </c>
      <c r="Z26" s="228"/>
      <c r="AA26" s="228" t="str">
        <f>IF(C26&lt;&gt;"",'CALCULATOR SHEET'!$H$9,"")</f>
        <v/>
      </c>
      <c r="AB26" s="228"/>
      <c r="AC26" s="228"/>
      <c r="AD26" s="230"/>
      <c r="AE26" s="231"/>
      <c r="AF26" s="162"/>
      <c r="AG26" s="249"/>
      <c r="AH26" s="249"/>
      <c r="AI26" s="248"/>
      <c r="AJ26" s="248"/>
      <c r="AK26" s="248"/>
      <c r="AL26" s="248"/>
      <c r="AM26" s="248"/>
      <c r="AN26" s="249"/>
      <c r="AO26" s="249"/>
    </row>
    <row r="27" spans="2:41" s="64" customFormat="1" ht="30" customHeight="1">
      <c r="B27" s="223">
        <v>23</v>
      </c>
      <c r="C27" s="224" t="str">
        <f>IF('CALCULATOR SHEET'!D35&lt;&gt;"",'CALCULATOR SHEET'!$T$5,"")</f>
        <v/>
      </c>
      <c r="D27" s="225" t="str">
        <f>IF('CALCULATOR SHEET'!D35&lt;&gt;"",'CALCULATOR SHEET'!$T$9,"")</f>
        <v/>
      </c>
      <c r="E27" s="226" t="str">
        <f t="shared" si="0"/>
        <v/>
      </c>
      <c r="F27" s="227" t="str">
        <f>IF(C27&lt;&gt;"",'CALCULATOR SHEET'!$D$9,"")</f>
        <v/>
      </c>
      <c r="G27" s="227" t="str">
        <f>IF('CALCULATOR SHEET'!D35&lt;&gt;"",'CALCULATOR SHEET'!D35,"")</f>
        <v/>
      </c>
      <c r="H27" s="227" t="str">
        <f>IF(Q27="CCL",BOMS!AG27,"")</f>
        <v/>
      </c>
      <c r="I27" s="226">
        <v>1</v>
      </c>
      <c r="J27" s="227" t="str">
        <f>IF(C27&lt;&gt;"",'CALCULATOR SHEET'!K35,"")</f>
        <v/>
      </c>
      <c r="K27" s="227" t="str">
        <f>IF(J27=GENERAL!$H$6,GENERAL!$H$6,IF(J27=GENERAL!$H$7,GENERAL!$H$7,IF('PM-ORDER'!J27=GENERAL!$H$8,GENERAL!$H$8,"")))</f>
        <v/>
      </c>
      <c r="L27" s="227" t="str">
        <f>IF(C27&lt;&gt;"",'CALCULATOR SHEET'!G35,"")</f>
        <v/>
      </c>
      <c r="M27" s="227" t="str">
        <f>IF(C27&lt;&gt;"",'CALCULATOR SHEET'!O35,"")</f>
        <v/>
      </c>
      <c r="N27" s="227" t="str">
        <f>IF(C27&lt;&gt;"",'CALCULATOR SHEET'!H35,"")</f>
        <v/>
      </c>
      <c r="O27" s="229" t="str">
        <f>IF(D27&lt;&gt;"",'CALCULATOR SHEET'!I35,"")</f>
        <v/>
      </c>
      <c r="P27" s="229" t="str">
        <f>IF(E27&lt;&gt;"",'CALCULATOR SHEET'!J35,"")</f>
        <v/>
      </c>
      <c r="Q27" s="226" t="str">
        <f>IF('CALCULATOR SHEET'!K35=GENERAL!$H$9,GENERAL!$H$9,IF(OR('CALCULATOR SHEET'!K35=GENERAL!$H$6,'CALCULATOR SHEET'!K35=GENERAL!$H$7,'CALCULATOR SHEET'!K35=GENERAL!$H$8),"CCL",""))</f>
        <v/>
      </c>
      <c r="R27" s="226" t="str">
        <f>IF(C27&lt;&gt;"",'CALCULATOR SHEET'!M35,"")</f>
        <v/>
      </c>
      <c r="S27" s="226" t="str">
        <f>IF(D27&lt;&gt;"",'CALCULATOR SHEET'!N35,"")</f>
        <v/>
      </c>
      <c r="T27" s="228"/>
      <c r="U27" s="242"/>
      <c r="V27" s="242"/>
      <c r="W27" s="226" t="str">
        <f>IF(C27&lt;&gt;"",'CALCULATOR SHEET'!R35,"")</f>
        <v/>
      </c>
      <c r="X27" s="226"/>
      <c r="Y27" s="226">
        <v>1</v>
      </c>
      <c r="Z27" s="228"/>
      <c r="AA27" s="228" t="str">
        <f>IF(C27&lt;&gt;"",'CALCULATOR SHEET'!$H$9,"")</f>
        <v/>
      </c>
      <c r="AB27" s="228"/>
      <c r="AC27" s="228"/>
      <c r="AD27" s="230"/>
      <c r="AE27" s="231"/>
      <c r="AF27" s="162"/>
      <c r="AG27" s="249"/>
      <c r="AH27" s="249"/>
      <c r="AI27" s="248"/>
      <c r="AJ27" s="248"/>
      <c r="AK27" s="248"/>
      <c r="AL27" s="248"/>
      <c r="AM27" s="248"/>
      <c r="AN27" s="249"/>
      <c r="AO27" s="249"/>
    </row>
    <row r="28" spans="2:41" s="64" customFormat="1" ht="30" customHeight="1">
      <c r="B28" s="223">
        <v>24</v>
      </c>
      <c r="C28" s="224" t="str">
        <f>IF('CALCULATOR SHEET'!D36&lt;&gt;"",'CALCULATOR SHEET'!$T$5,"")</f>
        <v/>
      </c>
      <c r="D28" s="225" t="str">
        <f>IF('CALCULATOR SHEET'!D36&lt;&gt;"",'CALCULATOR SHEET'!$T$9,"")</f>
        <v/>
      </c>
      <c r="E28" s="226" t="str">
        <f t="shared" si="0"/>
        <v/>
      </c>
      <c r="F28" s="227" t="str">
        <f>IF(C28&lt;&gt;"",'CALCULATOR SHEET'!$D$9,"")</f>
        <v/>
      </c>
      <c r="G28" s="227" t="str">
        <f>IF('CALCULATOR SHEET'!D36&lt;&gt;"",'CALCULATOR SHEET'!D36,"")</f>
        <v/>
      </c>
      <c r="H28" s="227" t="str">
        <f>IF(Q28="CCL",BOMS!AG28,"")</f>
        <v/>
      </c>
      <c r="I28" s="226">
        <v>1</v>
      </c>
      <c r="J28" s="227" t="str">
        <f>IF(C28&lt;&gt;"",'CALCULATOR SHEET'!K36,"")</f>
        <v/>
      </c>
      <c r="K28" s="227" t="str">
        <f>IF(J28=GENERAL!$H$6,GENERAL!$H$6,IF(J28=GENERAL!$H$7,GENERAL!$H$7,IF('PM-ORDER'!J28=GENERAL!$H$8,GENERAL!$H$8,"")))</f>
        <v/>
      </c>
      <c r="L28" s="227" t="str">
        <f>IF(C28&lt;&gt;"",'CALCULATOR SHEET'!G36,"")</f>
        <v/>
      </c>
      <c r="M28" s="227" t="str">
        <f>IF(C28&lt;&gt;"",'CALCULATOR SHEET'!O36,"")</f>
        <v/>
      </c>
      <c r="N28" s="227" t="str">
        <f>IF(C28&lt;&gt;"",'CALCULATOR SHEET'!H36,"")</f>
        <v/>
      </c>
      <c r="O28" s="229" t="str">
        <f>IF(D28&lt;&gt;"",'CALCULATOR SHEET'!I36,"")</f>
        <v/>
      </c>
      <c r="P28" s="229" t="str">
        <f>IF(E28&lt;&gt;"",'CALCULATOR SHEET'!J36,"")</f>
        <v/>
      </c>
      <c r="Q28" s="226" t="str">
        <f>IF('CALCULATOR SHEET'!K36=GENERAL!$H$9,GENERAL!$H$9,IF(OR('CALCULATOR SHEET'!K36=GENERAL!$H$6,'CALCULATOR SHEET'!K36=GENERAL!$H$7,'CALCULATOR SHEET'!K36=GENERAL!$H$8),"CCL",""))</f>
        <v/>
      </c>
      <c r="R28" s="226" t="str">
        <f>IF(C28&lt;&gt;"",'CALCULATOR SHEET'!M36,"")</f>
        <v/>
      </c>
      <c r="S28" s="226" t="str">
        <f>IF(D28&lt;&gt;"",'CALCULATOR SHEET'!N36,"")</f>
        <v/>
      </c>
      <c r="T28" s="228"/>
      <c r="U28" s="242"/>
      <c r="V28" s="242"/>
      <c r="W28" s="226" t="str">
        <f>IF(C28&lt;&gt;"",'CALCULATOR SHEET'!R36,"")</f>
        <v/>
      </c>
      <c r="X28" s="226"/>
      <c r="Y28" s="226">
        <v>1</v>
      </c>
      <c r="Z28" s="228"/>
      <c r="AA28" s="228" t="str">
        <f>IF(C28&lt;&gt;"",'CALCULATOR SHEET'!$H$9,"")</f>
        <v/>
      </c>
      <c r="AB28" s="228"/>
      <c r="AC28" s="228"/>
      <c r="AD28" s="230"/>
      <c r="AE28" s="231"/>
      <c r="AF28" s="162"/>
      <c r="AG28" s="249"/>
      <c r="AH28" s="249"/>
      <c r="AI28" s="248"/>
      <c r="AJ28" s="248"/>
      <c r="AK28" s="248"/>
      <c r="AL28" s="248"/>
      <c r="AM28" s="248"/>
      <c r="AN28" s="249"/>
      <c r="AO28" s="249"/>
    </row>
    <row r="29" spans="2:41" s="64" customFormat="1" ht="30" customHeight="1">
      <c r="B29" s="223">
        <v>25</v>
      </c>
      <c r="C29" s="224" t="str">
        <f>IF('CALCULATOR SHEET'!D37&lt;&gt;"",'CALCULATOR SHEET'!$T$5,"")</f>
        <v/>
      </c>
      <c r="D29" s="225" t="str">
        <f>IF('CALCULATOR SHEET'!D37&lt;&gt;"",'CALCULATOR SHEET'!$T$9,"")</f>
        <v/>
      </c>
      <c r="E29" s="226" t="str">
        <f t="shared" si="0"/>
        <v/>
      </c>
      <c r="F29" s="227" t="str">
        <f>IF(C29&lt;&gt;"",'CALCULATOR SHEET'!$D$9,"")</f>
        <v/>
      </c>
      <c r="G29" s="227" t="str">
        <f>IF('CALCULATOR SHEET'!D37&lt;&gt;"",'CALCULATOR SHEET'!D37,"")</f>
        <v/>
      </c>
      <c r="H29" s="227" t="str">
        <f>IF(Q29="CCL",BOMS!AG29,"")</f>
        <v/>
      </c>
      <c r="I29" s="226">
        <v>1</v>
      </c>
      <c r="J29" s="227" t="str">
        <f>IF(C29&lt;&gt;"",'CALCULATOR SHEET'!K37,"")</f>
        <v/>
      </c>
      <c r="K29" s="227" t="str">
        <f>IF(J29=GENERAL!$H$6,GENERAL!$H$6,IF(J29=GENERAL!$H$7,GENERAL!$H$7,IF('PM-ORDER'!J29=GENERAL!$H$8,GENERAL!$H$8,"")))</f>
        <v/>
      </c>
      <c r="L29" s="227" t="str">
        <f>IF(C29&lt;&gt;"",'CALCULATOR SHEET'!G37,"")</f>
        <v/>
      </c>
      <c r="M29" s="227" t="str">
        <f>IF(C29&lt;&gt;"",'CALCULATOR SHEET'!O37,"")</f>
        <v/>
      </c>
      <c r="N29" s="227" t="str">
        <f>IF(C29&lt;&gt;"",'CALCULATOR SHEET'!H37,"")</f>
        <v/>
      </c>
      <c r="O29" s="229" t="str">
        <f>IF(D29&lt;&gt;"",'CALCULATOR SHEET'!I37,"")</f>
        <v/>
      </c>
      <c r="P29" s="229" t="str">
        <f>IF(E29&lt;&gt;"",'CALCULATOR SHEET'!J37,"")</f>
        <v/>
      </c>
      <c r="Q29" s="226" t="str">
        <f>IF('CALCULATOR SHEET'!K37=GENERAL!$H$9,GENERAL!$H$9,IF(OR('CALCULATOR SHEET'!K37=GENERAL!$H$6,'CALCULATOR SHEET'!K37=GENERAL!$H$7,'CALCULATOR SHEET'!K37=GENERAL!$H$8),"CCL",""))</f>
        <v/>
      </c>
      <c r="R29" s="226" t="str">
        <f>IF(C29&lt;&gt;"",'CALCULATOR SHEET'!M37,"")</f>
        <v/>
      </c>
      <c r="S29" s="226" t="str">
        <f>IF(D29&lt;&gt;"",'CALCULATOR SHEET'!N37,"")</f>
        <v/>
      </c>
      <c r="T29" s="228"/>
      <c r="U29" s="242"/>
      <c r="V29" s="242"/>
      <c r="W29" s="226" t="str">
        <f>IF(C29&lt;&gt;"",'CALCULATOR SHEET'!R37,"")</f>
        <v/>
      </c>
      <c r="X29" s="226"/>
      <c r="Y29" s="226">
        <v>1</v>
      </c>
      <c r="Z29" s="228"/>
      <c r="AA29" s="228" t="str">
        <f>IF(C29&lt;&gt;"",'CALCULATOR SHEET'!$H$9,"")</f>
        <v/>
      </c>
      <c r="AB29" s="228"/>
      <c r="AC29" s="228"/>
      <c r="AD29" s="230"/>
      <c r="AE29" s="231"/>
      <c r="AF29" s="162"/>
      <c r="AG29" s="249"/>
      <c r="AH29" s="249"/>
      <c r="AI29" s="248"/>
      <c r="AJ29" s="248"/>
      <c r="AK29" s="248"/>
      <c r="AL29" s="248"/>
      <c r="AM29" s="248"/>
      <c r="AN29" s="249"/>
      <c r="AO29" s="249"/>
    </row>
    <row r="30" spans="2:41" s="64" customFormat="1" ht="30" customHeight="1">
      <c r="B30" s="223">
        <v>26</v>
      </c>
      <c r="C30" s="224" t="str">
        <f>IF('CALCULATOR SHEET'!D38&lt;&gt;"",'CALCULATOR SHEET'!$T$5,"")</f>
        <v/>
      </c>
      <c r="D30" s="225" t="str">
        <f>IF('CALCULATOR SHEET'!D38&lt;&gt;"",'CALCULATOR SHEET'!$T$9,"")</f>
        <v/>
      </c>
      <c r="E30" s="226" t="str">
        <f t="shared" si="0"/>
        <v/>
      </c>
      <c r="F30" s="227" t="str">
        <f>IF(C30&lt;&gt;"",'CALCULATOR SHEET'!$D$9,"")</f>
        <v/>
      </c>
      <c r="G30" s="227" t="str">
        <f>IF('CALCULATOR SHEET'!D38&lt;&gt;"",'CALCULATOR SHEET'!D38,"")</f>
        <v/>
      </c>
      <c r="H30" s="227" t="str">
        <f>IF(Q30="CCL",BOMS!AG30,"")</f>
        <v/>
      </c>
      <c r="I30" s="226">
        <v>1</v>
      </c>
      <c r="J30" s="227" t="str">
        <f>IF(C30&lt;&gt;"",'CALCULATOR SHEET'!K38,"")</f>
        <v/>
      </c>
      <c r="K30" s="227" t="str">
        <f>IF(J30=GENERAL!$H$6,GENERAL!$H$6,IF(J30=GENERAL!$H$7,GENERAL!$H$7,IF('PM-ORDER'!J30=GENERAL!$H$8,GENERAL!$H$8,"")))</f>
        <v/>
      </c>
      <c r="L30" s="227" t="str">
        <f>IF(C30&lt;&gt;"",'CALCULATOR SHEET'!G38,"")</f>
        <v/>
      </c>
      <c r="M30" s="227" t="str">
        <f>IF(C30&lt;&gt;"",'CALCULATOR SHEET'!O38,"")</f>
        <v/>
      </c>
      <c r="N30" s="227" t="str">
        <f>IF(C30&lt;&gt;"",'CALCULATOR SHEET'!H38,"")</f>
        <v/>
      </c>
      <c r="O30" s="229" t="str">
        <f>IF(D30&lt;&gt;"",'CALCULATOR SHEET'!I38,"")</f>
        <v/>
      </c>
      <c r="P30" s="229" t="str">
        <f>IF(E30&lt;&gt;"",'CALCULATOR SHEET'!J38,"")</f>
        <v/>
      </c>
      <c r="Q30" s="226" t="str">
        <f>IF('CALCULATOR SHEET'!K38=GENERAL!$H$9,GENERAL!$H$9,IF(OR('CALCULATOR SHEET'!K38=GENERAL!$H$6,'CALCULATOR SHEET'!K38=GENERAL!$H$7,'CALCULATOR SHEET'!K38=GENERAL!$H$8),"CCL",""))</f>
        <v/>
      </c>
      <c r="R30" s="226" t="str">
        <f>IF(C30&lt;&gt;"",'CALCULATOR SHEET'!M38,"")</f>
        <v/>
      </c>
      <c r="S30" s="226" t="str">
        <f>IF(D30&lt;&gt;"",'CALCULATOR SHEET'!N38,"")</f>
        <v/>
      </c>
      <c r="T30" s="228"/>
      <c r="U30" s="242"/>
      <c r="V30" s="242"/>
      <c r="W30" s="226" t="str">
        <f>IF(C30&lt;&gt;"",'CALCULATOR SHEET'!R38,"")</f>
        <v/>
      </c>
      <c r="X30" s="226"/>
      <c r="Y30" s="226">
        <v>1</v>
      </c>
      <c r="Z30" s="228"/>
      <c r="AA30" s="228" t="str">
        <f>IF(C30&lt;&gt;"",'CALCULATOR SHEET'!$H$9,"")</f>
        <v/>
      </c>
      <c r="AB30" s="228"/>
      <c r="AC30" s="228"/>
      <c r="AD30" s="230"/>
      <c r="AE30" s="231"/>
      <c r="AF30" s="162"/>
      <c r="AG30" s="249"/>
      <c r="AH30" s="249"/>
      <c r="AI30" s="248"/>
      <c r="AJ30" s="248"/>
      <c r="AK30" s="248"/>
      <c r="AL30" s="248"/>
      <c r="AM30" s="248"/>
      <c r="AN30" s="249"/>
      <c r="AO30" s="249"/>
    </row>
    <row r="31" spans="2:41" s="64" customFormat="1" ht="30" customHeight="1">
      <c r="B31" s="223">
        <v>27</v>
      </c>
      <c r="C31" s="224" t="str">
        <f>IF('CALCULATOR SHEET'!D39&lt;&gt;"",'CALCULATOR SHEET'!$T$5,"")</f>
        <v/>
      </c>
      <c r="D31" s="225" t="str">
        <f>IF('CALCULATOR SHEET'!D39&lt;&gt;"",'CALCULATOR SHEET'!$T$9,"")</f>
        <v/>
      </c>
      <c r="E31" s="226" t="str">
        <f t="shared" si="0"/>
        <v/>
      </c>
      <c r="F31" s="227" t="str">
        <f>IF(C31&lt;&gt;"",'CALCULATOR SHEET'!$D$9,"")</f>
        <v/>
      </c>
      <c r="G31" s="227" t="str">
        <f>IF('CALCULATOR SHEET'!D39&lt;&gt;"",'CALCULATOR SHEET'!D39,"")</f>
        <v/>
      </c>
      <c r="H31" s="227" t="str">
        <f>IF(Q31="CCL",BOMS!AG31,"")</f>
        <v/>
      </c>
      <c r="I31" s="226">
        <v>1</v>
      </c>
      <c r="J31" s="227" t="str">
        <f>IF(C31&lt;&gt;"",'CALCULATOR SHEET'!K39,"")</f>
        <v/>
      </c>
      <c r="K31" s="227" t="str">
        <f>IF(J31=GENERAL!$H$6,GENERAL!$H$6,IF(J31=GENERAL!$H$7,GENERAL!$H$7,IF('PM-ORDER'!J31=GENERAL!$H$8,GENERAL!$H$8,"")))</f>
        <v/>
      </c>
      <c r="L31" s="227" t="str">
        <f>IF(C31&lt;&gt;"",'CALCULATOR SHEET'!G39,"")</f>
        <v/>
      </c>
      <c r="M31" s="227" t="str">
        <f>IF(C31&lt;&gt;"",'CALCULATOR SHEET'!O39,"")</f>
        <v/>
      </c>
      <c r="N31" s="227" t="str">
        <f>IF(C31&lt;&gt;"",'CALCULATOR SHEET'!H39,"")</f>
        <v/>
      </c>
      <c r="O31" s="229" t="str">
        <f>IF(D31&lt;&gt;"",'CALCULATOR SHEET'!I39,"")</f>
        <v/>
      </c>
      <c r="P31" s="229" t="str">
        <f>IF(E31&lt;&gt;"",'CALCULATOR SHEET'!J39,"")</f>
        <v/>
      </c>
      <c r="Q31" s="226" t="str">
        <f>IF('CALCULATOR SHEET'!K39=GENERAL!$H$9,GENERAL!$H$9,IF(OR('CALCULATOR SHEET'!K39=GENERAL!$H$6,'CALCULATOR SHEET'!K39=GENERAL!$H$7,'CALCULATOR SHEET'!K39=GENERAL!$H$8),"CCL",""))</f>
        <v/>
      </c>
      <c r="R31" s="226" t="str">
        <f>IF(C31&lt;&gt;"",'CALCULATOR SHEET'!M39,"")</f>
        <v/>
      </c>
      <c r="S31" s="226" t="str">
        <f>IF(D31&lt;&gt;"",'CALCULATOR SHEET'!N39,"")</f>
        <v/>
      </c>
      <c r="T31" s="228"/>
      <c r="U31" s="242"/>
      <c r="V31" s="242"/>
      <c r="W31" s="226" t="str">
        <f>IF(C31&lt;&gt;"",'CALCULATOR SHEET'!R39,"")</f>
        <v/>
      </c>
      <c r="X31" s="226"/>
      <c r="Y31" s="226">
        <v>1</v>
      </c>
      <c r="Z31" s="228"/>
      <c r="AA31" s="228" t="str">
        <f>IF(C31&lt;&gt;"",'CALCULATOR SHEET'!$H$9,"")</f>
        <v/>
      </c>
      <c r="AB31" s="228"/>
      <c r="AC31" s="228"/>
      <c r="AD31" s="230"/>
      <c r="AE31" s="231"/>
      <c r="AF31" s="162"/>
      <c r="AG31" s="249"/>
      <c r="AH31" s="249"/>
      <c r="AI31" s="248"/>
      <c r="AJ31" s="248"/>
      <c r="AK31" s="248"/>
      <c r="AL31" s="248"/>
      <c r="AM31" s="248"/>
      <c r="AN31" s="249"/>
      <c r="AO31" s="249"/>
    </row>
    <row r="32" spans="2:41" s="64" customFormat="1" ht="30" customHeight="1">
      <c r="B32" s="223">
        <v>28</v>
      </c>
      <c r="C32" s="224" t="str">
        <f>IF('CALCULATOR SHEET'!D40&lt;&gt;"",'CALCULATOR SHEET'!$T$5,"")</f>
        <v/>
      </c>
      <c r="D32" s="225" t="str">
        <f>IF('CALCULATOR SHEET'!D40&lt;&gt;"",'CALCULATOR SHEET'!$T$9,"")</f>
        <v/>
      </c>
      <c r="E32" s="226" t="str">
        <f t="shared" si="0"/>
        <v/>
      </c>
      <c r="F32" s="227" t="str">
        <f>IF(C32&lt;&gt;"",'CALCULATOR SHEET'!$D$9,"")</f>
        <v/>
      </c>
      <c r="G32" s="227" t="str">
        <f>IF('CALCULATOR SHEET'!D40&lt;&gt;"",'CALCULATOR SHEET'!D40,"")</f>
        <v/>
      </c>
      <c r="H32" s="227" t="str">
        <f>IF(Q32="CCL",BOMS!AG32,"")</f>
        <v/>
      </c>
      <c r="I32" s="226">
        <v>1</v>
      </c>
      <c r="J32" s="227" t="str">
        <f>IF(C32&lt;&gt;"",'CALCULATOR SHEET'!K40,"")</f>
        <v/>
      </c>
      <c r="K32" s="227" t="str">
        <f>IF(J32=GENERAL!$H$6,GENERAL!$H$6,IF(J32=GENERAL!$H$7,GENERAL!$H$7,IF('PM-ORDER'!J32=GENERAL!$H$8,GENERAL!$H$8,"")))</f>
        <v/>
      </c>
      <c r="L32" s="227" t="str">
        <f>IF(C32&lt;&gt;"",'CALCULATOR SHEET'!G40,"")</f>
        <v/>
      </c>
      <c r="M32" s="227" t="str">
        <f>IF(C32&lt;&gt;"",'CALCULATOR SHEET'!O40,"")</f>
        <v/>
      </c>
      <c r="N32" s="227" t="str">
        <f>IF(C32&lt;&gt;"",'CALCULATOR SHEET'!H40,"")</f>
        <v/>
      </c>
      <c r="O32" s="229" t="str">
        <f>IF(D32&lt;&gt;"",'CALCULATOR SHEET'!I40,"")</f>
        <v/>
      </c>
      <c r="P32" s="229" t="str">
        <f>IF(E32&lt;&gt;"",'CALCULATOR SHEET'!J40,"")</f>
        <v/>
      </c>
      <c r="Q32" s="226" t="str">
        <f>IF('CALCULATOR SHEET'!K40=GENERAL!$H$9,GENERAL!$H$9,IF(OR('CALCULATOR SHEET'!K40=GENERAL!$H$6,'CALCULATOR SHEET'!K40=GENERAL!$H$7,'CALCULATOR SHEET'!K40=GENERAL!$H$8),"CCL",""))</f>
        <v/>
      </c>
      <c r="R32" s="226" t="str">
        <f>IF(C32&lt;&gt;"",'CALCULATOR SHEET'!M40,"")</f>
        <v/>
      </c>
      <c r="S32" s="226" t="str">
        <f>IF(D32&lt;&gt;"",'CALCULATOR SHEET'!N40,"")</f>
        <v/>
      </c>
      <c r="T32" s="228"/>
      <c r="U32" s="242"/>
      <c r="V32" s="242"/>
      <c r="W32" s="226" t="str">
        <f>IF(C32&lt;&gt;"",'CALCULATOR SHEET'!R40,"")</f>
        <v/>
      </c>
      <c r="X32" s="226"/>
      <c r="Y32" s="226">
        <v>1</v>
      </c>
      <c r="Z32" s="228"/>
      <c r="AA32" s="228" t="str">
        <f>IF(C32&lt;&gt;"",'CALCULATOR SHEET'!$H$9,"")</f>
        <v/>
      </c>
      <c r="AB32" s="228"/>
      <c r="AC32" s="228"/>
      <c r="AD32" s="230"/>
      <c r="AE32" s="231"/>
      <c r="AF32" s="162"/>
      <c r="AG32" s="249"/>
      <c r="AH32" s="249"/>
      <c r="AI32" s="248"/>
      <c r="AJ32" s="248"/>
      <c r="AK32" s="248"/>
      <c r="AL32" s="248"/>
      <c r="AM32" s="248"/>
      <c r="AN32" s="249"/>
      <c r="AO32" s="249"/>
    </row>
    <row r="33" spans="2:41" s="64" customFormat="1" ht="30" customHeight="1">
      <c r="B33" s="223">
        <v>29</v>
      </c>
      <c r="C33" s="224" t="str">
        <f>IF('CALCULATOR SHEET'!D41&lt;&gt;"",'CALCULATOR SHEET'!$T$5,"")</f>
        <v/>
      </c>
      <c r="D33" s="225" t="str">
        <f>IF('CALCULATOR SHEET'!D41&lt;&gt;"",'CALCULATOR SHEET'!$T$9,"")</f>
        <v/>
      </c>
      <c r="E33" s="226" t="str">
        <f t="shared" si="0"/>
        <v/>
      </c>
      <c r="F33" s="227" t="str">
        <f>IF(C33&lt;&gt;"",'CALCULATOR SHEET'!$D$9,"")</f>
        <v/>
      </c>
      <c r="G33" s="227" t="str">
        <f>IF('CALCULATOR SHEET'!D41&lt;&gt;"",'CALCULATOR SHEET'!D41,"")</f>
        <v/>
      </c>
      <c r="H33" s="227" t="str">
        <f>IF(Q33="CCL",BOMS!AG33,"")</f>
        <v/>
      </c>
      <c r="I33" s="226">
        <v>1</v>
      </c>
      <c r="J33" s="227" t="str">
        <f>IF(C33&lt;&gt;"",'CALCULATOR SHEET'!K41,"")</f>
        <v/>
      </c>
      <c r="K33" s="227" t="str">
        <f>IF(J33=GENERAL!$H$6,GENERAL!$H$6,IF(J33=GENERAL!$H$7,GENERAL!$H$7,IF('PM-ORDER'!J33=GENERAL!$H$8,GENERAL!$H$8,"")))</f>
        <v/>
      </c>
      <c r="L33" s="227" t="str">
        <f>IF(C33&lt;&gt;"",'CALCULATOR SHEET'!G41,"")</f>
        <v/>
      </c>
      <c r="M33" s="227" t="str">
        <f>IF(C33&lt;&gt;"",'CALCULATOR SHEET'!O41,"")</f>
        <v/>
      </c>
      <c r="N33" s="227" t="str">
        <f>IF(C33&lt;&gt;"",'CALCULATOR SHEET'!H41,"")</f>
        <v/>
      </c>
      <c r="O33" s="229" t="str">
        <f>IF(D33&lt;&gt;"",'CALCULATOR SHEET'!I41,"")</f>
        <v/>
      </c>
      <c r="P33" s="229" t="str">
        <f>IF(E33&lt;&gt;"",'CALCULATOR SHEET'!J41,"")</f>
        <v/>
      </c>
      <c r="Q33" s="226" t="str">
        <f>IF('CALCULATOR SHEET'!K41=GENERAL!$H$9,GENERAL!$H$9,IF(OR('CALCULATOR SHEET'!K41=GENERAL!$H$6,'CALCULATOR SHEET'!K41=GENERAL!$H$7,'CALCULATOR SHEET'!K41=GENERAL!$H$8),"CCL",""))</f>
        <v/>
      </c>
      <c r="R33" s="226" t="str">
        <f>IF(C33&lt;&gt;"",'CALCULATOR SHEET'!M41,"")</f>
        <v/>
      </c>
      <c r="S33" s="226" t="str">
        <f>IF(D33&lt;&gt;"",'CALCULATOR SHEET'!N41,"")</f>
        <v/>
      </c>
      <c r="T33" s="228"/>
      <c r="U33" s="242"/>
      <c r="V33" s="242"/>
      <c r="W33" s="226" t="str">
        <f>IF(C33&lt;&gt;"",'CALCULATOR SHEET'!R41,"")</f>
        <v/>
      </c>
      <c r="X33" s="226"/>
      <c r="Y33" s="226">
        <v>1</v>
      </c>
      <c r="Z33" s="228"/>
      <c r="AA33" s="228" t="str">
        <f>IF(C33&lt;&gt;"",'CALCULATOR SHEET'!$H$9,"")</f>
        <v/>
      </c>
      <c r="AB33" s="228"/>
      <c r="AC33" s="228"/>
      <c r="AD33" s="230"/>
      <c r="AE33" s="231"/>
      <c r="AF33" s="162"/>
      <c r="AG33" s="249"/>
      <c r="AH33" s="249"/>
      <c r="AI33" s="248"/>
      <c r="AJ33" s="248"/>
      <c r="AK33" s="248"/>
      <c r="AL33" s="248"/>
      <c r="AM33" s="248"/>
      <c r="AN33" s="249"/>
      <c r="AO33" s="249"/>
    </row>
    <row r="34" spans="2:41" s="64" customFormat="1" ht="30" customHeight="1">
      <c r="B34" s="223">
        <v>30</v>
      </c>
      <c r="C34" s="224" t="str">
        <f>IF('CALCULATOR SHEET'!D42&lt;&gt;"",'CALCULATOR SHEET'!$T$5,"")</f>
        <v/>
      </c>
      <c r="D34" s="225" t="str">
        <f>IF('CALCULATOR SHEET'!D42&lt;&gt;"",'CALCULATOR SHEET'!$T$9,"")</f>
        <v/>
      </c>
      <c r="E34" s="226" t="str">
        <f t="shared" si="0"/>
        <v/>
      </c>
      <c r="F34" s="227" t="str">
        <f>IF(C34&lt;&gt;"",'CALCULATOR SHEET'!$D$9,"")</f>
        <v/>
      </c>
      <c r="G34" s="227" t="str">
        <f>IF('CALCULATOR SHEET'!D42&lt;&gt;"",'CALCULATOR SHEET'!D42,"")</f>
        <v/>
      </c>
      <c r="H34" s="227" t="str">
        <f>IF(Q34="CCL",BOMS!AG34,"")</f>
        <v/>
      </c>
      <c r="I34" s="226">
        <v>1</v>
      </c>
      <c r="J34" s="227" t="str">
        <f>IF(C34&lt;&gt;"",'CALCULATOR SHEET'!K42,"")</f>
        <v/>
      </c>
      <c r="K34" s="227" t="str">
        <f>IF(J34=GENERAL!$H$6,GENERAL!$H$6,IF(J34=GENERAL!$H$7,GENERAL!$H$7,IF('PM-ORDER'!J34=GENERAL!$H$8,GENERAL!$H$8,"")))</f>
        <v/>
      </c>
      <c r="L34" s="227" t="str">
        <f>IF(C34&lt;&gt;"",'CALCULATOR SHEET'!G42,"")</f>
        <v/>
      </c>
      <c r="M34" s="227" t="str">
        <f>IF(C34&lt;&gt;"",'CALCULATOR SHEET'!O42,"")</f>
        <v/>
      </c>
      <c r="N34" s="227" t="str">
        <f>IF(C34&lt;&gt;"",'CALCULATOR SHEET'!H42,"")</f>
        <v/>
      </c>
      <c r="O34" s="229" t="str">
        <f>IF(D34&lt;&gt;"",'CALCULATOR SHEET'!I42,"")</f>
        <v/>
      </c>
      <c r="P34" s="229" t="str">
        <f>IF(E34&lt;&gt;"",'CALCULATOR SHEET'!J42,"")</f>
        <v/>
      </c>
      <c r="Q34" s="226" t="str">
        <f>IF('CALCULATOR SHEET'!K42=GENERAL!$H$9,GENERAL!$H$9,IF(OR('CALCULATOR SHEET'!K42=GENERAL!$H$6,'CALCULATOR SHEET'!K42=GENERAL!$H$7,'CALCULATOR SHEET'!K42=GENERAL!$H$8),"CCL",""))</f>
        <v/>
      </c>
      <c r="R34" s="226" t="str">
        <f>IF(C34&lt;&gt;"",'CALCULATOR SHEET'!M42,"")</f>
        <v/>
      </c>
      <c r="S34" s="226" t="str">
        <f>IF(D34&lt;&gt;"",'CALCULATOR SHEET'!N42,"")</f>
        <v/>
      </c>
      <c r="T34" s="228"/>
      <c r="U34" s="242"/>
      <c r="V34" s="242"/>
      <c r="W34" s="226" t="str">
        <f>IF(C34&lt;&gt;"",'CALCULATOR SHEET'!R42,"")</f>
        <v/>
      </c>
      <c r="X34" s="226"/>
      <c r="Y34" s="226">
        <v>1</v>
      </c>
      <c r="Z34" s="228"/>
      <c r="AA34" s="228" t="str">
        <f>IF(C34&lt;&gt;"",'CALCULATOR SHEET'!$H$9,"")</f>
        <v/>
      </c>
      <c r="AB34" s="228"/>
      <c r="AC34" s="228"/>
      <c r="AD34" s="230"/>
      <c r="AE34" s="231"/>
      <c r="AF34" s="162"/>
      <c r="AG34" s="249"/>
      <c r="AH34" s="249"/>
      <c r="AI34" s="248"/>
      <c r="AJ34" s="248"/>
      <c r="AK34" s="248"/>
      <c r="AL34" s="248"/>
      <c r="AM34" s="248"/>
      <c r="AN34" s="249"/>
      <c r="AO34" s="249"/>
    </row>
    <row r="35" spans="2:41" s="64" customFormat="1" ht="30" customHeight="1">
      <c r="B35" s="223">
        <v>31</v>
      </c>
      <c r="C35" s="224" t="str">
        <f>IF('CALCULATOR SHEET'!D43&lt;&gt;"",'CALCULATOR SHEET'!$T$5,"")</f>
        <v/>
      </c>
      <c r="D35" s="225" t="str">
        <f>IF('CALCULATOR SHEET'!D43&lt;&gt;"",'CALCULATOR SHEET'!$T$9,"")</f>
        <v/>
      </c>
      <c r="E35" s="226" t="str">
        <f t="shared" si="0"/>
        <v/>
      </c>
      <c r="F35" s="227" t="str">
        <f>IF(C35&lt;&gt;"",'CALCULATOR SHEET'!$D$9,"")</f>
        <v/>
      </c>
      <c r="G35" s="227" t="str">
        <f>IF('CALCULATOR SHEET'!D43&lt;&gt;"",'CALCULATOR SHEET'!D43,"")</f>
        <v/>
      </c>
      <c r="H35" s="227" t="str">
        <f>IF(Q35="CCL",BOMS!AG35,"")</f>
        <v/>
      </c>
      <c r="I35" s="226">
        <v>1</v>
      </c>
      <c r="J35" s="227" t="str">
        <f>IF(C35&lt;&gt;"",'CALCULATOR SHEET'!K43,"")</f>
        <v/>
      </c>
      <c r="K35" s="227" t="str">
        <f>IF(J35=GENERAL!$H$6,GENERAL!$H$6,IF(J35=GENERAL!$H$7,GENERAL!$H$7,IF('PM-ORDER'!J35=GENERAL!$H$8,GENERAL!$H$8,"")))</f>
        <v/>
      </c>
      <c r="L35" s="227" t="str">
        <f>IF(C35&lt;&gt;"",'CALCULATOR SHEET'!G43,"")</f>
        <v/>
      </c>
      <c r="M35" s="227" t="str">
        <f>IF(C35&lt;&gt;"",'CALCULATOR SHEET'!O43,"")</f>
        <v/>
      </c>
      <c r="N35" s="227" t="str">
        <f>IF(C35&lt;&gt;"",'CALCULATOR SHEET'!H43,"")</f>
        <v/>
      </c>
      <c r="O35" s="229" t="str">
        <f>IF(D35&lt;&gt;"",'CALCULATOR SHEET'!I43,"")</f>
        <v/>
      </c>
      <c r="P35" s="229" t="str">
        <f>IF(E35&lt;&gt;"",'CALCULATOR SHEET'!J43,"")</f>
        <v/>
      </c>
      <c r="Q35" s="226" t="str">
        <f>IF('CALCULATOR SHEET'!K43=GENERAL!$H$9,GENERAL!$H$9,IF(OR('CALCULATOR SHEET'!K43=GENERAL!$H$6,'CALCULATOR SHEET'!K43=GENERAL!$H$7,'CALCULATOR SHEET'!K43=GENERAL!$H$8),"CCL",""))</f>
        <v/>
      </c>
      <c r="R35" s="226" t="str">
        <f>IF(C35&lt;&gt;"",'CALCULATOR SHEET'!M43,"")</f>
        <v/>
      </c>
      <c r="S35" s="226" t="str">
        <f>IF(D35&lt;&gt;"",'CALCULATOR SHEET'!N43,"")</f>
        <v/>
      </c>
      <c r="T35" s="228"/>
      <c r="U35" s="242"/>
      <c r="V35" s="242"/>
      <c r="W35" s="226" t="str">
        <f>IF(C35&lt;&gt;"",'CALCULATOR SHEET'!R43,"")</f>
        <v/>
      </c>
      <c r="X35" s="226"/>
      <c r="Y35" s="226">
        <v>1</v>
      </c>
      <c r="Z35" s="228"/>
      <c r="AA35" s="228" t="str">
        <f>IF(C35&lt;&gt;"",'CALCULATOR SHEET'!$H$9,"")</f>
        <v/>
      </c>
      <c r="AB35" s="228"/>
      <c r="AC35" s="228"/>
      <c r="AD35" s="230"/>
      <c r="AE35" s="231"/>
      <c r="AF35" s="162"/>
      <c r="AG35" s="249"/>
      <c r="AH35" s="249"/>
      <c r="AI35" s="248"/>
      <c r="AJ35" s="248"/>
      <c r="AK35" s="248"/>
      <c r="AL35" s="248"/>
      <c r="AM35" s="248"/>
      <c r="AN35" s="249"/>
      <c r="AO35" s="249"/>
    </row>
    <row r="36" spans="2:41" s="64" customFormat="1" ht="30" customHeight="1">
      <c r="B36" s="223">
        <v>32</v>
      </c>
      <c r="C36" s="224" t="str">
        <f>IF('CALCULATOR SHEET'!D44&lt;&gt;"",'CALCULATOR SHEET'!$T$5,"")</f>
        <v/>
      </c>
      <c r="D36" s="225" t="str">
        <f>IF('CALCULATOR SHEET'!D44&lt;&gt;"",'CALCULATOR SHEET'!$T$9,"")</f>
        <v/>
      </c>
      <c r="E36" s="226" t="str">
        <f t="shared" si="0"/>
        <v/>
      </c>
      <c r="F36" s="227" t="str">
        <f>IF(C36&lt;&gt;"",'CALCULATOR SHEET'!$D$9,"")</f>
        <v/>
      </c>
      <c r="G36" s="227" t="str">
        <f>IF('CALCULATOR SHEET'!D44&lt;&gt;"",'CALCULATOR SHEET'!D44,"")</f>
        <v/>
      </c>
      <c r="H36" s="227" t="str">
        <f>IF(Q36="CCL",BOMS!AG36,"")</f>
        <v/>
      </c>
      <c r="I36" s="226">
        <v>1</v>
      </c>
      <c r="J36" s="227" t="str">
        <f>IF(C36&lt;&gt;"",'CALCULATOR SHEET'!K44,"")</f>
        <v/>
      </c>
      <c r="K36" s="227" t="str">
        <f>IF(J36=GENERAL!$H$6,GENERAL!$H$6,IF(J36=GENERAL!$H$7,GENERAL!$H$7,IF('PM-ORDER'!J36=GENERAL!$H$8,GENERAL!$H$8,"")))</f>
        <v/>
      </c>
      <c r="L36" s="227" t="str">
        <f>IF(C36&lt;&gt;"",'CALCULATOR SHEET'!G44,"")</f>
        <v/>
      </c>
      <c r="M36" s="227" t="str">
        <f>IF(C36&lt;&gt;"",'CALCULATOR SHEET'!O44,"")</f>
        <v/>
      </c>
      <c r="N36" s="227" t="str">
        <f>IF(C36&lt;&gt;"",'CALCULATOR SHEET'!H44,"")</f>
        <v/>
      </c>
      <c r="O36" s="229" t="str">
        <f>IF(D36&lt;&gt;"",'CALCULATOR SHEET'!I44,"")</f>
        <v/>
      </c>
      <c r="P36" s="229" t="str">
        <f>IF(E36&lt;&gt;"",'CALCULATOR SHEET'!J44,"")</f>
        <v/>
      </c>
      <c r="Q36" s="226" t="str">
        <f>IF('CALCULATOR SHEET'!K44=GENERAL!$H$9,GENERAL!$H$9,IF(OR('CALCULATOR SHEET'!K44=GENERAL!$H$6,'CALCULATOR SHEET'!K44=GENERAL!$H$7,'CALCULATOR SHEET'!K44=GENERAL!$H$8),"CCL",""))</f>
        <v/>
      </c>
      <c r="R36" s="226" t="str">
        <f>IF(C36&lt;&gt;"",'CALCULATOR SHEET'!M44,"")</f>
        <v/>
      </c>
      <c r="S36" s="226" t="str">
        <f>IF(D36&lt;&gt;"",'CALCULATOR SHEET'!N44,"")</f>
        <v/>
      </c>
      <c r="T36" s="228"/>
      <c r="U36" s="242"/>
      <c r="V36" s="242"/>
      <c r="W36" s="226" t="str">
        <f>IF(C36&lt;&gt;"",'CALCULATOR SHEET'!R44,"")</f>
        <v/>
      </c>
      <c r="X36" s="226"/>
      <c r="Y36" s="226">
        <v>1</v>
      </c>
      <c r="Z36" s="228"/>
      <c r="AA36" s="228" t="str">
        <f>IF(C36&lt;&gt;"",'CALCULATOR SHEET'!$H$9,"")</f>
        <v/>
      </c>
      <c r="AB36" s="228"/>
      <c r="AC36" s="228"/>
      <c r="AD36" s="230"/>
      <c r="AE36" s="231"/>
      <c r="AF36" s="162"/>
      <c r="AG36" s="249"/>
      <c r="AH36" s="249"/>
      <c r="AI36" s="248"/>
      <c r="AJ36" s="248"/>
      <c r="AK36" s="248"/>
      <c r="AL36" s="248"/>
      <c r="AM36" s="248"/>
      <c r="AN36" s="249"/>
      <c r="AO36" s="249"/>
    </row>
    <row r="37" spans="2:41" s="64" customFormat="1" ht="30" customHeight="1">
      <c r="B37" s="223">
        <v>33</v>
      </c>
      <c r="C37" s="224" t="str">
        <f>IF('CALCULATOR SHEET'!D45&lt;&gt;"",'CALCULATOR SHEET'!$T$5,"")</f>
        <v/>
      </c>
      <c r="D37" s="225" t="str">
        <f>IF('CALCULATOR SHEET'!D45&lt;&gt;"",'CALCULATOR SHEET'!$T$9,"")</f>
        <v/>
      </c>
      <c r="E37" s="226" t="str">
        <f t="shared" si="0"/>
        <v/>
      </c>
      <c r="F37" s="227" t="str">
        <f>IF(C37&lt;&gt;"",'CALCULATOR SHEET'!$D$9,"")</f>
        <v/>
      </c>
      <c r="G37" s="227" t="str">
        <f>IF('CALCULATOR SHEET'!D45&lt;&gt;"",'CALCULATOR SHEET'!D45,"")</f>
        <v/>
      </c>
      <c r="H37" s="227" t="str">
        <f>IF(Q37="CCL",BOMS!AG37,"")</f>
        <v/>
      </c>
      <c r="I37" s="226">
        <v>1</v>
      </c>
      <c r="J37" s="227" t="str">
        <f>IF(C37&lt;&gt;"",'CALCULATOR SHEET'!K45,"")</f>
        <v/>
      </c>
      <c r="K37" s="227" t="str">
        <f>IF(J37=GENERAL!$H$6,GENERAL!$H$6,IF(J37=GENERAL!$H$7,GENERAL!$H$7,IF('PM-ORDER'!J37=GENERAL!$H$8,GENERAL!$H$8,"")))</f>
        <v/>
      </c>
      <c r="L37" s="227" t="str">
        <f>IF(C37&lt;&gt;"",'CALCULATOR SHEET'!G45,"")</f>
        <v/>
      </c>
      <c r="M37" s="227" t="str">
        <f>IF(C37&lt;&gt;"",'CALCULATOR SHEET'!O45,"")</f>
        <v/>
      </c>
      <c r="N37" s="227" t="str">
        <f>IF(C37&lt;&gt;"",'CALCULATOR SHEET'!H45,"")</f>
        <v/>
      </c>
      <c r="O37" s="229" t="str">
        <f>IF(D37&lt;&gt;"",'CALCULATOR SHEET'!I45,"")</f>
        <v/>
      </c>
      <c r="P37" s="229" t="str">
        <f>IF(E37&lt;&gt;"",'CALCULATOR SHEET'!J45,"")</f>
        <v/>
      </c>
      <c r="Q37" s="226" t="str">
        <f>IF('CALCULATOR SHEET'!K45=GENERAL!$H$9,GENERAL!$H$9,IF(OR('CALCULATOR SHEET'!K45=GENERAL!$H$6,'CALCULATOR SHEET'!K45=GENERAL!$H$7,'CALCULATOR SHEET'!K45=GENERAL!$H$8),"CCL",""))</f>
        <v/>
      </c>
      <c r="R37" s="226" t="str">
        <f>IF(C37&lt;&gt;"",'CALCULATOR SHEET'!M45,"")</f>
        <v/>
      </c>
      <c r="S37" s="226" t="str">
        <f>IF(D37&lt;&gt;"",'CALCULATOR SHEET'!N45,"")</f>
        <v/>
      </c>
      <c r="T37" s="228"/>
      <c r="U37" s="242"/>
      <c r="V37" s="242"/>
      <c r="W37" s="226" t="str">
        <f>IF(C37&lt;&gt;"",'CALCULATOR SHEET'!R45,"")</f>
        <v/>
      </c>
      <c r="X37" s="226"/>
      <c r="Y37" s="226">
        <v>1</v>
      </c>
      <c r="Z37" s="228"/>
      <c r="AA37" s="228" t="str">
        <f>IF(C37&lt;&gt;"",'CALCULATOR SHEET'!$H$9,"")</f>
        <v/>
      </c>
      <c r="AB37" s="228"/>
      <c r="AC37" s="228"/>
      <c r="AD37" s="230"/>
      <c r="AE37" s="231"/>
      <c r="AF37" s="162"/>
      <c r="AG37" s="249"/>
      <c r="AH37" s="249"/>
      <c r="AI37" s="248"/>
      <c r="AJ37" s="248"/>
      <c r="AK37" s="248"/>
      <c r="AL37" s="248"/>
      <c r="AM37" s="248"/>
      <c r="AN37" s="249"/>
      <c r="AO37" s="249"/>
    </row>
    <row r="38" spans="2:41" s="64" customFormat="1" ht="30" customHeight="1">
      <c r="B38" s="223">
        <v>34</v>
      </c>
      <c r="C38" s="224" t="str">
        <f>IF('CALCULATOR SHEET'!D46&lt;&gt;"",'CALCULATOR SHEET'!$T$5,"")</f>
        <v/>
      </c>
      <c r="D38" s="225" t="str">
        <f>IF('CALCULATOR SHEET'!D46&lt;&gt;"",'CALCULATOR SHEET'!$T$9,"")</f>
        <v/>
      </c>
      <c r="E38" s="226" t="str">
        <f t="shared" si="0"/>
        <v/>
      </c>
      <c r="F38" s="227" t="str">
        <f>IF(C38&lt;&gt;"",'CALCULATOR SHEET'!$D$9,"")</f>
        <v/>
      </c>
      <c r="G38" s="227" t="str">
        <f>IF('CALCULATOR SHEET'!D46&lt;&gt;"",'CALCULATOR SHEET'!D46,"")</f>
        <v/>
      </c>
      <c r="H38" s="227" t="str">
        <f>IF(Q38="CCL",BOMS!AG38,"")</f>
        <v/>
      </c>
      <c r="I38" s="226">
        <v>1</v>
      </c>
      <c r="J38" s="227" t="str">
        <f>IF(C38&lt;&gt;"",'CALCULATOR SHEET'!K46,"")</f>
        <v/>
      </c>
      <c r="K38" s="227" t="str">
        <f>IF(J38=GENERAL!$H$6,GENERAL!$H$6,IF(J38=GENERAL!$H$7,GENERAL!$H$7,IF('PM-ORDER'!J38=GENERAL!$H$8,GENERAL!$H$8,"")))</f>
        <v/>
      </c>
      <c r="L38" s="227" t="str">
        <f>IF(C38&lt;&gt;"",'CALCULATOR SHEET'!G46,"")</f>
        <v/>
      </c>
      <c r="M38" s="227" t="str">
        <f>IF(C38&lt;&gt;"",'CALCULATOR SHEET'!O46,"")</f>
        <v/>
      </c>
      <c r="N38" s="227" t="str">
        <f>IF(C38&lt;&gt;"",'CALCULATOR SHEET'!H46,"")</f>
        <v/>
      </c>
      <c r="O38" s="229" t="str">
        <f>IF(D38&lt;&gt;"",'CALCULATOR SHEET'!I46,"")</f>
        <v/>
      </c>
      <c r="P38" s="229" t="str">
        <f>IF(E38&lt;&gt;"",'CALCULATOR SHEET'!J46,"")</f>
        <v/>
      </c>
      <c r="Q38" s="226" t="str">
        <f>IF('CALCULATOR SHEET'!K46=GENERAL!$H$9,GENERAL!$H$9,IF(OR('CALCULATOR SHEET'!K46=GENERAL!$H$6,'CALCULATOR SHEET'!K46=GENERAL!$H$7,'CALCULATOR SHEET'!K46=GENERAL!$H$8),"CCL",""))</f>
        <v/>
      </c>
      <c r="R38" s="226" t="str">
        <f>IF(C38&lt;&gt;"",'CALCULATOR SHEET'!M46,"")</f>
        <v/>
      </c>
      <c r="S38" s="226" t="str">
        <f>IF(D38&lt;&gt;"",'CALCULATOR SHEET'!N46,"")</f>
        <v/>
      </c>
      <c r="T38" s="228"/>
      <c r="U38" s="242"/>
      <c r="V38" s="242"/>
      <c r="W38" s="226" t="str">
        <f>IF(C38&lt;&gt;"",'CALCULATOR SHEET'!R46,"")</f>
        <v/>
      </c>
      <c r="X38" s="226"/>
      <c r="Y38" s="226">
        <v>1</v>
      </c>
      <c r="Z38" s="228"/>
      <c r="AA38" s="228" t="str">
        <f>IF(C38&lt;&gt;"",'CALCULATOR SHEET'!$H$9,"")</f>
        <v/>
      </c>
      <c r="AB38" s="228"/>
      <c r="AC38" s="228"/>
      <c r="AD38" s="230"/>
      <c r="AE38" s="231"/>
      <c r="AF38" s="162"/>
      <c r="AG38" s="249"/>
      <c r="AH38" s="249"/>
      <c r="AI38" s="248"/>
      <c r="AJ38" s="248"/>
      <c r="AK38" s="248"/>
      <c r="AL38" s="248"/>
      <c r="AM38" s="248"/>
      <c r="AN38" s="249"/>
      <c r="AO38" s="249"/>
    </row>
    <row r="39" spans="2:41" s="64" customFormat="1" ht="30" customHeight="1">
      <c r="B39" s="223">
        <v>35</v>
      </c>
      <c r="C39" s="224" t="str">
        <f>IF('CALCULATOR SHEET'!D47&lt;&gt;"",'CALCULATOR SHEET'!$T$5,"")</f>
        <v/>
      </c>
      <c r="D39" s="225" t="str">
        <f>IF('CALCULATOR SHEET'!D47&lt;&gt;"",'CALCULATOR SHEET'!$T$9,"")</f>
        <v/>
      </c>
      <c r="E39" s="226" t="str">
        <f t="shared" si="0"/>
        <v/>
      </c>
      <c r="F39" s="227" t="str">
        <f>IF(C39&lt;&gt;"",'CALCULATOR SHEET'!$D$9,"")</f>
        <v/>
      </c>
      <c r="G39" s="227" t="str">
        <f>IF('CALCULATOR SHEET'!D47&lt;&gt;"",'CALCULATOR SHEET'!D47,"")</f>
        <v/>
      </c>
      <c r="H39" s="227" t="str">
        <f>IF(Q39="CCL",BOMS!AG39,"")</f>
        <v/>
      </c>
      <c r="I39" s="226">
        <v>1</v>
      </c>
      <c r="J39" s="227" t="str">
        <f>IF(C39&lt;&gt;"",'CALCULATOR SHEET'!K47,"")</f>
        <v/>
      </c>
      <c r="K39" s="227" t="str">
        <f>IF(J39=GENERAL!$H$6,GENERAL!$H$6,IF(J39=GENERAL!$H$7,GENERAL!$H$7,IF('PM-ORDER'!J39=GENERAL!$H$8,GENERAL!$H$8,"")))</f>
        <v/>
      </c>
      <c r="L39" s="227" t="str">
        <f>IF(C39&lt;&gt;"",'CALCULATOR SHEET'!G47,"")</f>
        <v/>
      </c>
      <c r="M39" s="227" t="str">
        <f>IF(C39&lt;&gt;"",'CALCULATOR SHEET'!O47,"")</f>
        <v/>
      </c>
      <c r="N39" s="227" t="str">
        <f>IF(C39&lt;&gt;"",'CALCULATOR SHEET'!H47,"")</f>
        <v/>
      </c>
      <c r="O39" s="229" t="str">
        <f>IF(D39&lt;&gt;"",'CALCULATOR SHEET'!I47,"")</f>
        <v/>
      </c>
      <c r="P39" s="229" t="str">
        <f>IF(E39&lt;&gt;"",'CALCULATOR SHEET'!J47,"")</f>
        <v/>
      </c>
      <c r="Q39" s="226" t="str">
        <f>IF('CALCULATOR SHEET'!K47=GENERAL!$H$9,GENERAL!$H$9,IF(OR('CALCULATOR SHEET'!K47=GENERAL!$H$6,'CALCULATOR SHEET'!K47=GENERAL!$H$7,'CALCULATOR SHEET'!K47=GENERAL!$H$8),"CCL",""))</f>
        <v/>
      </c>
      <c r="R39" s="226" t="str">
        <f>IF(C39&lt;&gt;"",'CALCULATOR SHEET'!M47,"")</f>
        <v/>
      </c>
      <c r="S39" s="226" t="str">
        <f>IF(D39&lt;&gt;"",'CALCULATOR SHEET'!N47,"")</f>
        <v/>
      </c>
      <c r="T39" s="228"/>
      <c r="U39" s="242"/>
      <c r="V39" s="242"/>
      <c r="W39" s="226" t="str">
        <f>IF(C39&lt;&gt;"",'CALCULATOR SHEET'!R47,"")</f>
        <v/>
      </c>
      <c r="X39" s="226"/>
      <c r="Y39" s="226">
        <v>1</v>
      </c>
      <c r="Z39" s="228"/>
      <c r="AA39" s="228" t="str">
        <f>IF(C39&lt;&gt;"",'CALCULATOR SHEET'!$H$9,"")</f>
        <v/>
      </c>
      <c r="AB39" s="228"/>
      <c r="AC39" s="228"/>
      <c r="AD39" s="230"/>
      <c r="AE39" s="231"/>
      <c r="AF39" s="162"/>
      <c r="AG39" s="249"/>
      <c r="AH39" s="249"/>
      <c r="AI39" s="248"/>
      <c r="AJ39" s="248"/>
      <c r="AK39" s="248"/>
      <c r="AL39" s="248"/>
      <c r="AM39" s="248"/>
      <c r="AN39" s="249"/>
      <c r="AO39" s="249"/>
    </row>
    <row r="40" spans="2:41" s="64" customFormat="1" ht="30" customHeight="1">
      <c r="B40" s="223">
        <v>36</v>
      </c>
      <c r="C40" s="224" t="str">
        <f>IF('CALCULATOR SHEET'!D48&lt;&gt;"",'CALCULATOR SHEET'!$T$5,"")</f>
        <v/>
      </c>
      <c r="D40" s="225" t="str">
        <f>IF('CALCULATOR SHEET'!D48&lt;&gt;"",'CALCULATOR SHEET'!$T$9,"")</f>
        <v/>
      </c>
      <c r="E40" s="226" t="str">
        <f t="shared" si="0"/>
        <v/>
      </c>
      <c r="F40" s="227" t="str">
        <f>IF(C40&lt;&gt;"",'CALCULATOR SHEET'!$D$9,"")</f>
        <v/>
      </c>
      <c r="G40" s="227" t="str">
        <f>IF('CALCULATOR SHEET'!D48&lt;&gt;"",'CALCULATOR SHEET'!D48,"")</f>
        <v/>
      </c>
      <c r="H40" s="227" t="str">
        <f>IF(Q40="CCL",BOMS!AG40,"")</f>
        <v/>
      </c>
      <c r="I40" s="226">
        <v>1</v>
      </c>
      <c r="J40" s="227" t="str">
        <f>IF(C40&lt;&gt;"",'CALCULATOR SHEET'!K48,"")</f>
        <v/>
      </c>
      <c r="K40" s="227" t="str">
        <f>IF(J40=GENERAL!$H$6,GENERAL!$H$6,IF(J40=GENERAL!$H$7,GENERAL!$H$7,IF('PM-ORDER'!J40=GENERAL!$H$8,GENERAL!$H$8,"")))</f>
        <v/>
      </c>
      <c r="L40" s="227" t="str">
        <f>IF(C40&lt;&gt;"",'CALCULATOR SHEET'!G48,"")</f>
        <v/>
      </c>
      <c r="M40" s="227" t="str">
        <f>IF(C40&lt;&gt;"",'CALCULATOR SHEET'!O48,"")</f>
        <v/>
      </c>
      <c r="N40" s="227" t="str">
        <f>IF(C40&lt;&gt;"",'CALCULATOR SHEET'!H48,"")</f>
        <v/>
      </c>
      <c r="O40" s="229" t="str">
        <f>IF(D40&lt;&gt;"",'CALCULATOR SHEET'!I48,"")</f>
        <v/>
      </c>
      <c r="P40" s="229" t="str">
        <f>IF(E40&lt;&gt;"",'CALCULATOR SHEET'!J48,"")</f>
        <v/>
      </c>
      <c r="Q40" s="226" t="str">
        <f>IF('CALCULATOR SHEET'!K48=GENERAL!$H$9,GENERAL!$H$9,IF(OR('CALCULATOR SHEET'!K48=GENERAL!$H$6,'CALCULATOR SHEET'!K48=GENERAL!$H$7,'CALCULATOR SHEET'!K48=GENERAL!$H$8),"CCL",""))</f>
        <v/>
      </c>
      <c r="R40" s="226" t="str">
        <f>IF(C40&lt;&gt;"",'CALCULATOR SHEET'!M48,"")</f>
        <v/>
      </c>
      <c r="S40" s="226" t="str">
        <f>IF(D40&lt;&gt;"",'CALCULATOR SHEET'!N48,"")</f>
        <v/>
      </c>
      <c r="T40" s="228"/>
      <c r="U40" s="242"/>
      <c r="V40" s="242"/>
      <c r="W40" s="226" t="str">
        <f>IF(C40&lt;&gt;"",'CALCULATOR SHEET'!R48,"")</f>
        <v/>
      </c>
      <c r="X40" s="226"/>
      <c r="Y40" s="226">
        <v>1</v>
      </c>
      <c r="Z40" s="228"/>
      <c r="AA40" s="228" t="str">
        <f>IF(C40&lt;&gt;"",'CALCULATOR SHEET'!$H$9,"")</f>
        <v/>
      </c>
      <c r="AB40" s="228"/>
      <c r="AC40" s="228"/>
      <c r="AD40" s="230"/>
      <c r="AE40" s="231"/>
      <c r="AF40" s="162"/>
      <c r="AG40" s="249"/>
      <c r="AH40" s="249"/>
      <c r="AI40" s="248"/>
      <c r="AJ40" s="248"/>
      <c r="AK40" s="248"/>
      <c r="AL40" s="248"/>
      <c r="AM40" s="248"/>
      <c r="AN40" s="249"/>
      <c r="AO40" s="249"/>
    </row>
    <row r="41" spans="2:41" s="64" customFormat="1" ht="30" customHeight="1">
      <c r="B41" s="223">
        <v>37</v>
      </c>
      <c r="C41" s="224" t="str">
        <f>IF('CALCULATOR SHEET'!D49&lt;&gt;"",'CALCULATOR SHEET'!$T$5,"")</f>
        <v/>
      </c>
      <c r="D41" s="225" t="str">
        <f>IF('CALCULATOR SHEET'!D49&lt;&gt;"",'CALCULATOR SHEET'!$T$9,"")</f>
        <v/>
      </c>
      <c r="E41" s="226" t="str">
        <f t="shared" si="0"/>
        <v/>
      </c>
      <c r="F41" s="227" t="str">
        <f>IF(C41&lt;&gt;"",'CALCULATOR SHEET'!$D$9,"")</f>
        <v/>
      </c>
      <c r="G41" s="227" t="str">
        <f>IF('CALCULATOR SHEET'!D49&lt;&gt;"",'CALCULATOR SHEET'!D49,"")</f>
        <v/>
      </c>
      <c r="H41" s="227" t="str">
        <f>IF(Q41="CCL",BOMS!AG41,"")</f>
        <v/>
      </c>
      <c r="I41" s="226">
        <v>1</v>
      </c>
      <c r="J41" s="227" t="str">
        <f>IF(C41&lt;&gt;"",'CALCULATOR SHEET'!K49,"")</f>
        <v/>
      </c>
      <c r="K41" s="227" t="str">
        <f>IF(J41=GENERAL!$H$6,GENERAL!$H$6,IF(J41=GENERAL!$H$7,GENERAL!$H$7,IF('PM-ORDER'!J41=GENERAL!$H$8,GENERAL!$H$8,"")))</f>
        <v/>
      </c>
      <c r="L41" s="227" t="str">
        <f>IF(C41&lt;&gt;"",'CALCULATOR SHEET'!G49,"")</f>
        <v/>
      </c>
      <c r="M41" s="227" t="str">
        <f>IF(C41&lt;&gt;"",'CALCULATOR SHEET'!O49,"")</f>
        <v/>
      </c>
      <c r="N41" s="227" t="str">
        <f>IF(C41&lt;&gt;"",'CALCULATOR SHEET'!H49,"")</f>
        <v/>
      </c>
      <c r="O41" s="229" t="str">
        <f>IF(D41&lt;&gt;"",'CALCULATOR SHEET'!I49,"")</f>
        <v/>
      </c>
      <c r="P41" s="229" t="str">
        <f>IF(E41&lt;&gt;"",'CALCULATOR SHEET'!J49,"")</f>
        <v/>
      </c>
      <c r="Q41" s="226" t="str">
        <f>IF('CALCULATOR SHEET'!K49=GENERAL!$H$9,GENERAL!$H$9,IF(OR('CALCULATOR SHEET'!K49=GENERAL!$H$6,'CALCULATOR SHEET'!K49=GENERAL!$H$7,'CALCULATOR SHEET'!K49=GENERAL!$H$8),"CCL",""))</f>
        <v/>
      </c>
      <c r="R41" s="226" t="str">
        <f>IF(C41&lt;&gt;"",'CALCULATOR SHEET'!M49,"")</f>
        <v/>
      </c>
      <c r="S41" s="226" t="str">
        <f>IF(D41&lt;&gt;"",'CALCULATOR SHEET'!N49,"")</f>
        <v/>
      </c>
      <c r="T41" s="228"/>
      <c r="U41" s="242"/>
      <c r="V41" s="242"/>
      <c r="W41" s="226" t="str">
        <f>IF(C41&lt;&gt;"",'CALCULATOR SHEET'!R49,"")</f>
        <v/>
      </c>
      <c r="X41" s="226"/>
      <c r="Y41" s="226">
        <v>1</v>
      </c>
      <c r="Z41" s="228"/>
      <c r="AA41" s="228" t="str">
        <f>IF(C41&lt;&gt;"",'CALCULATOR SHEET'!$H$9,"")</f>
        <v/>
      </c>
      <c r="AB41" s="228"/>
      <c r="AC41" s="228"/>
      <c r="AD41" s="230"/>
      <c r="AE41" s="231"/>
      <c r="AF41" s="162"/>
      <c r="AG41" s="249"/>
      <c r="AH41" s="249"/>
      <c r="AI41" s="248"/>
      <c r="AJ41" s="248"/>
      <c r="AK41" s="248"/>
      <c r="AL41" s="248"/>
      <c r="AM41" s="248"/>
      <c r="AN41" s="249"/>
      <c r="AO41" s="249"/>
    </row>
    <row r="42" spans="2:41" s="64" customFormat="1" ht="30" customHeight="1">
      <c r="B42" s="223">
        <v>38</v>
      </c>
      <c r="C42" s="224" t="str">
        <f>IF('CALCULATOR SHEET'!D50&lt;&gt;"",'CALCULATOR SHEET'!$T$5,"")</f>
        <v/>
      </c>
      <c r="D42" s="225" t="str">
        <f>IF('CALCULATOR SHEET'!D50&lt;&gt;"",'CALCULATOR SHEET'!$T$9,"")</f>
        <v/>
      </c>
      <c r="E42" s="226" t="str">
        <f t="shared" si="0"/>
        <v/>
      </c>
      <c r="F42" s="227" t="str">
        <f>IF(C42&lt;&gt;"",'CALCULATOR SHEET'!$D$9,"")</f>
        <v/>
      </c>
      <c r="G42" s="227" t="str">
        <f>IF('CALCULATOR SHEET'!D50&lt;&gt;"",'CALCULATOR SHEET'!D50,"")</f>
        <v/>
      </c>
      <c r="H42" s="227" t="str">
        <f>IF(Q42="CCL",BOMS!AG42,"")</f>
        <v/>
      </c>
      <c r="I42" s="226">
        <v>1</v>
      </c>
      <c r="J42" s="227" t="str">
        <f>IF(C42&lt;&gt;"",'CALCULATOR SHEET'!K50,"")</f>
        <v/>
      </c>
      <c r="K42" s="227" t="str">
        <f>IF(J42=GENERAL!$H$6,GENERAL!$H$6,IF(J42=GENERAL!$H$7,GENERAL!$H$7,IF('PM-ORDER'!J42=GENERAL!$H$8,GENERAL!$H$8,"")))</f>
        <v/>
      </c>
      <c r="L42" s="227" t="str">
        <f>IF(C42&lt;&gt;"",'CALCULATOR SHEET'!G50,"")</f>
        <v/>
      </c>
      <c r="M42" s="227" t="str">
        <f>IF(C42&lt;&gt;"",'CALCULATOR SHEET'!O50,"")</f>
        <v/>
      </c>
      <c r="N42" s="227" t="str">
        <f>IF(C42&lt;&gt;"",'CALCULATOR SHEET'!H50,"")</f>
        <v/>
      </c>
      <c r="O42" s="229" t="str">
        <f>IF(D42&lt;&gt;"",'CALCULATOR SHEET'!I50,"")</f>
        <v/>
      </c>
      <c r="P42" s="229" t="str">
        <f>IF(E42&lt;&gt;"",'CALCULATOR SHEET'!J50,"")</f>
        <v/>
      </c>
      <c r="Q42" s="226" t="str">
        <f>IF('CALCULATOR SHEET'!K50=GENERAL!$H$9,GENERAL!$H$9,IF(OR('CALCULATOR SHEET'!K50=GENERAL!$H$6,'CALCULATOR SHEET'!K50=GENERAL!$H$7,'CALCULATOR SHEET'!K50=GENERAL!$H$8),"CCL",""))</f>
        <v/>
      </c>
      <c r="R42" s="226" t="str">
        <f>IF(C42&lt;&gt;"",'CALCULATOR SHEET'!M50,"")</f>
        <v/>
      </c>
      <c r="S42" s="226" t="str">
        <f>IF(D42&lt;&gt;"",'CALCULATOR SHEET'!N50,"")</f>
        <v/>
      </c>
      <c r="T42" s="228"/>
      <c r="U42" s="242"/>
      <c r="V42" s="242"/>
      <c r="W42" s="226" t="str">
        <f>IF(C42&lt;&gt;"",'CALCULATOR SHEET'!R50,"")</f>
        <v/>
      </c>
      <c r="X42" s="226"/>
      <c r="Y42" s="226">
        <v>1</v>
      </c>
      <c r="Z42" s="228"/>
      <c r="AA42" s="228" t="str">
        <f>IF(C42&lt;&gt;"",'CALCULATOR SHEET'!$H$9,"")</f>
        <v/>
      </c>
      <c r="AB42" s="228"/>
      <c r="AC42" s="228"/>
      <c r="AD42" s="230"/>
      <c r="AE42" s="231"/>
      <c r="AF42" s="162"/>
      <c r="AG42" s="249"/>
      <c r="AH42" s="249"/>
      <c r="AI42" s="248"/>
      <c r="AJ42" s="248"/>
      <c r="AK42" s="248"/>
      <c r="AL42" s="248"/>
      <c r="AM42" s="248"/>
      <c r="AN42" s="249"/>
      <c r="AO42" s="249"/>
    </row>
    <row r="43" spans="2:41" s="64" customFormat="1" ht="30" customHeight="1">
      <c r="B43" s="223">
        <v>39</v>
      </c>
      <c r="C43" s="224" t="str">
        <f>IF('CALCULATOR SHEET'!D51&lt;&gt;"",'CALCULATOR SHEET'!$T$5,"")</f>
        <v/>
      </c>
      <c r="D43" s="225" t="str">
        <f>IF('CALCULATOR SHEET'!D51&lt;&gt;"",'CALCULATOR SHEET'!$T$9,"")</f>
        <v/>
      </c>
      <c r="E43" s="226" t="str">
        <f t="shared" si="0"/>
        <v/>
      </c>
      <c r="F43" s="227" t="str">
        <f>IF(C43&lt;&gt;"",'CALCULATOR SHEET'!$D$9,"")</f>
        <v/>
      </c>
      <c r="G43" s="227" t="str">
        <f>IF('CALCULATOR SHEET'!D51&lt;&gt;"",'CALCULATOR SHEET'!D51,"")</f>
        <v/>
      </c>
      <c r="H43" s="227" t="str">
        <f>IF(Q43="CCL",BOMS!AG43,"")</f>
        <v/>
      </c>
      <c r="I43" s="226">
        <v>1</v>
      </c>
      <c r="J43" s="227" t="str">
        <f>IF(C43&lt;&gt;"",'CALCULATOR SHEET'!K51,"")</f>
        <v/>
      </c>
      <c r="K43" s="227" t="str">
        <f>IF(J43=GENERAL!$H$6,GENERAL!$H$6,IF(J43=GENERAL!$H$7,GENERAL!$H$7,IF('PM-ORDER'!J43=GENERAL!$H$8,GENERAL!$H$8,"")))</f>
        <v/>
      </c>
      <c r="L43" s="227" t="str">
        <f>IF(C43&lt;&gt;"",'CALCULATOR SHEET'!G51,"")</f>
        <v/>
      </c>
      <c r="M43" s="227" t="str">
        <f>IF(C43&lt;&gt;"",'CALCULATOR SHEET'!O51,"")</f>
        <v/>
      </c>
      <c r="N43" s="227" t="str">
        <f>IF(C43&lt;&gt;"",'CALCULATOR SHEET'!H51,"")</f>
        <v/>
      </c>
      <c r="O43" s="229" t="str">
        <f>IF(D43&lt;&gt;"",'CALCULATOR SHEET'!I51,"")</f>
        <v/>
      </c>
      <c r="P43" s="229" t="str">
        <f>IF(E43&lt;&gt;"",'CALCULATOR SHEET'!J51,"")</f>
        <v/>
      </c>
      <c r="Q43" s="226" t="str">
        <f>IF('CALCULATOR SHEET'!K51=GENERAL!$H$9,GENERAL!$H$9,IF(OR('CALCULATOR SHEET'!K51=GENERAL!$H$6,'CALCULATOR SHEET'!K51=GENERAL!$H$7,'CALCULATOR SHEET'!K51=GENERAL!$H$8),"CCL",""))</f>
        <v/>
      </c>
      <c r="R43" s="226" t="str">
        <f>IF(C43&lt;&gt;"",'CALCULATOR SHEET'!M51,"")</f>
        <v/>
      </c>
      <c r="S43" s="226" t="str">
        <f>IF(D43&lt;&gt;"",'CALCULATOR SHEET'!N51,"")</f>
        <v/>
      </c>
      <c r="T43" s="228"/>
      <c r="U43" s="242"/>
      <c r="V43" s="242"/>
      <c r="W43" s="226" t="str">
        <f>IF(C43&lt;&gt;"",'CALCULATOR SHEET'!R51,"")</f>
        <v/>
      </c>
      <c r="X43" s="226"/>
      <c r="Y43" s="226">
        <v>1</v>
      </c>
      <c r="Z43" s="228"/>
      <c r="AA43" s="228" t="str">
        <f>IF(C43&lt;&gt;"",'CALCULATOR SHEET'!$H$9,"")</f>
        <v/>
      </c>
      <c r="AB43" s="228"/>
      <c r="AC43" s="228"/>
      <c r="AD43" s="230"/>
      <c r="AE43" s="231"/>
      <c r="AF43" s="162"/>
      <c r="AG43" s="249"/>
      <c r="AH43" s="249"/>
      <c r="AI43" s="248"/>
      <c r="AJ43" s="248"/>
      <c r="AK43" s="248"/>
      <c r="AL43" s="248"/>
      <c r="AM43" s="248"/>
      <c r="AN43" s="249"/>
      <c r="AO43" s="249"/>
    </row>
    <row r="44" spans="2:41" s="64" customFormat="1" ht="30" customHeight="1">
      <c r="B44" s="223">
        <v>40</v>
      </c>
      <c r="C44" s="224" t="str">
        <f>IF('CALCULATOR SHEET'!D52&lt;&gt;"",'CALCULATOR SHEET'!$T$5,"")</f>
        <v/>
      </c>
      <c r="D44" s="225" t="str">
        <f>IF('CALCULATOR SHEET'!D52&lt;&gt;"",'CALCULATOR SHEET'!$T$9,"")</f>
        <v/>
      </c>
      <c r="E44" s="226" t="str">
        <f t="shared" si="0"/>
        <v/>
      </c>
      <c r="F44" s="227" t="str">
        <f>IF(C44&lt;&gt;"",'CALCULATOR SHEET'!$D$9,"")</f>
        <v/>
      </c>
      <c r="G44" s="227" t="str">
        <f>IF('CALCULATOR SHEET'!D52&lt;&gt;"",'CALCULATOR SHEET'!D52,"")</f>
        <v/>
      </c>
      <c r="H44" s="227" t="str">
        <f>IF(Q44="CCL",BOMS!AG44,"")</f>
        <v/>
      </c>
      <c r="I44" s="226">
        <v>1</v>
      </c>
      <c r="J44" s="227" t="str">
        <f>IF(C44&lt;&gt;"",'CALCULATOR SHEET'!K52,"")</f>
        <v/>
      </c>
      <c r="K44" s="227" t="str">
        <f>IF(J44=GENERAL!$H$6,GENERAL!$H$6,IF(J44=GENERAL!$H$7,GENERAL!$H$7,IF('PM-ORDER'!J44=GENERAL!$H$8,GENERAL!$H$8,"")))</f>
        <v/>
      </c>
      <c r="L44" s="227" t="str">
        <f>IF(C44&lt;&gt;"",'CALCULATOR SHEET'!G52,"")</f>
        <v/>
      </c>
      <c r="M44" s="227" t="str">
        <f>IF(C44&lt;&gt;"",'CALCULATOR SHEET'!O52,"")</f>
        <v/>
      </c>
      <c r="N44" s="227" t="str">
        <f>IF(C44&lt;&gt;"",'CALCULATOR SHEET'!H52,"")</f>
        <v/>
      </c>
      <c r="O44" s="229" t="str">
        <f>IF(D44&lt;&gt;"",'CALCULATOR SHEET'!I52,"")</f>
        <v/>
      </c>
      <c r="P44" s="229" t="str">
        <f>IF(E44&lt;&gt;"",'CALCULATOR SHEET'!J52,"")</f>
        <v/>
      </c>
      <c r="Q44" s="226" t="str">
        <f>IF('CALCULATOR SHEET'!K52=GENERAL!$H$9,GENERAL!$H$9,IF(OR('CALCULATOR SHEET'!K52=GENERAL!$H$6,'CALCULATOR SHEET'!K52=GENERAL!$H$7,'CALCULATOR SHEET'!K52=GENERAL!$H$8),"CCL",""))</f>
        <v/>
      </c>
      <c r="R44" s="226" t="str">
        <f>IF(C44&lt;&gt;"",'CALCULATOR SHEET'!M52,"")</f>
        <v/>
      </c>
      <c r="S44" s="226" t="str">
        <f>IF(D44&lt;&gt;"",'CALCULATOR SHEET'!N52,"")</f>
        <v/>
      </c>
      <c r="T44" s="228"/>
      <c r="U44" s="242"/>
      <c r="V44" s="242"/>
      <c r="W44" s="226" t="str">
        <f>IF(C44&lt;&gt;"",'CALCULATOR SHEET'!R52,"")</f>
        <v/>
      </c>
      <c r="X44" s="226"/>
      <c r="Y44" s="226">
        <v>1</v>
      </c>
      <c r="Z44" s="228"/>
      <c r="AA44" s="228" t="str">
        <f>IF(C44&lt;&gt;"",'CALCULATOR SHEET'!$H$9,"")</f>
        <v/>
      </c>
      <c r="AB44" s="228"/>
      <c r="AC44" s="228"/>
      <c r="AD44" s="230"/>
      <c r="AE44" s="231"/>
      <c r="AF44" s="162"/>
      <c r="AG44" s="249"/>
      <c r="AH44" s="249"/>
      <c r="AI44" s="248"/>
      <c r="AJ44" s="248"/>
      <c r="AK44" s="248"/>
      <c r="AL44" s="248"/>
      <c r="AM44" s="248"/>
      <c r="AN44" s="249"/>
      <c r="AO44" s="249"/>
    </row>
    <row r="45" spans="2:41" s="64" customFormat="1" ht="30" customHeight="1">
      <c r="B45" s="223">
        <v>41</v>
      </c>
      <c r="C45" s="224" t="str">
        <f>IF('CALCULATOR SHEET'!D53&lt;&gt;"",'CALCULATOR SHEET'!$T$5,"")</f>
        <v/>
      </c>
      <c r="D45" s="225" t="str">
        <f>IF('CALCULATOR SHEET'!D53&lt;&gt;"",'CALCULATOR SHEET'!$T$9,"")</f>
        <v/>
      </c>
      <c r="E45" s="226" t="str">
        <f t="shared" si="0"/>
        <v/>
      </c>
      <c r="F45" s="227" t="str">
        <f>IF(C45&lt;&gt;"",'CALCULATOR SHEET'!$D$9,"")</f>
        <v/>
      </c>
      <c r="G45" s="227" t="str">
        <f>IF('CALCULATOR SHEET'!D53&lt;&gt;"",'CALCULATOR SHEET'!D53,"")</f>
        <v/>
      </c>
      <c r="H45" s="227" t="str">
        <f>IF(Q45="CCL",BOMS!AG45,"")</f>
        <v/>
      </c>
      <c r="I45" s="226">
        <v>1</v>
      </c>
      <c r="J45" s="227" t="str">
        <f>IF(C45&lt;&gt;"",'CALCULATOR SHEET'!K53,"")</f>
        <v/>
      </c>
      <c r="K45" s="227" t="str">
        <f>IF(J45=GENERAL!$H$6,GENERAL!$H$6,IF(J45=GENERAL!$H$7,GENERAL!$H$7,IF('PM-ORDER'!J45=GENERAL!$H$8,GENERAL!$H$8,"")))</f>
        <v/>
      </c>
      <c r="L45" s="227" t="str">
        <f>IF(C45&lt;&gt;"",'CALCULATOR SHEET'!G53,"")</f>
        <v/>
      </c>
      <c r="M45" s="227" t="str">
        <f>IF(C45&lt;&gt;"",'CALCULATOR SHEET'!O53,"")</f>
        <v/>
      </c>
      <c r="N45" s="227" t="str">
        <f>IF(C45&lt;&gt;"",'CALCULATOR SHEET'!H53,"")</f>
        <v/>
      </c>
      <c r="O45" s="229" t="str">
        <f>IF(D45&lt;&gt;"",'CALCULATOR SHEET'!I53,"")</f>
        <v/>
      </c>
      <c r="P45" s="229" t="str">
        <f>IF(E45&lt;&gt;"",'CALCULATOR SHEET'!J53,"")</f>
        <v/>
      </c>
      <c r="Q45" s="226" t="str">
        <f>IF('CALCULATOR SHEET'!K53=GENERAL!$H$9,GENERAL!$H$9,IF(OR('CALCULATOR SHEET'!K53=GENERAL!$H$6,'CALCULATOR SHEET'!K53=GENERAL!$H$7,'CALCULATOR SHEET'!K53=GENERAL!$H$8),"CCL",""))</f>
        <v/>
      </c>
      <c r="R45" s="226" t="str">
        <f>IF(C45&lt;&gt;"",'CALCULATOR SHEET'!M53,"")</f>
        <v/>
      </c>
      <c r="S45" s="226" t="str">
        <f>IF(D45&lt;&gt;"",'CALCULATOR SHEET'!N53,"")</f>
        <v/>
      </c>
      <c r="T45" s="228"/>
      <c r="U45" s="242"/>
      <c r="V45" s="242"/>
      <c r="W45" s="226" t="str">
        <f>IF(C45&lt;&gt;"",'CALCULATOR SHEET'!R53,"")</f>
        <v/>
      </c>
      <c r="X45" s="226"/>
      <c r="Y45" s="226">
        <v>1</v>
      </c>
      <c r="Z45" s="228"/>
      <c r="AA45" s="228" t="str">
        <f>IF(C45&lt;&gt;"",'CALCULATOR SHEET'!$H$9,"")</f>
        <v/>
      </c>
      <c r="AB45" s="228"/>
      <c r="AC45" s="228"/>
      <c r="AD45" s="230"/>
      <c r="AE45" s="231"/>
      <c r="AF45" s="162"/>
      <c r="AG45" s="249"/>
      <c r="AH45" s="249"/>
      <c r="AI45" s="248"/>
      <c r="AJ45" s="248"/>
      <c r="AK45" s="248"/>
      <c r="AL45" s="248"/>
      <c r="AM45" s="248"/>
      <c r="AN45" s="249"/>
      <c r="AO45" s="249"/>
    </row>
    <row r="46" spans="2:41" s="64" customFormat="1" ht="30" customHeight="1">
      <c r="B46" s="223">
        <v>42</v>
      </c>
      <c r="C46" s="224" t="str">
        <f>IF('CALCULATOR SHEET'!D54&lt;&gt;"",'CALCULATOR SHEET'!$T$5,"")</f>
        <v/>
      </c>
      <c r="D46" s="225" t="str">
        <f>IF('CALCULATOR SHEET'!D54&lt;&gt;"",'CALCULATOR SHEET'!$T$9,"")</f>
        <v/>
      </c>
      <c r="E46" s="226" t="str">
        <f t="shared" si="0"/>
        <v/>
      </c>
      <c r="F46" s="227" t="str">
        <f>IF(C46&lt;&gt;"",'CALCULATOR SHEET'!$D$9,"")</f>
        <v/>
      </c>
      <c r="G46" s="227" t="str">
        <f>IF('CALCULATOR SHEET'!D54&lt;&gt;"",'CALCULATOR SHEET'!D54,"")</f>
        <v/>
      </c>
      <c r="H46" s="227" t="str">
        <f>IF(Q46="CCL",BOMS!AG46,"")</f>
        <v/>
      </c>
      <c r="I46" s="226">
        <v>1</v>
      </c>
      <c r="J46" s="227" t="str">
        <f>IF(C46&lt;&gt;"",'CALCULATOR SHEET'!K54,"")</f>
        <v/>
      </c>
      <c r="K46" s="227" t="str">
        <f>IF(J46=GENERAL!$H$6,GENERAL!$H$6,IF(J46=GENERAL!$H$7,GENERAL!$H$7,IF('PM-ORDER'!J46=GENERAL!$H$8,GENERAL!$H$8,"")))</f>
        <v/>
      </c>
      <c r="L46" s="227" t="str">
        <f>IF(C46&lt;&gt;"",'CALCULATOR SHEET'!G54,"")</f>
        <v/>
      </c>
      <c r="M46" s="227" t="str">
        <f>IF(C46&lt;&gt;"",'CALCULATOR SHEET'!O54,"")</f>
        <v/>
      </c>
      <c r="N46" s="227" t="str">
        <f>IF(C46&lt;&gt;"",'CALCULATOR SHEET'!H54,"")</f>
        <v/>
      </c>
      <c r="O46" s="229" t="str">
        <f>IF(D46&lt;&gt;"",'CALCULATOR SHEET'!I54,"")</f>
        <v/>
      </c>
      <c r="P46" s="229" t="str">
        <f>IF(E46&lt;&gt;"",'CALCULATOR SHEET'!J54,"")</f>
        <v/>
      </c>
      <c r="Q46" s="226" t="str">
        <f>IF('CALCULATOR SHEET'!K54=GENERAL!$H$9,GENERAL!$H$9,IF(OR('CALCULATOR SHEET'!K54=GENERAL!$H$6,'CALCULATOR SHEET'!K54=GENERAL!$H$7,'CALCULATOR SHEET'!K54=GENERAL!$H$8),"CCL",""))</f>
        <v/>
      </c>
      <c r="R46" s="226" t="str">
        <f>IF(C46&lt;&gt;"",'CALCULATOR SHEET'!M54,"")</f>
        <v/>
      </c>
      <c r="S46" s="226" t="str">
        <f>IF(D46&lt;&gt;"",'CALCULATOR SHEET'!N54,"")</f>
        <v/>
      </c>
      <c r="T46" s="228"/>
      <c r="U46" s="242"/>
      <c r="V46" s="242"/>
      <c r="W46" s="226" t="str">
        <f>IF(C46&lt;&gt;"",'CALCULATOR SHEET'!R54,"")</f>
        <v/>
      </c>
      <c r="X46" s="226"/>
      <c r="Y46" s="226">
        <v>1</v>
      </c>
      <c r="Z46" s="228"/>
      <c r="AA46" s="228" t="str">
        <f>IF(C46&lt;&gt;"",'CALCULATOR SHEET'!$H$9,"")</f>
        <v/>
      </c>
      <c r="AB46" s="228"/>
      <c r="AC46" s="228"/>
      <c r="AD46" s="230"/>
      <c r="AE46" s="231"/>
      <c r="AF46" s="162"/>
      <c r="AG46" s="249"/>
      <c r="AH46" s="249"/>
      <c r="AI46" s="248"/>
      <c r="AJ46" s="248"/>
      <c r="AK46" s="248"/>
      <c r="AL46" s="248"/>
      <c r="AM46" s="248"/>
      <c r="AN46" s="249"/>
      <c r="AO46" s="249"/>
    </row>
    <row r="47" spans="2:41" s="64" customFormat="1" ht="30" customHeight="1">
      <c r="B47" s="223">
        <v>43</v>
      </c>
      <c r="C47" s="224" t="str">
        <f>IF('CALCULATOR SHEET'!D55&lt;&gt;"",'CALCULATOR SHEET'!$T$5,"")</f>
        <v/>
      </c>
      <c r="D47" s="225" t="str">
        <f>IF('CALCULATOR SHEET'!D55&lt;&gt;"",'CALCULATOR SHEET'!$T$9,"")</f>
        <v/>
      </c>
      <c r="E47" s="226" t="str">
        <f t="shared" si="0"/>
        <v/>
      </c>
      <c r="F47" s="227" t="str">
        <f>IF(C47&lt;&gt;"",'CALCULATOR SHEET'!$D$9,"")</f>
        <v/>
      </c>
      <c r="G47" s="227" t="str">
        <f>IF('CALCULATOR SHEET'!D55&lt;&gt;"",'CALCULATOR SHEET'!D55,"")</f>
        <v/>
      </c>
      <c r="H47" s="227" t="str">
        <f>IF(Q47="CCL",BOMS!AG47,"")</f>
        <v/>
      </c>
      <c r="I47" s="226">
        <v>1</v>
      </c>
      <c r="J47" s="227" t="str">
        <f>IF(C47&lt;&gt;"",'CALCULATOR SHEET'!K55,"")</f>
        <v/>
      </c>
      <c r="K47" s="227" t="str">
        <f>IF(J47=GENERAL!$H$6,GENERAL!$H$6,IF(J47=GENERAL!$H$7,GENERAL!$H$7,IF('PM-ORDER'!J47=GENERAL!$H$8,GENERAL!$H$8,"")))</f>
        <v/>
      </c>
      <c r="L47" s="227" t="str">
        <f>IF(C47&lt;&gt;"",'CALCULATOR SHEET'!G55,"")</f>
        <v/>
      </c>
      <c r="M47" s="227" t="str">
        <f>IF(C47&lt;&gt;"",'CALCULATOR SHEET'!O55,"")</f>
        <v/>
      </c>
      <c r="N47" s="227" t="str">
        <f>IF(C47&lt;&gt;"",'CALCULATOR SHEET'!H55,"")</f>
        <v/>
      </c>
      <c r="O47" s="229" t="str">
        <f>IF(D47&lt;&gt;"",'CALCULATOR SHEET'!I55,"")</f>
        <v/>
      </c>
      <c r="P47" s="229" t="str">
        <f>IF(E47&lt;&gt;"",'CALCULATOR SHEET'!J55,"")</f>
        <v/>
      </c>
      <c r="Q47" s="226" t="str">
        <f>IF('CALCULATOR SHEET'!K55=GENERAL!$H$9,GENERAL!$H$9,IF(OR('CALCULATOR SHEET'!K55=GENERAL!$H$6,'CALCULATOR SHEET'!K55=GENERAL!$H$7,'CALCULATOR SHEET'!K55=GENERAL!$H$8),"CCL",""))</f>
        <v/>
      </c>
      <c r="R47" s="226" t="str">
        <f>IF(C47&lt;&gt;"",'CALCULATOR SHEET'!M55,"")</f>
        <v/>
      </c>
      <c r="S47" s="226" t="str">
        <f>IF(D47&lt;&gt;"",'CALCULATOR SHEET'!N55,"")</f>
        <v/>
      </c>
      <c r="T47" s="228"/>
      <c r="U47" s="242"/>
      <c r="V47" s="242"/>
      <c r="W47" s="226" t="str">
        <f>IF(C47&lt;&gt;"",'CALCULATOR SHEET'!R55,"")</f>
        <v/>
      </c>
      <c r="X47" s="226"/>
      <c r="Y47" s="226">
        <v>1</v>
      </c>
      <c r="Z47" s="228"/>
      <c r="AA47" s="228" t="str">
        <f>IF(C47&lt;&gt;"",'CALCULATOR SHEET'!$H$9,"")</f>
        <v/>
      </c>
      <c r="AB47" s="228"/>
      <c r="AC47" s="228"/>
      <c r="AD47" s="230"/>
      <c r="AE47" s="231"/>
      <c r="AF47" s="162"/>
      <c r="AG47" s="249"/>
      <c r="AH47" s="249"/>
      <c r="AI47" s="248"/>
      <c r="AJ47" s="248"/>
      <c r="AK47" s="248"/>
      <c r="AL47" s="248"/>
      <c r="AM47" s="248"/>
      <c r="AN47" s="249"/>
      <c r="AO47" s="249"/>
    </row>
    <row r="48" spans="2:41" s="64" customFormat="1" ht="30" customHeight="1">
      <c r="B48" s="223">
        <v>44</v>
      </c>
      <c r="C48" s="224" t="str">
        <f>IF('CALCULATOR SHEET'!D56&lt;&gt;"",'CALCULATOR SHEET'!$T$5,"")</f>
        <v/>
      </c>
      <c r="D48" s="225" t="str">
        <f>IF('CALCULATOR SHEET'!D56&lt;&gt;"",'CALCULATOR SHEET'!$T$9,"")</f>
        <v/>
      </c>
      <c r="E48" s="226" t="str">
        <f t="shared" si="0"/>
        <v/>
      </c>
      <c r="F48" s="227" t="str">
        <f>IF(C48&lt;&gt;"",'CALCULATOR SHEET'!$D$9,"")</f>
        <v/>
      </c>
      <c r="G48" s="227" t="str">
        <f>IF('CALCULATOR SHEET'!D56&lt;&gt;"",'CALCULATOR SHEET'!D56,"")</f>
        <v/>
      </c>
      <c r="H48" s="227" t="str">
        <f>IF(Q48="CCL",BOMS!AG48,"")</f>
        <v/>
      </c>
      <c r="I48" s="226">
        <v>1</v>
      </c>
      <c r="J48" s="227" t="str">
        <f>IF(C48&lt;&gt;"",'CALCULATOR SHEET'!K56,"")</f>
        <v/>
      </c>
      <c r="K48" s="227" t="str">
        <f>IF(J48=GENERAL!$H$6,GENERAL!$H$6,IF(J48=GENERAL!$H$7,GENERAL!$H$7,IF('PM-ORDER'!J48=GENERAL!$H$8,GENERAL!$H$8,"")))</f>
        <v/>
      </c>
      <c r="L48" s="227" t="str">
        <f>IF(C48&lt;&gt;"",'CALCULATOR SHEET'!G56,"")</f>
        <v/>
      </c>
      <c r="M48" s="227" t="str">
        <f>IF(C48&lt;&gt;"",'CALCULATOR SHEET'!O56,"")</f>
        <v/>
      </c>
      <c r="N48" s="227" t="str">
        <f>IF(C48&lt;&gt;"",'CALCULATOR SHEET'!H56,"")</f>
        <v/>
      </c>
      <c r="O48" s="229" t="str">
        <f>IF(D48&lt;&gt;"",'CALCULATOR SHEET'!I56,"")</f>
        <v/>
      </c>
      <c r="P48" s="229" t="str">
        <f>IF(E48&lt;&gt;"",'CALCULATOR SHEET'!J56,"")</f>
        <v/>
      </c>
      <c r="Q48" s="226" t="str">
        <f>IF('CALCULATOR SHEET'!K56=GENERAL!$H$9,GENERAL!$H$9,IF(OR('CALCULATOR SHEET'!K56=GENERAL!$H$6,'CALCULATOR SHEET'!K56=GENERAL!$H$7,'CALCULATOR SHEET'!K56=GENERAL!$H$8),"CCL",""))</f>
        <v/>
      </c>
      <c r="R48" s="226" t="str">
        <f>IF(C48&lt;&gt;"",'CALCULATOR SHEET'!M56,"")</f>
        <v/>
      </c>
      <c r="S48" s="226" t="str">
        <f>IF(D48&lt;&gt;"",'CALCULATOR SHEET'!N56,"")</f>
        <v/>
      </c>
      <c r="T48" s="228"/>
      <c r="U48" s="242"/>
      <c r="V48" s="242"/>
      <c r="W48" s="226" t="str">
        <f>IF(C48&lt;&gt;"",'CALCULATOR SHEET'!R56,"")</f>
        <v/>
      </c>
      <c r="X48" s="226"/>
      <c r="Y48" s="226">
        <v>1</v>
      </c>
      <c r="Z48" s="228"/>
      <c r="AA48" s="228" t="str">
        <f>IF(C48&lt;&gt;"",'CALCULATOR SHEET'!$H$9,"")</f>
        <v/>
      </c>
      <c r="AB48" s="228"/>
      <c r="AC48" s="228"/>
      <c r="AD48" s="230"/>
      <c r="AE48" s="231"/>
      <c r="AF48" s="162"/>
      <c r="AG48" s="249"/>
      <c r="AH48" s="249"/>
      <c r="AI48" s="248"/>
      <c r="AJ48" s="248"/>
      <c r="AK48" s="248"/>
      <c r="AL48" s="248"/>
      <c r="AM48" s="248"/>
      <c r="AN48" s="249"/>
      <c r="AO48" s="249"/>
    </row>
    <row r="49" spans="2:41" s="64" customFormat="1" ht="30" customHeight="1">
      <c r="B49" s="223">
        <v>45</v>
      </c>
      <c r="C49" s="224" t="str">
        <f>IF('CALCULATOR SHEET'!D57&lt;&gt;"",'CALCULATOR SHEET'!$T$5,"")</f>
        <v/>
      </c>
      <c r="D49" s="225" t="str">
        <f>IF('CALCULATOR SHEET'!D57&lt;&gt;"",'CALCULATOR SHEET'!$T$9,"")</f>
        <v/>
      </c>
      <c r="E49" s="226" t="str">
        <f t="shared" si="0"/>
        <v/>
      </c>
      <c r="F49" s="227" t="str">
        <f>IF(C49&lt;&gt;"",'CALCULATOR SHEET'!$D$9,"")</f>
        <v/>
      </c>
      <c r="G49" s="227" t="str">
        <f>IF('CALCULATOR SHEET'!D57&lt;&gt;"",'CALCULATOR SHEET'!D57,"")</f>
        <v/>
      </c>
      <c r="H49" s="227" t="str">
        <f>IF(Q49="CCL",BOMS!AG49,"")</f>
        <v/>
      </c>
      <c r="I49" s="226">
        <v>1</v>
      </c>
      <c r="J49" s="227" t="str">
        <f>IF(C49&lt;&gt;"",'CALCULATOR SHEET'!K57,"")</f>
        <v/>
      </c>
      <c r="K49" s="227" t="str">
        <f>IF(J49=GENERAL!$H$6,GENERAL!$H$6,IF(J49=GENERAL!$H$7,GENERAL!$H$7,IF('PM-ORDER'!J49=GENERAL!$H$8,GENERAL!$H$8,"")))</f>
        <v/>
      </c>
      <c r="L49" s="227" t="str">
        <f>IF(C49&lt;&gt;"",'CALCULATOR SHEET'!G57,"")</f>
        <v/>
      </c>
      <c r="M49" s="227" t="str">
        <f>IF(C49&lt;&gt;"",'CALCULATOR SHEET'!O57,"")</f>
        <v/>
      </c>
      <c r="N49" s="227" t="str">
        <f>IF(C49&lt;&gt;"",'CALCULATOR SHEET'!H57,"")</f>
        <v/>
      </c>
      <c r="O49" s="229" t="str">
        <f>IF(D49&lt;&gt;"",'CALCULATOR SHEET'!I57,"")</f>
        <v/>
      </c>
      <c r="P49" s="229" t="str">
        <f>IF(E49&lt;&gt;"",'CALCULATOR SHEET'!J57,"")</f>
        <v/>
      </c>
      <c r="Q49" s="226" t="str">
        <f>IF('CALCULATOR SHEET'!K57=GENERAL!$H$9,GENERAL!$H$9,IF(OR('CALCULATOR SHEET'!K57=GENERAL!$H$6,'CALCULATOR SHEET'!K57=GENERAL!$H$7,'CALCULATOR SHEET'!K57=GENERAL!$H$8),"CCL",""))</f>
        <v/>
      </c>
      <c r="R49" s="226" t="str">
        <f>IF(C49&lt;&gt;"",'CALCULATOR SHEET'!M57,"")</f>
        <v/>
      </c>
      <c r="S49" s="226" t="str">
        <f>IF(D49&lt;&gt;"",'CALCULATOR SHEET'!N57,"")</f>
        <v/>
      </c>
      <c r="T49" s="228"/>
      <c r="U49" s="242"/>
      <c r="V49" s="242"/>
      <c r="W49" s="226" t="str">
        <f>IF(C49&lt;&gt;"",'CALCULATOR SHEET'!R57,"")</f>
        <v/>
      </c>
      <c r="X49" s="226"/>
      <c r="Y49" s="226">
        <v>1</v>
      </c>
      <c r="Z49" s="228"/>
      <c r="AA49" s="228" t="str">
        <f>IF(C49&lt;&gt;"",'CALCULATOR SHEET'!$H$9,"")</f>
        <v/>
      </c>
      <c r="AB49" s="228"/>
      <c r="AC49" s="228"/>
      <c r="AD49" s="230"/>
      <c r="AE49" s="231"/>
      <c r="AF49" s="162"/>
      <c r="AG49" s="249"/>
      <c r="AH49" s="249"/>
      <c r="AI49" s="248"/>
      <c r="AJ49" s="248"/>
      <c r="AK49" s="248"/>
      <c r="AL49" s="248"/>
      <c r="AM49" s="248"/>
      <c r="AN49" s="249"/>
      <c r="AO49" s="249"/>
    </row>
    <row r="50" spans="2:41" s="64" customFormat="1" ht="30" customHeight="1">
      <c r="B50" s="223">
        <v>46</v>
      </c>
      <c r="C50" s="224" t="str">
        <f>IF('CALCULATOR SHEET'!D58&lt;&gt;"",'CALCULATOR SHEET'!$T$5,"")</f>
        <v/>
      </c>
      <c r="D50" s="225" t="str">
        <f>IF('CALCULATOR SHEET'!D58&lt;&gt;"",'CALCULATOR SHEET'!$T$9,"")</f>
        <v/>
      </c>
      <c r="E50" s="226" t="str">
        <f t="shared" si="0"/>
        <v/>
      </c>
      <c r="F50" s="227" t="str">
        <f>IF(C50&lt;&gt;"",'CALCULATOR SHEET'!$D$9,"")</f>
        <v/>
      </c>
      <c r="G50" s="227" t="str">
        <f>IF('CALCULATOR SHEET'!D58&lt;&gt;"",'CALCULATOR SHEET'!D58,"")</f>
        <v/>
      </c>
      <c r="H50" s="227" t="str">
        <f>IF(Q50="CCL",BOMS!AG50,"")</f>
        <v/>
      </c>
      <c r="I50" s="226">
        <v>1</v>
      </c>
      <c r="J50" s="227" t="str">
        <f>IF(C50&lt;&gt;"",'CALCULATOR SHEET'!K58,"")</f>
        <v/>
      </c>
      <c r="K50" s="227" t="str">
        <f>IF(J50=GENERAL!$H$6,GENERAL!$H$6,IF(J50=GENERAL!$H$7,GENERAL!$H$7,IF('PM-ORDER'!J50=GENERAL!$H$8,GENERAL!$H$8,"")))</f>
        <v/>
      </c>
      <c r="L50" s="227" t="str">
        <f>IF(C50&lt;&gt;"",'CALCULATOR SHEET'!G58,"")</f>
        <v/>
      </c>
      <c r="M50" s="227" t="str">
        <f>IF(C50&lt;&gt;"",'CALCULATOR SHEET'!O58,"")</f>
        <v/>
      </c>
      <c r="N50" s="227" t="str">
        <f>IF(C50&lt;&gt;"",'CALCULATOR SHEET'!H58,"")</f>
        <v/>
      </c>
      <c r="O50" s="229" t="str">
        <f>IF(D50&lt;&gt;"",'CALCULATOR SHEET'!I58,"")</f>
        <v/>
      </c>
      <c r="P50" s="229" t="str">
        <f>IF(E50&lt;&gt;"",'CALCULATOR SHEET'!J58,"")</f>
        <v/>
      </c>
      <c r="Q50" s="226" t="str">
        <f>IF('CALCULATOR SHEET'!K58=GENERAL!$H$9,GENERAL!$H$9,IF(OR('CALCULATOR SHEET'!K58=GENERAL!$H$6,'CALCULATOR SHEET'!K58=GENERAL!$H$7,'CALCULATOR SHEET'!K58=GENERAL!$H$8),"CCL",""))</f>
        <v/>
      </c>
      <c r="R50" s="226" t="str">
        <f>IF(C50&lt;&gt;"",'CALCULATOR SHEET'!M58,"")</f>
        <v/>
      </c>
      <c r="S50" s="226" t="str">
        <f>IF(D50&lt;&gt;"",'CALCULATOR SHEET'!N58,"")</f>
        <v/>
      </c>
      <c r="T50" s="228"/>
      <c r="U50" s="242"/>
      <c r="V50" s="242"/>
      <c r="W50" s="226" t="str">
        <f>IF(C50&lt;&gt;"",'CALCULATOR SHEET'!R58,"")</f>
        <v/>
      </c>
      <c r="X50" s="226"/>
      <c r="Y50" s="226">
        <v>1</v>
      </c>
      <c r="Z50" s="228"/>
      <c r="AA50" s="228" t="str">
        <f>IF(C50&lt;&gt;"",'CALCULATOR SHEET'!$H$9,"")</f>
        <v/>
      </c>
      <c r="AB50" s="228"/>
      <c r="AC50" s="228"/>
      <c r="AD50" s="230"/>
      <c r="AE50" s="231"/>
      <c r="AF50" s="162"/>
      <c r="AG50" s="249"/>
      <c r="AH50" s="249"/>
      <c r="AI50" s="248"/>
      <c r="AJ50" s="248"/>
      <c r="AK50" s="248"/>
      <c r="AL50" s="248"/>
      <c r="AM50" s="248"/>
      <c r="AN50" s="249"/>
      <c r="AO50" s="249"/>
    </row>
    <row r="51" spans="2:41" s="64" customFormat="1" ht="30" customHeight="1">
      <c r="B51" s="223">
        <v>47</v>
      </c>
      <c r="C51" s="224" t="str">
        <f>IF('CALCULATOR SHEET'!D59&lt;&gt;"",'CALCULATOR SHEET'!$T$5,"")</f>
        <v/>
      </c>
      <c r="D51" s="225" t="str">
        <f>IF('CALCULATOR SHEET'!D59&lt;&gt;"",'CALCULATOR SHEET'!$T$9,"")</f>
        <v/>
      </c>
      <c r="E51" s="226" t="str">
        <f t="shared" si="0"/>
        <v/>
      </c>
      <c r="F51" s="227" t="str">
        <f>IF(C51&lt;&gt;"",'CALCULATOR SHEET'!$D$9,"")</f>
        <v/>
      </c>
      <c r="G51" s="227" t="str">
        <f>IF('CALCULATOR SHEET'!D59&lt;&gt;"",'CALCULATOR SHEET'!D59,"")</f>
        <v/>
      </c>
      <c r="H51" s="227" t="str">
        <f>IF(Q51="CCL",BOMS!AG51,"")</f>
        <v/>
      </c>
      <c r="I51" s="226">
        <v>1</v>
      </c>
      <c r="J51" s="227" t="str">
        <f>IF(C51&lt;&gt;"",'CALCULATOR SHEET'!K59,"")</f>
        <v/>
      </c>
      <c r="K51" s="227" t="str">
        <f>IF(J51=GENERAL!$H$6,GENERAL!$H$6,IF(J51=GENERAL!$H$7,GENERAL!$H$7,IF('PM-ORDER'!J51=GENERAL!$H$8,GENERAL!$H$8,"")))</f>
        <v/>
      </c>
      <c r="L51" s="227" t="str">
        <f>IF(C51&lt;&gt;"",'CALCULATOR SHEET'!G59,"")</f>
        <v/>
      </c>
      <c r="M51" s="227" t="str">
        <f>IF(C51&lt;&gt;"",'CALCULATOR SHEET'!O59,"")</f>
        <v/>
      </c>
      <c r="N51" s="227" t="str">
        <f>IF(C51&lt;&gt;"",'CALCULATOR SHEET'!H59,"")</f>
        <v/>
      </c>
      <c r="O51" s="229" t="str">
        <f>IF(D51&lt;&gt;"",'CALCULATOR SHEET'!I59,"")</f>
        <v/>
      </c>
      <c r="P51" s="229" t="str">
        <f>IF(E51&lt;&gt;"",'CALCULATOR SHEET'!J59,"")</f>
        <v/>
      </c>
      <c r="Q51" s="226" t="str">
        <f>IF('CALCULATOR SHEET'!K59=GENERAL!$H$9,GENERAL!$H$9,IF(OR('CALCULATOR SHEET'!K59=GENERAL!$H$6,'CALCULATOR SHEET'!K59=GENERAL!$H$7,'CALCULATOR SHEET'!K59=GENERAL!$H$8),"CCL",""))</f>
        <v/>
      </c>
      <c r="R51" s="226" t="str">
        <f>IF(C51&lt;&gt;"",'CALCULATOR SHEET'!M59,"")</f>
        <v/>
      </c>
      <c r="S51" s="226" t="str">
        <f>IF(D51&lt;&gt;"",'CALCULATOR SHEET'!N59,"")</f>
        <v/>
      </c>
      <c r="T51" s="228"/>
      <c r="U51" s="242"/>
      <c r="V51" s="242"/>
      <c r="W51" s="226" t="str">
        <f>IF(C51&lt;&gt;"",'CALCULATOR SHEET'!R59,"")</f>
        <v/>
      </c>
      <c r="X51" s="226"/>
      <c r="Y51" s="226">
        <v>1</v>
      </c>
      <c r="Z51" s="228"/>
      <c r="AA51" s="228" t="str">
        <f>IF(C51&lt;&gt;"",'CALCULATOR SHEET'!$H$9,"")</f>
        <v/>
      </c>
      <c r="AB51" s="228"/>
      <c r="AC51" s="228"/>
      <c r="AD51" s="230"/>
      <c r="AE51" s="231"/>
      <c r="AF51" s="162"/>
      <c r="AG51" s="249"/>
      <c r="AH51" s="249"/>
      <c r="AI51" s="248"/>
      <c r="AJ51" s="248"/>
      <c r="AK51" s="248"/>
      <c r="AL51" s="248"/>
      <c r="AM51" s="248"/>
      <c r="AN51" s="249"/>
      <c r="AO51" s="249"/>
    </row>
    <row r="52" spans="2:41" s="64" customFormat="1" ht="30" customHeight="1">
      <c r="B52" s="223">
        <v>48</v>
      </c>
      <c r="C52" s="224" t="str">
        <f>IF('CALCULATOR SHEET'!D60&lt;&gt;"",'CALCULATOR SHEET'!$T$5,"")</f>
        <v/>
      </c>
      <c r="D52" s="225" t="str">
        <f>IF('CALCULATOR SHEET'!D60&lt;&gt;"",'CALCULATOR SHEET'!$T$9,"")</f>
        <v/>
      </c>
      <c r="E52" s="226" t="str">
        <f t="shared" si="0"/>
        <v/>
      </c>
      <c r="F52" s="227" t="str">
        <f>IF(C52&lt;&gt;"",'CALCULATOR SHEET'!$D$9,"")</f>
        <v/>
      </c>
      <c r="G52" s="227" t="str">
        <f>IF('CALCULATOR SHEET'!D60&lt;&gt;"",'CALCULATOR SHEET'!D60,"")</f>
        <v/>
      </c>
      <c r="H52" s="227" t="str">
        <f>IF(Q52="CCL",BOMS!AG52,"")</f>
        <v/>
      </c>
      <c r="I52" s="226">
        <v>1</v>
      </c>
      <c r="J52" s="227" t="str">
        <f>IF(C52&lt;&gt;"",'CALCULATOR SHEET'!K60,"")</f>
        <v/>
      </c>
      <c r="K52" s="227" t="str">
        <f>IF(J52=GENERAL!$H$6,GENERAL!$H$6,IF(J52=GENERAL!$H$7,GENERAL!$H$7,IF('PM-ORDER'!J52=GENERAL!$H$8,GENERAL!$H$8,"")))</f>
        <v/>
      </c>
      <c r="L52" s="227" t="str">
        <f>IF(C52&lt;&gt;"",'CALCULATOR SHEET'!G60,"")</f>
        <v/>
      </c>
      <c r="M52" s="227" t="str">
        <f>IF(C52&lt;&gt;"",'CALCULATOR SHEET'!O60,"")</f>
        <v/>
      </c>
      <c r="N52" s="227" t="str">
        <f>IF(C52&lt;&gt;"",'CALCULATOR SHEET'!H60,"")</f>
        <v/>
      </c>
      <c r="O52" s="229" t="str">
        <f>IF(D52&lt;&gt;"",'CALCULATOR SHEET'!I60,"")</f>
        <v/>
      </c>
      <c r="P52" s="229" t="str">
        <f>IF(E52&lt;&gt;"",'CALCULATOR SHEET'!J60,"")</f>
        <v/>
      </c>
      <c r="Q52" s="226" t="str">
        <f>IF('CALCULATOR SHEET'!K60=GENERAL!$H$9,GENERAL!$H$9,IF(OR('CALCULATOR SHEET'!K60=GENERAL!$H$6,'CALCULATOR SHEET'!K60=GENERAL!$H$7,'CALCULATOR SHEET'!K60=GENERAL!$H$8),"CCL",""))</f>
        <v/>
      </c>
      <c r="R52" s="226" t="str">
        <f>IF(C52&lt;&gt;"",'CALCULATOR SHEET'!M60,"")</f>
        <v/>
      </c>
      <c r="S52" s="226" t="str">
        <f>IF(D52&lt;&gt;"",'CALCULATOR SHEET'!N60,"")</f>
        <v/>
      </c>
      <c r="T52" s="228"/>
      <c r="U52" s="242"/>
      <c r="V52" s="242"/>
      <c r="W52" s="226" t="str">
        <f>IF(C52&lt;&gt;"",'CALCULATOR SHEET'!R60,"")</f>
        <v/>
      </c>
      <c r="X52" s="226"/>
      <c r="Y52" s="226">
        <v>1</v>
      </c>
      <c r="Z52" s="228"/>
      <c r="AA52" s="228" t="str">
        <f>IF(C52&lt;&gt;"",'CALCULATOR SHEET'!$H$9,"")</f>
        <v/>
      </c>
      <c r="AB52" s="228"/>
      <c r="AC52" s="228"/>
      <c r="AD52" s="230"/>
      <c r="AE52" s="231"/>
      <c r="AF52" s="162"/>
      <c r="AG52" s="249"/>
      <c r="AH52" s="249"/>
      <c r="AI52" s="248"/>
      <c r="AJ52" s="248"/>
      <c r="AK52" s="248"/>
      <c r="AL52" s="248"/>
      <c r="AM52" s="248"/>
      <c r="AN52" s="249"/>
      <c r="AO52" s="249"/>
    </row>
    <row r="53" spans="2:41" s="64" customFormat="1" ht="30" customHeight="1">
      <c r="B53" s="223">
        <v>49</v>
      </c>
      <c r="C53" s="224" t="str">
        <f>IF('CALCULATOR SHEET'!D61&lt;&gt;"",'CALCULATOR SHEET'!$T$5,"")</f>
        <v/>
      </c>
      <c r="D53" s="225" t="str">
        <f>IF('CALCULATOR SHEET'!D61&lt;&gt;"",'CALCULATOR SHEET'!$T$9,"")</f>
        <v/>
      </c>
      <c r="E53" s="226" t="str">
        <f t="shared" si="0"/>
        <v/>
      </c>
      <c r="F53" s="227" t="str">
        <f>IF(C53&lt;&gt;"",'CALCULATOR SHEET'!$D$9,"")</f>
        <v/>
      </c>
      <c r="G53" s="227" t="str">
        <f>IF('CALCULATOR SHEET'!D61&lt;&gt;"",'CALCULATOR SHEET'!D61,"")</f>
        <v/>
      </c>
      <c r="H53" s="227" t="str">
        <f>IF(Q53="CCL",BOMS!AG53,"")</f>
        <v/>
      </c>
      <c r="I53" s="226">
        <v>1</v>
      </c>
      <c r="J53" s="227" t="str">
        <f>IF(C53&lt;&gt;"",'CALCULATOR SHEET'!K61,"")</f>
        <v/>
      </c>
      <c r="K53" s="227" t="str">
        <f>IF(J53=GENERAL!$H$6,GENERAL!$H$6,IF(J53=GENERAL!$H$7,GENERAL!$H$7,IF('PM-ORDER'!J53=GENERAL!$H$8,GENERAL!$H$8,"")))</f>
        <v/>
      </c>
      <c r="L53" s="227" t="str">
        <f>IF(C53&lt;&gt;"",'CALCULATOR SHEET'!G61,"")</f>
        <v/>
      </c>
      <c r="M53" s="227" t="str">
        <f>IF(C53&lt;&gt;"",'CALCULATOR SHEET'!O61,"")</f>
        <v/>
      </c>
      <c r="N53" s="227" t="str">
        <f>IF(C53&lt;&gt;"",'CALCULATOR SHEET'!H61,"")</f>
        <v/>
      </c>
      <c r="O53" s="229" t="str">
        <f>IF(D53&lt;&gt;"",'CALCULATOR SHEET'!I61,"")</f>
        <v/>
      </c>
      <c r="P53" s="229" t="str">
        <f>IF(E53&lt;&gt;"",'CALCULATOR SHEET'!J61,"")</f>
        <v/>
      </c>
      <c r="Q53" s="226" t="str">
        <f>IF('CALCULATOR SHEET'!K61=GENERAL!$H$9,GENERAL!$H$9,IF(OR('CALCULATOR SHEET'!K61=GENERAL!$H$6,'CALCULATOR SHEET'!K61=GENERAL!$H$7,'CALCULATOR SHEET'!K61=GENERAL!$H$8),"CCL",""))</f>
        <v/>
      </c>
      <c r="R53" s="226" t="str">
        <f>IF(C53&lt;&gt;"",'CALCULATOR SHEET'!M61,"")</f>
        <v/>
      </c>
      <c r="S53" s="226" t="str">
        <f>IF(D53&lt;&gt;"",'CALCULATOR SHEET'!N61,"")</f>
        <v/>
      </c>
      <c r="T53" s="228"/>
      <c r="U53" s="242"/>
      <c r="V53" s="242"/>
      <c r="W53" s="226" t="str">
        <f>IF(C53&lt;&gt;"",'CALCULATOR SHEET'!R61,"")</f>
        <v/>
      </c>
      <c r="X53" s="226"/>
      <c r="Y53" s="226">
        <v>1</v>
      </c>
      <c r="Z53" s="228"/>
      <c r="AA53" s="228" t="str">
        <f>IF(C53&lt;&gt;"",'CALCULATOR SHEET'!$H$9,"")</f>
        <v/>
      </c>
      <c r="AB53" s="228"/>
      <c r="AC53" s="228"/>
      <c r="AD53" s="230"/>
      <c r="AE53" s="231"/>
      <c r="AF53" s="162"/>
      <c r="AG53" s="249"/>
      <c r="AH53" s="249"/>
      <c r="AI53" s="248"/>
      <c r="AJ53" s="248"/>
      <c r="AK53" s="248"/>
      <c r="AL53" s="248"/>
      <c r="AM53" s="248"/>
      <c r="AN53" s="249"/>
      <c r="AO53" s="249"/>
    </row>
    <row r="54" spans="2:41" s="64" customFormat="1" ht="30" customHeight="1">
      <c r="B54" s="223">
        <v>50</v>
      </c>
      <c r="C54" s="224" t="str">
        <f>IF('CALCULATOR SHEET'!D62&lt;&gt;"",'CALCULATOR SHEET'!$T$5,"")</f>
        <v/>
      </c>
      <c r="D54" s="225" t="str">
        <f>IF('CALCULATOR SHEET'!D62&lt;&gt;"",'CALCULATOR SHEET'!$T$9,"")</f>
        <v/>
      </c>
      <c r="E54" s="226" t="str">
        <f t="shared" si="0"/>
        <v/>
      </c>
      <c r="F54" s="227" t="str">
        <f>IF(C54&lt;&gt;"",'CALCULATOR SHEET'!$D$9,"")</f>
        <v/>
      </c>
      <c r="G54" s="227" t="str">
        <f>IF('CALCULATOR SHEET'!D62&lt;&gt;"",'CALCULATOR SHEET'!D62,"")</f>
        <v/>
      </c>
      <c r="H54" s="227" t="str">
        <f>IF(Q54="CCL",BOMS!AG54,"")</f>
        <v/>
      </c>
      <c r="I54" s="226">
        <v>1</v>
      </c>
      <c r="J54" s="227" t="str">
        <f>IF(C54&lt;&gt;"",'CALCULATOR SHEET'!K62,"")</f>
        <v/>
      </c>
      <c r="K54" s="227" t="str">
        <f>IF(J54=GENERAL!$H$6,GENERAL!$H$6,IF(J54=GENERAL!$H$7,GENERAL!$H$7,IF('PM-ORDER'!J54=GENERAL!$H$8,GENERAL!$H$8,"")))</f>
        <v/>
      </c>
      <c r="L54" s="227" t="str">
        <f>IF(C54&lt;&gt;"",'CALCULATOR SHEET'!G62,"")</f>
        <v/>
      </c>
      <c r="M54" s="227" t="str">
        <f>IF(C54&lt;&gt;"",'CALCULATOR SHEET'!O62,"")</f>
        <v/>
      </c>
      <c r="N54" s="227" t="str">
        <f>IF(C54&lt;&gt;"",'CALCULATOR SHEET'!H62,"")</f>
        <v/>
      </c>
      <c r="O54" s="229" t="str">
        <f>IF(D54&lt;&gt;"",'CALCULATOR SHEET'!I62,"")</f>
        <v/>
      </c>
      <c r="P54" s="229" t="str">
        <f>IF(E54&lt;&gt;"",'CALCULATOR SHEET'!J62,"")</f>
        <v/>
      </c>
      <c r="Q54" s="226" t="str">
        <f>IF('CALCULATOR SHEET'!K62=GENERAL!$H$9,GENERAL!$H$9,IF(OR('CALCULATOR SHEET'!K62=GENERAL!$H$6,'CALCULATOR SHEET'!K62=GENERAL!$H$7,'CALCULATOR SHEET'!K62=GENERAL!$H$8),"CCL",""))</f>
        <v/>
      </c>
      <c r="R54" s="226" t="str">
        <f>IF(C54&lt;&gt;"",'CALCULATOR SHEET'!M62,"")</f>
        <v/>
      </c>
      <c r="S54" s="226" t="str">
        <f>IF(D54&lt;&gt;"",'CALCULATOR SHEET'!N62,"")</f>
        <v/>
      </c>
      <c r="T54" s="228"/>
      <c r="U54" s="242"/>
      <c r="V54" s="242"/>
      <c r="W54" s="226" t="str">
        <f>IF(C54&lt;&gt;"",'CALCULATOR SHEET'!R62,"")</f>
        <v/>
      </c>
      <c r="X54" s="226"/>
      <c r="Y54" s="226">
        <v>1</v>
      </c>
      <c r="Z54" s="228"/>
      <c r="AA54" s="228" t="str">
        <f>IF(C54&lt;&gt;"",'CALCULATOR SHEET'!$H$9,"")</f>
        <v/>
      </c>
      <c r="AB54" s="228"/>
      <c r="AC54" s="228"/>
      <c r="AD54" s="230"/>
      <c r="AE54" s="231"/>
      <c r="AF54" s="162"/>
      <c r="AG54" s="249"/>
      <c r="AH54" s="249"/>
      <c r="AI54" s="248"/>
      <c r="AJ54" s="248"/>
      <c r="AK54" s="248"/>
      <c r="AL54" s="248"/>
      <c r="AM54" s="248"/>
      <c r="AN54" s="249"/>
      <c r="AO54" s="249"/>
    </row>
    <row r="55" spans="2:41" s="64" customFormat="1" ht="30" customHeight="1">
      <c r="B55" s="223">
        <v>51</v>
      </c>
      <c r="C55" s="224" t="str">
        <f>IF('CALCULATOR SHEET'!D66&lt;&gt;"",'CALCULATOR SHEET'!$T$5,"")</f>
        <v/>
      </c>
      <c r="D55" s="225" t="str">
        <f>IF('CALCULATOR SHEET'!D66&lt;&gt;"",'CALCULATOR SHEET'!$T$9,"")</f>
        <v/>
      </c>
      <c r="E55" s="226" t="str">
        <f t="shared" si="0"/>
        <v/>
      </c>
      <c r="F55" s="227" t="str">
        <f>IF(C55&lt;&gt;"",'CALCULATOR SHEET'!$D$9,"")</f>
        <v/>
      </c>
      <c r="G55" s="227" t="str">
        <f>IF('CALCULATOR SHEET'!D66&lt;&gt;"",'CALCULATOR SHEET'!D66,"")</f>
        <v/>
      </c>
      <c r="H55" s="227" t="str">
        <f>IF(Q55="CCL",BOMS!AG55,"")</f>
        <v/>
      </c>
      <c r="I55" s="226">
        <v>1</v>
      </c>
      <c r="J55" s="227" t="str">
        <f>IF(C55&lt;&gt;"",'CALCULATOR SHEET'!K66,"")</f>
        <v/>
      </c>
      <c r="K55" s="227" t="str">
        <f>IF(J55=GENERAL!$H$6,GENERAL!$H$6,IF(J55=GENERAL!$H$7,GENERAL!$H$7,IF('PM-ORDER'!J55=GENERAL!$H$8,GENERAL!$H$8,"")))</f>
        <v/>
      </c>
      <c r="L55" s="227" t="str">
        <f>IF(C55&lt;&gt;"",'CALCULATOR SHEET'!G66,"")</f>
        <v/>
      </c>
      <c r="M55" s="227" t="str">
        <f>IF(C55&lt;&gt;"",'CALCULATOR SHEET'!O66,"")</f>
        <v/>
      </c>
      <c r="N55" s="227" t="str">
        <f>IF(C55&lt;&gt;"",'CALCULATOR SHEET'!H66,"")</f>
        <v/>
      </c>
      <c r="O55" s="229" t="str">
        <f>IF(D55&lt;&gt;"",'CALCULATOR SHEET'!I66,"")</f>
        <v/>
      </c>
      <c r="P55" s="229" t="str">
        <f>IF(E55&lt;&gt;"",'CALCULATOR SHEET'!J66,"")</f>
        <v/>
      </c>
      <c r="Q55" s="226" t="str">
        <f>IF('CALCULATOR SHEET'!K66=GENERAL!$H$9,GENERAL!$H$9,IF(OR('CALCULATOR SHEET'!K66=GENERAL!$H$6,'CALCULATOR SHEET'!K66=GENERAL!$H$7,'CALCULATOR SHEET'!K66=GENERAL!$H$8),"CCL",""))</f>
        <v/>
      </c>
      <c r="R55" s="226" t="str">
        <f>IF(C55&lt;&gt;"",'CALCULATOR SHEET'!M66,"")</f>
        <v/>
      </c>
      <c r="S55" s="226" t="str">
        <f>IF(D55&lt;&gt;"",'CALCULATOR SHEET'!N66,"")</f>
        <v/>
      </c>
      <c r="T55" s="228"/>
      <c r="U55" s="242"/>
      <c r="V55" s="242"/>
      <c r="W55" s="226" t="str">
        <f>IF(C55&lt;&gt;"",'CALCULATOR SHEET'!R66,"")</f>
        <v/>
      </c>
      <c r="X55" s="226"/>
      <c r="Y55" s="226">
        <v>1</v>
      </c>
      <c r="Z55" s="228"/>
      <c r="AA55" s="228" t="str">
        <f>IF(C55&lt;&gt;"",'CALCULATOR SHEET'!$H$9,"")</f>
        <v/>
      </c>
      <c r="AB55" s="228"/>
      <c r="AC55" s="228"/>
      <c r="AD55" s="230"/>
      <c r="AE55" s="231"/>
      <c r="AF55" s="162"/>
      <c r="AG55" s="249"/>
      <c r="AH55" s="249"/>
      <c r="AI55" s="248"/>
      <c r="AJ55" s="248"/>
      <c r="AK55" s="248"/>
      <c r="AL55" s="248"/>
      <c r="AM55" s="248"/>
      <c r="AN55" s="249"/>
      <c r="AO55" s="249"/>
    </row>
    <row r="56" spans="2:41" s="64" customFormat="1" ht="30" customHeight="1">
      <c r="B56" s="223">
        <v>52</v>
      </c>
      <c r="C56" s="224" t="str">
        <f>IF('CALCULATOR SHEET'!D67&lt;&gt;"",'CALCULATOR SHEET'!$T$5,"")</f>
        <v/>
      </c>
      <c r="D56" s="225" t="str">
        <f>IF('CALCULATOR SHEET'!D67&lt;&gt;"",'CALCULATOR SHEET'!$T$9,"")</f>
        <v/>
      </c>
      <c r="E56" s="226" t="str">
        <f t="shared" si="0"/>
        <v/>
      </c>
      <c r="F56" s="227" t="str">
        <f>IF(C56&lt;&gt;"",'CALCULATOR SHEET'!$D$9,"")</f>
        <v/>
      </c>
      <c r="G56" s="227" t="str">
        <f>IF('CALCULATOR SHEET'!D67&lt;&gt;"",'CALCULATOR SHEET'!D67,"")</f>
        <v/>
      </c>
      <c r="H56" s="227" t="str">
        <f>IF(Q56="CCL",BOMS!AG56,"")</f>
        <v/>
      </c>
      <c r="I56" s="226">
        <v>1</v>
      </c>
      <c r="J56" s="227" t="str">
        <f>IF(C56&lt;&gt;"",'CALCULATOR SHEET'!K67,"")</f>
        <v/>
      </c>
      <c r="K56" s="227" t="str">
        <f>IF(J56=GENERAL!$H$6,GENERAL!$H$6,IF(J56=GENERAL!$H$7,GENERAL!$H$7,IF('PM-ORDER'!J56=GENERAL!$H$8,GENERAL!$H$8,"")))</f>
        <v/>
      </c>
      <c r="L56" s="227" t="str">
        <f>IF(C56&lt;&gt;"",'CALCULATOR SHEET'!G67,"")</f>
        <v/>
      </c>
      <c r="M56" s="227" t="str">
        <f>IF(C56&lt;&gt;"",'CALCULATOR SHEET'!O67,"")</f>
        <v/>
      </c>
      <c r="N56" s="227" t="str">
        <f>IF(C56&lt;&gt;"",'CALCULATOR SHEET'!H67,"")</f>
        <v/>
      </c>
      <c r="O56" s="229" t="str">
        <f>IF(D56&lt;&gt;"",'CALCULATOR SHEET'!I67,"")</f>
        <v/>
      </c>
      <c r="P56" s="229" t="str">
        <f>IF(E56&lt;&gt;"",'CALCULATOR SHEET'!J67,"")</f>
        <v/>
      </c>
      <c r="Q56" s="226" t="str">
        <f>IF('CALCULATOR SHEET'!K67=GENERAL!$H$9,GENERAL!$H$9,IF(OR('CALCULATOR SHEET'!K67=GENERAL!$H$6,'CALCULATOR SHEET'!K67=GENERAL!$H$7,'CALCULATOR SHEET'!K67=GENERAL!$H$8),"CCL",""))</f>
        <v/>
      </c>
      <c r="R56" s="226" t="str">
        <f>IF(C56&lt;&gt;"",'CALCULATOR SHEET'!M67,"")</f>
        <v/>
      </c>
      <c r="S56" s="226" t="str">
        <f>IF(D56&lt;&gt;"",'CALCULATOR SHEET'!N67,"")</f>
        <v/>
      </c>
      <c r="T56" s="228"/>
      <c r="U56" s="242"/>
      <c r="V56" s="242"/>
      <c r="W56" s="226" t="str">
        <f>IF(C56&lt;&gt;"",'CALCULATOR SHEET'!R67,"")</f>
        <v/>
      </c>
      <c r="X56" s="226"/>
      <c r="Y56" s="226">
        <v>1</v>
      </c>
      <c r="Z56" s="228"/>
      <c r="AA56" s="228" t="str">
        <f>IF(C56&lt;&gt;"",'CALCULATOR SHEET'!$H$9,"")</f>
        <v/>
      </c>
      <c r="AB56" s="228"/>
      <c r="AC56" s="228"/>
      <c r="AD56" s="230"/>
      <c r="AE56" s="231"/>
      <c r="AF56" s="162"/>
      <c r="AG56" s="249"/>
      <c r="AH56" s="249"/>
      <c r="AI56" s="248"/>
      <c r="AJ56" s="248"/>
      <c r="AK56" s="248"/>
      <c r="AL56" s="248"/>
      <c r="AM56" s="248"/>
      <c r="AN56" s="249"/>
      <c r="AO56" s="249"/>
    </row>
    <row r="57" spans="2:41" s="64" customFormat="1" ht="30" customHeight="1">
      <c r="B57" s="223">
        <v>53</v>
      </c>
      <c r="C57" s="224" t="str">
        <f>IF('CALCULATOR SHEET'!D68&lt;&gt;"",'CALCULATOR SHEET'!$T$5,"")</f>
        <v/>
      </c>
      <c r="D57" s="225" t="str">
        <f>IF('CALCULATOR SHEET'!D68&lt;&gt;"",'CALCULATOR SHEET'!$T$9,"")</f>
        <v/>
      </c>
      <c r="E57" s="226" t="str">
        <f t="shared" si="0"/>
        <v/>
      </c>
      <c r="F57" s="227" t="str">
        <f>IF(C57&lt;&gt;"",'CALCULATOR SHEET'!$D$9,"")</f>
        <v/>
      </c>
      <c r="G57" s="227" t="str">
        <f>IF('CALCULATOR SHEET'!D68&lt;&gt;"",'CALCULATOR SHEET'!D68,"")</f>
        <v/>
      </c>
      <c r="H57" s="227" t="str">
        <f>IF(Q57="CCL",BOMS!AG57,"")</f>
        <v/>
      </c>
      <c r="I57" s="226">
        <v>1</v>
      </c>
      <c r="J57" s="227" t="str">
        <f>IF(C57&lt;&gt;"",'CALCULATOR SHEET'!K68,"")</f>
        <v/>
      </c>
      <c r="K57" s="227" t="str">
        <f>IF(J57=GENERAL!$H$6,GENERAL!$H$6,IF(J57=GENERAL!$H$7,GENERAL!$H$7,IF('PM-ORDER'!J57=GENERAL!$H$8,GENERAL!$H$8,"")))</f>
        <v/>
      </c>
      <c r="L57" s="227" t="str">
        <f>IF(C57&lt;&gt;"",'CALCULATOR SHEET'!G68,"")</f>
        <v/>
      </c>
      <c r="M57" s="227" t="str">
        <f>IF(C57&lt;&gt;"",'CALCULATOR SHEET'!O68,"")</f>
        <v/>
      </c>
      <c r="N57" s="227" t="str">
        <f>IF(C57&lt;&gt;"",'CALCULATOR SHEET'!H68,"")</f>
        <v/>
      </c>
      <c r="O57" s="229" t="str">
        <f>IF(D57&lt;&gt;"",'CALCULATOR SHEET'!I68,"")</f>
        <v/>
      </c>
      <c r="P57" s="229" t="str">
        <f>IF(E57&lt;&gt;"",'CALCULATOR SHEET'!J68,"")</f>
        <v/>
      </c>
      <c r="Q57" s="226" t="str">
        <f>IF('CALCULATOR SHEET'!K68=GENERAL!$H$9,GENERAL!$H$9,IF(OR('CALCULATOR SHEET'!K68=GENERAL!$H$6,'CALCULATOR SHEET'!K68=GENERAL!$H$7,'CALCULATOR SHEET'!K68=GENERAL!$H$8),"CCL",""))</f>
        <v/>
      </c>
      <c r="R57" s="226" t="str">
        <f>IF(C57&lt;&gt;"",'CALCULATOR SHEET'!M68,"")</f>
        <v/>
      </c>
      <c r="S57" s="226" t="str">
        <f>IF(D57&lt;&gt;"",'CALCULATOR SHEET'!N68,"")</f>
        <v/>
      </c>
      <c r="T57" s="228"/>
      <c r="U57" s="242"/>
      <c r="V57" s="242"/>
      <c r="W57" s="226" t="str">
        <f>IF(C57&lt;&gt;"",'CALCULATOR SHEET'!R68,"")</f>
        <v/>
      </c>
      <c r="X57" s="226"/>
      <c r="Y57" s="226">
        <v>1</v>
      </c>
      <c r="Z57" s="228"/>
      <c r="AA57" s="228" t="str">
        <f>IF(C57&lt;&gt;"",'CALCULATOR SHEET'!$H$9,"")</f>
        <v/>
      </c>
      <c r="AB57" s="228"/>
      <c r="AC57" s="228"/>
      <c r="AD57" s="230"/>
      <c r="AE57" s="231"/>
      <c r="AF57" s="162"/>
      <c r="AG57" s="249"/>
      <c r="AH57" s="249"/>
      <c r="AI57" s="248"/>
      <c r="AJ57" s="248"/>
      <c r="AK57" s="248"/>
      <c r="AL57" s="248"/>
      <c r="AM57" s="248"/>
      <c r="AN57" s="249"/>
      <c r="AO57" s="249"/>
    </row>
    <row r="58" spans="2:41" s="64" customFormat="1" ht="30" customHeight="1">
      <c r="B58" s="223">
        <v>54</v>
      </c>
      <c r="C58" s="224" t="str">
        <f>IF('CALCULATOR SHEET'!D69&lt;&gt;"",'CALCULATOR SHEET'!$T$5,"")</f>
        <v/>
      </c>
      <c r="D58" s="225" t="str">
        <f>IF('CALCULATOR SHEET'!D69&lt;&gt;"",'CALCULATOR SHEET'!$T$9,"")</f>
        <v/>
      </c>
      <c r="E58" s="226" t="str">
        <f t="shared" si="0"/>
        <v/>
      </c>
      <c r="F58" s="227" t="str">
        <f>IF(C58&lt;&gt;"",'CALCULATOR SHEET'!$D$9,"")</f>
        <v/>
      </c>
      <c r="G58" s="227" t="str">
        <f>IF('CALCULATOR SHEET'!D69&lt;&gt;"",'CALCULATOR SHEET'!D69,"")</f>
        <v/>
      </c>
      <c r="H58" s="227" t="str">
        <f>IF(Q58="CCL",BOMS!AG58,"")</f>
        <v/>
      </c>
      <c r="I58" s="226">
        <v>1</v>
      </c>
      <c r="J58" s="227" t="str">
        <f>IF(C58&lt;&gt;"",'CALCULATOR SHEET'!K69,"")</f>
        <v/>
      </c>
      <c r="K58" s="227" t="str">
        <f>IF(J58=GENERAL!$H$6,GENERAL!$H$6,IF(J58=GENERAL!$H$7,GENERAL!$H$7,IF('PM-ORDER'!J58=GENERAL!$H$8,GENERAL!$H$8,"")))</f>
        <v/>
      </c>
      <c r="L58" s="227" t="str">
        <f>IF(C58&lt;&gt;"",'CALCULATOR SHEET'!G69,"")</f>
        <v/>
      </c>
      <c r="M58" s="227" t="str">
        <f>IF(C58&lt;&gt;"",'CALCULATOR SHEET'!O69,"")</f>
        <v/>
      </c>
      <c r="N58" s="227" t="str">
        <f>IF(C58&lt;&gt;"",'CALCULATOR SHEET'!H69,"")</f>
        <v/>
      </c>
      <c r="O58" s="229" t="str">
        <f>IF(D58&lt;&gt;"",'CALCULATOR SHEET'!I69,"")</f>
        <v/>
      </c>
      <c r="P58" s="229" t="str">
        <f>IF(E58&lt;&gt;"",'CALCULATOR SHEET'!J69,"")</f>
        <v/>
      </c>
      <c r="Q58" s="226" t="str">
        <f>IF('CALCULATOR SHEET'!K69=GENERAL!$H$9,GENERAL!$H$9,IF(OR('CALCULATOR SHEET'!K69=GENERAL!$H$6,'CALCULATOR SHEET'!K69=GENERAL!$H$7,'CALCULATOR SHEET'!K69=GENERAL!$H$8),"CCL",""))</f>
        <v/>
      </c>
      <c r="R58" s="226" t="str">
        <f>IF(C58&lt;&gt;"",'CALCULATOR SHEET'!M69,"")</f>
        <v/>
      </c>
      <c r="S58" s="226" t="str">
        <f>IF(D58&lt;&gt;"",'CALCULATOR SHEET'!N69,"")</f>
        <v/>
      </c>
      <c r="T58" s="228"/>
      <c r="U58" s="242"/>
      <c r="V58" s="242"/>
      <c r="W58" s="226" t="str">
        <f>IF(C58&lt;&gt;"",'CALCULATOR SHEET'!R69,"")</f>
        <v/>
      </c>
      <c r="X58" s="226"/>
      <c r="Y58" s="226">
        <v>1</v>
      </c>
      <c r="Z58" s="228"/>
      <c r="AA58" s="228" t="str">
        <f>IF(C58&lt;&gt;"",'CALCULATOR SHEET'!$H$9,"")</f>
        <v/>
      </c>
      <c r="AB58" s="228"/>
      <c r="AC58" s="228"/>
      <c r="AD58" s="230"/>
      <c r="AE58" s="231"/>
      <c r="AF58" s="162"/>
      <c r="AG58" s="249"/>
      <c r="AH58" s="249"/>
      <c r="AI58" s="248"/>
      <c r="AJ58" s="248"/>
      <c r="AK58" s="248"/>
      <c r="AL58" s="248"/>
      <c r="AM58" s="248"/>
      <c r="AN58" s="249"/>
      <c r="AO58" s="249"/>
    </row>
    <row r="59" spans="2:41" s="64" customFormat="1" ht="30" customHeight="1">
      <c r="B59" s="223">
        <v>55</v>
      </c>
      <c r="C59" s="224" t="str">
        <f>IF('CALCULATOR SHEET'!D70&lt;&gt;"",'CALCULATOR SHEET'!$T$5,"")</f>
        <v/>
      </c>
      <c r="D59" s="225" t="str">
        <f>IF('CALCULATOR SHEET'!D70&lt;&gt;"",'CALCULATOR SHEET'!$T$9,"")</f>
        <v/>
      </c>
      <c r="E59" s="226" t="str">
        <f t="shared" si="0"/>
        <v/>
      </c>
      <c r="F59" s="227" t="str">
        <f>IF(C59&lt;&gt;"",'CALCULATOR SHEET'!$D$9,"")</f>
        <v/>
      </c>
      <c r="G59" s="227" t="str">
        <f>IF('CALCULATOR SHEET'!D70&lt;&gt;"",'CALCULATOR SHEET'!D70,"")</f>
        <v/>
      </c>
      <c r="H59" s="227" t="str">
        <f>IF(Q59="CCL",BOMS!AG59,"")</f>
        <v/>
      </c>
      <c r="I59" s="226">
        <v>1</v>
      </c>
      <c r="J59" s="227" t="str">
        <f>IF(C59&lt;&gt;"",'CALCULATOR SHEET'!K70,"")</f>
        <v/>
      </c>
      <c r="K59" s="227" t="str">
        <f>IF(J59=GENERAL!$H$6,GENERAL!$H$6,IF(J59=GENERAL!$H$7,GENERAL!$H$7,IF('PM-ORDER'!J59=GENERAL!$H$8,GENERAL!$H$8,"")))</f>
        <v/>
      </c>
      <c r="L59" s="227" t="str">
        <f>IF(C59&lt;&gt;"",'CALCULATOR SHEET'!G70,"")</f>
        <v/>
      </c>
      <c r="M59" s="227" t="str">
        <f>IF(C59&lt;&gt;"",'CALCULATOR SHEET'!O70,"")</f>
        <v/>
      </c>
      <c r="N59" s="227" t="str">
        <f>IF(C59&lt;&gt;"",'CALCULATOR SHEET'!H70,"")</f>
        <v/>
      </c>
      <c r="O59" s="229" t="str">
        <f>IF(D59&lt;&gt;"",'CALCULATOR SHEET'!I70,"")</f>
        <v/>
      </c>
      <c r="P59" s="229" t="str">
        <f>IF(E59&lt;&gt;"",'CALCULATOR SHEET'!J70,"")</f>
        <v/>
      </c>
      <c r="Q59" s="226" t="str">
        <f>IF('CALCULATOR SHEET'!K70=GENERAL!$H$9,GENERAL!$H$9,IF(OR('CALCULATOR SHEET'!K70=GENERAL!$H$6,'CALCULATOR SHEET'!K70=GENERAL!$H$7,'CALCULATOR SHEET'!K70=GENERAL!$H$8),"CCL",""))</f>
        <v/>
      </c>
      <c r="R59" s="226" t="str">
        <f>IF(C59&lt;&gt;"",'CALCULATOR SHEET'!M70,"")</f>
        <v/>
      </c>
      <c r="S59" s="226" t="str">
        <f>IF(D59&lt;&gt;"",'CALCULATOR SHEET'!N70,"")</f>
        <v/>
      </c>
      <c r="T59" s="228"/>
      <c r="U59" s="242"/>
      <c r="V59" s="242"/>
      <c r="W59" s="226" t="str">
        <f>IF(C59&lt;&gt;"",'CALCULATOR SHEET'!#REF!,"")</f>
        <v/>
      </c>
      <c r="X59" s="226"/>
      <c r="Y59" s="226">
        <v>1</v>
      </c>
      <c r="Z59" s="228"/>
      <c r="AA59" s="228" t="str">
        <f>IF(C59&lt;&gt;"",'CALCULATOR SHEET'!$H$9,"")</f>
        <v/>
      </c>
      <c r="AB59" s="228"/>
      <c r="AC59" s="228"/>
      <c r="AD59" s="230"/>
      <c r="AE59" s="231"/>
      <c r="AF59" s="162"/>
      <c r="AG59" s="249"/>
      <c r="AH59" s="249"/>
      <c r="AI59" s="248"/>
      <c r="AJ59" s="248"/>
      <c r="AK59" s="248"/>
      <c r="AL59" s="248"/>
      <c r="AM59" s="248"/>
      <c r="AN59" s="249"/>
      <c r="AO59" s="249"/>
    </row>
    <row r="60" spans="2:41" s="64" customFormat="1" ht="30" customHeight="1">
      <c r="B60" s="223">
        <v>56</v>
      </c>
      <c r="C60" s="224" t="str">
        <f>IF('CALCULATOR SHEET'!D71&lt;&gt;"",'CALCULATOR SHEET'!$T$5,"")</f>
        <v/>
      </c>
      <c r="D60" s="225" t="str">
        <f>IF('CALCULATOR SHEET'!D71&lt;&gt;"",'CALCULATOR SHEET'!$T$9,"")</f>
        <v/>
      </c>
      <c r="E60" s="226" t="str">
        <f t="shared" si="0"/>
        <v/>
      </c>
      <c r="F60" s="227" t="str">
        <f>IF(C60&lt;&gt;"",'CALCULATOR SHEET'!$D$9,"")</f>
        <v/>
      </c>
      <c r="G60" s="227" t="str">
        <f>IF('CALCULATOR SHEET'!D71&lt;&gt;"",'CALCULATOR SHEET'!D71,"")</f>
        <v/>
      </c>
      <c r="H60" s="227" t="str">
        <f>IF(Q60="CCL",BOMS!AG60,"")</f>
        <v/>
      </c>
      <c r="I60" s="226">
        <v>1</v>
      </c>
      <c r="J60" s="227" t="str">
        <f>IF(C60&lt;&gt;"",'CALCULATOR SHEET'!K71,"")</f>
        <v/>
      </c>
      <c r="K60" s="227" t="str">
        <f>IF(J60=GENERAL!$H$6,GENERAL!$H$6,IF(J60=GENERAL!$H$7,GENERAL!$H$7,IF('PM-ORDER'!J60=GENERAL!$H$8,GENERAL!$H$8,"")))</f>
        <v/>
      </c>
      <c r="L60" s="227" t="str">
        <f>IF(C60&lt;&gt;"",'CALCULATOR SHEET'!G71,"")</f>
        <v/>
      </c>
      <c r="M60" s="227" t="str">
        <f>IF(C60&lt;&gt;"",'CALCULATOR SHEET'!O71,"")</f>
        <v/>
      </c>
      <c r="N60" s="227" t="str">
        <f>IF(C60&lt;&gt;"",'CALCULATOR SHEET'!H71,"")</f>
        <v/>
      </c>
      <c r="O60" s="229" t="str">
        <f>IF(D60&lt;&gt;"",'CALCULATOR SHEET'!I71,"")</f>
        <v/>
      </c>
      <c r="P60" s="229" t="str">
        <f>IF(E60&lt;&gt;"",'CALCULATOR SHEET'!J71,"")</f>
        <v/>
      </c>
      <c r="Q60" s="226" t="str">
        <f>IF('CALCULATOR SHEET'!K71=GENERAL!$H$9,GENERAL!$H$9,IF(OR('CALCULATOR SHEET'!K71=GENERAL!$H$6,'CALCULATOR SHEET'!K71=GENERAL!$H$7,'CALCULATOR SHEET'!K71=GENERAL!$H$8),"CCL",""))</f>
        <v/>
      </c>
      <c r="R60" s="226" t="str">
        <f>IF(C60&lt;&gt;"",'CALCULATOR SHEET'!M71,"")</f>
        <v/>
      </c>
      <c r="S60" s="226" t="str">
        <f>IF(D60&lt;&gt;"",'CALCULATOR SHEET'!N71,"")</f>
        <v/>
      </c>
      <c r="T60" s="228"/>
      <c r="U60" s="242"/>
      <c r="V60" s="242"/>
      <c r="W60" s="226" t="str">
        <f>IF(C60&lt;&gt;"",'CALCULATOR SHEET'!R71,"")</f>
        <v/>
      </c>
      <c r="X60" s="226"/>
      <c r="Y60" s="226">
        <v>1</v>
      </c>
      <c r="Z60" s="228"/>
      <c r="AA60" s="228" t="str">
        <f>IF(C60&lt;&gt;"",'CALCULATOR SHEET'!$H$9,"")</f>
        <v/>
      </c>
      <c r="AB60" s="228"/>
      <c r="AC60" s="228"/>
      <c r="AD60" s="230"/>
      <c r="AE60" s="231"/>
      <c r="AF60" s="162"/>
      <c r="AG60" s="249"/>
      <c r="AH60" s="249"/>
      <c r="AI60" s="248"/>
      <c r="AJ60" s="248"/>
      <c r="AK60" s="248"/>
      <c r="AL60" s="248"/>
      <c r="AM60" s="248"/>
      <c r="AN60" s="249"/>
      <c r="AO60" s="249"/>
    </row>
    <row r="61" spans="2:41" s="64" customFormat="1" ht="30" customHeight="1">
      <c r="B61" s="223">
        <v>57</v>
      </c>
      <c r="C61" s="224" t="str">
        <f>IF('CALCULATOR SHEET'!D72&lt;&gt;"",'CALCULATOR SHEET'!$T$5,"")</f>
        <v/>
      </c>
      <c r="D61" s="225" t="str">
        <f>IF('CALCULATOR SHEET'!D72&lt;&gt;"",'CALCULATOR SHEET'!$T$9,"")</f>
        <v/>
      </c>
      <c r="E61" s="226" t="str">
        <f t="shared" si="0"/>
        <v/>
      </c>
      <c r="F61" s="227" t="str">
        <f>IF(C61&lt;&gt;"",'CALCULATOR SHEET'!$D$9,"")</f>
        <v/>
      </c>
      <c r="G61" s="227" t="str">
        <f>IF('CALCULATOR SHEET'!D72&lt;&gt;"",'CALCULATOR SHEET'!D72,"")</f>
        <v/>
      </c>
      <c r="H61" s="227" t="str">
        <f>IF(Q61="CCL",BOMS!AG61,"")</f>
        <v/>
      </c>
      <c r="I61" s="226">
        <v>1</v>
      </c>
      <c r="J61" s="227" t="str">
        <f>IF(C61&lt;&gt;"",'CALCULATOR SHEET'!K72,"")</f>
        <v/>
      </c>
      <c r="K61" s="227" t="str">
        <f>IF(J61=GENERAL!$H$6,GENERAL!$H$6,IF(J61=GENERAL!$H$7,GENERAL!$H$7,IF('PM-ORDER'!J61=GENERAL!$H$8,GENERAL!$H$8,"")))</f>
        <v/>
      </c>
      <c r="L61" s="227" t="str">
        <f>IF(C61&lt;&gt;"",'CALCULATOR SHEET'!G72,"")</f>
        <v/>
      </c>
      <c r="M61" s="227" t="str">
        <f>IF(C61&lt;&gt;"",'CALCULATOR SHEET'!O72,"")</f>
        <v/>
      </c>
      <c r="N61" s="227" t="str">
        <f>IF(C61&lt;&gt;"",'CALCULATOR SHEET'!H72,"")</f>
        <v/>
      </c>
      <c r="O61" s="229" t="str">
        <f>IF(D61&lt;&gt;"",'CALCULATOR SHEET'!I72,"")</f>
        <v/>
      </c>
      <c r="P61" s="229" t="str">
        <f>IF(E61&lt;&gt;"",'CALCULATOR SHEET'!J72,"")</f>
        <v/>
      </c>
      <c r="Q61" s="226" t="str">
        <f>IF('CALCULATOR SHEET'!K72=GENERAL!$H$9,GENERAL!$H$9,IF(OR('CALCULATOR SHEET'!K72=GENERAL!$H$6,'CALCULATOR SHEET'!K72=GENERAL!$H$7,'CALCULATOR SHEET'!K72=GENERAL!$H$8),"CCL",""))</f>
        <v/>
      </c>
      <c r="R61" s="226" t="str">
        <f>IF(C61&lt;&gt;"",'CALCULATOR SHEET'!M72,"")</f>
        <v/>
      </c>
      <c r="S61" s="226" t="str">
        <f>IF(D61&lt;&gt;"",'CALCULATOR SHEET'!N72,"")</f>
        <v/>
      </c>
      <c r="T61" s="228"/>
      <c r="U61" s="242"/>
      <c r="V61" s="242"/>
      <c r="W61" s="226" t="str">
        <f>IF(C61&lt;&gt;"",'CALCULATOR SHEET'!R72,"")</f>
        <v/>
      </c>
      <c r="X61" s="226"/>
      <c r="Y61" s="226">
        <v>1</v>
      </c>
      <c r="Z61" s="228"/>
      <c r="AA61" s="228" t="str">
        <f>IF(C61&lt;&gt;"",'CALCULATOR SHEET'!$H$9,"")</f>
        <v/>
      </c>
      <c r="AB61" s="228"/>
      <c r="AC61" s="228"/>
      <c r="AD61" s="230"/>
      <c r="AE61" s="231"/>
      <c r="AF61" s="162"/>
      <c r="AG61" s="249"/>
      <c r="AH61" s="249"/>
      <c r="AI61" s="248"/>
      <c r="AJ61" s="248"/>
      <c r="AK61" s="248"/>
      <c r="AL61" s="248"/>
      <c r="AM61" s="248"/>
      <c r="AN61" s="249"/>
      <c r="AO61" s="249"/>
    </row>
    <row r="62" spans="2:41" s="64" customFormat="1" ht="30" customHeight="1">
      <c r="B62" s="223">
        <v>58</v>
      </c>
      <c r="C62" s="224" t="str">
        <f>IF('CALCULATOR SHEET'!D73&lt;&gt;"",'CALCULATOR SHEET'!$T$5,"")</f>
        <v/>
      </c>
      <c r="D62" s="225" t="str">
        <f>IF('CALCULATOR SHEET'!D73&lt;&gt;"",'CALCULATOR SHEET'!$T$9,"")</f>
        <v/>
      </c>
      <c r="E62" s="226" t="str">
        <f t="shared" si="0"/>
        <v/>
      </c>
      <c r="F62" s="227" t="str">
        <f>IF(C62&lt;&gt;"",'CALCULATOR SHEET'!$D$9,"")</f>
        <v/>
      </c>
      <c r="G62" s="227" t="str">
        <f>IF('CALCULATOR SHEET'!D73&lt;&gt;"",'CALCULATOR SHEET'!D73,"")</f>
        <v/>
      </c>
      <c r="H62" s="227" t="str">
        <f>IF(Q62="CCL",BOMS!AG62,"")</f>
        <v/>
      </c>
      <c r="I62" s="226">
        <v>1</v>
      </c>
      <c r="J62" s="227" t="str">
        <f>IF(C62&lt;&gt;"",'CALCULATOR SHEET'!K73,"")</f>
        <v/>
      </c>
      <c r="K62" s="227" t="str">
        <f>IF(J62=GENERAL!$H$6,GENERAL!$H$6,IF(J62=GENERAL!$H$7,GENERAL!$H$7,IF('PM-ORDER'!J62=GENERAL!$H$8,GENERAL!$H$8,"")))</f>
        <v/>
      </c>
      <c r="L62" s="227" t="str">
        <f>IF(C62&lt;&gt;"",'CALCULATOR SHEET'!G73,"")</f>
        <v/>
      </c>
      <c r="M62" s="227" t="str">
        <f>IF(C62&lt;&gt;"",'CALCULATOR SHEET'!O73,"")</f>
        <v/>
      </c>
      <c r="N62" s="227" t="str">
        <f>IF(C62&lt;&gt;"",'CALCULATOR SHEET'!H73,"")</f>
        <v/>
      </c>
      <c r="O62" s="229" t="str">
        <f>IF(D62&lt;&gt;"",'CALCULATOR SHEET'!I73,"")</f>
        <v/>
      </c>
      <c r="P62" s="229" t="str">
        <f>IF(E62&lt;&gt;"",'CALCULATOR SHEET'!J73,"")</f>
        <v/>
      </c>
      <c r="Q62" s="226" t="str">
        <f>IF('CALCULATOR SHEET'!K73=GENERAL!$H$9,GENERAL!$H$9,IF(OR('CALCULATOR SHEET'!K73=GENERAL!$H$6,'CALCULATOR SHEET'!K73=GENERAL!$H$7,'CALCULATOR SHEET'!K73=GENERAL!$H$8),"CCL",""))</f>
        <v/>
      </c>
      <c r="R62" s="226" t="str">
        <f>IF(C62&lt;&gt;"",'CALCULATOR SHEET'!M73,"")</f>
        <v/>
      </c>
      <c r="S62" s="226" t="str">
        <f>IF(D62&lt;&gt;"",'CALCULATOR SHEET'!N73,"")</f>
        <v/>
      </c>
      <c r="T62" s="228"/>
      <c r="U62" s="242"/>
      <c r="V62" s="242"/>
      <c r="W62" s="226" t="str">
        <f>IF(C62&lt;&gt;"",'CALCULATOR SHEET'!R73,"")</f>
        <v/>
      </c>
      <c r="X62" s="226"/>
      <c r="Y62" s="226">
        <v>1</v>
      </c>
      <c r="Z62" s="228"/>
      <c r="AA62" s="228" t="str">
        <f>IF(C62&lt;&gt;"",'CALCULATOR SHEET'!$H$9,"")</f>
        <v/>
      </c>
      <c r="AB62" s="228"/>
      <c r="AC62" s="228"/>
      <c r="AD62" s="230"/>
      <c r="AE62" s="231"/>
      <c r="AF62" s="162"/>
      <c r="AG62" s="249"/>
      <c r="AH62" s="249"/>
      <c r="AI62" s="248"/>
      <c r="AJ62" s="248"/>
      <c r="AK62" s="248"/>
      <c r="AL62" s="248"/>
      <c r="AM62" s="248"/>
      <c r="AN62" s="249"/>
      <c r="AO62" s="249"/>
    </row>
    <row r="63" spans="2:41" s="64" customFormat="1" ht="30" customHeight="1">
      <c r="B63" s="223">
        <v>59</v>
      </c>
      <c r="C63" s="224" t="str">
        <f>IF('CALCULATOR SHEET'!D74&lt;&gt;"",'CALCULATOR SHEET'!$T$5,"")</f>
        <v/>
      </c>
      <c r="D63" s="225" t="str">
        <f>IF('CALCULATOR SHEET'!D74&lt;&gt;"",'CALCULATOR SHEET'!$T$9,"")</f>
        <v/>
      </c>
      <c r="E63" s="226" t="str">
        <f t="shared" si="0"/>
        <v/>
      </c>
      <c r="F63" s="227" t="str">
        <f>IF(C63&lt;&gt;"",'CALCULATOR SHEET'!$D$9,"")</f>
        <v/>
      </c>
      <c r="G63" s="227" t="str">
        <f>IF('CALCULATOR SHEET'!D74&lt;&gt;"",'CALCULATOR SHEET'!D74,"")</f>
        <v/>
      </c>
      <c r="H63" s="227" t="str">
        <f>IF(Q63="CCL",BOMS!AG63,"")</f>
        <v/>
      </c>
      <c r="I63" s="226">
        <v>1</v>
      </c>
      <c r="J63" s="227" t="str">
        <f>IF(C63&lt;&gt;"",'CALCULATOR SHEET'!K74,"")</f>
        <v/>
      </c>
      <c r="K63" s="227" t="str">
        <f>IF(J63=GENERAL!$H$6,GENERAL!$H$6,IF(J63=GENERAL!$H$7,GENERAL!$H$7,IF('PM-ORDER'!J63=GENERAL!$H$8,GENERAL!$H$8,"")))</f>
        <v/>
      </c>
      <c r="L63" s="227" t="str">
        <f>IF(C63&lt;&gt;"",'CALCULATOR SHEET'!G74,"")</f>
        <v/>
      </c>
      <c r="M63" s="227" t="str">
        <f>IF(C63&lt;&gt;"",'CALCULATOR SHEET'!O74,"")</f>
        <v/>
      </c>
      <c r="N63" s="227" t="str">
        <f>IF(C63&lt;&gt;"",'CALCULATOR SHEET'!H74,"")</f>
        <v/>
      </c>
      <c r="O63" s="229" t="str">
        <f>IF(D63&lt;&gt;"",'CALCULATOR SHEET'!I74,"")</f>
        <v/>
      </c>
      <c r="P63" s="229" t="str">
        <f>IF(E63&lt;&gt;"",'CALCULATOR SHEET'!J74,"")</f>
        <v/>
      </c>
      <c r="Q63" s="226" t="str">
        <f>IF('CALCULATOR SHEET'!K74=GENERAL!$H$9,GENERAL!$H$9,IF(OR('CALCULATOR SHEET'!K74=GENERAL!$H$6,'CALCULATOR SHEET'!K74=GENERAL!$H$7,'CALCULATOR SHEET'!K74=GENERAL!$H$8),"CCL",""))</f>
        <v/>
      </c>
      <c r="R63" s="226" t="str">
        <f>IF(C63&lt;&gt;"",'CALCULATOR SHEET'!M74,"")</f>
        <v/>
      </c>
      <c r="S63" s="226" t="str">
        <f>IF(D63&lt;&gt;"",'CALCULATOR SHEET'!N74,"")</f>
        <v/>
      </c>
      <c r="T63" s="228"/>
      <c r="U63" s="242"/>
      <c r="V63" s="242"/>
      <c r="W63" s="226" t="str">
        <f>IF(C63&lt;&gt;"",'CALCULATOR SHEET'!R74,"")</f>
        <v/>
      </c>
      <c r="X63" s="226"/>
      <c r="Y63" s="226">
        <v>1</v>
      </c>
      <c r="Z63" s="228"/>
      <c r="AA63" s="228" t="str">
        <f>IF(C63&lt;&gt;"",'CALCULATOR SHEET'!$H$9,"")</f>
        <v/>
      </c>
      <c r="AB63" s="228"/>
      <c r="AC63" s="228"/>
      <c r="AD63" s="230"/>
      <c r="AE63" s="231"/>
      <c r="AF63" s="162"/>
      <c r="AG63" s="249"/>
      <c r="AH63" s="249"/>
      <c r="AI63" s="248"/>
      <c r="AJ63" s="248"/>
      <c r="AK63" s="248"/>
      <c r="AL63" s="248"/>
      <c r="AM63" s="248"/>
      <c r="AN63" s="249"/>
      <c r="AO63" s="249"/>
    </row>
    <row r="64" spans="2:41" s="64" customFormat="1" ht="30" customHeight="1">
      <c r="B64" s="223">
        <v>60</v>
      </c>
      <c r="C64" s="224" t="str">
        <f>IF('CALCULATOR SHEET'!D75&lt;&gt;"",'CALCULATOR SHEET'!$T$5,"")</f>
        <v/>
      </c>
      <c r="D64" s="225" t="str">
        <f>IF('CALCULATOR SHEET'!D75&lt;&gt;"",'CALCULATOR SHEET'!$T$9,"")</f>
        <v/>
      </c>
      <c r="E64" s="226" t="str">
        <f t="shared" si="0"/>
        <v/>
      </c>
      <c r="F64" s="227" t="str">
        <f>IF(C64&lt;&gt;"",'CALCULATOR SHEET'!$D$9,"")</f>
        <v/>
      </c>
      <c r="G64" s="227" t="str">
        <f>IF('CALCULATOR SHEET'!D75&lt;&gt;"",'CALCULATOR SHEET'!D75,"")</f>
        <v/>
      </c>
      <c r="H64" s="227" t="str">
        <f>IF(Q64="CCL",BOMS!AG64,"")</f>
        <v/>
      </c>
      <c r="I64" s="226">
        <v>1</v>
      </c>
      <c r="J64" s="227" t="str">
        <f>IF(C64&lt;&gt;"",'CALCULATOR SHEET'!K75,"")</f>
        <v/>
      </c>
      <c r="K64" s="227" t="str">
        <f>IF(J64=GENERAL!$H$6,GENERAL!$H$6,IF(J64=GENERAL!$H$7,GENERAL!$H$7,IF('PM-ORDER'!J64=GENERAL!$H$8,GENERAL!$H$8,"")))</f>
        <v/>
      </c>
      <c r="L64" s="227" t="str">
        <f>IF(C64&lt;&gt;"",'CALCULATOR SHEET'!G75,"")</f>
        <v/>
      </c>
      <c r="M64" s="227" t="str">
        <f>IF(C64&lt;&gt;"",'CALCULATOR SHEET'!O75,"")</f>
        <v/>
      </c>
      <c r="N64" s="227" t="str">
        <f>IF(C64&lt;&gt;"",'CALCULATOR SHEET'!H75,"")</f>
        <v/>
      </c>
      <c r="O64" s="229" t="str">
        <f>IF(D64&lt;&gt;"",'CALCULATOR SHEET'!I75,"")</f>
        <v/>
      </c>
      <c r="P64" s="229" t="str">
        <f>IF(E64&lt;&gt;"",'CALCULATOR SHEET'!J75,"")</f>
        <v/>
      </c>
      <c r="Q64" s="226" t="str">
        <f>IF('CALCULATOR SHEET'!K75=GENERAL!$H$9,GENERAL!$H$9,IF(OR('CALCULATOR SHEET'!K75=GENERAL!$H$6,'CALCULATOR SHEET'!K75=GENERAL!$H$7,'CALCULATOR SHEET'!K75=GENERAL!$H$8),"CCL",""))</f>
        <v/>
      </c>
      <c r="R64" s="226" t="str">
        <f>IF(C64&lt;&gt;"",'CALCULATOR SHEET'!M75,"")</f>
        <v/>
      </c>
      <c r="S64" s="226" t="str">
        <f>IF(D64&lt;&gt;"",'CALCULATOR SHEET'!N75,"")</f>
        <v/>
      </c>
      <c r="T64" s="228"/>
      <c r="U64" s="242"/>
      <c r="V64" s="242"/>
      <c r="W64" s="226" t="str">
        <f>IF(C64&lt;&gt;"",'CALCULATOR SHEET'!R75,"")</f>
        <v/>
      </c>
      <c r="X64" s="226"/>
      <c r="Y64" s="226">
        <v>1</v>
      </c>
      <c r="Z64" s="228"/>
      <c r="AA64" s="228" t="str">
        <f>IF(C64&lt;&gt;"",'CALCULATOR SHEET'!$H$9,"")</f>
        <v/>
      </c>
      <c r="AB64" s="228"/>
      <c r="AC64" s="228"/>
      <c r="AD64" s="230"/>
      <c r="AE64" s="231"/>
      <c r="AF64" s="162"/>
      <c r="AG64" s="249"/>
      <c r="AH64" s="249"/>
      <c r="AI64" s="248"/>
      <c r="AJ64" s="248"/>
      <c r="AK64" s="248"/>
      <c r="AL64" s="248"/>
      <c r="AM64" s="248"/>
      <c r="AN64" s="249"/>
      <c r="AO64" s="249"/>
    </row>
    <row r="65" spans="2:41" s="64" customFormat="1" ht="30" customHeight="1">
      <c r="B65" s="223">
        <v>61</v>
      </c>
      <c r="C65" s="224" t="str">
        <f>IF('CALCULATOR SHEET'!D76&lt;&gt;"",'CALCULATOR SHEET'!$T$5,"")</f>
        <v/>
      </c>
      <c r="D65" s="225" t="str">
        <f>IF('CALCULATOR SHEET'!D76&lt;&gt;"",'CALCULATOR SHEET'!$T$9,"")</f>
        <v/>
      </c>
      <c r="E65" s="226" t="str">
        <f t="shared" si="0"/>
        <v/>
      </c>
      <c r="F65" s="227" t="str">
        <f>IF(C65&lt;&gt;"",'CALCULATOR SHEET'!$D$9,"")</f>
        <v/>
      </c>
      <c r="G65" s="227" t="str">
        <f>IF('CALCULATOR SHEET'!D76&lt;&gt;"",'CALCULATOR SHEET'!D76,"")</f>
        <v/>
      </c>
      <c r="H65" s="227" t="str">
        <f>IF(Q65="CCL",BOMS!AG65,"")</f>
        <v/>
      </c>
      <c r="I65" s="226">
        <v>1</v>
      </c>
      <c r="J65" s="227" t="str">
        <f>IF(C65&lt;&gt;"",'CALCULATOR SHEET'!K76,"")</f>
        <v/>
      </c>
      <c r="K65" s="227" t="str">
        <f>IF(J65=GENERAL!$H$6,GENERAL!$H$6,IF(J65=GENERAL!$H$7,GENERAL!$H$7,IF('PM-ORDER'!J65=GENERAL!$H$8,GENERAL!$H$8,"")))</f>
        <v/>
      </c>
      <c r="L65" s="227" t="str">
        <f>IF(C65&lt;&gt;"",'CALCULATOR SHEET'!G76,"")</f>
        <v/>
      </c>
      <c r="M65" s="227" t="str">
        <f>IF(C65&lt;&gt;"",'CALCULATOR SHEET'!O76,"")</f>
        <v/>
      </c>
      <c r="N65" s="227" t="str">
        <f>IF(C65&lt;&gt;"",'CALCULATOR SHEET'!H76,"")</f>
        <v/>
      </c>
      <c r="O65" s="229" t="str">
        <f>IF(D65&lt;&gt;"",'CALCULATOR SHEET'!I76,"")</f>
        <v/>
      </c>
      <c r="P65" s="229" t="str">
        <f>IF(E65&lt;&gt;"",'CALCULATOR SHEET'!J76,"")</f>
        <v/>
      </c>
      <c r="Q65" s="226" t="str">
        <f>IF('CALCULATOR SHEET'!K76=GENERAL!$H$9,GENERAL!$H$9,IF(OR('CALCULATOR SHEET'!K76=GENERAL!$H$6,'CALCULATOR SHEET'!K76=GENERAL!$H$7,'CALCULATOR SHEET'!K76=GENERAL!$H$8),"CCL",""))</f>
        <v/>
      </c>
      <c r="R65" s="226" t="str">
        <f>IF(C65&lt;&gt;"",'CALCULATOR SHEET'!M76,"")</f>
        <v/>
      </c>
      <c r="S65" s="226" t="str">
        <f>IF(D65&lt;&gt;"",'CALCULATOR SHEET'!N76,"")</f>
        <v/>
      </c>
      <c r="T65" s="228"/>
      <c r="U65" s="242"/>
      <c r="V65" s="242"/>
      <c r="W65" s="226" t="str">
        <f>IF(C65&lt;&gt;"",'CALCULATOR SHEET'!R76,"")</f>
        <v/>
      </c>
      <c r="X65" s="226"/>
      <c r="Y65" s="226">
        <v>1</v>
      </c>
      <c r="Z65" s="228"/>
      <c r="AA65" s="228" t="str">
        <f>IF(C65&lt;&gt;"",'CALCULATOR SHEET'!$H$9,"")</f>
        <v/>
      </c>
      <c r="AB65" s="228"/>
      <c r="AC65" s="228"/>
      <c r="AD65" s="230"/>
      <c r="AE65" s="231"/>
      <c r="AF65" s="162"/>
      <c r="AG65" s="249"/>
      <c r="AH65" s="249"/>
      <c r="AI65" s="248"/>
      <c r="AJ65" s="248"/>
      <c r="AK65" s="248"/>
      <c r="AL65" s="248"/>
      <c r="AM65" s="248"/>
      <c r="AN65" s="249"/>
      <c r="AO65" s="249"/>
    </row>
    <row r="66" spans="2:41" s="64" customFormat="1" ht="30" customHeight="1">
      <c r="B66" s="223">
        <v>62</v>
      </c>
      <c r="C66" s="224" t="str">
        <f>IF('CALCULATOR SHEET'!D77&lt;&gt;"",'CALCULATOR SHEET'!$T$5,"")</f>
        <v/>
      </c>
      <c r="D66" s="225" t="str">
        <f>IF('CALCULATOR SHEET'!D77&lt;&gt;"",'CALCULATOR SHEET'!$T$9,"")</f>
        <v/>
      </c>
      <c r="E66" s="226" t="str">
        <f t="shared" si="0"/>
        <v/>
      </c>
      <c r="F66" s="227" t="str">
        <f>IF(C66&lt;&gt;"",'CALCULATOR SHEET'!$D$9,"")</f>
        <v/>
      </c>
      <c r="G66" s="227" t="str">
        <f>IF('CALCULATOR SHEET'!D77&lt;&gt;"",'CALCULATOR SHEET'!D77,"")</f>
        <v/>
      </c>
      <c r="H66" s="227" t="str">
        <f>IF(Q66="CCL",BOMS!AG66,"")</f>
        <v/>
      </c>
      <c r="I66" s="226">
        <v>1</v>
      </c>
      <c r="J66" s="227" t="str">
        <f>IF(C66&lt;&gt;"",'CALCULATOR SHEET'!K77,"")</f>
        <v/>
      </c>
      <c r="K66" s="227" t="str">
        <f>IF(J66=GENERAL!$H$6,GENERAL!$H$6,IF(J66=GENERAL!$H$7,GENERAL!$H$7,IF('PM-ORDER'!J66=GENERAL!$H$8,GENERAL!$H$8,"")))</f>
        <v/>
      </c>
      <c r="L66" s="227" t="str">
        <f>IF(C66&lt;&gt;"",'CALCULATOR SHEET'!G77,"")</f>
        <v/>
      </c>
      <c r="M66" s="227" t="str">
        <f>IF(C66&lt;&gt;"",'CALCULATOR SHEET'!O77,"")</f>
        <v/>
      </c>
      <c r="N66" s="227" t="str">
        <f>IF(C66&lt;&gt;"",'CALCULATOR SHEET'!H77,"")</f>
        <v/>
      </c>
      <c r="O66" s="229" t="str">
        <f>IF(D66&lt;&gt;"",'CALCULATOR SHEET'!I77,"")</f>
        <v/>
      </c>
      <c r="P66" s="229" t="str">
        <f>IF(E66&lt;&gt;"",'CALCULATOR SHEET'!J77,"")</f>
        <v/>
      </c>
      <c r="Q66" s="226" t="str">
        <f>IF('CALCULATOR SHEET'!K77=GENERAL!$H$9,GENERAL!$H$9,IF(OR('CALCULATOR SHEET'!K77=GENERAL!$H$6,'CALCULATOR SHEET'!K77=GENERAL!$H$7,'CALCULATOR SHEET'!K77=GENERAL!$H$8),"CCL",""))</f>
        <v/>
      </c>
      <c r="R66" s="226" t="str">
        <f>IF(C66&lt;&gt;"",'CALCULATOR SHEET'!M77,"")</f>
        <v/>
      </c>
      <c r="S66" s="226" t="str">
        <f>IF(D66&lt;&gt;"",'CALCULATOR SHEET'!N77,"")</f>
        <v/>
      </c>
      <c r="T66" s="228"/>
      <c r="U66" s="242"/>
      <c r="V66" s="242"/>
      <c r="W66" s="226" t="str">
        <f>IF(C66&lt;&gt;"",'CALCULATOR SHEET'!R77,"")</f>
        <v/>
      </c>
      <c r="X66" s="226"/>
      <c r="Y66" s="226">
        <v>1</v>
      </c>
      <c r="Z66" s="228"/>
      <c r="AA66" s="228" t="str">
        <f>IF(C66&lt;&gt;"",'CALCULATOR SHEET'!$H$9,"")</f>
        <v/>
      </c>
      <c r="AB66" s="228"/>
      <c r="AC66" s="228"/>
      <c r="AD66" s="230"/>
      <c r="AE66" s="231"/>
      <c r="AF66" s="162"/>
      <c r="AG66" s="249"/>
      <c r="AH66" s="249"/>
      <c r="AI66" s="248"/>
      <c r="AJ66" s="248"/>
      <c r="AK66" s="248"/>
      <c r="AL66" s="248"/>
      <c r="AM66" s="248"/>
      <c r="AN66" s="249"/>
      <c r="AO66" s="249"/>
    </row>
    <row r="67" spans="2:41" s="64" customFormat="1" ht="30" customHeight="1">
      <c r="B67" s="223">
        <v>63</v>
      </c>
      <c r="C67" s="224" t="str">
        <f>IF('CALCULATOR SHEET'!D78&lt;&gt;"",'CALCULATOR SHEET'!$T$5,"")</f>
        <v/>
      </c>
      <c r="D67" s="225" t="str">
        <f>IF('CALCULATOR SHEET'!D78&lt;&gt;"",'CALCULATOR SHEET'!$T$9,"")</f>
        <v/>
      </c>
      <c r="E67" s="226" t="str">
        <f t="shared" si="0"/>
        <v/>
      </c>
      <c r="F67" s="227" t="str">
        <f>IF(C67&lt;&gt;"",'CALCULATOR SHEET'!$D$9,"")</f>
        <v/>
      </c>
      <c r="G67" s="227" t="str">
        <f>IF('CALCULATOR SHEET'!D78&lt;&gt;"",'CALCULATOR SHEET'!D78,"")</f>
        <v/>
      </c>
      <c r="H67" s="227" t="str">
        <f>IF(Q67="CCL",BOMS!AG67,"")</f>
        <v/>
      </c>
      <c r="I67" s="226">
        <v>1</v>
      </c>
      <c r="J67" s="227" t="str">
        <f>IF(C67&lt;&gt;"",'CALCULATOR SHEET'!K78,"")</f>
        <v/>
      </c>
      <c r="K67" s="227" t="str">
        <f>IF(J67=GENERAL!$H$6,GENERAL!$H$6,IF(J67=GENERAL!$H$7,GENERAL!$H$7,IF('PM-ORDER'!J67=GENERAL!$H$8,GENERAL!$H$8,"")))</f>
        <v/>
      </c>
      <c r="L67" s="227" t="str">
        <f>IF(C67&lt;&gt;"",'CALCULATOR SHEET'!G78,"")</f>
        <v/>
      </c>
      <c r="M67" s="227" t="str">
        <f>IF(C67&lt;&gt;"",'CALCULATOR SHEET'!O78,"")</f>
        <v/>
      </c>
      <c r="N67" s="227" t="str">
        <f>IF(C67&lt;&gt;"",'CALCULATOR SHEET'!H78,"")</f>
        <v/>
      </c>
      <c r="O67" s="229" t="str">
        <f>IF(D67&lt;&gt;"",'CALCULATOR SHEET'!I78,"")</f>
        <v/>
      </c>
      <c r="P67" s="229" t="str">
        <f>IF(E67&lt;&gt;"",'CALCULATOR SHEET'!J78,"")</f>
        <v/>
      </c>
      <c r="Q67" s="226" t="str">
        <f>IF('CALCULATOR SHEET'!K78=GENERAL!$H$9,GENERAL!$H$9,IF(OR('CALCULATOR SHEET'!K78=GENERAL!$H$6,'CALCULATOR SHEET'!K78=GENERAL!$H$7,'CALCULATOR SHEET'!K78=GENERAL!$H$8),"CCL",""))</f>
        <v/>
      </c>
      <c r="R67" s="226" t="str">
        <f>IF(C67&lt;&gt;"",'CALCULATOR SHEET'!M78,"")</f>
        <v/>
      </c>
      <c r="S67" s="226" t="str">
        <f>IF(D67&lt;&gt;"",'CALCULATOR SHEET'!N78,"")</f>
        <v/>
      </c>
      <c r="T67" s="228"/>
      <c r="U67" s="242"/>
      <c r="V67" s="242"/>
      <c r="W67" s="226" t="str">
        <f>IF(C67&lt;&gt;"",'CALCULATOR SHEET'!R78,"")</f>
        <v/>
      </c>
      <c r="X67" s="226"/>
      <c r="Y67" s="226">
        <v>1</v>
      </c>
      <c r="Z67" s="228"/>
      <c r="AA67" s="228" t="str">
        <f>IF(C67&lt;&gt;"",'CALCULATOR SHEET'!$H$9,"")</f>
        <v/>
      </c>
      <c r="AB67" s="228"/>
      <c r="AC67" s="228"/>
      <c r="AD67" s="230"/>
      <c r="AE67" s="231"/>
      <c r="AF67" s="162"/>
      <c r="AG67" s="249"/>
      <c r="AH67" s="249"/>
      <c r="AI67" s="248"/>
      <c r="AJ67" s="248"/>
      <c r="AK67" s="248"/>
      <c r="AL67" s="248"/>
      <c r="AM67" s="248"/>
      <c r="AN67" s="249"/>
      <c r="AO67" s="249"/>
    </row>
    <row r="68" spans="2:41" s="64" customFormat="1" ht="30" customHeight="1">
      <c r="B68" s="223">
        <v>64</v>
      </c>
      <c r="C68" s="224" t="str">
        <f>IF('CALCULATOR SHEET'!D79&lt;&gt;"",'CALCULATOR SHEET'!$T$5,"")</f>
        <v/>
      </c>
      <c r="D68" s="225" t="str">
        <f>IF('CALCULATOR SHEET'!D79&lt;&gt;"",'CALCULATOR SHEET'!$T$9,"")</f>
        <v/>
      </c>
      <c r="E68" s="226" t="str">
        <f t="shared" si="0"/>
        <v/>
      </c>
      <c r="F68" s="227" t="str">
        <f>IF(C68&lt;&gt;"",'CALCULATOR SHEET'!$D$9,"")</f>
        <v/>
      </c>
      <c r="G68" s="227" t="str">
        <f>IF('CALCULATOR SHEET'!D79&lt;&gt;"",'CALCULATOR SHEET'!D79,"")</f>
        <v/>
      </c>
      <c r="H68" s="227" t="str">
        <f>IF(Q68="CCL",BOMS!AG68,"")</f>
        <v/>
      </c>
      <c r="I68" s="226">
        <v>1</v>
      </c>
      <c r="J68" s="227" t="str">
        <f>IF(C68&lt;&gt;"",'CALCULATOR SHEET'!K79,"")</f>
        <v/>
      </c>
      <c r="K68" s="227" t="str">
        <f>IF(J68=GENERAL!$H$6,GENERAL!$H$6,IF(J68=GENERAL!$H$7,GENERAL!$H$7,IF('PM-ORDER'!J68=GENERAL!$H$8,GENERAL!$H$8,"")))</f>
        <v/>
      </c>
      <c r="L68" s="227" t="str">
        <f>IF(C68&lt;&gt;"",'CALCULATOR SHEET'!G79,"")</f>
        <v/>
      </c>
      <c r="M68" s="227" t="str">
        <f>IF(C68&lt;&gt;"",'CALCULATOR SHEET'!O79,"")</f>
        <v/>
      </c>
      <c r="N68" s="227" t="str">
        <f>IF(C68&lt;&gt;"",'CALCULATOR SHEET'!H79,"")</f>
        <v/>
      </c>
      <c r="O68" s="229" t="str">
        <f>IF(D68&lt;&gt;"",'CALCULATOR SHEET'!I79,"")</f>
        <v/>
      </c>
      <c r="P68" s="229" t="str">
        <f>IF(E68&lt;&gt;"",'CALCULATOR SHEET'!J79,"")</f>
        <v/>
      </c>
      <c r="Q68" s="226" t="str">
        <f>IF('CALCULATOR SHEET'!K79=GENERAL!$H$9,GENERAL!$H$9,IF(OR('CALCULATOR SHEET'!K79=GENERAL!$H$6,'CALCULATOR SHEET'!K79=GENERAL!$H$7,'CALCULATOR SHEET'!K79=GENERAL!$H$8),"CCL",""))</f>
        <v/>
      </c>
      <c r="R68" s="226" t="str">
        <f>IF(C68&lt;&gt;"",'CALCULATOR SHEET'!M79,"")</f>
        <v/>
      </c>
      <c r="S68" s="226" t="str">
        <f>IF(D68&lt;&gt;"",'CALCULATOR SHEET'!N79,"")</f>
        <v/>
      </c>
      <c r="T68" s="228"/>
      <c r="U68" s="242"/>
      <c r="V68" s="242"/>
      <c r="W68" s="226" t="str">
        <f>IF(C68&lt;&gt;"",'CALCULATOR SHEET'!R79,"")</f>
        <v/>
      </c>
      <c r="X68" s="226"/>
      <c r="Y68" s="226">
        <v>1</v>
      </c>
      <c r="Z68" s="228"/>
      <c r="AA68" s="228" t="str">
        <f>IF(C68&lt;&gt;"",'CALCULATOR SHEET'!$H$9,"")</f>
        <v/>
      </c>
      <c r="AB68" s="228"/>
      <c r="AC68" s="228"/>
      <c r="AD68" s="230"/>
      <c r="AE68" s="231"/>
      <c r="AF68" s="162"/>
      <c r="AG68" s="249"/>
      <c r="AH68" s="249"/>
      <c r="AI68" s="248"/>
      <c r="AJ68" s="248"/>
      <c r="AK68" s="248"/>
      <c r="AL68" s="248"/>
      <c r="AM68" s="248"/>
      <c r="AN68" s="249"/>
      <c r="AO68" s="249"/>
    </row>
    <row r="69" spans="2:41" s="64" customFormat="1" ht="30" customHeight="1">
      <c r="B69" s="223">
        <v>65</v>
      </c>
      <c r="C69" s="224" t="str">
        <f>IF('CALCULATOR SHEET'!D80&lt;&gt;"",'CALCULATOR SHEET'!$T$5,"")</f>
        <v/>
      </c>
      <c r="D69" s="225" t="str">
        <f>IF('CALCULATOR SHEET'!D80&lt;&gt;"",'CALCULATOR SHEET'!$T$9,"")</f>
        <v/>
      </c>
      <c r="E69" s="226" t="str">
        <f t="shared" si="0"/>
        <v/>
      </c>
      <c r="F69" s="227" t="str">
        <f>IF(C69&lt;&gt;"",'CALCULATOR SHEET'!$D$9,"")</f>
        <v/>
      </c>
      <c r="G69" s="227" t="str">
        <f>IF('CALCULATOR SHEET'!D80&lt;&gt;"",'CALCULATOR SHEET'!D80,"")</f>
        <v/>
      </c>
      <c r="H69" s="227" t="str">
        <f>IF(Q69="CCL",BOMS!AG69,"")</f>
        <v/>
      </c>
      <c r="I69" s="226">
        <v>1</v>
      </c>
      <c r="J69" s="227" t="str">
        <f>IF(C69&lt;&gt;"",'CALCULATOR SHEET'!K80,"")</f>
        <v/>
      </c>
      <c r="K69" s="227" t="str">
        <f>IF(J69=GENERAL!$H$6,GENERAL!$H$6,IF(J69=GENERAL!$H$7,GENERAL!$H$7,IF('PM-ORDER'!J69=GENERAL!$H$8,GENERAL!$H$8,"")))</f>
        <v/>
      </c>
      <c r="L69" s="227" t="str">
        <f>IF(C69&lt;&gt;"",'CALCULATOR SHEET'!G80,"")</f>
        <v/>
      </c>
      <c r="M69" s="227" t="str">
        <f>IF(C69&lt;&gt;"",'CALCULATOR SHEET'!O80,"")</f>
        <v/>
      </c>
      <c r="N69" s="227" t="str">
        <f>IF(C69&lt;&gt;"",'CALCULATOR SHEET'!H80,"")</f>
        <v/>
      </c>
      <c r="O69" s="229" t="str">
        <f>IF(D69&lt;&gt;"",'CALCULATOR SHEET'!I80,"")</f>
        <v/>
      </c>
      <c r="P69" s="229" t="str">
        <f>IF(E69&lt;&gt;"",'CALCULATOR SHEET'!J80,"")</f>
        <v/>
      </c>
      <c r="Q69" s="226" t="str">
        <f>IF('CALCULATOR SHEET'!K80=GENERAL!$H$9,GENERAL!$H$9,IF(OR('CALCULATOR SHEET'!K80=GENERAL!$H$6,'CALCULATOR SHEET'!K80=GENERAL!$H$7,'CALCULATOR SHEET'!K80=GENERAL!$H$8),"CCL",""))</f>
        <v/>
      </c>
      <c r="R69" s="226" t="str">
        <f>IF(C69&lt;&gt;"",'CALCULATOR SHEET'!M80,"")</f>
        <v/>
      </c>
      <c r="S69" s="226" t="str">
        <f>IF(D69&lt;&gt;"",'CALCULATOR SHEET'!N80,"")</f>
        <v/>
      </c>
      <c r="T69" s="228"/>
      <c r="U69" s="242"/>
      <c r="V69" s="242"/>
      <c r="W69" s="226" t="str">
        <f>IF(C69&lt;&gt;"",'CALCULATOR SHEET'!R80,"")</f>
        <v/>
      </c>
      <c r="X69" s="226"/>
      <c r="Y69" s="226">
        <v>1</v>
      </c>
      <c r="Z69" s="228"/>
      <c r="AA69" s="228" t="str">
        <f>IF(C69&lt;&gt;"",'CALCULATOR SHEET'!$H$9,"")</f>
        <v/>
      </c>
      <c r="AB69" s="228"/>
      <c r="AC69" s="228"/>
      <c r="AD69" s="230"/>
      <c r="AE69" s="231"/>
      <c r="AF69" s="162"/>
      <c r="AG69" s="249"/>
      <c r="AH69" s="249"/>
      <c r="AI69" s="248"/>
      <c r="AJ69" s="248"/>
      <c r="AK69" s="248"/>
      <c r="AL69" s="248"/>
      <c r="AM69" s="248"/>
      <c r="AN69" s="249"/>
      <c r="AO69" s="249"/>
    </row>
    <row r="70" spans="2:41" s="64" customFormat="1" ht="30" customHeight="1">
      <c r="B70" s="223">
        <v>66</v>
      </c>
      <c r="C70" s="224" t="str">
        <f>IF('CALCULATOR SHEET'!D81&lt;&gt;"",'CALCULATOR SHEET'!$T$5,"")</f>
        <v/>
      </c>
      <c r="D70" s="225" t="str">
        <f>IF('CALCULATOR SHEET'!D81&lt;&gt;"",'CALCULATOR SHEET'!$T$9,"")</f>
        <v/>
      </c>
      <c r="E70" s="226" t="str">
        <f t="shared" ref="E70:E109" si="1">IF(D70&lt;&gt;"","BAJA SHADES","")</f>
        <v/>
      </c>
      <c r="F70" s="227" t="str">
        <f>IF(C70&lt;&gt;"",'CALCULATOR SHEET'!$D$9,"")</f>
        <v/>
      </c>
      <c r="G70" s="227" t="str">
        <f>IF('CALCULATOR SHEET'!D81&lt;&gt;"",'CALCULATOR SHEET'!D81,"")</f>
        <v/>
      </c>
      <c r="H70" s="227" t="str">
        <f>IF(Q70="CCL",BOMS!AG70,"")</f>
        <v/>
      </c>
      <c r="I70" s="226">
        <v>1</v>
      </c>
      <c r="J70" s="227" t="str">
        <f>IF(C70&lt;&gt;"",'CALCULATOR SHEET'!K81,"")</f>
        <v/>
      </c>
      <c r="K70" s="227" t="str">
        <f>IF(J70=GENERAL!$H$6,GENERAL!$H$6,IF(J70=GENERAL!$H$7,GENERAL!$H$7,IF('PM-ORDER'!J70=GENERAL!$H$8,GENERAL!$H$8,"")))</f>
        <v/>
      </c>
      <c r="L70" s="227" t="str">
        <f>IF(C70&lt;&gt;"",'CALCULATOR SHEET'!G81,"")</f>
        <v/>
      </c>
      <c r="M70" s="227" t="str">
        <f>IF(C70&lt;&gt;"",'CALCULATOR SHEET'!O81,"")</f>
        <v/>
      </c>
      <c r="N70" s="227" t="str">
        <f>IF(C70&lt;&gt;"",'CALCULATOR SHEET'!H81,"")</f>
        <v/>
      </c>
      <c r="O70" s="229" t="str">
        <f>IF(D70&lt;&gt;"",'CALCULATOR SHEET'!I81,"")</f>
        <v/>
      </c>
      <c r="P70" s="229" t="str">
        <f>IF(E70&lt;&gt;"",'CALCULATOR SHEET'!J81,"")</f>
        <v/>
      </c>
      <c r="Q70" s="226" t="str">
        <f>IF('CALCULATOR SHEET'!K81=GENERAL!$H$9,GENERAL!$H$9,IF(OR('CALCULATOR SHEET'!K81=GENERAL!$H$6,'CALCULATOR SHEET'!K81=GENERAL!$H$7,'CALCULATOR SHEET'!K81=GENERAL!$H$8),"CCL",""))</f>
        <v/>
      </c>
      <c r="R70" s="226" t="str">
        <f>IF(C70&lt;&gt;"",'CALCULATOR SHEET'!M81,"")</f>
        <v/>
      </c>
      <c r="S70" s="226" t="str">
        <f>IF(D70&lt;&gt;"",'CALCULATOR SHEET'!N81,"")</f>
        <v/>
      </c>
      <c r="T70" s="228"/>
      <c r="U70" s="242"/>
      <c r="V70" s="242"/>
      <c r="W70" s="226" t="str">
        <f>IF(C70&lt;&gt;"",'CALCULATOR SHEET'!R81,"")</f>
        <v/>
      </c>
      <c r="X70" s="226"/>
      <c r="Y70" s="226">
        <v>1</v>
      </c>
      <c r="Z70" s="228"/>
      <c r="AA70" s="228" t="str">
        <f>IF(C70&lt;&gt;"",'CALCULATOR SHEET'!$H$9,"")</f>
        <v/>
      </c>
      <c r="AB70" s="228"/>
      <c r="AC70" s="228"/>
      <c r="AD70" s="230"/>
      <c r="AE70" s="231"/>
      <c r="AF70" s="162"/>
      <c r="AG70" s="249"/>
      <c r="AH70" s="249"/>
      <c r="AI70" s="248"/>
      <c r="AJ70" s="248"/>
      <c r="AK70" s="248"/>
      <c r="AL70" s="248"/>
      <c r="AM70" s="248"/>
      <c r="AN70" s="249"/>
      <c r="AO70" s="249"/>
    </row>
    <row r="71" spans="2:41" s="64" customFormat="1" ht="30" customHeight="1">
      <c r="B71" s="223">
        <v>67</v>
      </c>
      <c r="C71" s="224" t="str">
        <f>IF('CALCULATOR SHEET'!D82&lt;&gt;"",'CALCULATOR SHEET'!$T$5,"")</f>
        <v/>
      </c>
      <c r="D71" s="225" t="str">
        <f>IF('CALCULATOR SHEET'!D82&lt;&gt;"",'CALCULATOR SHEET'!$T$9,"")</f>
        <v/>
      </c>
      <c r="E71" s="226" t="str">
        <f t="shared" si="1"/>
        <v/>
      </c>
      <c r="F71" s="227" t="str">
        <f>IF(C71&lt;&gt;"",'CALCULATOR SHEET'!$D$9,"")</f>
        <v/>
      </c>
      <c r="G71" s="227" t="str">
        <f>IF('CALCULATOR SHEET'!D82&lt;&gt;"",'CALCULATOR SHEET'!D82,"")</f>
        <v/>
      </c>
      <c r="H71" s="227" t="str">
        <f>IF(Q71="CCL",BOMS!AG71,"")</f>
        <v/>
      </c>
      <c r="I71" s="226">
        <v>1</v>
      </c>
      <c r="J71" s="227" t="str">
        <f>IF(C71&lt;&gt;"",'CALCULATOR SHEET'!K82,"")</f>
        <v/>
      </c>
      <c r="K71" s="227" t="str">
        <f>IF(J71=GENERAL!$H$6,GENERAL!$H$6,IF(J71=GENERAL!$H$7,GENERAL!$H$7,IF('PM-ORDER'!J71=GENERAL!$H$8,GENERAL!$H$8,"")))</f>
        <v/>
      </c>
      <c r="L71" s="227" t="str">
        <f>IF(C71&lt;&gt;"",'CALCULATOR SHEET'!G82,"")</f>
        <v/>
      </c>
      <c r="M71" s="227" t="str">
        <f>IF(C71&lt;&gt;"",'CALCULATOR SHEET'!O82,"")</f>
        <v/>
      </c>
      <c r="N71" s="227" t="str">
        <f>IF(C71&lt;&gt;"",'CALCULATOR SHEET'!H82,"")</f>
        <v/>
      </c>
      <c r="O71" s="229" t="str">
        <f>IF(D71&lt;&gt;"",'CALCULATOR SHEET'!I82,"")</f>
        <v/>
      </c>
      <c r="P71" s="229" t="str">
        <f>IF(E71&lt;&gt;"",'CALCULATOR SHEET'!J82,"")</f>
        <v/>
      </c>
      <c r="Q71" s="226" t="str">
        <f>IF('CALCULATOR SHEET'!K82=GENERAL!$H$9,GENERAL!$H$9,IF(OR('CALCULATOR SHEET'!K82=GENERAL!$H$6,'CALCULATOR SHEET'!K82=GENERAL!$H$7,'CALCULATOR SHEET'!K82=GENERAL!$H$8),"CCL",""))</f>
        <v/>
      </c>
      <c r="R71" s="226" t="str">
        <f>IF(C71&lt;&gt;"",'CALCULATOR SHEET'!M82,"")</f>
        <v/>
      </c>
      <c r="S71" s="226" t="str">
        <f>IF(D71&lt;&gt;"",'CALCULATOR SHEET'!N82,"")</f>
        <v/>
      </c>
      <c r="T71" s="228"/>
      <c r="U71" s="242"/>
      <c r="V71" s="242"/>
      <c r="W71" s="226" t="str">
        <f>IF(C71&lt;&gt;"",'CALCULATOR SHEET'!R82,"")</f>
        <v/>
      </c>
      <c r="X71" s="226"/>
      <c r="Y71" s="226">
        <v>1</v>
      </c>
      <c r="Z71" s="228"/>
      <c r="AA71" s="228" t="str">
        <f>IF(C71&lt;&gt;"",'CALCULATOR SHEET'!$H$9,"")</f>
        <v/>
      </c>
      <c r="AB71" s="228"/>
      <c r="AC71" s="228"/>
      <c r="AD71" s="230"/>
      <c r="AE71" s="231"/>
      <c r="AF71" s="162"/>
      <c r="AG71" s="249"/>
      <c r="AH71" s="249"/>
      <c r="AI71" s="248"/>
      <c r="AJ71" s="248"/>
      <c r="AK71" s="248"/>
      <c r="AL71" s="248"/>
      <c r="AM71" s="248"/>
      <c r="AN71" s="249"/>
      <c r="AO71" s="249"/>
    </row>
    <row r="72" spans="2:41" s="64" customFormat="1" ht="30" customHeight="1">
      <c r="B72" s="223">
        <v>68</v>
      </c>
      <c r="C72" s="224" t="str">
        <f>IF('CALCULATOR SHEET'!D83&lt;&gt;"",'CALCULATOR SHEET'!$T$5,"")</f>
        <v/>
      </c>
      <c r="D72" s="225" t="str">
        <f>IF('CALCULATOR SHEET'!D83&lt;&gt;"",'CALCULATOR SHEET'!$T$9,"")</f>
        <v/>
      </c>
      <c r="E72" s="226" t="str">
        <f t="shared" si="1"/>
        <v/>
      </c>
      <c r="F72" s="227" t="str">
        <f>IF(C72&lt;&gt;"",'CALCULATOR SHEET'!$D$9,"")</f>
        <v/>
      </c>
      <c r="G72" s="227" t="str">
        <f>IF('CALCULATOR SHEET'!D83&lt;&gt;"",'CALCULATOR SHEET'!D83,"")</f>
        <v/>
      </c>
      <c r="H72" s="227" t="str">
        <f>IF(Q72="CCL",BOMS!AG72,"")</f>
        <v/>
      </c>
      <c r="I72" s="226">
        <v>1</v>
      </c>
      <c r="J72" s="227" t="str">
        <f>IF(C72&lt;&gt;"",'CALCULATOR SHEET'!K83,"")</f>
        <v/>
      </c>
      <c r="K72" s="227" t="str">
        <f>IF(J72=GENERAL!$H$6,GENERAL!$H$6,IF(J72=GENERAL!$H$7,GENERAL!$H$7,IF('PM-ORDER'!J72=GENERAL!$H$8,GENERAL!$H$8,"")))</f>
        <v/>
      </c>
      <c r="L72" s="227" t="str">
        <f>IF(C72&lt;&gt;"",'CALCULATOR SHEET'!G83,"")</f>
        <v/>
      </c>
      <c r="M72" s="227" t="str">
        <f>IF(C72&lt;&gt;"",'CALCULATOR SHEET'!O83,"")</f>
        <v/>
      </c>
      <c r="N72" s="227" t="str">
        <f>IF(C72&lt;&gt;"",'CALCULATOR SHEET'!H83,"")</f>
        <v/>
      </c>
      <c r="O72" s="229" t="str">
        <f>IF(D72&lt;&gt;"",'CALCULATOR SHEET'!I83,"")</f>
        <v/>
      </c>
      <c r="P72" s="229" t="str">
        <f>IF(E72&lt;&gt;"",'CALCULATOR SHEET'!J83,"")</f>
        <v/>
      </c>
      <c r="Q72" s="226" t="str">
        <f>IF('CALCULATOR SHEET'!K83=GENERAL!$H$9,GENERAL!$H$9,IF(OR('CALCULATOR SHEET'!K83=GENERAL!$H$6,'CALCULATOR SHEET'!K83=GENERAL!$H$7,'CALCULATOR SHEET'!K83=GENERAL!$H$8),"CCL",""))</f>
        <v/>
      </c>
      <c r="R72" s="226" t="str">
        <f>IF(C72&lt;&gt;"",'CALCULATOR SHEET'!M83,"")</f>
        <v/>
      </c>
      <c r="S72" s="226" t="str">
        <f>IF(D72&lt;&gt;"",'CALCULATOR SHEET'!N83,"")</f>
        <v/>
      </c>
      <c r="T72" s="228"/>
      <c r="U72" s="242"/>
      <c r="V72" s="242"/>
      <c r="W72" s="226" t="str">
        <f>IF(C72&lt;&gt;"",'CALCULATOR SHEET'!R83,"")</f>
        <v/>
      </c>
      <c r="X72" s="226"/>
      <c r="Y72" s="226">
        <v>1</v>
      </c>
      <c r="Z72" s="228"/>
      <c r="AA72" s="228" t="str">
        <f>IF(C72&lt;&gt;"",'CALCULATOR SHEET'!$H$9,"")</f>
        <v/>
      </c>
      <c r="AB72" s="228"/>
      <c r="AC72" s="228"/>
      <c r="AD72" s="230"/>
      <c r="AE72" s="231"/>
      <c r="AF72" s="162"/>
      <c r="AG72" s="249"/>
      <c r="AH72" s="249"/>
      <c r="AI72" s="248"/>
      <c r="AJ72" s="248"/>
      <c r="AK72" s="248"/>
      <c r="AL72" s="248"/>
      <c r="AM72" s="248"/>
      <c r="AN72" s="249"/>
      <c r="AO72" s="249"/>
    </row>
    <row r="73" spans="2:41" s="64" customFormat="1" ht="30" customHeight="1">
      <c r="B73" s="223">
        <v>69</v>
      </c>
      <c r="C73" s="224" t="str">
        <f>IF('CALCULATOR SHEET'!D84&lt;&gt;"",'CALCULATOR SHEET'!$T$5,"")</f>
        <v/>
      </c>
      <c r="D73" s="225" t="str">
        <f>IF('CALCULATOR SHEET'!D84&lt;&gt;"",'CALCULATOR SHEET'!$T$9,"")</f>
        <v/>
      </c>
      <c r="E73" s="226" t="str">
        <f t="shared" si="1"/>
        <v/>
      </c>
      <c r="F73" s="227" t="str">
        <f>IF(C73&lt;&gt;"",'CALCULATOR SHEET'!$D$9,"")</f>
        <v/>
      </c>
      <c r="G73" s="227" t="str">
        <f>IF('CALCULATOR SHEET'!D84&lt;&gt;"",'CALCULATOR SHEET'!D84,"")</f>
        <v/>
      </c>
      <c r="H73" s="227" t="str">
        <f>IF(Q73="CCL",BOMS!AG73,"")</f>
        <v/>
      </c>
      <c r="I73" s="226">
        <v>1</v>
      </c>
      <c r="J73" s="227" t="str">
        <f>IF(C73&lt;&gt;"",'CALCULATOR SHEET'!K84,"")</f>
        <v/>
      </c>
      <c r="K73" s="227" t="str">
        <f>IF(J73=GENERAL!$H$6,GENERAL!$H$6,IF(J73=GENERAL!$H$7,GENERAL!$H$7,IF('PM-ORDER'!J73=GENERAL!$H$8,GENERAL!$H$8,"")))</f>
        <v/>
      </c>
      <c r="L73" s="227" t="str">
        <f>IF(C73&lt;&gt;"",'CALCULATOR SHEET'!G84,"")</f>
        <v/>
      </c>
      <c r="M73" s="227" t="str">
        <f>IF(C73&lt;&gt;"",'CALCULATOR SHEET'!O84,"")</f>
        <v/>
      </c>
      <c r="N73" s="227" t="str">
        <f>IF(C73&lt;&gt;"",'CALCULATOR SHEET'!H84,"")</f>
        <v/>
      </c>
      <c r="O73" s="229" t="str">
        <f>IF(D73&lt;&gt;"",'CALCULATOR SHEET'!I84,"")</f>
        <v/>
      </c>
      <c r="P73" s="229" t="str">
        <f>IF(E73&lt;&gt;"",'CALCULATOR SHEET'!J84,"")</f>
        <v/>
      </c>
      <c r="Q73" s="226" t="str">
        <f>IF('CALCULATOR SHEET'!K84=GENERAL!$H$9,GENERAL!$H$9,IF(OR('CALCULATOR SHEET'!K84=GENERAL!$H$6,'CALCULATOR SHEET'!K84=GENERAL!$H$7,'CALCULATOR SHEET'!K84=GENERAL!$H$8),"CCL",""))</f>
        <v/>
      </c>
      <c r="R73" s="226" t="str">
        <f>IF(C73&lt;&gt;"",'CALCULATOR SHEET'!M84,"")</f>
        <v/>
      </c>
      <c r="S73" s="226" t="str">
        <f>IF(D73&lt;&gt;"",'CALCULATOR SHEET'!N84,"")</f>
        <v/>
      </c>
      <c r="T73" s="228"/>
      <c r="U73" s="242"/>
      <c r="V73" s="242"/>
      <c r="W73" s="226" t="str">
        <f>IF(C73&lt;&gt;"",'CALCULATOR SHEET'!R84,"")</f>
        <v/>
      </c>
      <c r="X73" s="226"/>
      <c r="Y73" s="226">
        <v>1</v>
      </c>
      <c r="Z73" s="228"/>
      <c r="AA73" s="228" t="str">
        <f>IF(C73&lt;&gt;"",'CALCULATOR SHEET'!$H$9,"")</f>
        <v/>
      </c>
      <c r="AB73" s="228"/>
      <c r="AC73" s="228"/>
      <c r="AD73" s="230"/>
      <c r="AE73" s="231"/>
      <c r="AF73" s="162"/>
      <c r="AG73" s="249"/>
      <c r="AH73" s="249"/>
      <c r="AI73" s="248"/>
      <c r="AJ73" s="248"/>
      <c r="AK73" s="248"/>
      <c r="AL73" s="248"/>
      <c r="AM73" s="248"/>
      <c r="AN73" s="249"/>
      <c r="AO73" s="249"/>
    </row>
    <row r="74" spans="2:41" s="64" customFormat="1" ht="30" customHeight="1">
      <c r="B74" s="223">
        <v>70</v>
      </c>
      <c r="C74" s="224" t="str">
        <f>IF('CALCULATOR SHEET'!D85&lt;&gt;"",'CALCULATOR SHEET'!$T$5,"")</f>
        <v/>
      </c>
      <c r="D74" s="225" t="str">
        <f>IF('CALCULATOR SHEET'!D85&lt;&gt;"",'CALCULATOR SHEET'!$T$9,"")</f>
        <v/>
      </c>
      <c r="E74" s="226" t="str">
        <f t="shared" si="1"/>
        <v/>
      </c>
      <c r="F74" s="227" t="str">
        <f>IF(C74&lt;&gt;"",'CALCULATOR SHEET'!$D$9,"")</f>
        <v/>
      </c>
      <c r="G74" s="227" t="str">
        <f>IF('CALCULATOR SHEET'!D85&lt;&gt;"",'CALCULATOR SHEET'!D85,"")</f>
        <v/>
      </c>
      <c r="H74" s="227" t="str">
        <f>IF(Q74="CCL",BOMS!AG74,"")</f>
        <v/>
      </c>
      <c r="I74" s="226">
        <v>1</v>
      </c>
      <c r="J74" s="227" t="str">
        <f>IF(C74&lt;&gt;"",'CALCULATOR SHEET'!K85,"")</f>
        <v/>
      </c>
      <c r="K74" s="227" t="str">
        <f>IF(J74=GENERAL!$H$6,GENERAL!$H$6,IF(J74=GENERAL!$H$7,GENERAL!$H$7,IF('PM-ORDER'!J74=GENERAL!$H$8,GENERAL!$H$8,"")))</f>
        <v/>
      </c>
      <c r="L74" s="227" t="str">
        <f>IF(C74&lt;&gt;"",'CALCULATOR SHEET'!G85,"")</f>
        <v/>
      </c>
      <c r="M74" s="227" t="str">
        <f>IF(C74&lt;&gt;"",'CALCULATOR SHEET'!O85,"")</f>
        <v/>
      </c>
      <c r="N74" s="227" t="str">
        <f>IF(C74&lt;&gt;"",'CALCULATOR SHEET'!H85,"")</f>
        <v/>
      </c>
      <c r="O74" s="229" t="str">
        <f>IF(D74&lt;&gt;"",'CALCULATOR SHEET'!I85,"")</f>
        <v/>
      </c>
      <c r="P74" s="229" t="str">
        <f>IF(E74&lt;&gt;"",'CALCULATOR SHEET'!J85,"")</f>
        <v/>
      </c>
      <c r="Q74" s="226" t="str">
        <f>IF('CALCULATOR SHEET'!K85=GENERAL!$H$9,GENERAL!$H$9,IF(OR('CALCULATOR SHEET'!K85=GENERAL!$H$6,'CALCULATOR SHEET'!K85=GENERAL!$H$7,'CALCULATOR SHEET'!K85=GENERAL!$H$8),"CCL",""))</f>
        <v/>
      </c>
      <c r="R74" s="226" t="str">
        <f>IF(C74&lt;&gt;"",'CALCULATOR SHEET'!M85,"")</f>
        <v/>
      </c>
      <c r="S74" s="226" t="str">
        <f>IF(D74&lt;&gt;"",'CALCULATOR SHEET'!N85,"")</f>
        <v/>
      </c>
      <c r="T74" s="228"/>
      <c r="U74" s="242"/>
      <c r="V74" s="242"/>
      <c r="W74" s="226" t="str">
        <f>IF(C74&lt;&gt;"",'CALCULATOR SHEET'!R85,"")</f>
        <v/>
      </c>
      <c r="X74" s="226"/>
      <c r="Y74" s="226">
        <v>1</v>
      </c>
      <c r="Z74" s="228"/>
      <c r="AA74" s="228" t="str">
        <f>IF(C74&lt;&gt;"",'CALCULATOR SHEET'!$H$9,"")</f>
        <v/>
      </c>
      <c r="AB74" s="228"/>
      <c r="AC74" s="228"/>
      <c r="AD74" s="230"/>
      <c r="AE74" s="231"/>
      <c r="AF74" s="162"/>
      <c r="AG74" s="249"/>
      <c r="AH74" s="249"/>
      <c r="AI74" s="248"/>
      <c r="AJ74" s="248"/>
      <c r="AK74" s="248"/>
      <c r="AL74" s="248"/>
      <c r="AM74" s="248"/>
      <c r="AN74" s="249"/>
      <c r="AO74" s="249"/>
    </row>
    <row r="75" spans="2:41" s="64" customFormat="1" ht="30" customHeight="1">
      <c r="B75" s="223">
        <v>71</v>
      </c>
      <c r="C75" s="224" t="str">
        <f>IF('CALCULATOR SHEET'!D86&lt;&gt;"",'CALCULATOR SHEET'!$T$5,"")</f>
        <v/>
      </c>
      <c r="D75" s="225" t="str">
        <f>IF('CALCULATOR SHEET'!D86&lt;&gt;"",'CALCULATOR SHEET'!$T$9,"")</f>
        <v/>
      </c>
      <c r="E75" s="226" t="str">
        <f t="shared" si="1"/>
        <v/>
      </c>
      <c r="F75" s="227" t="str">
        <f>IF(C75&lt;&gt;"",'CALCULATOR SHEET'!$D$9,"")</f>
        <v/>
      </c>
      <c r="G75" s="227" t="str">
        <f>IF('CALCULATOR SHEET'!D86&lt;&gt;"",'CALCULATOR SHEET'!D86,"")</f>
        <v/>
      </c>
      <c r="H75" s="227" t="str">
        <f>IF(Q75="CCL",BOMS!AG75,"")</f>
        <v/>
      </c>
      <c r="I75" s="226">
        <v>1</v>
      </c>
      <c r="J75" s="227" t="str">
        <f>IF(C75&lt;&gt;"",'CALCULATOR SHEET'!K86,"")</f>
        <v/>
      </c>
      <c r="K75" s="227" t="str">
        <f>IF(J75=GENERAL!$H$6,GENERAL!$H$6,IF(J75=GENERAL!$H$7,GENERAL!$H$7,IF('PM-ORDER'!J75=GENERAL!$H$8,GENERAL!$H$8,"")))</f>
        <v/>
      </c>
      <c r="L75" s="227" t="str">
        <f>IF(C75&lt;&gt;"",'CALCULATOR SHEET'!G86,"")</f>
        <v/>
      </c>
      <c r="M75" s="227" t="str">
        <f>IF(C75&lt;&gt;"",'CALCULATOR SHEET'!O86,"")</f>
        <v/>
      </c>
      <c r="N75" s="227" t="str">
        <f>IF(C75&lt;&gt;"",'CALCULATOR SHEET'!H86,"")</f>
        <v/>
      </c>
      <c r="O75" s="229" t="str">
        <f>IF(D75&lt;&gt;"",'CALCULATOR SHEET'!I86,"")</f>
        <v/>
      </c>
      <c r="P75" s="229" t="str">
        <f>IF(E75&lt;&gt;"",'CALCULATOR SHEET'!J86,"")</f>
        <v/>
      </c>
      <c r="Q75" s="226" t="str">
        <f>IF('CALCULATOR SHEET'!K86=GENERAL!$H$9,GENERAL!$H$9,IF(OR('CALCULATOR SHEET'!K86=GENERAL!$H$6,'CALCULATOR SHEET'!K86=GENERAL!$H$7,'CALCULATOR SHEET'!K86=GENERAL!$H$8),"CCL",""))</f>
        <v/>
      </c>
      <c r="R75" s="226" t="str">
        <f>IF(C75&lt;&gt;"",'CALCULATOR SHEET'!M86,"")</f>
        <v/>
      </c>
      <c r="S75" s="226" t="str">
        <f>IF(D75&lt;&gt;"",'CALCULATOR SHEET'!N86,"")</f>
        <v/>
      </c>
      <c r="T75" s="228"/>
      <c r="U75" s="242"/>
      <c r="V75" s="242"/>
      <c r="W75" s="226" t="str">
        <f>IF(C75&lt;&gt;"",'CALCULATOR SHEET'!R86,"")</f>
        <v/>
      </c>
      <c r="X75" s="226"/>
      <c r="Y75" s="226">
        <v>1</v>
      </c>
      <c r="Z75" s="228"/>
      <c r="AA75" s="228" t="str">
        <f>IF(C75&lt;&gt;"",'CALCULATOR SHEET'!$H$9,"")</f>
        <v/>
      </c>
      <c r="AB75" s="228"/>
      <c r="AC75" s="228"/>
      <c r="AD75" s="230"/>
      <c r="AE75" s="231"/>
      <c r="AF75" s="162"/>
      <c r="AG75" s="249"/>
      <c r="AH75" s="249"/>
      <c r="AI75" s="248"/>
      <c r="AJ75" s="248"/>
      <c r="AK75" s="248"/>
      <c r="AL75" s="248"/>
      <c r="AM75" s="248"/>
      <c r="AN75" s="249"/>
      <c r="AO75" s="249"/>
    </row>
    <row r="76" spans="2:41" s="64" customFormat="1" ht="30" customHeight="1">
      <c r="B76" s="223">
        <v>72</v>
      </c>
      <c r="C76" s="224" t="str">
        <f>IF('CALCULATOR SHEET'!D87&lt;&gt;"",'CALCULATOR SHEET'!$T$5,"")</f>
        <v/>
      </c>
      <c r="D76" s="225" t="str">
        <f>IF('CALCULATOR SHEET'!D87&lt;&gt;"",'CALCULATOR SHEET'!$T$9,"")</f>
        <v/>
      </c>
      <c r="E76" s="226" t="str">
        <f t="shared" si="1"/>
        <v/>
      </c>
      <c r="F76" s="227" t="str">
        <f>IF(C76&lt;&gt;"",'CALCULATOR SHEET'!$D$9,"")</f>
        <v/>
      </c>
      <c r="G76" s="227" t="str">
        <f>IF('CALCULATOR SHEET'!D87&lt;&gt;"",'CALCULATOR SHEET'!D87,"")</f>
        <v/>
      </c>
      <c r="H76" s="227" t="str">
        <f>IF(Q76="CCL",BOMS!AG76,"")</f>
        <v/>
      </c>
      <c r="I76" s="226">
        <v>1</v>
      </c>
      <c r="J76" s="227" t="str">
        <f>IF(C76&lt;&gt;"",'CALCULATOR SHEET'!K87,"")</f>
        <v/>
      </c>
      <c r="K76" s="227" t="str">
        <f>IF(J76=GENERAL!$H$6,GENERAL!$H$6,IF(J76=GENERAL!$H$7,GENERAL!$H$7,IF('PM-ORDER'!J76=GENERAL!$H$8,GENERAL!$H$8,"")))</f>
        <v/>
      </c>
      <c r="L76" s="227" t="str">
        <f>IF(C76&lt;&gt;"",'CALCULATOR SHEET'!G87,"")</f>
        <v/>
      </c>
      <c r="M76" s="227" t="str">
        <f>IF(C76&lt;&gt;"",'CALCULATOR SHEET'!O87,"")</f>
        <v/>
      </c>
      <c r="N76" s="227" t="str">
        <f>IF(C76&lt;&gt;"",'CALCULATOR SHEET'!H87,"")</f>
        <v/>
      </c>
      <c r="O76" s="229" t="str">
        <f>IF(D76&lt;&gt;"",'CALCULATOR SHEET'!I87,"")</f>
        <v/>
      </c>
      <c r="P76" s="229" t="str">
        <f>IF(E76&lt;&gt;"",'CALCULATOR SHEET'!J87,"")</f>
        <v/>
      </c>
      <c r="Q76" s="226" t="str">
        <f>IF('CALCULATOR SHEET'!K87=GENERAL!$H$9,GENERAL!$H$9,IF(OR('CALCULATOR SHEET'!K87=GENERAL!$H$6,'CALCULATOR SHEET'!K87=GENERAL!$H$7,'CALCULATOR SHEET'!K87=GENERAL!$H$8),"CCL",""))</f>
        <v/>
      </c>
      <c r="R76" s="226" t="str">
        <f>IF(C76&lt;&gt;"",'CALCULATOR SHEET'!M87,"")</f>
        <v/>
      </c>
      <c r="S76" s="226" t="str">
        <f>IF(D76&lt;&gt;"",'CALCULATOR SHEET'!N87,"")</f>
        <v/>
      </c>
      <c r="T76" s="228"/>
      <c r="U76" s="242"/>
      <c r="V76" s="242"/>
      <c r="W76" s="226" t="str">
        <f>IF(C76&lt;&gt;"",'CALCULATOR SHEET'!R87,"")</f>
        <v/>
      </c>
      <c r="X76" s="226"/>
      <c r="Y76" s="226">
        <v>1</v>
      </c>
      <c r="Z76" s="228"/>
      <c r="AA76" s="228" t="str">
        <f>IF(C76&lt;&gt;"",'CALCULATOR SHEET'!$H$9,"")</f>
        <v/>
      </c>
      <c r="AB76" s="228"/>
      <c r="AC76" s="228"/>
      <c r="AD76" s="230"/>
      <c r="AE76" s="231"/>
      <c r="AF76" s="162"/>
      <c r="AG76" s="249"/>
      <c r="AH76" s="249"/>
      <c r="AI76" s="248"/>
      <c r="AJ76" s="248"/>
      <c r="AK76" s="248"/>
      <c r="AL76" s="248"/>
      <c r="AM76" s="248"/>
      <c r="AN76" s="249"/>
      <c r="AO76" s="249"/>
    </row>
    <row r="77" spans="2:41" s="64" customFormat="1" ht="30" customHeight="1">
      <c r="B77" s="223">
        <v>73</v>
      </c>
      <c r="C77" s="224" t="str">
        <f>IF('CALCULATOR SHEET'!D88&lt;&gt;"",'CALCULATOR SHEET'!$T$5,"")</f>
        <v/>
      </c>
      <c r="D77" s="225" t="str">
        <f>IF('CALCULATOR SHEET'!D88&lt;&gt;"",'CALCULATOR SHEET'!$T$9,"")</f>
        <v/>
      </c>
      <c r="E77" s="226" t="str">
        <f t="shared" si="1"/>
        <v/>
      </c>
      <c r="F77" s="227" t="str">
        <f>IF(C77&lt;&gt;"",'CALCULATOR SHEET'!$D$9,"")</f>
        <v/>
      </c>
      <c r="G77" s="227" t="str">
        <f>IF('CALCULATOR SHEET'!D88&lt;&gt;"",'CALCULATOR SHEET'!D88,"")</f>
        <v/>
      </c>
      <c r="H77" s="227" t="str">
        <f>IF(Q77="CCL",BOMS!AG77,"")</f>
        <v/>
      </c>
      <c r="I77" s="226">
        <v>1</v>
      </c>
      <c r="J77" s="227" t="str">
        <f>IF(C77&lt;&gt;"",'CALCULATOR SHEET'!K88,"")</f>
        <v/>
      </c>
      <c r="K77" s="227" t="str">
        <f>IF(J77=GENERAL!$H$6,GENERAL!$H$6,IF(J77=GENERAL!$H$7,GENERAL!$H$7,IF('PM-ORDER'!J77=GENERAL!$H$8,GENERAL!$H$8,"")))</f>
        <v/>
      </c>
      <c r="L77" s="227" t="str">
        <f>IF(C77&lt;&gt;"",'CALCULATOR SHEET'!G88,"")</f>
        <v/>
      </c>
      <c r="M77" s="227" t="str">
        <f>IF(C77&lt;&gt;"",'CALCULATOR SHEET'!O88,"")</f>
        <v/>
      </c>
      <c r="N77" s="227" t="str">
        <f>IF(C77&lt;&gt;"",'CALCULATOR SHEET'!H88,"")</f>
        <v/>
      </c>
      <c r="O77" s="229" t="str">
        <f>IF(D77&lt;&gt;"",'CALCULATOR SHEET'!I88,"")</f>
        <v/>
      </c>
      <c r="P77" s="229" t="str">
        <f>IF(E77&lt;&gt;"",'CALCULATOR SHEET'!J88,"")</f>
        <v/>
      </c>
      <c r="Q77" s="226" t="str">
        <f>IF('CALCULATOR SHEET'!K88=GENERAL!$H$9,GENERAL!$H$9,IF(OR('CALCULATOR SHEET'!K88=GENERAL!$H$6,'CALCULATOR SHEET'!K88=GENERAL!$H$7,'CALCULATOR SHEET'!K88=GENERAL!$H$8),"CCL",""))</f>
        <v/>
      </c>
      <c r="R77" s="226" t="str">
        <f>IF(C77&lt;&gt;"",'CALCULATOR SHEET'!M88,"")</f>
        <v/>
      </c>
      <c r="S77" s="226" t="str">
        <f>IF(D77&lt;&gt;"",'CALCULATOR SHEET'!N88,"")</f>
        <v/>
      </c>
      <c r="T77" s="228"/>
      <c r="U77" s="242"/>
      <c r="V77" s="242"/>
      <c r="W77" s="226" t="str">
        <f>IF(C77&lt;&gt;"",'CALCULATOR SHEET'!R88,"")</f>
        <v/>
      </c>
      <c r="X77" s="226"/>
      <c r="Y77" s="226">
        <v>1</v>
      </c>
      <c r="Z77" s="228"/>
      <c r="AA77" s="228" t="str">
        <f>IF(C77&lt;&gt;"",'CALCULATOR SHEET'!$H$9,"")</f>
        <v/>
      </c>
      <c r="AB77" s="228"/>
      <c r="AC77" s="228"/>
      <c r="AD77" s="230"/>
      <c r="AE77" s="231"/>
      <c r="AF77" s="162"/>
      <c r="AG77" s="249"/>
      <c r="AH77" s="249"/>
      <c r="AI77" s="248"/>
      <c r="AJ77" s="248"/>
      <c r="AK77" s="248"/>
      <c r="AL77" s="248"/>
      <c r="AM77" s="248"/>
      <c r="AN77" s="249"/>
      <c r="AO77" s="249"/>
    </row>
    <row r="78" spans="2:41" s="64" customFormat="1" ht="30" customHeight="1">
      <c r="B78" s="223">
        <v>74</v>
      </c>
      <c r="C78" s="224" t="str">
        <f>IF('CALCULATOR SHEET'!D89&lt;&gt;"",'CALCULATOR SHEET'!$T$5,"")</f>
        <v/>
      </c>
      <c r="D78" s="225" t="str">
        <f>IF('CALCULATOR SHEET'!D89&lt;&gt;"",'CALCULATOR SHEET'!$T$9,"")</f>
        <v/>
      </c>
      <c r="E78" s="226" t="str">
        <f t="shared" si="1"/>
        <v/>
      </c>
      <c r="F78" s="227" t="str">
        <f>IF(C78&lt;&gt;"",'CALCULATOR SHEET'!$D$9,"")</f>
        <v/>
      </c>
      <c r="G78" s="227" t="str">
        <f>IF('CALCULATOR SHEET'!D89&lt;&gt;"",'CALCULATOR SHEET'!D89,"")</f>
        <v/>
      </c>
      <c r="H78" s="227" t="str">
        <f>IF(Q78="CCL",BOMS!AG78,"")</f>
        <v/>
      </c>
      <c r="I78" s="226">
        <v>1</v>
      </c>
      <c r="J78" s="227" t="str">
        <f>IF(C78&lt;&gt;"",'CALCULATOR SHEET'!K89,"")</f>
        <v/>
      </c>
      <c r="K78" s="227" t="str">
        <f>IF(J78=GENERAL!$H$6,GENERAL!$H$6,IF(J78=GENERAL!$H$7,GENERAL!$H$7,IF('PM-ORDER'!J78=GENERAL!$H$8,GENERAL!$H$8,"")))</f>
        <v/>
      </c>
      <c r="L78" s="227" t="str">
        <f>IF(C78&lt;&gt;"",'CALCULATOR SHEET'!G89,"")</f>
        <v/>
      </c>
      <c r="M78" s="227" t="str">
        <f>IF(C78&lt;&gt;"",'CALCULATOR SHEET'!O89,"")</f>
        <v/>
      </c>
      <c r="N78" s="227" t="str">
        <f>IF(C78&lt;&gt;"",'CALCULATOR SHEET'!H89,"")</f>
        <v/>
      </c>
      <c r="O78" s="229" t="str">
        <f>IF(D78&lt;&gt;"",'CALCULATOR SHEET'!I89,"")</f>
        <v/>
      </c>
      <c r="P78" s="229" t="str">
        <f>IF(E78&lt;&gt;"",'CALCULATOR SHEET'!J89,"")</f>
        <v/>
      </c>
      <c r="Q78" s="226" t="str">
        <f>IF('CALCULATOR SHEET'!K89=GENERAL!$H$9,GENERAL!$H$9,IF(OR('CALCULATOR SHEET'!K89=GENERAL!$H$6,'CALCULATOR SHEET'!K89=GENERAL!$H$7,'CALCULATOR SHEET'!K89=GENERAL!$H$8),"CCL",""))</f>
        <v/>
      </c>
      <c r="R78" s="226" t="str">
        <f>IF(C78&lt;&gt;"",'CALCULATOR SHEET'!M89,"")</f>
        <v/>
      </c>
      <c r="S78" s="226" t="str">
        <f>IF(D78&lt;&gt;"",'CALCULATOR SHEET'!N89,"")</f>
        <v/>
      </c>
      <c r="T78" s="228"/>
      <c r="U78" s="242"/>
      <c r="V78" s="242"/>
      <c r="W78" s="226" t="str">
        <f>IF(C78&lt;&gt;"",'CALCULATOR SHEET'!R89,"")</f>
        <v/>
      </c>
      <c r="X78" s="226"/>
      <c r="Y78" s="226">
        <v>1</v>
      </c>
      <c r="Z78" s="228"/>
      <c r="AA78" s="228" t="str">
        <f>IF(C78&lt;&gt;"",'CALCULATOR SHEET'!$H$9,"")</f>
        <v/>
      </c>
      <c r="AB78" s="228"/>
      <c r="AC78" s="228"/>
      <c r="AD78" s="230"/>
      <c r="AE78" s="231"/>
      <c r="AF78" s="162"/>
      <c r="AG78" s="249"/>
      <c r="AH78" s="249"/>
      <c r="AI78" s="248"/>
      <c r="AJ78" s="248"/>
      <c r="AK78" s="248"/>
      <c r="AL78" s="248"/>
      <c r="AM78" s="248"/>
      <c r="AN78" s="249"/>
      <c r="AO78" s="249"/>
    </row>
    <row r="79" spans="2:41" s="64" customFormat="1" ht="30" customHeight="1">
      <c r="B79" s="223">
        <v>75</v>
      </c>
      <c r="C79" s="224" t="str">
        <f>IF('CALCULATOR SHEET'!D90&lt;&gt;"",'CALCULATOR SHEET'!$T$5,"")</f>
        <v/>
      </c>
      <c r="D79" s="225" t="str">
        <f>IF('CALCULATOR SHEET'!D90&lt;&gt;"",'CALCULATOR SHEET'!$T$9,"")</f>
        <v/>
      </c>
      <c r="E79" s="226" t="str">
        <f t="shared" si="1"/>
        <v/>
      </c>
      <c r="F79" s="227" t="str">
        <f>IF(C79&lt;&gt;"",'CALCULATOR SHEET'!$D$9,"")</f>
        <v/>
      </c>
      <c r="G79" s="227" t="str">
        <f>IF('CALCULATOR SHEET'!D90&lt;&gt;"",'CALCULATOR SHEET'!D90,"")</f>
        <v/>
      </c>
      <c r="H79" s="227" t="str">
        <f>IF(Q79="CCL",BOMS!AG79,"")</f>
        <v/>
      </c>
      <c r="I79" s="226">
        <v>1</v>
      </c>
      <c r="J79" s="227" t="str">
        <f>IF(C79&lt;&gt;"",'CALCULATOR SHEET'!K90,"")</f>
        <v/>
      </c>
      <c r="K79" s="227" t="str">
        <f>IF(J79=GENERAL!$H$6,GENERAL!$H$6,IF(J79=GENERAL!$H$7,GENERAL!$H$7,IF('PM-ORDER'!J79=GENERAL!$H$8,GENERAL!$H$8,"")))</f>
        <v/>
      </c>
      <c r="L79" s="227" t="str">
        <f>IF(C79&lt;&gt;"",'CALCULATOR SHEET'!G90,"")</f>
        <v/>
      </c>
      <c r="M79" s="227" t="str">
        <f>IF(C79&lt;&gt;"",'CALCULATOR SHEET'!O90,"")</f>
        <v/>
      </c>
      <c r="N79" s="227" t="str">
        <f>IF(C79&lt;&gt;"",'CALCULATOR SHEET'!H90,"")</f>
        <v/>
      </c>
      <c r="O79" s="229" t="str">
        <f>IF(D79&lt;&gt;"",'CALCULATOR SHEET'!I90,"")</f>
        <v/>
      </c>
      <c r="P79" s="229" t="str">
        <f>IF(E79&lt;&gt;"",'CALCULATOR SHEET'!J90,"")</f>
        <v/>
      </c>
      <c r="Q79" s="226" t="str">
        <f>IF('CALCULATOR SHEET'!K90=GENERAL!$H$9,GENERAL!$H$9,IF(OR('CALCULATOR SHEET'!K90=GENERAL!$H$6,'CALCULATOR SHEET'!K90=GENERAL!$H$7,'CALCULATOR SHEET'!K90=GENERAL!$H$8),"CCL",""))</f>
        <v/>
      </c>
      <c r="R79" s="226" t="str">
        <f>IF(C79&lt;&gt;"",'CALCULATOR SHEET'!M90,"")</f>
        <v/>
      </c>
      <c r="S79" s="226" t="str">
        <f>IF(D79&lt;&gt;"",'CALCULATOR SHEET'!N90,"")</f>
        <v/>
      </c>
      <c r="T79" s="228"/>
      <c r="U79" s="242"/>
      <c r="V79" s="242"/>
      <c r="W79" s="226" t="str">
        <f>IF(C79&lt;&gt;"",'CALCULATOR SHEET'!R90,"")</f>
        <v/>
      </c>
      <c r="X79" s="226"/>
      <c r="Y79" s="226">
        <v>1</v>
      </c>
      <c r="Z79" s="228"/>
      <c r="AA79" s="228" t="str">
        <f>IF(C79&lt;&gt;"",'CALCULATOR SHEET'!$H$9,"")</f>
        <v/>
      </c>
      <c r="AB79" s="228"/>
      <c r="AC79" s="228"/>
      <c r="AD79" s="230"/>
      <c r="AE79" s="231"/>
      <c r="AF79" s="162"/>
      <c r="AG79" s="249"/>
      <c r="AH79" s="249"/>
      <c r="AI79" s="248"/>
      <c r="AJ79" s="248"/>
      <c r="AK79" s="248"/>
      <c r="AL79" s="248"/>
      <c r="AM79" s="248"/>
      <c r="AN79" s="249"/>
      <c r="AO79" s="249"/>
    </row>
    <row r="80" spans="2:41" s="64" customFormat="1" ht="30" customHeight="1">
      <c r="B80" s="223">
        <v>76</v>
      </c>
      <c r="C80" s="224" t="str">
        <f>IF('CALCULATOR SHEET'!D91&lt;&gt;"",'CALCULATOR SHEET'!$T$5,"")</f>
        <v/>
      </c>
      <c r="D80" s="225" t="str">
        <f>IF('CALCULATOR SHEET'!D91&lt;&gt;"",'CALCULATOR SHEET'!$T$9,"")</f>
        <v/>
      </c>
      <c r="E80" s="226" t="str">
        <f t="shared" si="1"/>
        <v/>
      </c>
      <c r="F80" s="227" t="str">
        <f>IF(C80&lt;&gt;"",'CALCULATOR SHEET'!$D$9,"")</f>
        <v/>
      </c>
      <c r="G80" s="227" t="str">
        <f>IF('CALCULATOR SHEET'!D91&lt;&gt;"",'CALCULATOR SHEET'!D91,"")</f>
        <v/>
      </c>
      <c r="H80" s="227" t="str">
        <f>IF(Q80="CCL",BOMS!AG80,"")</f>
        <v/>
      </c>
      <c r="I80" s="226">
        <v>1</v>
      </c>
      <c r="J80" s="227" t="str">
        <f>IF(C80&lt;&gt;"",'CALCULATOR SHEET'!K91,"")</f>
        <v/>
      </c>
      <c r="K80" s="227" t="str">
        <f>IF(J80=GENERAL!$H$6,GENERAL!$H$6,IF(J80=GENERAL!$H$7,GENERAL!$H$7,IF('PM-ORDER'!J80=GENERAL!$H$8,GENERAL!$H$8,"")))</f>
        <v/>
      </c>
      <c r="L80" s="227" t="str">
        <f>IF(C80&lt;&gt;"",'CALCULATOR SHEET'!G91,"")</f>
        <v/>
      </c>
      <c r="M80" s="227" t="str">
        <f>IF(C80&lt;&gt;"",'CALCULATOR SHEET'!O91,"")</f>
        <v/>
      </c>
      <c r="N80" s="227" t="str">
        <f>IF(C80&lt;&gt;"",'CALCULATOR SHEET'!H91,"")</f>
        <v/>
      </c>
      <c r="O80" s="229" t="str">
        <f>IF(D80&lt;&gt;"",'CALCULATOR SHEET'!I91,"")</f>
        <v/>
      </c>
      <c r="P80" s="229" t="str">
        <f>IF(E80&lt;&gt;"",'CALCULATOR SHEET'!J91,"")</f>
        <v/>
      </c>
      <c r="Q80" s="226" t="str">
        <f>IF('CALCULATOR SHEET'!K91=GENERAL!$H$9,GENERAL!$H$9,IF(OR('CALCULATOR SHEET'!K91=GENERAL!$H$6,'CALCULATOR SHEET'!K91=GENERAL!$H$7,'CALCULATOR SHEET'!K91=GENERAL!$H$8),"CCL",""))</f>
        <v/>
      </c>
      <c r="R80" s="226" t="str">
        <f>IF(C80&lt;&gt;"",'CALCULATOR SHEET'!M91,"")</f>
        <v/>
      </c>
      <c r="S80" s="226" t="str">
        <f>IF(D80&lt;&gt;"",'CALCULATOR SHEET'!N91,"")</f>
        <v/>
      </c>
      <c r="T80" s="228"/>
      <c r="U80" s="242"/>
      <c r="V80" s="242"/>
      <c r="W80" s="226" t="str">
        <f>IF(C80&lt;&gt;"",'CALCULATOR SHEET'!R91,"")</f>
        <v/>
      </c>
      <c r="X80" s="226"/>
      <c r="Y80" s="226">
        <v>1</v>
      </c>
      <c r="Z80" s="228"/>
      <c r="AA80" s="228" t="str">
        <f>IF(C80&lt;&gt;"",'CALCULATOR SHEET'!$H$9,"")</f>
        <v/>
      </c>
      <c r="AB80" s="228"/>
      <c r="AC80" s="228"/>
      <c r="AD80" s="230"/>
      <c r="AE80" s="231"/>
      <c r="AF80" s="162"/>
      <c r="AG80" s="249"/>
      <c r="AH80" s="249"/>
      <c r="AI80" s="248"/>
      <c r="AJ80" s="248"/>
      <c r="AK80" s="248"/>
      <c r="AL80" s="248"/>
      <c r="AM80" s="248"/>
      <c r="AN80" s="249"/>
      <c r="AO80" s="249"/>
    </row>
    <row r="81" spans="2:41" s="64" customFormat="1" ht="30" customHeight="1">
      <c r="B81" s="223">
        <v>77</v>
      </c>
      <c r="C81" s="224" t="str">
        <f>IF('CALCULATOR SHEET'!D92&lt;&gt;"",'CALCULATOR SHEET'!$T$5,"")</f>
        <v/>
      </c>
      <c r="D81" s="225" t="str">
        <f>IF('CALCULATOR SHEET'!D92&lt;&gt;"",'CALCULATOR SHEET'!$T$9,"")</f>
        <v/>
      </c>
      <c r="E81" s="226" t="str">
        <f t="shared" si="1"/>
        <v/>
      </c>
      <c r="F81" s="227" t="str">
        <f>IF(C81&lt;&gt;"",'CALCULATOR SHEET'!$D$9,"")</f>
        <v/>
      </c>
      <c r="G81" s="227" t="str">
        <f>IF('CALCULATOR SHEET'!D92&lt;&gt;"",'CALCULATOR SHEET'!D92,"")</f>
        <v/>
      </c>
      <c r="H81" s="227" t="str">
        <f>IF(Q81="CCL",BOMS!AG81,"")</f>
        <v/>
      </c>
      <c r="I81" s="226">
        <v>1</v>
      </c>
      <c r="J81" s="227" t="str">
        <f>IF(C81&lt;&gt;"",'CALCULATOR SHEET'!K92,"")</f>
        <v/>
      </c>
      <c r="K81" s="227" t="str">
        <f>IF(J81=GENERAL!$H$6,GENERAL!$H$6,IF(J81=GENERAL!$H$7,GENERAL!$H$7,IF('PM-ORDER'!J81=GENERAL!$H$8,GENERAL!$H$8,"")))</f>
        <v/>
      </c>
      <c r="L81" s="227" t="str">
        <f>IF(C81&lt;&gt;"",'CALCULATOR SHEET'!G92,"")</f>
        <v/>
      </c>
      <c r="M81" s="227" t="str">
        <f>IF(C81&lt;&gt;"",'CALCULATOR SHEET'!O92,"")</f>
        <v/>
      </c>
      <c r="N81" s="227" t="str">
        <f>IF(C81&lt;&gt;"",'CALCULATOR SHEET'!H92,"")</f>
        <v/>
      </c>
      <c r="O81" s="229" t="str">
        <f>IF(D81&lt;&gt;"",'CALCULATOR SHEET'!I92,"")</f>
        <v/>
      </c>
      <c r="P81" s="229" t="str">
        <f>IF(E81&lt;&gt;"",'CALCULATOR SHEET'!J92,"")</f>
        <v/>
      </c>
      <c r="Q81" s="226" t="str">
        <f>IF('CALCULATOR SHEET'!K92=GENERAL!$H$9,GENERAL!$H$9,IF(OR('CALCULATOR SHEET'!K92=GENERAL!$H$6,'CALCULATOR SHEET'!K92=GENERAL!$H$7,'CALCULATOR SHEET'!K92=GENERAL!$H$8),"CCL",""))</f>
        <v/>
      </c>
      <c r="R81" s="226" t="str">
        <f>IF(C81&lt;&gt;"",'CALCULATOR SHEET'!M92,"")</f>
        <v/>
      </c>
      <c r="S81" s="226" t="str">
        <f>IF(D81&lt;&gt;"",'CALCULATOR SHEET'!N92,"")</f>
        <v/>
      </c>
      <c r="T81" s="228"/>
      <c r="U81" s="242"/>
      <c r="V81" s="242"/>
      <c r="W81" s="226" t="str">
        <f>IF(C81&lt;&gt;"",'CALCULATOR SHEET'!R92,"")</f>
        <v/>
      </c>
      <c r="X81" s="226"/>
      <c r="Y81" s="226">
        <v>1</v>
      </c>
      <c r="Z81" s="228"/>
      <c r="AA81" s="228" t="str">
        <f>IF(C81&lt;&gt;"",'CALCULATOR SHEET'!$H$9,"")</f>
        <v/>
      </c>
      <c r="AB81" s="228"/>
      <c r="AC81" s="228"/>
      <c r="AD81" s="230"/>
      <c r="AE81" s="231"/>
      <c r="AF81" s="162"/>
      <c r="AG81" s="249"/>
      <c r="AH81" s="249"/>
      <c r="AI81" s="248"/>
      <c r="AJ81" s="248"/>
      <c r="AK81" s="248"/>
      <c r="AL81" s="248"/>
      <c r="AM81" s="248"/>
      <c r="AN81" s="249"/>
      <c r="AO81" s="249"/>
    </row>
    <row r="82" spans="2:41" s="64" customFormat="1" ht="30" customHeight="1">
      <c r="B82" s="223">
        <v>78</v>
      </c>
      <c r="C82" s="224" t="str">
        <f>IF('CALCULATOR SHEET'!D93&lt;&gt;"",'CALCULATOR SHEET'!$T$5,"")</f>
        <v/>
      </c>
      <c r="D82" s="225" t="str">
        <f>IF('CALCULATOR SHEET'!D93&lt;&gt;"",'CALCULATOR SHEET'!$T$9,"")</f>
        <v/>
      </c>
      <c r="E82" s="226" t="str">
        <f t="shared" si="1"/>
        <v/>
      </c>
      <c r="F82" s="227" t="str">
        <f>IF(C82&lt;&gt;"",'CALCULATOR SHEET'!$D$9,"")</f>
        <v/>
      </c>
      <c r="G82" s="227" t="str">
        <f>IF('CALCULATOR SHEET'!D93&lt;&gt;"",'CALCULATOR SHEET'!D93,"")</f>
        <v/>
      </c>
      <c r="H82" s="227" t="str">
        <f>IF(Q82="CCL",BOMS!AG82,"")</f>
        <v/>
      </c>
      <c r="I82" s="226">
        <v>1</v>
      </c>
      <c r="J82" s="227" t="str">
        <f>IF(C82&lt;&gt;"",'CALCULATOR SHEET'!K93,"")</f>
        <v/>
      </c>
      <c r="K82" s="227" t="str">
        <f>IF(J82=GENERAL!$H$6,GENERAL!$H$6,IF(J82=GENERAL!$H$7,GENERAL!$H$7,IF('PM-ORDER'!J82=GENERAL!$H$8,GENERAL!$H$8,"")))</f>
        <v/>
      </c>
      <c r="L82" s="227" t="str">
        <f>IF(C82&lt;&gt;"",'CALCULATOR SHEET'!G93,"")</f>
        <v/>
      </c>
      <c r="M82" s="227" t="str">
        <f>IF(C82&lt;&gt;"",'CALCULATOR SHEET'!O93,"")</f>
        <v/>
      </c>
      <c r="N82" s="227" t="str">
        <f>IF(C82&lt;&gt;"",'CALCULATOR SHEET'!H93,"")</f>
        <v/>
      </c>
      <c r="O82" s="229" t="str">
        <f>IF(D82&lt;&gt;"",'CALCULATOR SHEET'!I93,"")</f>
        <v/>
      </c>
      <c r="P82" s="229" t="str">
        <f>IF(E82&lt;&gt;"",'CALCULATOR SHEET'!J93,"")</f>
        <v/>
      </c>
      <c r="Q82" s="226" t="str">
        <f>IF('CALCULATOR SHEET'!K93=GENERAL!$H$9,GENERAL!$H$9,IF(OR('CALCULATOR SHEET'!K93=GENERAL!$H$6,'CALCULATOR SHEET'!K93=GENERAL!$H$7,'CALCULATOR SHEET'!K93=GENERAL!$H$8),"CCL",""))</f>
        <v/>
      </c>
      <c r="R82" s="226" t="str">
        <f>IF(C82&lt;&gt;"",'CALCULATOR SHEET'!M93,"")</f>
        <v/>
      </c>
      <c r="S82" s="226" t="str">
        <f>IF(D82&lt;&gt;"",'CALCULATOR SHEET'!N93,"")</f>
        <v/>
      </c>
      <c r="T82" s="228"/>
      <c r="U82" s="242"/>
      <c r="V82" s="242"/>
      <c r="W82" s="226" t="str">
        <f>IF(C82&lt;&gt;"",'CALCULATOR SHEET'!R93,"")</f>
        <v/>
      </c>
      <c r="X82" s="226"/>
      <c r="Y82" s="226">
        <v>1</v>
      </c>
      <c r="Z82" s="228"/>
      <c r="AA82" s="228" t="str">
        <f>IF(C82&lt;&gt;"",'CALCULATOR SHEET'!$H$9,"")</f>
        <v/>
      </c>
      <c r="AB82" s="228"/>
      <c r="AC82" s="228"/>
      <c r="AD82" s="230"/>
      <c r="AE82" s="231"/>
      <c r="AF82" s="162"/>
      <c r="AG82" s="249"/>
      <c r="AH82" s="249"/>
      <c r="AI82" s="248"/>
      <c r="AJ82" s="248"/>
      <c r="AK82" s="248"/>
      <c r="AL82" s="248"/>
      <c r="AM82" s="248"/>
      <c r="AN82" s="249"/>
      <c r="AO82" s="249"/>
    </row>
    <row r="83" spans="2:41" s="64" customFormat="1" ht="30" customHeight="1">
      <c r="B83" s="223">
        <v>79</v>
      </c>
      <c r="C83" s="224" t="str">
        <f>IF('CALCULATOR SHEET'!D94&lt;&gt;"",'CALCULATOR SHEET'!$T$5,"")</f>
        <v/>
      </c>
      <c r="D83" s="225" t="str">
        <f>IF('CALCULATOR SHEET'!D94&lt;&gt;"",'CALCULATOR SHEET'!$T$9,"")</f>
        <v/>
      </c>
      <c r="E83" s="226" t="str">
        <f t="shared" si="1"/>
        <v/>
      </c>
      <c r="F83" s="227" t="str">
        <f>IF(C83&lt;&gt;"",'CALCULATOR SHEET'!$D$9,"")</f>
        <v/>
      </c>
      <c r="G83" s="227" t="str">
        <f>IF('CALCULATOR SHEET'!D94&lt;&gt;"",'CALCULATOR SHEET'!D94,"")</f>
        <v/>
      </c>
      <c r="H83" s="227" t="str">
        <f>IF(Q83="CCL",BOMS!AG83,"")</f>
        <v/>
      </c>
      <c r="I83" s="226">
        <v>1</v>
      </c>
      <c r="J83" s="227" t="str">
        <f>IF(C83&lt;&gt;"",'CALCULATOR SHEET'!K94,"")</f>
        <v/>
      </c>
      <c r="K83" s="227" t="str">
        <f>IF(J83=GENERAL!$H$6,GENERAL!$H$6,IF(J83=GENERAL!$H$7,GENERAL!$H$7,IF('PM-ORDER'!J83=GENERAL!$H$8,GENERAL!$H$8,"")))</f>
        <v/>
      </c>
      <c r="L83" s="227" t="str">
        <f>IF(C83&lt;&gt;"",'CALCULATOR SHEET'!G94,"")</f>
        <v/>
      </c>
      <c r="M83" s="227" t="str">
        <f>IF(C83&lt;&gt;"",'CALCULATOR SHEET'!O94,"")</f>
        <v/>
      </c>
      <c r="N83" s="227" t="str">
        <f>IF(C83&lt;&gt;"",'CALCULATOR SHEET'!H94,"")</f>
        <v/>
      </c>
      <c r="O83" s="229" t="str">
        <f>IF(D83&lt;&gt;"",'CALCULATOR SHEET'!I94,"")</f>
        <v/>
      </c>
      <c r="P83" s="229" t="str">
        <f>IF(E83&lt;&gt;"",'CALCULATOR SHEET'!J94,"")</f>
        <v/>
      </c>
      <c r="Q83" s="226" t="str">
        <f>IF('CALCULATOR SHEET'!K94=GENERAL!$H$9,GENERAL!$H$9,IF(OR('CALCULATOR SHEET'!K94=GENERAL!$H$6,'CALCULATOR SHEET'!K94=GENERAL!$H$7,'CALCULATOR SHEET'!K94=GENERAL!$H$8),"CCL",""))</f>
        <v/>
      </c>
      <c r="R83" s="226" t="str">
        <f>IF(C83&lt;&gt;"",'CALCULATOR SHEET'!M94,"")</f>
        <v/>
      </c>
      <c r="S83" s="226" t="str">
        <f>IF(D83&lt;&gt;"",'CALCULATOR SHEET'!N94,"")</f>
        <v/>
      </c>
      <c r="T83" s="228"/>
      <c r="U83" s="242"/>
      <c r="V83" s="242"/>
      <c r="W83" s="226" t="str">
        <f>IF(C83&lt;&gt;"",'CALCULATOR SHEET'!R94,"")</f>
        <v/>
      </c>
      <c r="X83" s="226"/>
      <c r="Y83" s="226">
        <v>1</v>
      </c>
      <c r="Z83" s="228"/>
      <c r="AA83" s="228" t="str">
        <f>IF(C83&lt;&gt;"",'CALCULATOR SHEET'!$H$9,"")</f>
        <v/>
      </c>
      <c r="AB83" s="228"/>
      <c r="AC83" s="228"/>
      <c r="AD83" s="230"/>
      <c r="AE83" s="231"/>
      <c r="AF83" s="162"/>
      <c r="AG83" s="249"/>
      <c r="AH83" s="249"/>
      <c r="AI83" s="248"/>
      <c r="AJ83" s="248"/>
      <c r="AK83" s="248"/>
      <c r="AL83" s="248"/>
      <c r="AM83" s="248"/>
      <c r="AN83" s="249"/>
      <c r="AO83" s="249"/>
    </row>
    <row r="84" spans="2:41" s="64" customFormat="1" ht="30" customHeight="1">
      <c r="B84" s="223">
        <v>80</v>
      </c>
      <c r="C84" s="224" t="str">
        <f>IF('CALCULATOR SHEET'!D95&lt;&gt;"",'CALCULATOR SHEET'!$T$5,"")</f>
        <v/>
      </c>
      <c r="D84" s="225" t="str">
        <f>IF('CALCULATOR SHEET'!D95&lt;&gt;"",'CALCULATOR SHEET'!$T$9,"")</f>
        <v/>
      </c>
      <c r="E84" s="226" t="str">
        <f t="shared" si="1"/>
        <v/>
      </c>
      <c r="F84" s="227" t="str">
        <f>IF(C84&lt;&gt;"",'CALCULATOR SHEET'!$D$9,"")</f>
        <v/>
      </c>
      <c r="G84" s="227" t="str">
        <f>IF('CALCULATOR SHEET'!D95&lt;&gt;"",'CALCULATOR SHEET'!D95,"")</f>
        <v/>
      </c>
      <c r="H84" s="227" t="str">
        <f>IF(Q84="CCL",BOMS!AG84,"")</f>
        <v/>
      </c>
      <c r="I84" s="226">
        <v>1</v>
      </c>
      <c r="J84" s="227" t="str">
        <f>IF(C84&lt;&gt;"",'CALCULATOR SHEET'!K95,"")</f>
        <v/>
      </c>
      <c r="K84" s="227" t="str">
        <f>IF(J84=GENERAL!$H$6,GENERAL!$H$6,IF(J84=GENERAL!$H$7,GENERAL!$H$7,IF('PM-ORDER'!J84=GENERAL!$H$8,GENERAL!$H$8,"")))</f>
        <v/>
      </c>
      <c r="L84" s="227" t="str">
        <f>IF(C84&lt;&gt;"",'CALCULATOR SHEET'!G95,"")</f>
        <v/>
      </c>
      <c r="M84" s="227" t="str">
        <f>IF(C84&lt;&gt;"",'CALCULATOR SHEET'!O95,"")</f>
        <v/>
      </c>
      <c r="N84" s="227" t="str">
        <f>IF(C84&lt;&gt;"",'CALCULATOR SHEET'!H95,"")</f>
        <v/>
      </c>
      <c r="O84" s="229" t="str">
        <f>IF(D84&lt;&gt;"",'CALCULATOR SHEET'!I95,"")</f>
        <v/>
      </c>
      <c r="P84" s="229" t="str">
        <f>IF(E84&lt;&gt;"",'CALCULATOR SHEET'!J95,"")</f>
        <v/>
      </c>
      <c r="Q84" s="226" t="str">
        <f>IF('CALCULATOR SHEET'!K95=GENERAL!$H$9,GENERAL!$H$9,IF(OR('CALCULATOR SHEET'!K95=GENERAL!$H$6,'CALCULATOR SHEET'!K95=GENERAL!$H$7,'CALCULATOR SHEET'!K95=GENERAL!$H$8),"CCL",""))</f>
        <v/>
      </c>
      <c r="R84" s="226" t="str">
        <f>IF(C84&lt;&gt;"",'CALCULATOR SHEET'!M95,"")</f>
        <v/>
      </c>
      <c r="S84" s="226" t="str">
        <f>IF(D84&lt;&gt;"",'CALCULATOR SHEET'!N95,"")</f>
        <v/>
      </c>
      <c r="T84" s="228"/>
      <c r="U84" s="242"/>
      <c r="V84" s="242"/>
      <c r="W84" s="226" t="str">
        <f>IF(C84&lt;&gt;"",'CALCULATOR SHEET'!R95,"")</f>
        <v/>
      </c>
      <c r="X84" s="226"/>
      <c r="Y84" s="226">
        <v>1</v>
      </c>
      <c r="Z84" s="228"/>
      <c r="AA84" s="228" t="str">
        <f>IF(C84&lt;&gt;"",'CALCULATOR SHEET'!$H$9,"")</f>
        <v/>
      </c>
      <c r="AB84" s="228"/>
      <c r="AC84" s="228"/>
      <c r="AD84" s="230"/>
      <c r="AE84" s="231"/>
      <c r="AF84" s="162"/>
      <c r="AG84" s="249"/>
      <c r="AH84" s="249"/>
      <c r="AI84" s="248"/>
      <c r="AJ84" s="248"/>
      <c r="AK84" s="248"/>
      <c r="AL84" s="248"/>
      <c r="AM84" s="248"/>
      <c r="AN84" s="249"/>
      <c r="AO84" s="249"/>
    </row>
    <row r="85" spans="2:41" s="64" customFormat="1" ht="30" customHeight="1">
      <c r="B85" s="223">
        <v>81</v>
      </c>
      <c r="C85" s="224" t="str">
        <f>IF('CALCULATOR SHEET'!D96&lt;&gt;"",'CALCULATOR SHEET'!$T$5,"")</f>
        <v/>
      </c>
      <c r="D85" s="225" t="str">
        <f>IF('CALCULATOR SHEET'!D96&lt;&gt;"",'CALCULATOR SHEET'!$T$9,"")</f>
        <v/>
      </c>
      <c r="E85" s="226" t="str">
        <f t="shared" si="1"/>
        <v/>
      </c>
      <c r="F85" s="227" t="str">
        <f>IF(C85&lt;&gt;"",'CALCULATOR SHEET'!$D$9,"")</f>
        <v/>
      </c>
      <c r="G85" s="227" t="str">
        <f>IF('CALCULATOR SHEET'!D96&lt;&gt;"",'CALCULATOR SHEET'!D96,"")</f>
        <v/>
      </c>
      <c r="H85" s="227" t="str">
        <f>IF(Q85="CCL",BOMS!AG85,"")</f>
        <v/>
      </c>
      <c r="I85" s="226">
        <v>1</v>
      </c>
      <c r="J85" s="227" t="str">
        <f>IF(C85&lt;&gt;"",'CALCULATOR SHEET'!K96,"")</f>
        <v/>
      </c>
      <c r="K85" s="227" t="str">
        <f>IF(J85=GENERAL!$H$6,GENERAL!$H$6,IF(J85=GENERAL!$H$7,GENERAL!$H$7,IF('PM-ORDER'!J85=GENERAL!$H$8,GENERAL!$H$8,"")))</f>
        <v/>
      </c>
      <c r="L85" s="227" t="str">
        <f>IF(C85&lt;&gt;"",'CALCULATOR SHEET'!G96,"")</f>
        <v/>
      </c>
      <c r="M85" s="227" t="str">
        <f>IF(C85&lt;&gt;"",'CALCULATOR SHEET'!O96,"")</f>
        <v/>
      </c>
      <c r="N85" s="227" t="str">
        <f>IF(C85&lt;&gt;"",'CALCULATOR SHEET'!H96,"")</f>
        <v/>
      </c>
      <c r="O85" s="229" t="str">
        <f>IF(D85&lt;&gt;"",'CALCULATOR SHEET'!I96,"")</f>
        <v/>
      </c>
      <c r="P85" s="229" t="str">
        <f>IF(E85&lt;&gt;"",'CALCULATOR SHEET'!J96,"")</f>
        <v/>
      </c>
      <c r="Q85" s="226" t="str">
        <f>IF('CALCULATOR SHEET'!K96=GENERAL!$H$9,GENERAL!$H$9,IF(OR('CALCULATOR SHEET'!K96=GENERAL!$H$6,'CALCULATOR SHEET'!K96=GENERAL!$H$7,'CALCULATOR SHEET'!K96=GENERAL!$H$8),"CCL",""))</f>
        <v/>
      </c>
      <c r="R85" s="226" t="str">
        <f>IF(C85&lt;&gt;"",'CALCULATOR SHEET'!M96,"")</f>
        <v/>
      </c>
      <c r="S85" s="226" t="str">
        <f>IF(D85&lt;&gt;"",'CALCULATOR SHEET'!N96,"")</f>
        <v/>
      </c>
      <c r="T85" s="228"/>
      <c r="U85" s="242"/>
      <c r="V85" s="242"/>
      <c r="W85" s="226" t="str">
        <f>IF(C85&lt;&gt;"",'CALCULATOR SHEET'!R96,"")</f>
        <v/>
      </c>
      <c r="X85" s="226"/>
      <c r="Y85" s="226">
        <v>1</v>
      </c>
      <c r="Z85" s="228"/>
      <c r="AA85" s="228" t="str">
        <f>IF(C85&lt;&gt;"",'CALCULATOR SHEET'!$H$9,"")</f>
        <v/>
      </c>
      <c r="AB85" s="228"/>
      <c r="AC85" s="228"/>
      <c r="AD85" s="230"/>
      <c r="AE85" s="231"/>
      <c r="AF85" s="162"/>
      <c r="AG85" s="249"/>
      <c r="AH85" s="249"/>
      <c r="AI85" s="248"/>
      <c r="AJ85" s="248"/>
      <c r="AK85" s="248"/>
      <c r="AL85" s="248"/>
      <c r="AM85" s="248"/>
      <c r="AN85" s="249"/>
      <c r="AO85" s="249"/>
    </row>
    <row r="86" spans="2:41" s="64" customFormat="1" ht="30" customHeight="1">
      <c r="B86" s="223">
        <v>82</v>
      </c>
      <c r="C86" s="224" t="str">
        <f>IF('CALCULATOR SHEET'!D97&lt;&gt;"",'CALCULATOR SHEET'!$T$5,"")</f>
        <v/>
      </c>
      <c r="D86" s="225" t="str">
        <f>IF('CALCULATOR SHEET'!D97&lt;&gt;"",'CALCULATOR SHEET'!$T$9,"")</f>
        <v/>
      </c>
      <c r="E86" s="226" t="str">
        <f t="shared" si="1"/>
        <v/>
      </c>
      <c r="F86" s="227" t="str">
        <f>IF(C86&lt;&gt;"",'CALCULATOR SHEET'!$D$9,"")</f>
        <v/>
      </c>
      <c r="G86" s="227" t="str">
        <f>IF('CALCULATOR SHEET'!D97&lt;&gt;"",'CALCULATOR SHEET'!D97,"")</f>
        <v/>
      </c>
      <c r="H86" s="227" t="str">
        <f>IF(Q86="CCL",BOMS!AG86,"")</f>
        <v/>
      </c>
      <c r="I86" s="226">
        <v>1</v>
      </c>
      <c r="J86" s="227" t="str">
        <f>IF(C86&lt;&gt;"",'CALCULATOR SHEET'!K97,"")</f>
        <v/>
      </c>
      <c r="K86" s="227" t="str">
        <f>IF(J86=GENERAL!$H$6,GENERAL!$H$6,IF(J86=GENERAL!$H$7,GENERAL!$H$7,IF('PM-ORDER'!J86=GENERAL!$H$8,GENERAL!$H$8,"")))</f>
        <v/>
      </c>
      <c r="L86" s="227" t="str">
        <f>IF(C86&lt;&gt;"",'CALCULATOR SHEET'!G97,"")</f>
        <v/>
      </c>
      <c r="M86" s="227" t="str">
        <f>IF(C86&lt;&gt;"",'CALCULATOR SHEET'!O97,"")</f>
        <v/>
      </c>
      <c r="N86" s="227" t="str">
        <f>IF(C86&lt;&gt;"",'CALCULATOR SHEET'!H97,"")</f>
        <v/>
      </c>
      <c r="O86" s="229" t="str">
        <f>IF(D86&lt;&gt;"",'CALCULATOR SHEET'!I97,"")</f>
        <v/>
      </c>
      <c r="P86" s="229" t="str">
        <f>IF(E86&lt;&gt;"",'CALCULATOR SHEET'!J97,"")</f>
        <v/>
      </c>
      <c r="Q86" s="226" t="str">
        <f>IF('CALCULATOR SHEET'!K97=GENERAL!$H$9,GENERAL!$H$9,IF(OR('CALCULATOR SHEET'!K97=GENERAL!$H$6,'CALCULATOR SHEET'!K97=GENERAL!$H$7,'CALCULATOR SHEET'!K97=GENERAL!$H$8),"CCL",""))</f>
        <v/>
      </c>
      <c r="R86" s="226" t="str">
        <f>IF(C86&lt;&gt;"",'CALCULATOR SHEET'!M97,"")</f>
        <v/>
      </c>
      <c r="S86" s="226" t="str">
        <f>IF(D86&lt;&gt;"",'CALCULATOR SHEET'!N97,"")</f>
        <v/>
      </c>
      <c r="T86" s="228"/>
      <c r="U86" s="242"/>
      <c r="V86" s="242"/>
      <c r="W86" s="226" t="str">
        <f>IF(C86&lt;&gt;"",'CALCULATOR SHEET'!R97,"")</f>
        <v/>
      </c>
      <c r="X86" s="226"/>
      <c r="Y86" s="226">
        <v>1</v>
      </c>
      <c r="Z86" s="228"/>
      <c r="AA86" s="228" t="str">
        <f>IF(C86&lt;&gt;"",'CALCULATOR SHEET'!$H$9,"")</f>
        <v/>
      </c>
      <c r="AB86" s="228"/>
      <c r="AC86" s="228"/>
      <c r="AD86" s="230"/>
      <c r="AE86" s="231"/>
      <c r="AF86" s="162"/>
      <c r="AG86" s="249"/>
      <c r="AH86" s="249"/>
      <c r="AI86" s="248"/>
      <c r="AJ86" s="248"/>
      <c r="AK86" s="248"/>
      <c r="AL86" s="248"/>
      <c r="AM86" s="248"/>
      <c r="AN86" s="249"/>
      <c r="AO86" s="249"/>
    </row>
    <row r="87" spans="2:41" s="64" customFormat="1" ht="30" customHeight="1">
      <c r="B87" s="223">
        <v>83</v>
      </c>
      <c r="C87" s="224" t="str">
        <f>IF('CALCULATOR SHEET'!D98&lt;&gt;"",'CALCULATOR SHEET'!$T$5,"")</f>
        <v/>
      </c>
      <c r="D87" s="225" t="str">
        <f>IF('CALCULATOR SHEET'!D98&lt;&gt;"",'CALCULATOR SHEET'!$T$9,"")</f>
        <v/>
      </c>
      <c r="E87" s="226" t="str">
        <f t="shared" si="1"/>
        <v/>
      </c>
      <c r="F87" s="227" t="str">
        <f>IF(C87&lt;&gt;"",'CALCULATOR SHEET'!$D$9,"")</f>
        <v/>
      </c>
      <c r="G87" s="227" t="str">
        <f>IF('CALCULATOR SHEET'!D98&lt;&gt;"",'CALCULATOR SHEET'!D98,"")</f>
        <v/>
      </c>
      <c r="H87" s="227" t="str">
        <f>IF(Q87="CCL",BOMS!AG87,"")</f>
        <v/>
      </c>
      <c r="I87" s="226">
        <v>1</v>
      </c>
      <c r="J87" s="227" t="str">
        <f>IF(C87&lt;&gt;"",'CALCULATOR SHEET'!K98,"")</f>
        <v/>
      </c>
      <c r="K87" s="227" t="str">
        <f>IF(J87=GENERAL!$H$6,GENERAL!$H$6,IF(J87=GENERAL!$H$7,GENERAL!$H$7,IF('PM-ORDER'!J87=GENERAL!$H$8,GENERAL!$H$8,"")))</f>
        <v/>
      </c>
      <c r="L87" s="227" t="str">
        <f>IF(C87&lt;&gt;"",'CALCULATOR SHEET'!G98,"")</f>
        <v/>
      </c>
      <c r="M87" s="227" t="str">
        <f>IF(C87&lt;&gt;"",'CALCULATOR SHEET'!O98,"")</f>
        <v/>
      </c>
      <c r="N87" s="227" t="str">
        <f>IF(C87&lt;&gt;"",'CALCULATOR SHEET'!H98,"")</f>
        <v/>
      </c>
      <c r="O87" s="229" t="str">
        <f>IF(D87&lt;&gt;"",'CALCULATOR SHEET'!I98,"")</f>
        <v/>
      </c>
      <c r="P87" s="229" t="str">
        <f>IF(E87&lt;&gt;"",'CALCULATOR SHEET'!J98,"")</f>
        <v/>
      </c>
      <c r="Q87" s="226" t="str">
        <f>IF('CALCULATOR SHEET'!K98=GENERAL!$H$9,GENERAL!$H$9,IF(OR('CALCULATOR SHEET'!K98=GENERAL!$H$6,'CALCULATOR SHEET'!K98=GENERAL!$H$7,'CALCULATOR SHEET'!K98=GENERAL!$H$8),"CCL",""))</f>
        <v/>
      </c>
      <c r="R87" s="226" t="str">
        <f>IF(C87&lt;&gt;"",'CALCULATOR SHEET'!M98,"")</f>
        <v/>
      </c>
      <c r="S87" s="226" t="str">
        <f>IF(D87&lt;&gt;"",'CALCULATOR SHEET'!N98,"")</f>
        <v/>
      </c>
      <c r="T87" s="228"/>
      <c r="U87" s="242"/>
      <c r="V87" s="242"/>
      <c r="W87" s="226" t="str">
        <f>IF(C87&lt;&gt;"",'CALCULATOR SHEET'!R98,"")</f>
        <v/>
      </c>
      <c r="X87" s="226"/>
      <c r="Y87" s="226">
        <v>1</v>
      </c>
      <c r="Z87" s="228"/>
      <c r="AA87" s="228" t="str">
        <f>IF(C87&lt;&gt;"",'CALCULATOR SHEET'!$H$9,"")</f>
        <v/>
      </c>
      <c r="AB87" s="228"/>
      <c r="AC87" s="228"/>
      <c r="AD87" s="230"/>
      <c r="AE87" s="231"/>
      <c r="AF87" s="162"/>
      <c r="AG87" s="249"/>
      <c r="AH87" s="249"/>
      <c r="AI87" s="248"/>
      <c r="AJ87" s="248"/>
      <c r="AK87" s="248"/>
      <c r="AL87" s="248"/>
      <c r="AM87" s="248"/>
      <c r="AN87" s="249"/>
      <c r="AO87" s="249"/>
    </row>
    <row r="88" spans="2:41" s="64" customFormat="1" ht="30" customHeight="1">
      <c r="B88" s="223">
        <v>84</v>
      </c>
      <c r="C88" s="224" t="str">
        <f>IF('CALCULATOR SHEET'!D99&lt;&gt;"",'CALCULATOR SHEET'!$T$5,"")</f>
        <v/>
      </c>
      <c r="D88" s="225" t="str">
        <f>IF('CALCULATOR SHEET'!D99&lt;&gt;"",'CALCULATOR SHEET'!$T$9,"")</f>
        <v/>
      </c>
      <c r="E88" s="226" t="str">
        <f t="shared" si="1"/>
        <v/>
      </c>
      <c r="F88" s="227" t="str">
        <f>IF(C88&lt;&gt;"",'CALCULATOR SHEET'!$D$9,"")</f>
        <v/>
      </c>
      <c r="G88" s="227" t="str">
        <f>IF('CALCULATOR SHEET'!D99&lt;&gt;"",'CALCULATOR SHEET'!D99,"")</f>
        <v/>
      </c>
      <c r="H88" s="227" t="str">
        <f>IF(Q88="CCL",BOMS!AG88,"")</f>
        <v/>
      </c>
      <c r="I88" s="226">
        <v>1</v>
      </c>
      <c r="J88" s="227" t="str">
        <f>IF(C88&lt;&gt;"",'CALCULATOR SHEET'!K99,"")</f>
        <v/>
      </c>
      <c r="K88" s="227" t="str">
        <f>IF(J88=GENERAL!$H$6,GENERAL!$H$6,IF(J88=GENERAL!$H$7,GENERAL!$H$7,IF('PM-ORDER'!J88=GENERAL!$H$8,GENERAL!$H$8,"")))</f>
        <v/>
      </c>
      <c r="L88" s="227" t="str">
        <f>IF(C88&lt;&gt;"",'CALCULATOR SHEET'!G99,"")</f>
        <v/>
      </c>
      <c r="M88" s="227" t="str">
        <f>IF(C88&lt;&gt;"",'CALCULATOR SHEET'!O99,"")</f>
        <v/>
      </c>
      <c r="N88" s="227" t="str">
        <f>IF(C88&lt;&gt;"",'CALCULATOR SHEET'!H99,"")</f>
        <v/>
      </c>
      <c r="O88" s="229" t="str">
        <f>IF(D88&lt;&gt;"",'CALCULATOR SHEET'!I99,"")</f>
        <v/>
      </c>
      <c r="P88" s="229" t="str">
        <f>IF(E88&lt;&gt;"",'CALCULATOR SHEET'!J99,"")</f>
        <v/>
      </c>
      <c r="Q88" s="226" t="str">
        <f>IF('CALCULATOR SHEET'!K99=GENERAL!$H$9,GENERAL!$H$9,IF(OR('CALCULATOR SHEET'!K99=GENERAL!$H$6,'CALCULATOR SHEET'!K99=GENERAL!$H$7,'CALCULATOR SHEET'!K99=GENERAL!$H$8),"CCL",""))</f>
        <v/>
      </c>
      <c r="R88" s="226" t="str">
        <f>IF(C88&lt;&gt;"",'CALCULATOR SHEET'!M99,"")</f>
        <v/>
      </c>
      <c r="S88" s="226" t="str">
        <f>IF(D88&lt;&gt;"",'CALCULATOR SHEET'!N99,"")</f>
        <v/>
      </c>
      <c r="T88" s="228"/>
      <c r="U88" s="242"/>
      <c r="V88" s="242"/>
      <c r="W88" s="226" t="str">
        <f>IF(C88&lt;&gt;"",'CALCULATOR SHEET'!R99,"")</f>
        <v/>
      </c>
      <c r="X88" s="226"/>
      <c r="Y88" s="226">
        <v>1</v>
      </c>
      <c r="Z88" s="228"/>
      <c r="AA88" s="228" t="str">
        <f>IF(C88&lt;&gt;"",'CALCULATOR SHEET'!$H$9,"")</f>
        <v/>
      </c>
      <c r="AB88" s="228"/>
      <c r="AC88" s="228"/>
      <c r="AD88" s="230"/>
      <c r="AE88" s="231"/>
      <c r="AF88" s="162"/>
      <c r="AG88" s="249"/>
      <c r="AH88" s="249"/>
      <c r="AI88" s="248"/>
      <c r="AJ88" s="248"/>
      <c r="AK88" s="248"/>
      <c r="AL88" s="248"/>
      <c r="AM88" s="248"/>
      <c r="AN88" s="249"/>
      <c r="AO88" s="249"/>
    </row>
    <row r="89" spans="2:41" s="64" customFormat="1" ht="30" customHeight="1">
      <c r="B89" s="223">
        <v>85</v>
      </c>
      <c r="C89" s="224" t="str">
        <f>IF('CALCULATOR SHEET'!D100&lt;&gt;"",'CALCULATOR SHEET'!$T$5,"")</f>
        <v/>
      </c>
      <c r="D89" s="225" t="str">
        <f>IF('CALCULATOR SHEET'!D100&lt;&gt;"",'CALCULATOR SHEET'!$T$9,"")</f>
        <v/>
      </c>
      <c r="E89" s="226" t="str">
        <f t="shared" si="1"/>
        <v/>
      </c>
      <c r="F89" s="227" t="str">
        <f>IF(C89&lt;&gt;"",'CALCULATOR SHEET'!$D$9,"")</f>
        <v/>
      </c>
      <c r="G89" s="227" t="str">
        <f>IF('CALCULATOR SHEET'!D100&lt;&gt;"",'CALCULATOR SHEET'!D100,"")</f>
        <v/>
      </c>
      <c r="H89" s="227" t="str">
        <f>IF(Q89="CCL",BOMS!AG89,"")</f>
        <v/>
      </c>
      <c r="I89" s="226">
        <v>1</v>
      </c>
      <c r="J89" s="227" t="str">
        <f>IF(C89&lt;&gt;"",'CALCULATOR SHEET'!K100,"")</f>
        <v/>
      </c>
      <c r="K89" s="227" t="str">
        <f>IF(J89=GENERAL!$H$6,GENERAL!$H$6,IF(J89=GENERAL!$H$7,GENERAL!$H$7,IF('PM-ORDER'!J89=GENERAL!$H$8,GENERAL!$H$8,"")))</f>
        <v/>
      </c>
      <c r="L89" s="227" t="str">
        <f>IF(C89&lt;&gt;"",'CALCULATOR SHEET'!G100,"")</f>
        <v/>
      </c>
      <c r="M89" s="227" t="str">
        <f>IF(C89&lt;&gt;"",'CALCULATOR SHEET'!O100,"")</f>
        <v/>
      </c>
      <c r="N89" s="227" t="str">
        <f>IF(C89&lt;&gt;"",'CALCULATOR SHEET'!H100,"")</f>
        <v/>
      </c>
      <c r="O89" s="229" t="str">
        <f>IF(D89&lt;&gt;"",'CALCULATOR SHEET'!I100,"")</f>
        <v/>
      </c>
      <c r="P89" s="229" t="str">
        <f>IF(E89&lt;&gt;"",'CALCULATOR SHEET'!J100,"")</f>
        <v/>
      </c>
      <c r="Q89" s="226" t="str">
        <f>IF('CALCULATOR SHEET'!K100=GENERAL!$H$9,GENERAL!$H$9,IF(OR('CALCULATOR SHEET'!K100=GENERAL!$H$6,'CALCULATOR SHEET'!K100=GENERAL!$H$7,'CALCULATOR SHEET'!K100=GENERAL!$H$8),"CCL",""))</f>
        <v/>
      </c>
      <c r="R89" s="226" t="str">
        <f>IF(C89&lt;&gt;"",'CALCULATOR SHEET'!M100,"")</f>
        <v/>
      </c>
      <c r="S89" s="226" t="str">
        <f>IF(D89&lt;&gt;"",'CALCULATOR SHEET'!N100,"")</f>
        <v/>
      </c>
      <c r="T89" s="228"/>
      <c r="U89" s="242"/>
      <c r="V89" s="242"/>
      <c r="W89" s="226" t="str">
        <f>IF(C89&lt;&gt;"",'CALCULATOR SHEET'!R100,"")</f>
        <v/>
      </c>
      <c r="X89" s="226"/>
      <c r="Y89" s="226">
        <v>1</v>
      </c>
      <c r="Z89" s="228"/>
      <c r="AA89" s="228" t="str">
        <f>IF(C89&lt;&gt;"",'CALCULATOR SHEET'!$H$9,"")</f>
        <v/>
      </c>
      <c r="AB89" s="228"/>
      <c r="AC89" s="228"/>
      <c r="AD89" s="230"/>
      <c r="AE89" s="231"/>
      <c r="AF89" s="162"/>
      <c r="AG89" s="249"/>
      <c r="AH89" s="249"/>
      <c r="AI89" s="248"/>
      <c r="AJ89" s="248"/>
      <c r="AK89" s="248"/>
      <c r="AL89" s="248"/>
      <c r="AM89" s="248"/>
      <c r="AN89" s="249"/>
      <c r="AO89" s="249"/>
    </row>
    <row r="90" spans="2:41" s="64" customFormat="1" ht="30" customHeight="1">
      <c r="B90" s="223">
        <v>86</v>
      </c>
      <c r="C90" s="224" t="str">
        <f>IF('CALCULATOR SHEET'!D101&lt;&gt;"",'CALCULATOR SHEET'!$T$5,"")</f>
        <v/>
      </c>
      <c r="D90" s="225" t="str">
        <f>IF('CALCULATOR SHEET'!D101&lt;&gt;"",'CALCULATOR SHEET'!$T$9,"")</f>
        <v/>
      </c>
      <c r="E90" s="226" t="str">
        <f t="shared" si="1"/>
        <v/>
      </c>
      <c r="F90" s="227" t="str">
        <f>IF(C90&lt;&gt;"",'CALCULATOR SHEET'!$D$9,"")</f>
        <v/>
      </c>
      <c r="G90" s="227" t="str">
        <f>IF('CALCULATOR SHEET'!D101&lt;&gt;"",'CALCULATOR SHEET'!D101,"")</f>
        <v/>
      </c>
      <c r="H90" s="227" t="str">
        <f>IF(Q90="CCL",BOMS!AG90,"")</f>
        <v/>
      </c>
      <c r="I90" s="226">
        <v>1</v>
      </c>
      <c r="J90" s="227" t="str">
        <f>IF(C90&lt;&gt;"",'CALCULATOR SHEET'!K101,"")</f>
        <v/>
      </c>
      <c r="K90" s="227" t="str">
        <f>IF(J90=GENERAL!$H$6,GENERAL!$H$6,IF(J90=GENERAL!$H$7,GENERAL!$H$7,IF('PM-ORDER'!J90=GENERAL!$H$8,GENERAL!$H$8,"")))</f>
        <v/>
      </c>
      <c r="L90" s="227" t="str">
        <f>IF(C90&lt;&gt;"",'CALCULATOR SHEET'!G101,"")</f>
        <v/>
      </c>
      <c r="M90" s="227" t="str">
        <f>IF(C90&lt;&gt;"",'CALCULATOR SHEET'!O101,"")</f>
        <v/>
      </c>
      <c r="N90" s="227" t="str">
        <f>IF(C90&lt;&gt;"",'CALCULATOR SHEET'!H101,"")</f>
        <v/>
      </c>
      <c r="O90" s="229" t="str">
        <f>IF(D90&lt;&gt;"",'CALCULATOR SHEET'!I101,"")</f>
        <v/>
      </c>
      <c r="P90" s="229" t="str">
        <f>IF(E90&lt;&gt;"",'CALCULATOR SHEET'!J101,"")</f>
        <v/>
      </c>
      <c r="Q90" s="226" t="str">
        <f>IF('CALCULATOR SHEET'!K101=GENERAL!$H$9,GENERAL!$H$9,IF(OR('CALCULATOR SHEET'!K101=GENERAL!$H$6,'CALCULATOR SHEET'!K101=GENERAL!$H$7,'CALCULATOR SHEET'!K101=GENERAL!$H$8),"CCL",""))</f>
        <v/>
      </c>
      <c r="R90" s="226" t="str">
        <f>IF(C90&lt;&gt;"",'CALCULATOR SHEET'!M101,"")</f>
        <v/>
      </c>
      <c r="S90" s="226" t="str">
        <f>IF(D90&lt;&gt;"",'CALCULATOR SHEET'!N101,"")</f>
        <v/>
      </c>
      <c r="T90" s="228"/>
      <c r="U90" s="242"/>
      <c r="V90" s="242"/>
      <c r="W90" s="226" t="str">
        <f>IF(C90&lt;&gt;"",'CALCULATOR SHEET'!R101,"")</f>
        <v/>
      </c>
      <c r="X90" s="226"/>
      <c r="Y90" s="226">
        <v>1</v>
      </c>
      <c r="Z90" s="228"/>
      <c r="AA90" s="228" t="str">
        <f>IF(C90&lt;&gt;"",'CALCULATOR SHEET'!$H$9,"")</f>
        <v/>
      </c>
      <c r="AB90" s="228"/>
      <c r="AC90" s="228"/>
      <c r="AD90" s="230"/>
      <c r="AE90" s="231"/>
      <c r="AF90" s="162"/>
      <c r="AG90" s="249"/>
      <c r="AH90" s="249"/>
      <c r="AI90" s="248"/>
      <c r="AJ90" s="248"/>
      <c r="AK90" s="248"/>
      <c r="AL90" s="248"/>
      <c r="AM90" s="248"/>
      <c r="AN90" s="249"/>
      <c r="AO90" s="249"/>
    </row>
    <row r="91" spans="2:41" s="64" customFormat="1" ht="30" customHeight="1">
      <c r="B91" s="223">
        <v>87</v>
      </c>
      <c r="C91" s="224" t="str">
        <f>IF('CALCULATOR SHEET'!D102&lt;&gt;"",'CALCULATOR SHEET'!$T$5,"")</f>
        <v/>
      </c>
      <c r="D91" s="225" t="str">
        <f>IF('CALCULATOR SHEET'!D102&lt;&gt;"",'CALCULATOR SHEET'!$T$9,"")</f>
        <v/>
      </c>
      <c r="E91" s="226" t="str">
        <f t="shared" si="1"/>
        <v/>
      </c>
      <c r="F91" s="227" t="str">
        <f>IF(C91&lt;&gt;"",'CALCULATOR SHEET'!$D$9,"")</f>
        <v/>
      </c>
      <c r="G91" s="227" t="str">
        <f>IF('CALCULATOR SHEET'!D102&lt;&gt;"",'CALCULATOR SHEET'!D102,"")</f>
        <v/>
      </c>
      <c r="H91" s="227" t="str">
        <f>IF(Q91="CCL",BOMS!AG91,"")</f>
        <v/>
      </c>
      <c r="I91" s="226">
        <v>1</v>
      </c>
      <c r="J91" s="227" t="str">
        <f>IF(C91&lt;&gt;"",'CALCULATOR SHEET'!K102,"")</f>
        <v/>
      </c>
      <c r="K91" s="227" t="str">
        <f>IF(J91=GENERAL!$H$6,GENERAL!$H$6,IF(J91=GENERAL!$H$7,GENERAL!$H$7,IF('PM-ORDER'!J91=GENERAL!$H$8,GENERAL!$H$8,"")))</f>
        <v/>
      </c>
      <c r="L91" s="227" t="str">
        <f>IF(C91&lt;&gt;"",'CALCULATOR SHEET'!G102,"")</f>
        <v/>
      </c>
      <c r="M91" s="227" t="str">
        <f>IF(C91&lt;&gt;"",'CALCULATOR SHEET'!O102,"")</f>
        <v/>
      </c>
      <c r="N91" s="227" t="str">
        <f>IF(C91&lt;&gt;"",'CALCULATOR SHEET'!H102,"")</f>
        <v/>
      </c>
      <c r="O91" s="229" t="str">
        <f>IF(D91&lt;&gt;"",'CALCULATOR SHEET'!I102,"")</f>
        <v/>
      </c>
      <c r="P91" s="229" t="str">
        <f>IF(E91&lt;&gt;"",'CALCULATOR SHEET'!J102,"")</f>
        <v/>
      </c>
      <c r="Q91" s="226" t="str">
        <f>IF('CALCULATOR SHEET'!K102=GENERAL!$H$9,GENERAL!$H$9,IF(OR('CALCULATOR SHEET'!K102=GENERAL!$H$6,'CALCULATOR SHEET'!K102=GENERAL!$H$7,'CALCULATOR SHEET'!K102=GENERAL!$H$8),"CCL",""))</f>
        <v/>
      </c>
      <c r="R91" s="226" t="str">
        <f>IF(C91&lt;&gt;"",'CALCULATOR SHEET'!M102,"")</f>
        <v/>
      </c>
      <c r="S91" s="226" t="str">
        <f>IF(D91&lt;&gt;"",'CALCULATOR SHEET'!N102,"")</f>
        <v/>
      </c>
      <c r="T91" s="228"/>
      <c r="U91" s="242"/>
      <c r="V91" s="242"/>
      <c r="W91" s="226" t="str">
        <f>IF(C91&lt;&gt;"",'CALCULATOR SHEET'!R102,"")</f>
        <v/>
      </c>
      <c r="X91" s="226"/>
      <c r="Y91" s="226">
        <v>1</v>
      </c>
      <c r="Z91" s="228"/>
      <c r="AA91" s="228" t="str">
        <f>IF(C91&lt;&gt;"",'CALCULATOR SHEET'!$H$9,"")</f>
        <v/>
      </c>
      <c r="AB91" s="228"/>
      <c r="AC91" s="228"/>
      <c r="AD91" s="230"/>
      <c r="AE91" s="231"/>
      <c r="AF91" s="162"/>
      <c r="AG91" s="249"/>
      <c r="AH91" s="249"/>
      <c r="AI91" s="248"/>
      <c r="AJ91" s="248"/>
      <c r="AK91" s="248"/>
      <c r="AL91" s="248"/>
      <c r="AM91" s="248"/>
      <c r="AN91" s="249"/>
      <c r="AO91" s="249"/>
    </row>
    <row r="92" spans="2:41" s="64" customFormat="1" ht="30" customHeight="1">
      <c r="B92" s="223">
        <v>88</v>
      </c>
      <c r="C92" s="224" t="str">
        <f>IF('CALCULATOR SHEET'!D103&lt;&gt;"",'CALCULATOR SHEET'!$T$5,"")</f>
        <v/>
      </c>
      <c r="D92" s="225" t="str">
        <f>IF('CALCULATOR SHEET'!D103&lt;&gt;"",'CALCULATOR SHEET'!$T$9,"")</f>
        <v/>
      </c>
      <c r="E92" s="226" t="str">
        <f t="shared" si="1"/>
        <v/>
      </c>
      <c r="F92" s="227" t="str">
        <f>IF(C92&lt;&gt;"",'CALCULATOR SHEET'!$D$9,"")</f>
        <v/>
      </c>
      <c r="G92" s="227" t="str">
        <f>IF('CALCULATOR SHEET'!D103&lt;&gt;"",'CALCULATOR SHEET'!D103,"")</f>
        <v/>
      </c>
      <c r="H92" s="227" t="str">
        <f>IF(Q92="CCL",BOMS!AG92,"")</f>
        <v/>
      </c>
      <c r="I92" s="226">
        <v>1</v>
      </c>
      <c r="J92" s="227" t="str">
        <f>IF(C92&lt;&gt;"",'CALCULATOR SHEET'!K103,"")</f>
        <v/>
      </c>
      <c r="K92" s="227" t="str">
        <f>IF(J92=GENERAL!$H$6,GENERAL!$H$6,IF(J92=GENERAL!$H$7,GENERAL!$H$7,IF('PM-ORDER'!J92=GENERAL!$H$8,GENERAL!$H$8,"")))</f>
        <v/>
      </c>
      <c r="L92" s="227" t="str">
        <f>IF(C92&lt;&gt;"",'CALCULATOR SHEET'!G103,"")</f>
        <v/>
      </c>
      <c r="M92" s="227" t="str">
        <f>IF(C92&lt;&gt;"",'CALCULATOR SHEET'!O103,"")</f>
        <v/>
      </c>
      <c r="N92" s="227" t="str">
        <f>IF(C92&lt;&gt;"",'CALCULATOR SHEET'!H103,"")</f>
        <v/>
      </c>
      <c r="O92" s="229" t="str">
        <f>IF(D92&lt;&gt;"",'CALCULATOR SHEET'!I103,"")</f>
        <v/>
      </c>
      <c r="P92" s="229" t="str">
        <f>IF(E92&lt;&gt;"",'CALCULATOR SHEET'!J103,"")</f>
        <v/>
      </c>
      <c r="Q92" s="226" t="str">
        <f>IF('CALCULATOR SHEET'!K103=GENERAL!$H$9,GENERAL!$H$9,IF(OR('CALCULATOR SHEET'!K103=GENERAL!$H$6,'CALCULATOR SHEET'!K103=GENERAL!$H$7,'CALCULATOR SHEET'!K103=GENERAL!$H$8),"CCL",""))</f>
        <v/>
      </c>
      <c r="R92" s="226" t="str">
        <f>IF(C92&lt;&gt;"",'CALCULATOR SHEET'!M103,"")</f>
        <v/>
      </c>
      <c r="S92" s="226" t="str">
        <f>IF(D92&lt;&gt;"",'CALCULATOR SHEET'!N103,"")</f>
        <v/>
      </c>
      <c r="T92" s="228"/>
      <c r="U92" s="242"/>
      <c r="V92" s="242"/>
      <c r="W92" s="226" t="str">
        <f>IF(C92&lt;&gt;"",'CALCULATOR SHEET'!R103,"")</f>
        <v/>
      </c>
      <c r="X92" s="226"/>
      <c r="Y92" s="226">
        <v>1</v>
      </c>
      <c r="Z92" s="228"/>
      <c r="AA92" s="228" t="str">
        <f>IF(C92&lt;&gt;"",'CALCULATOR SHEET'!$H$9,"")</f>
        <v/>
      </c>
      <c r="AB92" s="228"/>
      <c r="AC92" s="228"/>
      <c r="AD92" s="230"/>
      <c r="AE92" s="231"/>
      <c r="AF92" s="162"/>
      <c r="AG92" s="249"/>
      <c r="AH92" s="249"/>
      <c r="AI92" s="248"/>
      <c r="AJ92" s="248"/>
      <c r="AK92" s="248"/>
      <c r="AL92" s="248"/>
      <c r="AM92" s="248"/>
      <c r="AN92" s="249"/>
      <c r="AO92" s="249"/>
    </row>
    <row r="93" spans="2:41" s="64" customFormat="1" ht="30" customHeight="1">
      <c r="B93" s="223">
        <v>89</v>
      </c>
      <c r="C93" s="224" t="str">
        <f>IF('CALCULATOR SHEET'!D104&lt;&gt;"",'CALCULATOR SHEET'!$T$5,"")</f>
        <v/>
      </c>
      <c r="D93" s="225" t="str">
        <f>IF('CALCULATOR SHEET'!D104&lt;&gt;"",'CALCULATOR SHEET'!$T$9,"")</f>
        <v/>
      </c>
      <c r="E93" s="226" t="str">
        <f t="shared" si="1"/>
        <v/>
      </c>
      <c r="F93" s="227" t="str">
        <f>IF(C93&lt;&gt;"",'CALCULATOR SHEET'!$D$9,"")</f>
        <v/>
      </c>
      <c r="G93" s="227" t="str">
        <f>IF('CALCULATOR SHEET'!D104&lt;&gt;"",'CALCULATOR SHEET'!D104,"")</f>
        <v/>
      </c>
      <c r="H93" s="227" t="str">
        <f>IF(Q93="CCL",BOMS!AG93,"")</f>
        <v/>
      </c>
      <c r="I93" s="226">
        <v>1</v>
      </c>
      <c r="J93" s="227" t="str">
        <f>IF(C93&lt;&gt;"",'CALCULATOR SHEET'!K104,"")</f>
        <v/>
      </c>
      <c r="K93" s="227" t="str">
        <f>IF(J93=GENERAL!$H$6,GENERAL!$H$6,IF(J93=GENERAL!$H$7,GENERAL!$H$7,IF('PM-ORDER'!J93=GENERAL!$H$8,GENERAL!$H$8,"")))</f>
        <v/>
      </c>
      <c r="L93" s="227" t="str">
        <f>IF(C93&lt;&gt;"",'CALCULATOR SHEET'!G104,"")</f>
        <v/>
      </c>
      <c r="M93" s="227" t="str">
        <f>IF(C93&lt;&gt;"",'CALCULATOR SHEET'!O104,"")</f>
        <v/>
      </c>
      <c r="N93" s="227" t="str">
        <f>IF(C93&lt;&gt;"",'CALCULATOR SHEET'!H104,"")</f>
        <v/>
      </c>
      <c r="O93" s="229" t="str">
        <f>IF(D93&lt;&gt;"",'CALCULATOR SHEET'!I104,"")</f>
        <v/>
      </c>
      <c r="P93" s="229" t="str">
        <f>IF(E93&lt;&gt;"",'CALCULATOR SHEET'!J104,"")</f>
        <v/>
      </c>
      <c r="Q93" s="226" t="str">
        <f>IF('CALCULATOR SHEET'!K104=GENERAL!$H$9,GENERAL!$H$9,IF(OR('CALCULATOR SHEET'!K104=GENERAL!$H$6,'CALCULATOR SHEET'!K104=GENERAL!$H$7,'CALCULATOR SHEET'!K104=GENERAL!$H$8),"CCL",""))</f>
        <v/>
      </c>
      <c r="R93" s="226" t="str">
        <f>IF(C93&lt;&gt;"",'CALCULATOR SHEET'!M104,"")</f>
        <v/>
      </c>
      <c r="S93" s="226" t="str">
        <f>IF(D93&lt;&gt;"",'CALCULATOR SHEET'!N104,"")</f>
        <v/>
      </c>
      <c r="T93" s="228"/>
      <c r="U93" s="242"/>
      <c r="V93" s="242"/>
      <c r="W93" s="226" t="str">
        <f>IF(C93&lt;&gt;"",'CALCULATOR SHEET'!R104,"")</f>
        <v/>
      </c>
      <c r="X93" s="226"/>
      <c r="Y93" s="226">
        <v>1</v>
      </c>
      <c r="Z93" s="228"/>
      <c r="AA93" s="228" t="str">
        <f>IF(C93&lt;&gt;"",'CALCULATOR SHEET'!$H$9,"")</f>
        <v/>
      </c>
      <c r="AB93" s="228"/>
      <c r="AC93" s="228"/>
      <c r="AD93" s="230"/>
      <c r="AE93" s="231"/>
      <c r="AF93" s="162"/>
      <c r="AG93" s="249"/>
      <c r="AH93" s="249"/>
      <c r="AI93" s="248"/>
      <c r="AJ93" s="248"/>
      <c r="AK93" s="248"/>
      <c r="AL93" s="248"/>
      <c r="AM93" s="248"/>
      <c r="AN93" s="249"/>
      <c r="AO93" s="249"/>
    </row>
    <row r="94" spans="2:41" s="64" customFormat="1" ht="30" customHeight="1">
      <c r="B94" s="223">
        <v>90</v>
      </c>
      <c r="C94" s="224" t="str">
        <f>IF('CALCULATOR SHEET'!D105&lt;&gt;"",'CALCULATOR SHEET'!$T$5,"")</f>
        <v/>
      </c>
      <c r="D94" s="225" t="str">
        <f>IF('CALCULATOR SHEET'!D105&lt;&gt;"",'CALCULATOR SHEET'!$T$9,"")</f>
        <v/>
      </c>
      <c r="E94" s="226" t="str">
        <f t="shared" si="1"/>
        <v/>
      </c>
      <c r="F94" s="227" t="str">
        <f>IF(C94&lt;&gt;"",'CALCULATOR SHEET'!$D$9,"")</f>
        <v/>
      </c>
      <c r="G94" s="227" t="str">
        <f>IF('CALCULATOR SHEET'!D105&lt;&gt;"",'CALCULATOR SHEET'!D105,"")</f>
        <v/>
      </c>
      <c r="H94" s="227" t="str">
        <f>IF(Q94="CCL",BOMS!AG94,"")</f>
        <v/>
      </c>
      <c r="I94" s="226">
        <v>1</v>
      </c>
      <c r="J94" s="227" t="str">
        <f>IF(C94&lt;&gt;"",'CALCULATOR SHEET'!K105,"")</f>
        <v/>
      </c>
      <c r="K94" s="227" t="str">
        <f>IF(J94=GENERAL!$H$6,GENERAL!$H$6,IF(J94=GENERAL!$H$7,GENERAL!$H$7,IF('PM-ORDER'!J94=GENERAL!$H$8,GENERAL!$H$8,"")))</f>
        <v/>
      </c>
      <c r="L94" s="227" t="str">
        <f>IF(C94&lt;&gt;"",'CALCULATOR SHEET'!G105,"")</f>
        <v/>
      </c>
      <c r="M94" s="227" t="str">
        <f>IF(C94&lt;&gt;"",'CALCULATOR SHEET'!O105,"")</f>
        <v/>
      </c>
      <c r="N94" s="227" t="str">
        <f>IF(C94&lt;&gt;"",'CALCULATOR SHEET'!H105,"")</f>
        <v/>
      </c>
      <c r="O94" s="229" t="str">
        <f>IF(D94&lt;&gt;"",'CALCULATOR SHEET'!I105,"")</f>
        <v/>
      </c>
      <c r="P94" s="229" t="str">
        <f>IF(E94&lt;&gt;"",'CALCULATOR SHEET'!J105,"")</f>
        <v/>
      </c>
      <c r="Q94" s="226" t="str">
        <f>IF('CALCULATOR SHEET'!K105=GENERAL!$H$9,GENERAL!$H$9,IF(OR('CALCULATOR SHEET'!K105=GENERAL!$H$6,'CALCULATOR SHEET'!K105=GENERAL!$H$7,'CALCULATOR SHEET'!K105=GENERAL!$H$8),"CCL",""))</f>
        <v/>
      </c>
      <c r="R94" s="226" t="str">
        <f>IF(C94&lt;&gt;"",'CALCULATOR SHEET'!M105,"")</f>
        <v/>
      </c>
      <c r="S94" s="226" t="str">
        <f>IF(D94&lt;&gt;"",'CALCULATOR SHEET'!N105,"")</f>
        <v/>
      </c>
      <c r="T94" s="228"/>
      <c r="U94" s="242"/>
      <c r="V94" s="242"/>
      <c r="W94" s="226" t="str">
        <f>IF(C94&lt;&gt;"",'CALCULATOR SHEET'!R105,"")</f>
        <v/>
      </c>
      <c r="X94" s="226"/>
      <c r="Y94" s="226">
        <v>1</v>
      </c>
      <c r="Z94" s="228"/>
      <c r="AA94" s="228" t="str">
        <f>IF(C94&lt;&gt;"",'CALCULATOR SHEET'!$H$9,"")</f>
        <v/>
      </c>
      <c r="AB94" s="228"/>
      <c r="AC94" s="228"/>
      <c r="AD94" s="230"/>
      <c r="AE94" s="231"/>
      <c r="AF94" s="162"/>
      <c r="AG94" s="249"/>
      <c r="AH94" s="249"/>
      <c r="AI94" s="248"/>
      <c r="AJ94" s="248"/>
      <c r="AK94" s="248"/>
      <c r="AL94" s="248"/>
      <c r="AM94" s="248"/>
      <c r="AN94" s="249"/>
      <c r="AO94" s="249"/>
    </row>
    <row r="95" spans="2:41" s="64" customFormat="1" ht="30" customHeight="1">
      <c r="B95" s="223">
        <v>91</v>
      </c>
      <c r="C95" s="224" t="str">
        <f>IF('CALCULATOR SHEET'!D106&lt;&gt;"",'CALCULATOR SHEET'!$T$5,"")</f>
        <v/>
      </c>
      <c r="D95" s="225" t="str">
        <f>IF('CALCULATOR SHEET'!D106&lt;&gt;"",'CALCULATOR SHEET'!$T$9,"")</f>
        <v/>
      </c>
      <c r="E95" s="226" t="str">
        <f t="shared" si="1"/>
        <v/>
      </c>
      <c r="F95" s="227" t="str">
        <f>IF(C95&lt;&gt;"",'CALCULATOR SHEET'!$D$9,"")</f>
        <v/>
      </c>
      <c r="G95" s="227" t="str">
        <f>IF('CALCULATOR SHEET'!D106&lt;&gt;"",'CALCULATOR SHEET'!D106,"")</f>
        <v/>
      </c>
      <c r="H95" s="227" t="str">
        <f>IF(Q95="CCL",BOMS!AG95,"")</f>
        <v/>
      </c>
      <c r="I95" s="226">
        <v>1</v>
      </c>
      <c r="J95" s="227" t="str">
        <f>IF(C95&lt;&gt;"",'CALCULATOR SHEET'!K106,"")</f>
        <v/>
      </c>
      <c r="K95" s="227" t="str">
        <f>IF(J95=GENERAL!$H$6,GENERAL!$H$6,IF(J95=GENERAL!$H$7,GENERAL!$H$7,IF('PM-ORDER'!J95=GENERAL!$H$8,GENERAL!$H$8,"")))</f>
        <v/>
      </c>
      <c r="L95" s="227" t="str">
        <f>IF(C95&lt;&gt;"",'CALCULATOR SHEET'!G106,"")</f>
        <v/>
      </c>
      <c r="M95" s="227" t="str">
        <f>IF(C95&lt;&gt;"",'CALCULATOR SHEET'!O106,"")</f>
        <v/>
      </c>
      <c r="N95" s="227" t="str">
        <f>IF(C95&lt;&gt;"",'CALCULATOR SHEET'!H106,"")</f>
        <v/>
      </c>
      <c r="O95" s="229" t="str">
        <f>IF(D95&lt;&gt;"",'CALCULATOR SHEET'!I106,"")</f>
        <v/>
      </c>
      <c r="P95" s="229" t="str">
        <f>IF(E95&lt;&gt;"",'CALCULATOR SHEET'!J106,"")</f>
        <v/>
      </c>
      <c r="Q95" s="226" t="str">
        <f>IF('CALCULATOR SHEET'!K106=GENERAL!$H$9,GENERAL!$H$9,IF(OR('CALCULATOR SHEET'!K106=GENERAL!$H$6,'CALCULATOR SHEET'!K106=GENERAL!$H$7,'CALCULATOR SHEET'!K106=GENERAL!$H$8),"CCL",""))</f>
        <v/>
      </c>
      <c r="R95" s="226" t="str">
        <f>IF(C95&lt;&gt;"",'CALCULATOR SHEET'!M106,"")</f>
        <v/>
      </c>
      <c r="S95" s="226" t="str">
        <f>IF(D95&lt;&gt;"",'CALCULATOR SHEET'!N106,"")</f>
        <v/>
      </c>
      <c r="T95" s="228"/>
      <c r="U95" s="242"/>
      <c r="V95" s="242"/>
      <c r="W95" s="226" t="str">
        <f>IF(C95&lt;&gt;"",'CALCULATOR SHEET'!R106,"")</f>
        <v/>
      </c>
      <c r="X95" s="226"/>
      <c r="Y95" s="226">
        <v>1</v>
      </c>
      <c r="Z95" s="228"/>
      <c r="AA95" s="228" t="str">
        <f>IF(C95&lt;&gt;"",'CALCULATOR SHEET'!$H$9,"")</f>
        <v/>
      </c>
      <c r="AB95" s="228"/>
      <c r="AC95" s="228"/>
      <c r="AD95" s="230"/>
      <c r="AE95" s="231"/>
      <c r="AF95" s="162"/>
      <c r="AG95" s="249"/>
      <c r="AH95" s="249"/>
      <c r="AI95" s="248"/>
      <c r="AJ95" s="248"/>
      <c r="AK95" s="248"/>
      <c r="AL95" s="248"/>
      <c r="AM95" s="248"/>
      <c r="AN95" s="249"/>
      <c r="AO95" s="249"/>
    </row>
    <row r="96" spans="2:41" s="64" customFormat="1" ht="30" customHeight="1">
      <c r="B96" s="223">
        <v>92</v>
      </c>
      <c r="C96" s="224" t="str">
        <f>IF('CALCULATOR SHEET'!D107&lt;&gt;"",'CALCULATOR SHEET'!$T$5,"")</f>
        <v/>
      </c>
      <c r="D96" s="225" t="str">
        <f>IF('CALCULATOR SHEET'!D107&lt;&gt;"",'CALCULATOR SHEET'!$T$9,"")</f>
        <v/>
      </c>
      <c r="E96" s="226" t="str">
        <f t="shared" si="1"/>
        <v/>
      </c>
      <c r="F96" s="227" t="str">
        <f>IF(C96&lt;&gt;"",'CALCULATOR SHEET'!$D$9,"")</f>
        <v/>
      </c>
      <c r="G96" s="227" t="str">
        <f>IF('CALCULATOR SHEET'!D107&lt;&gt;"",'CALCULATOR SHEET'!D107,"")</f>
        <v/>
      </c>
      <c r="H96" s="227" t="str">
        <f>IF(Q96="CCL",BOMS!AG96,"")</f>
        <v/>
      </c>
      <c r="I96" s="226">
        <v>1</v>
      </c>
      <c r="J96" s="227" t="str">
        <f>IF(C96&lt;&gt;"",'CALCULATOR SHEET'!K107,"")</f>
        <v/>
      </c>
      <c r="K96" s="227" t="str">
        <f>IF(J96=GENERAL!$H$6,GENERAL!$H$6,IF(J96=GENERAL!$H$7,GENERAL!$H$7,IF('PM-ORDER'!J96=GENERAL!$H$8,GENERAL!$H$8,"")))</f>
        <v/>
      </c>
      <c r="L96" s="227" t="str">
        <f>IF(C96&lt;&gt;"",'CALCULATOR SHEET'!G107,"")</f>
        <v/>
      </c>
      <c r="M96" s="227" t="str">
        <f>IF(C96&lt;&gt;"",'CALCULATOR SHEET'!O107,"")</f>
        <v/>
      </c>
      <c r="N96" s="227" t="str">
        <f>IF(C96&lt;&gt;"",'CALCULATOR SHEET'!H107,"")</f>
        <v/>
      </c>
      <c r="O96" s="229" t="str">
        <f>IF(D96&lt;&gt;"",'CALCULATOR SHEET'!I107,"")</f>
        <v/>
      </c>
      <c r="P96" s="229" t="str">
        <f>IF(E96&lt;&gt;"",'CALCULATOR SHEET'!J107,"")</f>
        <v/>
      </c>
      <c r="Q96" s="226" t="str">
        <f>IF('CALCULATOR SHEET'!K107=GENERAL!$H$9,GENERAL!$H$9,IF(OR('CALCULATOR SHEET'!K107=GENERAL!$H$6,'CALCULATOR SHEET'!K107=GENERAL!$H$7,'CALCULATOR SHEET'!K107=GENERAL!$H$8),"CCL",""))</f>
        <v/>
      </c>
      <c r="R96" s="226" t="str">
        <f>IF(C96&lt;&gt;"",'CALCULATOR SHEET'!M107,"")</f>
        <v/>
      </c>
      <c r="S96" s="226" t="str">
        <f>IF(D96&lt;&gt;"",'CALCULATOR SHEET'!N107,"")</f>
        <v/>
      </c>
      <c r="T96" s="228"/>
      <c r="U96" s="242"/>
      <c r="V96" s="242"/>
      <c r="W96" s="226" t="str">
        <f>IF(C96&lt;&gt;"",'CALCULATOR SHEET'!R107,"")</f>
        <v/>
      </c>
      <c r="X96" s="226"/>
      <c r="Y96" s="226">
        <v>1</v>
      </c>
      <c r="Z96" s="228"/>
      <c r="AA96" s="228" t="str">
        <f>IF(C96&lt;&gt;"",'CALCULATOR SHEET'!$H$9,"")</f>
        <v/>
      </c>
      <c r="AB96" s="228"/>
      <c r="AC96" s="228"/>
      <c r="AD96" s="230"/>
      <c r="AE96" s="231"/>
      <c r="AF96" s="162"/>
      <c r="AG96" s="249"/>
      <c r="AH96" s="249"/>
      <c r="AI96" s="248"/>
      <c r="AJ96" s="248"/>
      <c r="AK96" s="248"/>
      <c r="AL96" s="248"/>
      <c r="AM96" s="248"/>
      <c r="AN96" s="249"/>
      <c r="AO96" s="249"/>
    </row>
    <row r="97" spans="1:41" s="64" customFormat="1" ht="30" customHeight="1">
      <c r="B97" s="223">
        <v>93</v>
      </c>
      <c r="C97" s="224" t="str">
        <f>IF('CALCULATOR SHEET'!D108&lt;&gt;"",'CALCULATOR SHEET'!$T$5,"")</f>
        <v/>
      </c>
      <c r="D97" s="225" t="str">
        <f>IF('CALCULATOR SHEET'!D108&lt;&gt;"",'CALCULATOR SHEET'!$T$9,"")</f>
        <v/>
      </c>
      <c r="E97" s="226" t="str">
        <f t="shared" si="1"/>
        <v/>
      </c>
      <c r="F97" s="227" t="str">
        <f>IF(C97&lt;&gt;"",'CALCULATOR SHEET'!$D$9,"")</f>
        <v/>
      </c>
      <c r="G97" s="227" t="str">
        <f>IF('CALCULATOR SHEET'!D108&lt;&gt;"",'CALCULATOR SHEET'!D108,"")</f>
        <v/>
      </c>
      <c r="H97" s="227" t="str">
        <f>IF(Q97="CCL",BOMS!AG97,"")</f>
        <v/>
      </c>
      <c r="I97" s="226">
        <v>1</v>
      </c>
      <c r="J97" s="227" t="str">
        <f>IF(C97&lt;&gt;"",'CALCULATOR SHEET'!K108,"")</f>
        <v/>
      </c>
      <c r="K97" s="227" t="str">
        <f>IF(J97=GENERAL!$H$6,GENERAL!$H$6,IF(J97=GENERAL!$H$7,GENERAL!$H$7,IF('PM-ORDER'!J97=GENERAL!$H$8,GENERAL!$H$8,"")))</f>
        <v/>
      </c>
      <c r="L97" s="227" t="str">
        <f>IF(C97&lt;&gt;"",'CALCULATOR SHEET'!G108,"")</f>
        <v/>
      </c>
      <c r="M97" s="227" t="str">
        <f>IF(C97&lt;&gt;"",'CALCULATOR SHEET'!O108,"")</f>
        <v/>
      </c>
      <c r="N97" s="227" t="str">
        <f>IF(C97&lt;&gt;"",'CALCULATOR SHEET'!H108,"")</f>
        <v/>
      </c>
      <c r="O97" s="229" t="str">
        <f>IF(D97&lt;&gt;"",'CALCULATOR SHEET'!I108,"")</f>
        <v/>
      </c>
      <c r="P97" s="229" t="str">
        <f>IF(E97&lt;&gt;"",'CALCULATOR SHEET'!J108,"")</f>
        <v/>
      </c>
      <c r="Q97" s="226" t="str">
        <f>IF('CALCULATOR SHEET'!K108=GENERAL!$H$9,GENERAL!$H$9,IF(OR('CALCULATOR SHEET'!K108=GENERAL!$H$6,'CALCULATOR SHEET'!K108=GENERAL!$H$7,'CALCULATOR SHEET'!K108=GENERAL!$H$8),"CCL",""))</f>
        <v/>
      </c>
      <c r="R97" s="226" t="str">
        <f>IF(C97&lt;&gt;"",'CALCULATOR SHEET'!M108,"")</f>
        <v/>
      </c>
      <c r="S97" s="226" t="str">
        <f>IF(D97&lt;&gt;"",'CALCULATOR SHEET'!N108,"")</f>
        <v/>
      </c>
      <c r="T97" s="228"/>
      <c r="U97" s="242"/>
      <c r="V97" s="242"/>
      <c r="W97" s="226" t="str">
        <f>IF(C97&lt;&gt;"",'CALCULATOR SHEET'!R108,"")</f>
        <v/>
      </c>
      <c r="X97" s="226"/>
      <c r="Y97" s="226">
        <v>1</v>
      </c>
      <c r="Z97" s="228"/>
      <c r="AA97" s="228" t="str">
        <f>IF(C97&lt;&gt;"",'CALCULATOR SHEET'!$H$9,"")</f>
        <v/>
      </c>
      <c r="AB97" s="228"/>
      <c r="AC97" s="228"/>
      <c r="AD97" s="230"/>
      <c r="AE97" s="231"/>
      <c r="AF97" s="162"/>
      <c r="AG97" s="249"/>
      <c r="AH97" s="249"/>
      <c r="AI97" s="248"/>
      <c r="AJ97" s="248"/>
      <c r="AK97" s="248"/>
      <c r="AL97" s="248"/>
      <c r="AM97" s="248"/>
      <c r="AN97" s="249"/>
      <c r="AO97" s="249"/>
    </row>
    <row r="98" spans="1:41" s="64" customFormat="1" ht="30" customHeight="1">
      <c r="B98" s="223">
        <v>94</v>
      </c>
      <c r="C98" s="224" t="str">
        <f>IF('CALCULATOR SHEET'!D109&lt;&gt;"",'CALCULATOR SHEET'!$T$5,"")</f>
        <v/>
      </c>
      <c r="D98" s="225" t="str">
        <f>IF('CALCULATOR SHEET'!D109&lt;&gt;"",'CALCULATOR SHEET'!$T$9,"")</f>
        <v/>
      </c>
      <c r="E98" s="226" t="str">
        <f t="shared" si="1"/>
        <v/>
      </c>
      <c r="F98" s="227" t="str">
        <f>IF(C98&lt;&gt;"",'CALCULATOR SHEET'!$D$9,"")</f>
        <v/>
      </c>
      <c r="G98" s="227" t="str">
        <f>IF('CALCULATOR SHEET'!D109&lt;&gt;"",'CALCULATOR SHEET'!D109,"")</f>
        <v/>
      </c>
      <c r="H98" s="227" t="str">
        <f>IF(Q98="CCL",BOMS!AG98,"")</f>
        <v/>
      </c>
      <c r="I98" s="226">
        <v>1</v>
      </c>
      <c r="J98" s="227" t="str">
        <f>IF(C98&lt;&gt;"",'CALCULATOR SHEET'!K109,"")</f>
        <v/>
      </c>
      <c r="K98" s="227" t="str">
        <f>IF(J98=GENERAL!$H$6,GENERAL!$H$6,IF(J98=GENERAL!$H$7,GENERAL!$H$7,IF('PM-ORDER'!J98=GENERAL!$H$8,GENERAL!$H$8,"")))</f>
        <v/>
      </c>
      <c r="L98" s="227" t="str">
        <f>IF(C98&lt;&gt;"",'CALCULATOR SHEET'!G109,"")</f>
        <v/>
      </c>
      <c r="M98" s="227" t="str">
        <f>IF(C98&lt;&gt;"",'CALCULATOR SHEET'!O109,"")</f>
        <v/>
      </c>
      <c r="N98" s="227" t="str">
        <f>IF(C98&lt;&gt;"",'CALCULATOR SHEET'!H109,"")</f>
        <v/>
      </c>
      <c r="O98" s="229" t="str">
        <f>IF(D98&lt;&gt;"",'CALCULATOR SHEET'!I109,"")</f>
        <v/>
      </c>
      <c r="P98" s="229" t="str">
        <f>IF(E98&lt;&gt;"",'CALCULATOR SHEET'!J109,"")</f>
        <v/>
      </c>
      <c r="Q98" s="226" t="str">
        <f>IF('CALCULATOR SHEET'!K109=GENERAL!$H$9,GENERAL!$H$9,IF(OR('CALCULATOR SHEET'!K109=GENERAL!$H$6,'CALCULATOR SHEET'!K109=GENERAL!$H$7,'CALCULATOR SHEET'!K109=GENERAL!$H$8),"CCL",""))</f>
        <v/>
      </c>
      <c r="R98" s="226" t="str">
        <f>IF(C98&lt;&gt;"",'CALCULATOR SHEET'!M109,"")</f>
        <v/>
      </c>
      <c r="S98" s="226" t="str">
        <f>IF(D98&lt;&gt;"",'CALCULATOR SHEET'!N109,"")</f>
        <v/>
      </c>
      <c r="T98" s="228"/>
      <c r="U98" s="242"/>
      <c r="V98" s="242"/>
      <c r="W98" s="226" t="str">
        <f>IF(C98&lt;&gt;"",'CALCULATOR SHEET'!R109,"")</f>
        <v/>
      </c>
      <c r="X98" s="226"/>
      <c r="Y98" s="226">
        <v>1</v>
      </c>
      <c r="Z98" s="228"/>
      <c r="AA98" s="228" t="str">
        <f>IF(C98&lt;&gt;"",'CALCULATOR SHEET'!$H$9,"")</f>
        <v/>
      </c>
      <c r="AB98" s="228"/>
      <c r="AC98" s="228"/>
      <c r="AD98" s="230"/>
      <c r="AE98" s="231"/>
      <c r="AF98" s="162"/>
      <c r="AG98" s="249"/>
      <c r="AH98" s="249"/>
      <c r="AI98" s="248"/>
      <c r="AJ98" s="248"/>
      <c r="AK98" s="248"/>
      <c r="AL98" s="248"/>
      <c r="AM98" s="248"/>
      <c r="AN98" s="249"/>
      <c r="AO98" s="249"/>
    </row>
    <row r="99" spans="1:41" s="64" customFormat="1" ht="30" customHeight="1">
      <c r="B99" s="223">
        <v>95</v>
      </c>
      <c r="C99" s="224" t="str">
        <f>IF('CALCULATOR SHEET'!D110&lt;&gt;"",'CALCULATOR SHEET'!$T$5,"")</f>
        <v/>
      </c>
      <c r="D99" s="225" t="str">
        <f>IF('CALCULATOR SHEET'!D110&lt;&gt;"",'CALCULATOR SHEET'!$T$9,"")</f>
        <v/>
      </c>
      <c r="E99" s="226" t="str">
        <f t="shared" si="1"/>
        <v/>
      </c>
      <c r="F99" s="227" t="str">
        <f>IF(C99&lt;&gt;"",'CALCULATOR SHEET'!$D$9,"")</f>
        <v/>
      </c>
      <c r="G99" s="227" t="str">
        <f>IF('CALCULATOR SHEET'!D110&lt;&gt;"",'CALCULATOR SHEET'!D110,"")</f>
        <v/>
      </c>
      <c r="H99" s="227" t="str">
        <f>IF(Q99="CCL",BOMS!AG99,"")</f>
        <v/>
      </c>
      <c r="I99" s="226">
        <v>1</v>
      </c>
      <c r="J99" s="227" t="str">
        <f>IF(C99&lt;&gt;"",'CALCULATOR SHEET'!K110,"")</f>
        <v/>
      </c>
      <c r="K99" s="227" t="str">
        <f>IF(J99=GENERAL!$H$6,GENERAL!$H$6,IF(J99=GENERAL!$H$7,GENERAL!$H$7,IF('PM-ORDER'!J99=GENERAL!$H$8,GENERAL!$H$8,"")))</f>
        <v/>
      </c>
      <c r="L99" s="227" t="str">
        <f>IF(C99&lt;&gt;"",'CALCULATOR SHEET'!G110,"")</f>
        <v/>
      </c>
      <c r="M99" s="227" t="str">
        <f>IF(C99&lt;&gt;"",'CALCULATOR SHEET'!O110,"")</f>
        <v/>
      </c>
      <c r="N99" s="227" t="str">
        <f>IF(C99&lt;&gt;"",'CALCULATOR SHEET'!H110,"")</f>
        <v/>
      </c>
      <c r="O99" s="229" t="str">
        <f>IF(D99&lt;&gt;"",'CALCULATOR SHEET'!I110,"")</f>
        <v/>
      </c>
      <c r="P99" s="229" t="str">
        <f>IF(E99&lt;&gt;"",'CALCULATOR SHEET'!J110,"")</f>
        <v/>
      </c>
      <c r="Q99" s="226" t="str">
        <f>IF('CALCULATOR SHEET'!K110=GENERAL!$H$9,GENERAL!$H$9,IF(OR('CALCULATOR SHEET'!K110=GENERAL!$H$6,'CALCULATOR SHEET'!K110=GENERAL!$H$7,'CALCULATOR SHEET'!K110=GENERAL!$H$8),"CCL",""))</f>
        <v/>
      </c>
      <c r="R99" s="226" t="str">
        <f>IF(C99&lt;&gt;"",'CALCULATOR SHEET'!M110,"")</f>
        <v/>
      </c>
      <c r="S99" s="226" t="str">
        <f>IF(D99&lt;&gt;"",'CALCULATOR SHEET'!N110,"")</f>
        <v/>
      </c>
      <c r="T99" s="228"/>
      <c r="U99" s="242"/>
      <c r="V99" s="242"/>
      <c r="W99" s="226" t="str">
        <f>IF(C99&lt;&gt;"",'CALCULATOR SHEET'!R110,"")</f>
        <v/>
      </c>
      <c r="X99" s="226"/>
      <c r="Y99" s="226">
        <v>1</v>
      </c>
      <c r="Z99" s="228"/>
      <c r="AA99" s="228" t="str">
        <f>IF(C99&lt;&gt;"",'CALCULATOR SHEET'!$H$9,"")</f>
        <v/>
      </c>
      <c r="AB99" s="228"/>
      <c r="AC99" s="228"/>
      <c r="AD99" s="230"/>
      <c r="AE99" s="231"/>
      <c r="AF99" s="162"/>
      <c r="AG99" s="249"/>
      <c r="AH99" s="249"/>
      <c r="AI99" s="248"/>
      <c r="AJ99" s="248"/>
      <c r="AK99" s="248"/>
      <c r="AL99" s="248"/>
      <c r="AM99" s="248"/>
      <c r="AN99" s="249"/>
      <c r="AO99" s="249"/>
    </row>
    <row r="100" spans="1:41" s="64" customFormat="1" ht="30" customHeight="1">
      <c r="B100" s="223">
        <v>96</v>
      </c>
      <c r="C100" s="224" t="str">
        <f>IF('CALCULATOR SHEET'!D111&lt;&gt;"",'CALCULATOR SHEET'!$T$5,"")</f>
        <v/>
      </c>
      <c r="D100" s="225" t="str">
        <f>IF('CALCULATOR SHEET'!D111&lt;&gt;"",'CALCULATOR SHEET'!$T$9,"")</f>
        <v/>
      </c>
      <c r="E100" s="226" t="str">
        <f t="shared" si="1"/>
        <v/>
      </c>
      <c r="F100" s="227" t="str">
        <f>IF(C100&lt;&gt;"",'CALCULATOR SHEET'!$D$9,"")</f>
        <v/>
      </c>
      <c r="G100" s="227" t="str">
        <f>IF('CALCULATOR SHEET'!D111&lt;&gt;"",'CALCULATOR SHEET'!D111,"")</f>
        <v/>
      </c>
      <c r="H100" s="227" t="str">
        <f>IF(Q100="CCL",BOMS!AG100,"")</f>
        <v/>
      </c>
      <c r="I100" s="226">
        <v>1</v>
      </c>
      <c r="J100" s="227" t="str">
        <f>IF(C100&lt;&gt;"",'CALCULATOR SHEET'!K111,"")</f>
        <v/>
      </c>
      <c r="K100" s="227" t="str">
        <f>IF(J100=GENERAL!$H$6,GENERAL!$H$6,IF(J100=GENERAL!$H$7,GENERAL!$H$7,IF('PM-ORDER'!J100=GENERAL!$H$8,GENERAL!$H$8,"")))</f>
        <v/>
      </c>
      <c r="L100" s="227" t="str">
        <f>IF(C100&lt;&gt;"",'CALCULATOR SHEET'!G111,"")</f>
        <v/>
      </c>
      <c r="M100" s="227" t="str">
        <f>IF(C100&lt;&gt;"",'CALCULATOR SHEET'!O111,"")</f>
        <v/>
      </c>
      <c r="N100" s="227" t="str">
        <f>IF(C100&lt;&gt;"",'CALCULATOR SHEET'!H111,"")</f>
        <v/>
      </c>
      <c r="O100" s="229" t="str">
        <f>IF(D100&lt;&gt;"",'CALCULATOR SHEET'!I111,"")</f>
        <v/>
      </c>
      <c r="P100" s="229" t="str">
        <f>IF(E100&lt;&gt;"",'CALCULATOR SHEET'!J111,"")</f>
        <v/>
      </c>
      <c r="Q100" s="226" t="str">
        <f>IF('CALCULATOR SHEET'!K111=GENERAL!$H$9,GENERAL!$H$9,IF(OR('CALCULATOR SHEET'!K111=GENERAL!$H$6,'CALCULATOR SHEET'!K111=GENERAL!$H$7,'CALCULATOR SHEET'!K111=GENERAL!$H$8),"CCL",""))</f>
        <v/>
      </c>
      <c r="R100" s="226" t="str">
        <f>IF(C100&lt;&gt;"",'CALCULATOR SHEET'!M111,"")</f>
        <v/>
      </c>
      <c r="S100" s="226" t="str">
        <f>IF(D100&lt;&gt;"",'CALCULATOR SHEET'!N111,"")</f>
        <v/>
      </c>
      <c r="T100" s="228"/>
      <c r="U100" s="242"/>
      <c r="V100" s="242"/>
      <c r="W100" s="226" t="str">
        <f>IF(C100&lt;&gt;"",'CALCULATOR SHEET'!R111,"")</f>
        <v/>
      </c>
      <c r="X100" s="226"/>
      <c r="Y100" s="226">
        <v>1</v>
      </c>
      <c r="Z100" s="228"/>
      <c r="AA100" s="228" t="str">
        <f>IF(C100&lt;&gt;"",'CALCULATOR SHEET'!$H$9,"")</f>
        <v/>
      </c>
      <c r="AB100" s="228"/>
      <c r="AC100" s="228"/>
      <c r="AD100" s="230"/>
      <c r="AE100" s="231"/>
      <c r="AF100" s="162"/>
      <c r="AG100" s="249"/>
      <c r="AH100" s="249"/>
      <c r="AI100" s="248"/>
      <c r="AJ100" s="248"/>
      <c r="AK100" s="248"/>
      <c r="AL100" s="248"/>
      <c r="AM100" s="248"/>
      <c r="AN100" s="249"/>
      <c r="AO100" s="249"/>
    </row>
    <row r="101" spans="1:41" s="64" customFormat="1" ht="30" customHeight="1">
      <c r="B101" s="223">
        <v>97</v>
      </c>
      <c r="C101" s="224" t="str">
        <f>IF('CALCULATOR SHEET'!D112&lt;&gt;"",'CALCULATOR SHEET'!$T$5,"")</f>
        <v/>
      </c>
      <c r="D101" s="225" t="str">
        <f>IF('CALCULATOR SHEET'!D112&lt;&gt;"",'CALCULATOR SHEET'!$T$9,"")</f>
        <v/>
      </c>
      <c r="E101" s="226" t="str">
        <f t="shared" si="1"/>
        <v/>
      </c>
      <c r="F101" s="227" t="str">
        <f>IF(C101&lt;&gt;"",'CALCULATOR SHEET'!$D$9,"")</f>
        <v/>
      </c>
      <c r="G101" s="227" t="str">
        <f>IF('CALCULATOR SHEET'!D112&lt;&gt;"",'CALCULATOR SHEET'!D112,"")</f>
        <v/>
      </c>
      <c r="H101" s="227" t="str">
        <f>IF(Q101="CCL",BOMS!AG101,"")</f>
        <v/>
      </c>
      <c r="I101" s="226">
        <v>1</v>
      </c>
      <c r="J101" s="227" t="str">
        <f>IF(C101&lt;&gt;"",'CALCULATOR SHEET'!K112,"")</f>
        <v/>
      </c>
      <c r="K101" s="227" t="str">
        <f>IF(J101=GENERAL!$H$6,GENERAL!$H$6,IF(J101=GENERAL!$H$7,GENERAL!$H$7,IF('PM-ORDER'!J101=GENERAL!$H$8,GENERAL!$H$8,"")))</f>
        <v/>
      </c>
      <c r="L101" s="227" t="str">
        <f>IF(C101&lt;&gt;"",'CALCULATOR SHEET'!G112,"")</f>
        <v/>
      </c>
      <c r="M101" s="227" t="str">
        <f>IF(C101&lt;&gt;"",'CALCULATOR SHEET'!O112,"")</f>
        <v/>
      </c>
      <c r="N101" s="227" t="str">
        <f>IF(C101&lt;&gt;"",'CALCULATOR SHEET'!H112,"")</f>
        <v/>
      </c>
      <c r="O101" s="229" t="str">
        <f>IF(D101&lt;&gt;"",'CALCULATOR SHEET'!I112,"")</f>
        <v/>
      </c>
      <c r="P101" s="229" t="str">
        <f>IF(E101&lt;&gt;"",'CALCULATOR SHEET'!J112,"")</f>
        <v/>
      </c>
      <c r="Q101" s="226" t="str">
        <f>IF('CALCULATOR SHEET'!K112=GENERAL!$H$9,GENERAL!$H$9,IF(OR('CALCULATOR SHEET'!K112=GENERAL!$H$6,'CALCULATOR SHEET'!K112=GENERAL!$H$7,'CALCULATOR SHEET'!K112=GENERAL!$H$8),"CCL",""))</f>
        <v/>
      </c>
      <c r="R101" s="226" t="str">
        <f>IF(C101&lt;&gt;"",'CALCULATOR SHEET'!M112,"")</f>
        <v/>
      </c>
      <c r="S101" s="226" t="str">
        <f>IF(D101&lt;&gt;"",'CALCULATOR SHEET'!N112,"")</f>
        <v/>
      </c>
      <c r="T101" s="228"/>
      <c r="U101" s="242"/>
      <c r="V101" s="242"/>
      <c r="W101" s="226" t="str">
        <f>IF(C101&lt;&gt;"",'CALCULATOR SHEET'!R112,"")</f>
        <v/>
      </c>
      <c r="X101" s="226"/>
      <c r="Y101" s="226">
        <v>1</v>
      </c>
      <c r="Z101" s="228"/>
      <c r="AA101" s="228" t="str">
        <f>IF(C101&lt;&gt;"",'CALCULATOR SHEET'!$H$9,"")</f>
        <v/>
      </c>
      <c r="AB101" s="228"/>
      <c r="AC101" s="228"/>
      <c r="AD101" s="230"/>
      <c r="AE101" s="231"/>
      <c r="AF101" s="162"/>
      <c r="AG101" s="249"/>
      <c r="AH101" s="249"/>
      <c r="AI101" s="248"/>
      <c r="AJ101" s="248"/>
      <c r="AK101" s="248"/>
      <c r="AL101" s="248"/>
      <c r="AM101" s="248"/>
      <c r="AN101" s="249"/>
      <c r="AO101" s="249"/>
    </row>
    <row r="102" spans="1:41" s="64" customFormat="1" ht="30" customHeight="1">
      <c r="B102" s="223">
        <v>98</v>
      </c>
      <c r="C102" s="224" t="str">
        <f>IF('CALCULATOR SHEET'!D113&lt;&gt;"",'CALCULATOR SHEET'!$T$5,"")</f>
        <v/>
      </c>
      <c r="D102" s="225" t="str">
        <f>IF('CALCULATOR SHEET'!D113&lt;&gt;"",'CALCULATOR SHEET'!$T$9,"")</f>
        <v/>
      </c>
      <c r="E102" s="226" t="str">
        <f t="shared" si="1"/>
        <v/>
      </c>
      <c r="F102" s="227" t="str">
        <f>IF(C102&lt;&gt;"",'CALCULATOR SHEET'!$D$9,"")</f>
        <v/>
      </c>
      <c r="G102" s="227" t="str">
        <f>IF('CALCULATOR SHEET'!D113&lt;&gt;"",'CALCULATOR SHEET'!D113,"")</f>
        <v/>
      </c>
      <c r="H102" s="227" t="str">
        <f>IF(Q102="CCL",BOMS!AG102,"")</f>
        <v/>
      </c>
      <c r="I102" s="226">
        <v>1</v>
      </c>
      <c r="J102" s="227" t="str">
        <f>IF(C102&lt;&gt;"",'CALCULATOR SHEET'!K113,"")</f>
        <v/>
      </c>
      <c r="K102" s="227" t="str">
        <f>IF(J102=GENERAL!$H$6,GENERAL!$H$6,IF(J102=GENERAL!$H$7,GENERAL!$H$7,IF('PM-ORDER'!J102=GENERAL!$H$8,GENERAL!$H$8,"")))</f>
        <v/>
      </c>
      <c r="L102" s="227" t="str">
        <f>IF(C102&lt;&gt;"",'CALCULATOR SHEET'!G113,"")</f>
        <v/>
      </c>
      <c r="M102" s="227" t="str">
        <f>IF(C102&lt;&gt;"",'CALCULATOR SHEET'!O113,"")</f>
        <v/>
      </c>
      <c r="N102" s="227" t="str">
        <f>IF(C102&lt;&gt;"",'CALCULATOR SHEET'!H113,"")</f>
        <v/>
      </c>
      <c r="O102" s="229" t="str">
        <f>IF(D102&lt;&gt;"",'CALCULATOR SHEET'!I113,"")</f>
        <v/>
      </c>
      <c r="P102" s="229" t="str">
        <f>IF(E102&lt;&gt;"",'CALCULATOR SHEET'!J113,"")</f>
        <v/>
      </c>
      <c r="Q102" s="226" t="str">
        <f>IF('CALCULATOR SHEET'!K113=GENERAL!$H$9,GENERAL!$H$9,IF(OR('CALCULATOR SHEET'!K113=GENERAL!$H$6,'CALCULATOR SHEET'!K113=GENERAL!$H$7,'CALCULATOR SHEET'!K113=GENERAL!$H$8),"CCL",""))</f>
        <v/>
      </c>
      <c r="R102" s="226" t="str">
        <f>IF(C102&lt;&gt;"",'CALCULATOR SHEET'!M113,"")</f>
        <v/>
      </c>
      <c r="S102" s="226" t="str">
        <f>IF(D102&lt;&gt;"",'CALCULATOR SHEET'!N113,"")</f>
        <v/>
      </c>
      <c r="T102" s="228"/>
      <c r="U102" s="242"/>
      <c r="V102" s="242"/>
      <c r="W102" s="226" t="str">
        <f>IF(C102&lt;&gt;"",'CALCULATOR SHEET'!R113,"")</f>
        <v/>
      </c>
      <c r="X102" s="226"/>
      <c r="Y102" s="226">
        <v>1</v>
      </c>
      <c r="Z102" s="228"/>
      <c r="AA102" s="228" t="str">
        <f>IF(C102&lt;&gt;"",'CALCULATOR SHEET'!$H$9,"")</f>
        <v/>
      </c>
      <c r="AB102" s="228"/>
      <c r="AC102" s="228"/>
      <c r="AD102" s="230"/>
      <c r="AE102" s="231"/>
      <c r="AF102" s="162"/>
      <c r="AG102" s="249"/>
      <c r="AH102" s="249"/>
      <c r="AI102" s="248"/>
      <c r="AJ102" s="248"/>
      <c r="AK102" s="248"/>
      <c r="AL102" s="248"/>
      <c r="AM102" s="248"/>
      <c r="AN102" s="249"/>
      <c r="AO102" s="249"/>
    </row>
    <row r="103" spans="1:41" s="64" customFormat="1" ht="30" customHeight="1">
      <c r="B103" s="223">
        <v>99</v>
      </c>
      <c r="C103" s="224" t="str">
        <f>IF('CALCULATOR SHEET'!D114&lt;&gt;"",'CALCULATOR SHEET'!$T$5,"")</f>
        <v/>
      </c>
      <c r="D103" s="225" t="str">
        <f>IF('CALCULATOR SHEET'!D114&lt;&gt;"",'CALCULATOR SHEET'!$T$9,"")</f>
        <v/>
      </c>
      <c r="E103" s="226" t="str">
        <f t="shared" si="1"/>
        <v/>
      </c>
      <c r="F103" s="227" t="str">
        <f>IF(C103&lt;&gt;"",'CALCULATOR SHEET'!$D$9,"")</f>
        <v/>
      </c>
      <c r="G103" s="227" t="str">
        <f>IF('CALCULATOR SHEET'!D114&lt;&gt;"",'CALCULATOR SHEET'!D114,"")</f>
        <v/>
      </c>
      <c r="H103" s="227" t="str">
        <f>IF(Q103="CCL",BOMS!AG103,"")</f>
        <v/>
      </c>
      <c r="I103" s="226">
        <v>1</v>
      </c>
      <c r="J103" s="227" t="str">
        <f>IF(C103&lt;&gt;"",'CALCULATOR SHEET'!K114,"")</f>
        <v/>
      </c>
      <c r="K103" s="227" t="str">
        <f>IF(J103=GENERAL!$H$6,GENERAL!$H$6,IF(J103=GENERAL!$H$7,GENERAL!$H$7,IF('PM-ORDER'!J103=GENERAL!$H$8,GENERAL!$H$8,"")))</f>
        <v/>
      </c>
      <c r="L103" s="227" t="str">
        <f>IF(C103&lt;&gt;"",'CALCULATOR SHEET'!G114,"")</f>
        <v/>
      </c>
      <c r="M103" s="227" t="str">
        <f>IF(C103&lt;&gt;"",'CALCULATOR SHEET'!O114,"")</f>
        <v/>
      </c>
      <c r="N103" s="227" t="str">
        <f>IF(C103&lt;&gt;"",'CALCULATOR SHEET'!H114,"")</f>
        <v/>
      </c>
      <c r="O103" s="229" t="str">
        <f>IF(D103&lt;&gt;"",'CALCULATOR SHEET'!I114,"")</f>
        <v/>
      </c>
      <c r="P103" s="229" t="str">
        <f>IF(E103&lt;&gt;"",'CALCULATOR SHEET'!J114,"")</f>
        <v/>
      </c>
      <c r="Q103" s="226" t="str">
        <f>IF('CALCULATOR SHEET'!K114=GENERAL!$H$9,GENERAL!$H$9,IF(OR('CALCULATOR SHEET'!K114=GENERAL!$H$6,'CALCULATOR SHEET'!K114=GENERAL!$H$7,'CALCULATOR SHEET'!K114=GENERAL!$H$8),"CCL",""))</f>
        <v/>
      </c>
      <c r="R103" s="226" t="str">
        <f>IF(C103&lt;&gt;"",'CALCULATOR SHEET'!M114,"")</f>
        <v/>
      </c>
      <c r="S103" s="226" t="str">
        <f>IF(D103&lt;&gt;"",'CALCULATOR SHEET'!N114,"")</f>
        <v/>
      </c>
      <c r="T103" s="228"/>
      <c r="U103" s="242"/>
      <c r="V103" s="242"/>
      <c r="W103" s="226" t="str">
        <f>IF(C103&lt;&gt;"",'CALCULATOR SHEET'!R114,"")</f>
        <v/>
      </c>
      <c r="X103" s="226"/>
      <c r="Y103" s="226">
        <v>1</v>
      </c>
      <c r="Z103" s="228"/>
      <c r="AA103" s="228" t="str">
        <f>IF(C103&lt;&gt;"",'CALCULATOR SHEET'!$H$9,"")</f>
        <v/>
      </c>
      <c r="AB103" s="228"/>
      <c r="AC103" s="228"/>
      <c r="AD103" s="230"/>
      <c r="AE103" s="231"/>
      <c r="AF103" s="162"/>
      <c r="AG103" s="249"/>
      <c r="AH103" s="249"/>
      <c r="AI103" s="248"/>
      <c r="AJ103" s="248"/>
      <c r="AK103" s="248"/>
      <c r="AL103" s="248"/>
      <c r="AM103" s="248"/>
      <c r="AN103" s="249"/>
      <c r="AO103" s="249"/>
    </row>
    <row r="104" spans="1:41" s="64" customFormat="1" ht="30" customHeight="1">
      <c r="B104" s="223">
        <v>100</v>
      </c>
      <c r="C104" s="224" t="str">
        <f>IF('CALCULATOR SHEET'!D115&lt;&gt;"",'CALCULATOR SHEET'!$T$5,"")</f>
        <v/>
      </c>
      <c r="D104" s="225" t="str">
        <f>IF('CALCULATOR SHEET'!D115&lt;&gt;"",'CALCULATOR SHEET'!$T$9,"")</f>
        <v/>
      </c>
      <c r="E104" s="226" t="str">
        <f t="shared" si="1"/>
        <v/>
      </c>
      <c r="F104" s="227" t="str">
        <f>IF(C104&lt;&gt;"",'CALCULATOR SHEET'!$D$9,"")</f>
        <v/>
      </c>
      <c r="G104" s="227" t="str">
        <f>IF('CALCULATOR SHEET'!D115&lt;&gt;"",'CALCULATOR SHEET'!D115,"")</f>
        <v/>
      </c>
      <c r="H104" s="227" t="str">
        <f>IF(Q104="CCL",BOMS!AG104,"")</f>
        <v/>
      </c>
      <c r="I104" s="226">
        <v>1</v>
      </c>
      <c r="J104" s="227" t="str">
        <f>IF(C104&lt;&gt;"",'CALCULATOR SHEET'!K115,"")</f>
        <v/>
      </c>
      <c r="K104" s="227" t="str">
        <f>IF(J104=GENERAL!$H$6,GENERAL!$H$6,IF(J104=GENERAL!$H$7,GENERAL!$H$7,IF('PM-ORDER'!J104=GENERAL!$H$8,GENERAL!$H$8,"")))</f>
        <v/>
      </c>
      <c r="L104" s="227" t="str">
        <f>IF(C104&lt;&gt;"",'CALCULATOR SHEET'!G115,"")</f>
        <v/>
      </c>
      <c r="M104" s="227" t="str">
        <f>IF(C104&lt;&gt;"",'CALCULATOR SHEET'!O115,"")</f>
        <v/>
      </c>
      <c r="N104" s="227" t="str">
        <f>IF(C104&lt;&gt;"",'CALCULATOR SHEET'!H115,"")</f>
        <v/>
      </c>
      <c r="O104" s="229" t="str">
        <f>IF(D104&lt;&gt;"",'CALCULATOR SHEET'!I115,"")</f>
        <v/>
      </c>
      <c r="P104" s="229" t="str">
        <f>IF(E104&lt;&gt;"",'CALCULATOR SHEET'!J115,"")</f>
        <v/>
      </c>
      <c r="Q104" s="226" t="str">
        <f>IF('CALCULATOR SHEET'!K115=GENERAL!$H$9,GENERAL!$H$9,IF(OR('CALCULATOR SHEET'!K115=GENERAL!$H$6,'CALCULATOR SHEET'!K115=GENERAL!$H$7,'CALCULATOR SHEET'!K115=GENERAL!$H$8),"CCL",""))</f>
        <v/>
      </c>
      <c r="R104" s="226" t="str">
        <f>IF(C104&lt;&gt;"",'CALCULATOR SHEET'!M115,"")</f>
        <v/>
      </c>
      <c r="S104" s="226" t="str">
        <f>IF(D104&lt;&gt;"",'CALCULATOR SHEET'!N115,"")</f>
        <v/>
      </c>
      <c r="T104" s="228"/>
      <c r="U104" s="242"/>
      <c r="V104" s="242"/>
      <c r="W104" s="226" t="str">
        <f>IF(C104&lt;&gt;"",'CALCULATOR SHEET'!R115,"")</f>
        <v/>
      </c>
      <c r="X104" s="226"/>
      <c r="Y104" s="226">
        <v>1</v>
      </c>
      <c r="Z104" s="228"/>
      <c r="AA104" s="228" t="str">
        <f>IF(C104&lt;&gt;"",'CALCULATOR SHEET'!$H$9,"")</f>
        <v/>
      </c>
      <c r="AB104" s="228"/>
      <c r="AC104" s="228"/>
      <c r="AD104" s="230"/>
      <c r="AE104" s="231"/>
      <c r="AF104" s="162"/>
      <c r="AG104" s="249"/>
      <c r="AH104" s="249"/>
      <c r="AI104" s="248"/>
      <c r="AJ104" s="248"/>
      <c r="AK104" s="248"/>
      <c r="AL104" s="248"/>
      <c r="AM104" s="248"/>
      <c r="AN104" s="249"/>
      <c r="AO104" s="249"/>
    </row>
    <row r="105" spans="1:41" s="64" customFormat="1" ht="30" customHeight="1">
      <c r="B105" s="223">
        <v>101</v>
      </c>
      <c r="C105" s="224" t="str">
        <f>IF('CALCULATOR SHEET'!D116&lt;&gt;"",'CALCULATOR SHEET'!$T$5,"")</f>
        <v/>
      </c>
      <c r="D105" s="225" t="str">
        <f>IF('CALCULATOR SHEET'!D116&lt;&gt;"",'CALCULATOR SHEET'!$T$9,"")</f>
        <v/>
      </c>
      <c r="E105" s="226" t="str">
        <f t="shared" si="1"/>
        <v/>
      </c>
      <c r="F105" s="227" t="str">
        <f>IF(C105&lt;&gt;"",'CALCULATOR SHEET'!$D$9,"")</f>
        <v/>
      </c>
      <c r="G105" s="227" t="str">
        <f>IF('CALCULATOR SHEET'!D116&lt;&gt;"",'CALCULATOR SHEET'!D116,"")</f>
        <v/>
      </c>
      <c r="H105" s="227" t="str">
        <f>IF(Q105="CCL",BOMS!AG105,"")</f>
        <v/>
      </c>
      <c r="I105" s="226">
        <v>1</v>
      </c>
      <c r="J105" s="227" t="str">
        <f>IF(C105&lt;&gt;"",'CALCULATOR SHEET'!K116,"")</f>
        <v/>
      </c>
      <c r="K105" s="227" t="str">
        <f>IF(J105=GENERAL!$H$6,GENERAL!$H$6,IF(J105=GENERAL!$H$7,GENERAL!$H$7,IF('PM-ORDER'!J105=GENERAL!$H$8,GENERAL!$H$8,"")))</f>
        <v/>
      </c>
      <c r="L105" s="227" t="str">
        <f>IF(C105&lt;&gt;"",'CALCULATOR SHEET'!G116,"")</f>
        <v/>
      </c>
      <c r="M105" s="227" t="str">
        <f>IF(C105&lt;&gt;"",'CALCULATOR SHEET'!O116,"")</f>
        <v/>
      </c>
      <c r="N105" s="227" t="str">
        <f>IF(C105&lt;&gt;"",'CALCULATOR SHEET'!H116,"")</f>
        <v/>
      </c>
      <c r="O105" s="229" t="str">
        <f>IF(D105&lt;&gt;"",'CALCULATOR SHEET'!I116,"")</f>
        <v/>
      </c>
      <c r="P105" s="229" t="str">
        <f>IF(E105&lt;&gt;"",'CALCULATOR SHEET'!J116,"")</f>
        <v/>
      </c>
      <c r="Q105" s="226" t="str">
        <f>IF('CALCULATOR SHEET'!K116=GENERAL!$H$9,GENERAL!$H$9,IF(OR('CALCULATOR SHEET'!K116=GENERAL!$H$6,'CALCULATOR SHEET'!K116=GENERAL!$H$7,'CALCULATOR SHEET'!K116=GENERAL!$H$8),"CCL",""))</f>
        <v/>
      </c>
      <c r="R105" s="226" t="str">
        <f>IF(C105&lt;&gt;"",'CALCULATOR SHEET'!M116,"")</f>
        <v/>
      </c>
      <c r="S105" s="226" t="str">
        <f>IF(D105&lt;&gt;"",'CALCULATOR SHEET'!N116,"")</f>
        <v/>
      </c>
      <c r="T105" s="228"/>
      <c r="U105" s="242"/>
      <c r="V105" s="242"/>
      <c r="W105" s="226" t="str">
        <f>IF(C105&lt;&gt;"",'CALCULATOR SHEET'!R116,"")</f>
        <v/>
      </c>
      <c r="X105" s="226"/>
      <c r="Y105" s="226">
        <v>1</v>
      </c>
      <c r="Z105" s="228"/>
      <c r="AA105" s="228" t="str">
        <f>IF(C105&lt;&gt;"",'CALCULATOR SHEET'!$H$9,"")</f>
        <v/>
      </c>
      <c r="AB105" s="228"/>
      <c r="AC105" s="228"/>
      <c r="AD105" s="230"/>
      <c r="AE105" s="231"/>
      <c r="AF105" s="162"/>
      <c r="AG105" s="249"/>
      <c r="AH105" s="249"/>
      <c r="AI105" s="248"/>
      <c r="AJ105" s="248"/>
      <c r="AK105" s="248"/>
      <c r="AL105" s="248"/>
      <c r="AM105" s="248"/>
      <c r="AN105" s="249"/>
      <c r="AO105" s="249"/>
    </row>
    <row r="106" spans="1:41" s="64" customFormat="1" ht="30" customHeight="1">
      <c r="B106" s="223">
        <v>102</v>
      </c>
      <c r="C106" s="224" t="str">
        <f>IF('CALCULATOR SHEET'!D117&lt;&gt;"",'CALCULATOR SHEET'!$T$5,"")</f>
        <v/>
      </c>
      <c r="D106" s="225" t="str">
        <f>IF('CALCULATOR SHEET'!D117&lt;&gt;"",'CALCULATOR SHEET'!$T$9,"")</f>
        <v/>
      </c>
      <c r="E106" s="226" t="str">
        <f t="shared" si="1"/>
        <v/>
      </c>
      <c r="F106" s="227" t="str">
        <f>IF(C106&lt;&gt;"",'CALCULATOR SHEET'!$D$9,"")</f>
        <v/>
      </c>
      <c r="G106" s="227" t="str">
        <f>IF('CALCULATOR SHEET'!D117&lt;&gt;"",'CALCULATOR SHEET'!D117,"")</f>
        <v/>
      </c>
      <c r="H106" s="227" t="str">
        <f>IF(Q106="CCL",BOMS!AG106,"")</f>
        <v/>
      </c>
      <c r="I106" s="226">
        <v>1</v>
      </c>
      <c r="J106" s="227" t="str">
        <f>IF(C106&lt;&gt;"",'CALCULATOR SHEET'!K117,"")</f>
        <v/>
      </c>
      <c r="K106" s="227" t="str">
        <f>IF(J106=GENERAL!$H$6,GENERAL!$H$6,IF(J106=GENERAL!$H$7,GENERAL!$H$7,IF('PM-ORDER'!J106=GENERAL!$H$8,GENERAL!$H$8,"")))</f>
        <v/>
      </c>
      <c r="L106" s="227" t="str">
        <f>IF(C106&lt;&gt;"",'CALCULATOR SHEET'!G117,"")</f>
        <v/>
      </c>
      <c r="M106" s="227" t="str">
        <f>IF(C106&lt;&gt;"",'CALCULATOR SHEET'!O117,"")</f>
        <v/>
      </c>
      <c r="N106" s="227" t="str">
        <f>IF(C106&lt;&gt;"",'CALCULATOR SHEET'!H117,"")</f>
        <v/>
      </c>
      <c r="O106" s="229" t="str">
        <f>IF(D106&lt;&gt;"",'CALCULATOR SHEET'!I117,"")</f>
        <v/>
      </c>
      <c r="P106" s="229" t="str">
        <f>IF(E106&lt;&gt;"",'CALCULATOR SHEET'!J117,"")</f>
        <v/>
      </c>
      <c r="Q106" s="226" t="str">
        <f>IF('CALCULATOR SHEET'!K117=GENERAL!$H$9,GENERAL!$H$9,IF(OR('CALCULATOR SHEET'!K117=GENERAL!$H$6,'CALCULATOR SHEET'!K117=GENERAL!$H$7,'CALCULATOR SHEET'!K117=GENERAL!$H$8),"CCL",""))</f>
        <v/>
      </c>
      <c r="R106" s="226" t="str">
        <f>IF(C106&lt;&gt;"",'CALCULATOR SHEET'!M117,"")</f>
        <v/>
      </c>
      <c r="S106" s="226" t="str">
        <f>IF(D106&lt;&gt;"",'CALCULATOR SHEET'!N117,"")</f>
        <v/>
      </c>
      <c r="T106" s="228"/>
      <c r="U106" s="242"/>
      <c r="V106" s="242"/>
      <c r="W106" s="226" t="str">
        <f>IF(C106&lt;&gt;"",'CALCULATOR SHEET'!R117,"")</f>
        <v/>
      </c>
      <c r="X106" s="226"/>
      <c r="Y106" s="226">
        <v>1</v>
      </c>
      <c r="Z106" s="228"/>
      <c r="AA106" s="228" t="str">
        <f>IF(C106&lt;&gt;"",'CALCULATOR SHEET'!$H$9,"")</f>
        <v/>
      </c>
      <c r="AB106" s="228"/>
      <c r="AC106" s="228"/>
      <c r="AD106" s="230"/>
      <c r="AE106" s="231"/>
      <c r="AF106" s="162"/>
      <c r="AG106" s="249"/>
      <c r="AH106" s="249"/>
      <c r="AI106" s="248"/>
      <c r="AJ106" s="248"/>
      <c r="AK106" s="248"/>
      <c r="AL106" s="248"/>
      <c r="AM106" s="248"/>
      <c r="AN106" s="249"/>
      <c r="AO106" s="249"/>
    </row>
    <row r="107" spans="1:41" s="64" customFormat="1" ht="30" customHeight="1">
      <c r="B107" s="223">
        <v>103</v>
      </c>
      <c r="C107" s="224" t="str">
        <f>IF('CALCULATOR SHEET'!D118&lt;&gt;"",'CALCULATOR SHEET'!$T$5,"")</f>
        <v/>
      </c>
      <c r="D107" s="225" t="str">
        <f>IF('CALCULATOR SHEET'!D118&lt;&gt;"",'CALCULATOR SHEET'!$T$9,"")</f>
        <v/>
      </c>
      <c r="E107" s="226" t="str">
        <f t="shared" si="1"/>
        <v/>
      </c>
      <c r="F107" s="227" t="str">
        <f>IF(C107&lt;&gt;"",'CALCULATOR SHEET'!$D$9,"")</f>
        <v/>
      </c>
      <c r="G107" s="227" t="str">
        <f>IF('CALCULATOR SHEET'!D118&lt;&gt;"",'CALCULATOR SHEET'!D118,"")</f>
        <v/>
      </c>
      <c r="H107" s="227" t="str">
        <f>IF(Q107="CCL",BOMS!AG107,"")</f>
        <v/>
      </c>
      <c r="I107" s="226">
        <v>1</v>
      </c>
      <c r="J107" s="227" t="str">
        <f>IF(C107&lt;&gt;"",'CALCULATOR SHEET'!K118,"")</f>
        <v/>
      </c>
      <c r="K107" s="227" t="str">
        <f>IF(J107=GENERAL!$H$6,GENERAL!$H$6,IF(J107=GENERAL!$H$7,GENERAL!$H$7,IF('PM-ORDER'!J107=GENERAL!$H$8,GENERAL!$H$8,"")))</f>
        <v/>
      </c>
      <c r="L107" s="227" t="str">
        <f>IF(C107&lt;&gt;"",'CALCULATOR SHEET'!G118,"")</f>
        <v/>
      </c>
      <c r="M107" s="227" t="str">
        <f>IF(C107&lt;&gt;"",'CALCULATOR SHEET'!O118,"")</f>
        <v/>
      </c>
      <c r="N107" s="227" t="str">
        <f>IF(C107&lt;&gt;"",'CALCULATOR SHEET'!H118,"")</f>
        <v/>
      </c>
      <c r="O107" s="229" t="str">
        <f>IF(D107&lt;&gt;"",'CALCULATOR SHEET'!I118,"")</f>
        <v/>
      </c>
      <c r="P107" s="229" t="str">
        <f>IF(E107&lt;&gt;"",'CALCULATOR SHEET'!J118,"")</f>
        <v/>
      </c>
      <c r="Q107" s="226" t="str">
        <f>IF('CALCULATOR SHEET'!K118=GENERAL!$H$9,GENERAL!$H$9,IF(OR('CALCULATOR SHEET'!K118=GENERAL!$H$6,'CALCULATOR SHEET'!K118=GENERAL!$H$7,'CALCULATOR SHEET'!K118=GENERAL!$H$8),"CCL",""))</f>
        <v/>
      </c>
      <c r="R107" s="226" t="str">
        <f>IF(C107&lt;&gt;"",'CALCULATOR SHEET'!M118,"")</f>
        <v/>
      </c>
      <c r="S107" s="226" t="str">
        <f>IF(D107&lt;&gt;"",'CALCULATOR SHEET'!N118,"")</f>
        <v/>
      </c>
      <c r="T107" s="228"/>
      <c r="U107" s="242"/>
      <c r="V107" s="242"/>
      <c r="W107" s="226" t="str">
        <f>IF(C107&lt;&gt;"",'CALCULATOR SHEET'!R118,"")</f>
        <v/>
      </c>
      <c r="X107" s="226"/>
      <c r="Y107" s="226">
        <v>1</v>
      </c>
      <c r="Z107" s="228"/>
      <c r="AA107" s="228" t="str">
        <f>IF(C107&lt;&gt;"",'CALCULATOR SHEET'!$H$9,"")</f>
        <v/>
      </c>
      <c r="AB107" s="228"/>
      <c r="AC107" s="228"/>
      <c r="AD107" s="230"/>
      <c r="AE107" s="231"/>
      <c r="AF107" s="162"/>
      <c r="AG107" s="249"/>
      <c r="AH107" s="249"/>
      <c r="AI107" s="248"/>
      <c r="AJ107" s="248"/>
      <c r="AK107" s="248"/>
      <c r="AL107" s="248"/>
      <c r="AM107" s="248"/>
      <c r="AN107" s="249"/>
      <c r="AO107" s="249"/>
    </row>
    <row r="108" spans="1:41" s="64" customFormat="1" ht="30" customHeight="1">
      <c r="B108" s="223">
        <v>104</v>
      </c>
      <c r="C108" s="224" t="str">
        <f>IF('CALCULATOR SHEET'!D119&lt;&gt;"",'CALCULATOR SHEET'!$T$5,"")</f>
        <v/>
      </c>
      <c r="D108" s="225" t="str">
        <f>IF('CALCULATOR SHEET'!D119&lt;&gt;"",'CALCULATOR SHEET'!$T$9,"")</f>
        <v/>
      </c>
      <c r="E108" s="226" t="str">
        <f t="shared" si="1"/>
        <v/>
      </c>
      <c r="F108" s="227" t="str">
        <f>IF(C108&lt;&gt;"",'CALCULATOR SHEET'!$D$9,"")</f>
        <v/>
      </c>
      <c r="G108" s="227" t="str">
        <f>IF('CALCULATOR SHEET'!D119&lt;&gt;"",'CALCULATOR SHEET'!D119,"")</f>
        <v/>
      </c>
      <c r="H108" s="227" t="str">
        <f>IF(Q108="CCL",BOMS!AG108,"")</f>
        <v/>
      </c>
      <c r="I108" s="226">
        <v>1</v>
      </c>
      <c r="J108" s="227" t="str">
        <f>IF(C108&lt;&gt;"",'CALCULATOR SHEET'!K119,"")</f>
        <v/>
      </c>
      <c r="K108" s="227" t="str">
        <f>IF(J108=GENERAL!$H$6,GENERAL!$H$6,IF(J108=GENERAL!$H$7,GENERAL!$H$7,IF('PM-ORDER'!J108=GENERAL!$H$8,GENERAL!$H$8,"")))</f>
        <v/>
      </c>
      <c r="L108" s="227" t="str">
        <f>IF(C108&lt;&gt;"",'CALCULATOR SHEET'!G119,"")</f>
        <v/>
      </c>
      <c r="M108" s="227" t="str">
        <f>IF(C108&lt;&gt;"",'CALCULATOR SHEET'!O119,"")</f>
        <v/>
      </c>
      <c r="N108" s="227" t="str">
        <f>IF(C108&lt;&gt;"",'CALCULATOR SHEET'!H119,"")</f>
        <v/>
      </c>
      <c r="O108" s="229" t="str">
        <f>IF(D108&lt;&gt;"",'CALCULATOR SHEET'!I119,"")</f>
        <v/>
      </c>
      <c r="P108" s="229" t="str">
        <f>IF(E108&lt;&gt;"",'CALCULATOR SHEET'!J119,"")</f>
        <v/>
      </c>
      <c r="Q108" s="226" t="str">
        <f>IF('CALCULATOR SHEET'!K119=GENERAL!$H$9,GENERAL!$H$9,IF(OR('CALCULATOR SHEET'!K119=GENERAL!$H$6,'CALCULATOR SHEET'!K119=GENERAL!$H$7,'CALCULATOR SHEET'!K119=GENERAL!$H$8),"CCL",""))</f>
        <v/>
      </c>
      <c r="R108" s="226" t="str">
        <f>IF(C108&lt;&gt;"",'CALCULATOR SHEET'!M119,"")</f>
        <v/>
      </c>
      <c r="S108" s="226" t="str">
        <f>IF(D108&lt;&gt;"",'CALCULATOR SHEET'!N119,"")</f>
        <v/>
      </c>
      <c r="T108" s="228"/>
      <c r="U108" s="242"/>
      <c r="V108" s="242"/>
      <c r="W108" s="226" t="str">
        <f>IF(C108&lt;&gt;"",'CALCULATOR SHEET'!R119,"")</f>
        <v/>
      </c>
      <c r="X108" s="226"/>
      <c r="Y108" s="226">
        <v>1</v>
      </c>
      <c r="Z108" s="228"/>
      <c r="AA108" s="228" t="str">
        <f>IF(C108&lt;&gt;"",'CALCULATOR SHEET'!$H$9,"")</f>
        <v/>
      </c>
      <c r="AB108" s="228"/>
      <c r="AC108" s="228"/>
      <c r="AD108" s="230"/>
      <c r="AE108" s="231"/>
      <c r="AF108" s="162"/>
      <c r="AG108" s="249"/>
      <c r="AH108" s="249"/>
      <c r="AI108" s="248"/>
      <c r="AJ108" s="248"/>
      <c r="AK108" s="248"/>
      <c r="AL108" s="248"/>
      <c r="AM108" s="248"/>
      <c r="AN108" s="249"/>
      <c r="AO108" s="249"/>
    </row>
    <row r="109" spans="1:41" s="64" customFormat="1" ht="30" customHeight="1">
      <c r="B109" s="223">
        <v>105</v>
      </c>
      <c r="C109" s="224" t="str">
        <f>IF('CALCULATOR SHEET'!D120&lt;&gt;"",'CALCULATOR SHEET'!$T$5,"")</f>
        <v/>
      </c>
      <c r="D109" s="225" t="str">
        <f>IF('CALCULATOR SHEET'!D120&lt;&gt;"",'CALCULATOR SHEET'!$T$9,"")</f>
        <v/>
      </c>
      <c r="E109" s="226" t="str">
        <f t="shared" si="1"/>
        <v/>
      </c>
      <c r="F109" s="227" t="str">
        <f>IF(C109&lt;&gt;"",'CALCULATOR SHEET'!$D$9,"")</f>
        <v/>
      </c>
      <c r="G109" s="227" t="str">
        <f>IF('CALCULATOR SHEET'!D120&lt;&gt;"",'CALCULATOR SHEET'!D120,"")</f>
        <v/>
      </c>
      <c r="H109" s="227" t="str">
        <f>IF(Q109="CCL",BOMS!AG109,"")</f>
        <v/>
      </c>
      <c r="I109" s="226">
        <v>1</v>
      </c>
      <c r="J109" s="227" t="str">
        <f>IF(C109&lt;&gt;"",'CALCULATOR SHEET'!K120,"")</f>
        <v/>
      </c>
      <c r="K109" s="227" t="str">
        <f>IF(J109=GENERAL!$H$6,GENERAL!$H$6,IF(J109=GENERAL!$H$7,GENERAL!$H$7,IF('PM-ORDER'!J109=GENERAL!$H$8,GENERAL!$H$8,"")))</f>
        <v/>
      </c>
      <c r="L109" s="227" t="str">
        <f>IF(C109&lt;&gt;"",'CALCULATOR SHEET'!G120,"")</f>
        <v/>
      </c>
      <c r="M109" s="227" t="str">
        <f>IF(C109&lt;&gt;"",'CALCULATOR SHEET'!O120,"")</f>
        <v/>
      </c>
      <c r="N109" s="227" t="str">
        <f>IF(C109&lt;&gt;"",'CALCULATOR SHEET'!H120,"")</f>
        <v/>
      </c>
      <c r="O109" s="229" t="str">
        <f>IF(D109&lt;&gt;"",'CALCULATOR SHEET'!I120,"")</f>
        <v/>
      </c>
      <c r="P109" s="229" t="str">
        <f>IF(E109&lt;&gt;"",'CALCULATOR SHEET'!J120,"")</f>
        <v/>
      </c>
      <c r="Q109" s="226" t="str">
        <f>IF('CALCULATOR SHEET'!K120=GENERAL!$H$9,GENERAL!$H$9,IF(OR('CALCULATOR SHEET'!K120=GENERAL!$H$6,'CALCULATOR SHEET'!K120=GENERAL!$H$7,'CALCULATOR SHEET'!K120=GENERAL!$H$8),"CCL",""))</f>
        <v/>
      </c>
      <c r="R109" s="226" t="str">
        <f>IF(C109&lt;&gt;"",'CALCULATOR SHEET'!M120,"")</f>
        <v/>
      </c>
      <c r="S109" s="226" t="str">
        <f>IF(D109&lt;&gt;"",'CALCULATOR SHEET'!N120,"")</f>
        <v/>
      </c>
      <c r="T109" s="228"/>
      <c r="U109" s="242"/>
      <c r="V109" s="242"/>
      <c r="W109" s="226" t="str">
        <f>IF(C109&lt;&gt;"",'CALCULATOR SHEET'!R120,"")</f>
        <v/>
      </c>
      <c r="X109" s="226"/>
      <c r="Y109" s="226">
        <v>1</v>
      </c>
      <c r="Z109" s="228"/>
      <c r="AA109" s="228" t="str">
        <f>IF(C109&lt;&gt;"",'CALCULATOR SHEET'!$H$9,"")</f>
        <v/>
      </c>
      <c r="AB109" s="228"/>
      <c r="AC109" s="228"/>
      <c r="AD109" s="230"/>
      <c r="AE109" s="231"/>
      <c r="AF109" s="162"/>
      <c r="AG109" s="249"/>
      <c r="AH109" s="249"/>
      <c r="AI109" s="248"/>
      <c r="AJ109" s="248"/>
      <c r="AK109" s="248"/>
      <c r="AL109" s="248"/>
      <c r="AM109" s="248"/>
      <c r="AN109" s="249"/>
      <c r="AO109" s="249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8" t="s">
        <v>104</v>
      </c>
      <c r="D2" s="378"/>
      <c r="F2" s="378" t="s">
        <v>89</v>
      </c>
      <c r="G2" s="378"/>
      <c r="I2" s="378" t="s">
        <v>93</v>
      </c>
      <c r="J2" s="378"/>
    </row>
    <row r="3" spans="3:10">
      <c r="C3" s="378"/>
      <c r="D3" s="378"/>
      <c r="F3" s="378"/>
      <c r="G3" s="378"/>
      <c r="I3" s="378"/>
      <c r="J3" s="378"/>
    </row>
    <row r="4" spans="3:10">
      <c r="C4" s="378"/>
      <c r="D4" s="378"/>
      <c r="F4" s="378"/>
      <c r="G4" s="378"/>
      <c r="I4" s="378"/>
      <c r="J4" s="378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3">
        <v>7</v>
      </c>
      <c r="C3" s="323">
        <v>7.96</v>
      </c>
      <c r="D3" s="323">
        <v>9.42</v>
      </c>
      <c r="E3" s="323">
        <v>8.91</v>
      </c>
      <c r="F3" s="323">
        <v>12.82</v>
      </c>
      <c r="G3" s="323">
        <v>14</v>
      </c>
      <c r="H3" s="323">
        <v>19</v>
      </c>
      <c r="I3" s="323">
        <v>31.5</v>
      </c>
      <c r="J3" s="323">
        <v>35</v>
      </c>
    </row>
    <row r="4" spans="1:17" s="310" customFormat="1" ht="39.950000000000003" customHeight="1">
      <c r="A4" s="311" t="s">
        <v>371</v>
      </c>
      <c r="B4" s="311" t="s">
        <v>14</v>
      </c>
      <c r="C4" s="311" t="s">
        <v>8</v>
      </c>
      <c r="D4" s="311" t="s">
        <v>9</v>
      </c>
      <c r="E4" s="311" t="s">
        <v>10</v>
      </c>
      <c r="F4" s="311" t="s">
        <v>11</v>
      </c>
      <c r="G4" s="311" t="s">
        <v>12</v>
      </c>
      <c r="H4" s="311" t="s">
        <v>13</v>
      </c>
      <c r="I4" s="311" t="s">
        <v>295</v>
      </c>
      <c r="J4" s="311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2" t="s">
        <v>427</v>
      </c>
    </row>
    <row r="15" spans="1:17">
      <c r="B15" s="323">
        <v>3</v>
      </c>
      <c r="C15" s="323">
        <v>6.33</v>
      </c>
      <c r="D15" s="323">
        <v>8.18</v>
      </c>
      <c r="E15" s="323">
        <v>10.57</v>
      </c>
      <c r="F15" s="323">
        <v>11.01</v>
      </c>
      <c r="G15" s="323">
        <v>15.72</v>
      </c>
      <c r="H15" s="323">
        <v>16.940000000000001</v>
      </c>
      <c r="I15" s="332">
        <v>20.89</v>
      </c>
    </row>
    <row r="16" spans="1:17" ht="39.950000000000003" customHeight="1">
      <c r="A16" s="311" t="s">
        <v>372</v>
      </c>
      <c r="B16" s="311" t="s">
        <v>14</v>
      </c>
      <c r="C16" s="311" t="s">
        <v>8</v>
      </c>
      <c r="D16" s="311" t="s">
        <v>9</v>
      </c>
      <c r="E16" s="311" t="s">
        <v>10</v>
      </c>
      <c r="F16" s="311" t="s">
        <v>11</v>
      </c>
      <c r="G16" s="311" t="s">
        <v>12</v>
      </c>
      <c r="H16" s="311" t="s">
        <v>13</v>
      </c>
      <c r="I16" s="311" t="s">
        <v>295</v>
      </c>
      <c r="J16" s="311"/>
      <c r="P16" s="349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3"/>
    </row>
    <row r="29" spans="1:16">
      <c r="B29" s="323">
        <v>12.5</v>
      </c>
      <c r="C29" s="323">
        <v>14</v>
      </c>
      <c r="D29" s="323">
        <v>26</v>
      </c>
    </row>
    <row r="30" spans="1:16" ht="39.950000000000003" customHeight="1">
      <c r="A30" s="311" t="s">
        <v>379</v>
      </c>
      <c r="B30" s="311" t="s">
        <v>14</v>
      </c>
      <c r="C30" s="311" t="s">
        <v>8</v>
      </c>
      <c r="D30" s="311" t="s">
        <v>9</v>
      </c>
      <c r="E30" s="311"/>
      <c r="F30" s="311"/>
      <c r="G30" s="311"/>
      <c r="H30" s="311"/>
      <c r="I30" s="311"/>
      <c r="J30" s="311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3" t="s">
        <v>381</v>
      </c>
      <c r="O3" s="96"/>
      <c r="P3" s="96"/>
      <c r="Q3" s="313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0" t="s">
        <v>60</v>
      </c>
      <c r="BC4" s="380"/>
      <c r="BD4" s="380"/>
      <c r="BE4" s="380"/>
      <c r="BF4" s="380"/>
      <c r="BG4" s="380"/>
      <c r="BH4" s="380"/>
      <c r="BI4" s="380"/>
      <c r="BJ4" s="380"/>
      <c r="BK4" s="380"/>
      <c r="BL4" s="380"/>
      <c r="BM4" s="380"/>
      <c r="BN4" s="380"/>
      <c r="BO4" s="380"/>
      <c r="BP4" s="380"/>
      <c r="BQ4" s="380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5">
        <v>209</v>
      </c>
      <c r="R7" s="355">
        <v>216</v>
      </c>
      <c r="S7" s="355">
        <v>224</v>
      </c>
      <c r="T7" s="355">
        <v>231</v>
      </c>
      <c r="U7" s="356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4"/>
      <c r="AI7" s="36">
        <v>1</v>
      </c>
      <c r="AJ7" s="36">
        <f>'CALCULATOR SHEET'!I13</f>
        <v>22</v>
      </c>
      <c r="AK7" s="36">
        <f>'CALCULATOR SHEET'!J13</f>
        <v>87</v>
      </c>
      <c r="AL7" s="36">
        <f>IF(AJ7=0,"",MATCH(CEILING(AJ7,6),$D$4:$Z$4,0))</f>
        <v>1</v>
      </c>
      <c r="AM7" s="36">
        <f>IF(AK7=0,"",MATCH(CEILING(AK7,6),$C$7:$C$28,0))</f>
        <v>12</v>
      </c>
      <c r="AN7" s="57">
        <f>IF(AL7="","",INDEX($D$7:$Z$28,AM7,AL7))</f>
        <v>88</v>
      </c>
      <c r="AO7" s="58"/>
      <c r="AP7" s="57">
        <f>IF(AJ7&gt;0,HLOOKUP(CEILING(AJ7,6),$D$30:$Z$31,2,0),"")</f>
        <v>51</v>
      </c>
      <c r="AQ7" s="57">
        <f>IF(AJ7&gt;0,HLOOKUP(CEILING(AJ7,6),$D$33:$Z$34,2,0),"")</f>
        <v>34</v>
      </c>
      <c r="AR7" s="59">
        <f>IF(AJ7&gt;0,HLOOKUP(CEILING(AJ7,6),$D$36:$Z$37,2,0))</f>
        <v>15</v>
      </c>
      <c r="AS7" s="57">
        <f>IF(AL7="","",INDEX($AX$6:$BT$27,AM7,AL7))</f>
        <v>471</v>
      </c>
      <c r="AT7" s="37">
        <f>IF(AK7&gt;0,VLOOKUP(CEILING(AK7,6),$AA$7:$AB$28,2,0),"")</f>
        <v>75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5">
        <v>216</v>
      </c>
      <c r="R8" s="355">
        <v>224</v>
      </c>
      <c r="S8" s="355">
        <v>232</v>
      </c>
      <c r="T8" s="355">
        <v>240</v>
      </c>
      <c r="U8" s="356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5">
        <v>224</v>
      </c>
      <c r="R9" s="355">
        <v>232</v>
      </c>
      <c r="S9" s="355">
        <v>240</v>
      </c>
      <c r="T9" s="355">
        <v>249</v>
      </c>
      <c r="U9" s="356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5">
        <v>232</v>
      </c>
      <c r="R10" s="355">
        <v>240</v>
      </c>
      <c r="S10" s="355">
        <v>249</v>
      </c>
      <c r="T10" s="355">
        <v>257</v>
      </c>
      <c r="U10" s="356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5">
        <v>239</v>
      </c>
      <c r="R11" s="355">
        <v>248</v>
      </c>
      <c r="S11" s="355">
        <v>257</v>
      </c>
      <c r="T11" s="355">
        <v>266</v>
      </c>
      <c r="U11" s="356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5">
        <v>247</v>
      </c>
      <c r="R12" s="355">
        <v>256</v>
      </c>
      <c r="S12" s="355">
        <v>266</v>
      </c>
      <c r="T12" s="355">
        <v>275</v>
      </c>
      <c r="U12" s="356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5">
        <v>255</v>
      </c>
      <c r="R13" s="355">
        <v>264</v>
      </c>
      <c r="S13" s="355">
        <v>274</v>
      </c>
      <c r="T13" s="355">
        <v>284</v>
      </c>
      <c r="U13" s="356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5">
        <v>262</v>
      </c>
      <c r="R14" s="355">
        <v>273</v>
      </c>
      <c r="S14" s="355">
        <v>283</v>
      </c>
      <c r="T14" s="355">
        <v>293</v>
      </c>
      <c r="U14" s="356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5">
        <v>270</v>
      </c>
      <c r="R15" s="355">
        <v>281</v>
      </c>
      <c r="S15" s="355">
        <v>291</v>
      </c>
      <c r="T15" s="355">
        <v>302</v>
      </c>
      <c r="U15" s="356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5">
        <v>278</v>
      </c>
      <c r="R16" s="355">
        <v>289</v>
      </c>
      <c r="S16" s="355">
        <v>300</v>
      </c>
      <c r="T16" s="355">
        <v>311</v>
      </c>
      <c r="U16" s="356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5">
        <v>285</v>
      </c>
      <c r="R17" s="355">
        <v>297</v>
      </c>
      <c r="S17" s="355">
        <v>308</v>
      </c>
      <c r="T17" s="355">
        <v>319</v>
      </c>
      <c r="U17" s="356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5">
        <v>293</v>
      </c>
      <c r="R18" s="355">
        <v>305</v>
      </c>
      <c r="S18" s="355">
        <v>317</v>
      </c>
      <c r="T18" s="355">
        <v>328</v>
      </c>
      <c r="U18" s="356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5">
        <v>301</v>
      </c>
      <c r="R19" s="355">
        <v>313</v>
      </c>
      <c r="S19" s="355">
        <v>325</v>
      </c>
      <c r="T19" s="355">
        <v>337</v>
      </c>
      <c r="U19" s="356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5">
        <v>308</v>
      </c>
      <c r="R20" s="355">
        <v>321</v>
      </c>
      <c r="S20" s="355">
        <v>333</v>
      </c>
      <c r="T20" s="355">
        <v>346</v>
      </c>
      <c r="U20" s="356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5">
        <v>316</v>
      </c>
      <c r="R21" s="355">
        <v>329</v>
      </c>
      <c r="S21" s="355">
        <v>342</v>
      </c>
      <c r="T21" s="355">
        <v>355</v>
      </c>
      <c r="U21" s="356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5">
        <v>323</v>
      </c>
      <c r="R22" s="355">
        <v>337</v>
      </c>
      <c r="S22" s="355">
        <v>350</v>
      </c>
      <c r="T22" s="355">
        <v>364</v>
      </c>
      <c r="U22" s="356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5">
        <v>331</v>
      </c>
      <c r="R23" s="355">
        <v>345</v>
      </c>
      <c r="S23" s="355">
        <v>359</v>
      </c>
      <c r="T23" s="355">
        <v>373</v>
      </c>
      <c r="U23" s="356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5">
        <v>339</v>
      </c>
      <c r="R24" s="355">
        <v>353</v>
      </c>
      <c r="S24" s="355">
        <v>367</v>
      </c>
      <c r="T24" s="355">
        <v>381</v>
      </c>
      <c r="U24" s="356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5">
        <v>346</v>
      </c>
      <c r="R25" s="355">
        <v>361</v>
      </c>
      <c r="S25" s="355">
        <v>376</v>
      </c>
      <c r="T25" s="355">
        <v>390</v>
      </c>
      <c r="U25" s="356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5">
        <v>354</v>
      </c>
      <c r="R26" s="355">
        <v>369</v>
      </c>
      <c r="S26" s="355">
        <v>384</v>
      </c>
      <c r="T26" s="355">
        <v>399</v>
      </c>
      <c r="U26" s="356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4">
        <v>216</v>
      </c>
      <c r="R7" s="354">
        <v>224</v>
      </c>
      <c r="S7" s="354">
        <v>231</v>
      </c>
      <c r="T7" s="354">
        <v>239</v>
      </c>
      <c r="U7" s="357">
        <v>350</v>
      </c>
      <c r="V7" s="320" t="s">
        <v>6</v>
      </c>
      <c r="W7" s="320" t="s">
        <v>6</v>
      </c>
      <c r="X7" s="320" t="s">
        <v>6</v>
      </c>
      <c r="Y7" s="320" t="s">
        <v>6</v>
      </c>
      <c r="Z7" s="320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87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93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4">
        <v>224</v>
      </c>
      <c r="R8" s="354">
        <v>233</v>
      </c>
      <c r="S8" s="354">
        <v>241</v>
      </c>
      <c r="T8" s="354">
        <v>249</v>
      </c>
      <c r="U8" s="357">
        <v>360</v>
      </c>
      <c r="V8" s="320" t="s">
        <v>6</v>
      </c>
      <c r="W8" s="320" t="s">
        <v>6</v>
      </c>
      <c r="X8" s="320" t="s">
        <v>6</v>
      </c>
      <c r="Y8" s="320" t="s">
        <v>6</v>
      </c>
      <c r="Z8" s="320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4">
        <v>233</v>
      </c>
      <c r="R9" s="354">
        <v>242</v>
      </c>
      <c r="S9" s="354">
        <v>251</v>
      </c>
      <c r="T9" s="354">
        <v>259</v>
      </c>
      <c r="U9" s="357">
        <v>371</v>
      </c>
      <c r="V9" s="320" t="s">
        <v>6</v>
      </c>
      <c r="W9" s="320" t="s">
        <v>6</v>
      </c>
      <c r="X9" s="320" t="s">
        <v>6</v>
      </c>
      <c r="Y9" s="320" t="s">
        <v>6</v>
      </c>
      <c r="Z9" s="320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4">
        <v>242</v>
      </c>
      <c r="R10" s="354">
        <v>251</v>
      </c>
      <c r="S10" s="354">
        <v>260</v>
      </c>
      <c r="T10" s="354">
        <v>269</v>
      </c>
      <c r="U10" s="357">
        <v>381</v>
      </c>
      <c r="V10" s="320" t="s">
        <v>6</v>
      </c>
      <c r="W10" s="320" t="s">
        <v>6</v>
      </c>
      <c r="X10" s="320" t="s">
        <v>6</v>
      </c>
      <c r="Y10" s="320" t="s">
        <v>6</v>
      </c>
      <c r="Z10" s="320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4">
        <v>251</v>
      </c>
      <c r="R11" s="354">
        <v>260</v>
      </c>
      <c r="S11" s="354">
        <v>270</v>
      </c>
      <c r="T11" s="354">
        <v>280</v>
      </c>
      <c r="U11" s="357">
        <v>392</v>
      </c>
      <c r="V11" s="320" t="s">
        <v>6</v>
      </c>
      <c r="W11" s="320" t="s">
        <v>6</v>
      </c>
      <c r="X11" s="320" t="s">
        <v>6</v>
      </c>
      <c r="Y11" s="320" t="s">
        <v>6</v>
      </c>
      <c r="Z11" s="320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4">
        <v>259</v>
      </c>
      <c r="R12" s="354">
        <v>269</v>
      </c>
      <c r="S12" s="354">
        <v>280</v>
      </c>
      <c r="T12" s="354">
        <v>290</v>
      </c>
      <c r="U12" s="357">
        <v>402</v>
      </c>
      <c r="V12" s="320" t="s">
        <v>6</v>
      </c>
      <c r="W12" s="320" t="s">
        <v>6</v>
      </c>
      <c r="X12" s="320" t="s">
        <v>6</v>
      </c>
      <c r="Y12" s="320" t="s">
        <v>6</v>
      </c>
      <c r="Z12" s="320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4">
        <v>268</v>
      </c>
      <c r="R13" s="354">
        <v>278</v>
      </c>
      <c r="S13" s="354">
        <v>289</v>
      </c>
      <c r="T13" s="354">
        <v>300</v>
      </c>
      <c r="U13" s="357">
        <v>413</v>
      </c>
      <c r="V13" s="320" t="s">
        <v>6</v>
      </c>
      <c r="W13" s="320" t="s">
        <v>6</v>
      </c>
      <c r="X13" s="320" t="s">
        <v>6</v>
      </c>
      <c r="Y13" s="320" t="s">
        <v>6</v>
      </c>
      <c r="Z13" s="320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4">
        <v>277</v>
      </c>
      <c r="R14" s="354">
        <v>288</v>
      </c>
      <c r="S14" s="354">
        <v>299</v>
      </c>
      <c r="T14" s="354">
        <v>310</v>
      </c>
      <c r="U14" s="357">
        <v>424</v>
      </c>
      <c r="V14" s="320" t="s">
        <v>6</v>
      </c>
      <c r="W14" s="320" t="s">
        <v>6</v>
      </c>
      <c r="X14" s="320" t="s">
        <v>6</v>
      </c>
      <c r="Y14" s="320" t="s">
        <v>6</v>
      </c>
      <c r="Z14" s="320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4">
        <v>285</v>
      </c>
      <c r="R15" s="354">
        <v>297</v>
      </c>
      <c r="S15" s="354">
        <v>308</v>
      </c>
      <c r="T15" s="354">
        <v>320</v>
      </c>
      <c r="U15" s="357">
        <v>434</v>
      </c>
      <c r="V15" s="320" t="s">
        <v>6</v>
      </c>
      <c r="W15" s="320" t="s">
        <v>6</v>
      </c>
      <c r="X15" s="320" t="s">
        <v>6</v>
      </c>
      <c r="Y15" s="320" t="s">
        <v>6</v>
      </c>
      <c r="Z15" s="320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4">
        <v>294</v>
      </c>
      <c r="R16" s="354">
        <v>306</v>
      </c>
      <c r="S16" s="354">
        <v>318</v>
      </c>
      <c r="T16" s="354">
        <v>330</v>
      </c>
      <c r="U16" s="357">
        <v>445</v>
      </c>
      <c r="V16" s="320" t="s">
        <v>6</v>
      </c>
      <c r="W16" s="320" t="s">
        <v>6</v>
      </c>
      <c r="X16" s="320" t="s">
        <v>6</v>
      </c>
      <c r="Y16" s="320" t="s">
        <v>6</v>
      </c>
      <c r="Z16" s="320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4">
        <v>303</v>
      </c>
      <c r="R17" s="354">
        <v>315</v>
      </c>
      <c r="S17" s="354">
        <v>328</v>
      </c>
      <c r="T17" s="354">
        <v>340</v>
      </c>
      <c r="U17" s="357">
        <v>455</v>
      </c>
      <c r="V17" s="320" t="s">
        <v>6</v>
      </c>
      <c r="W17" s="320" t="s">
        <v>6</v>
      </c>
      <c r="X17" s="320" t="s">
        <v>6</v>
      </c>
      <c r="Y17" s="320" t="s">
        <v>6</v>
      </c>
      <c r="Z17" s="320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4">
        <v>311</v>
      </c>
      <c r="R18" s="354">
        <v>324</v>
      </c>
      <c r="S18" s="354">
        <v>337</v>
      </c>
      <c r="T18" s="354">
        <v>350</v>
      </c>
      <c r="U18" s="357">
        <v>466</v>
      </c>
      <c r="V18" s="320" t="s">
        <v>6</v>
      </c>
      <c r="W18" s="320" t="s">
        <v>6</v>
      </c>
      <c r="X18" s="320" t="s">
        <v>6</v>
      </c>
      <c r="Y18" s="320" t="s">
        <v>6</v>
      </c>
      <c r="Z18" s="320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4">
        <v>320</v>
      </c>
      <c r="R19" s="354">
        <v>334</v>
      </c>
      <c r="S19" s="354">
        <v>347</v>
      </c>
      <c r="T19" s="354">
        <v>360</v>
      </c>
      <c r="U19" s="357">
        <v>476</v>
      </c>
      <c r="V19" s="320" t="s">
        <v>6</v>
      </c>
      <c r="W19" s="320" t="s">
        <v>6</v>
      </c>
      <c r="X19" s="320" t="s">
        <v>6</v>
      </c>
      <c r="Y19" s="320" t="s">
        <v>6</v>
      </c>
      <c r="Z19" s="320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4">
        <v>329</v>
      </c>
      <c r="R20" s="354">
        <v>343</v>
      </c>
      <c r="S20" s="354">
        <v>357</v>
      </c>
      <c r="T20" s="354">
        <v>370</v>
      </c>
      <c r="U20" s="357">
        <v>487</v>
      </c>
      <c r="V20" s="320" t="s">
        <v>6</v>
      </c>
      <c r="W20" s="320" t="s">
        <v>6</v>
      </c>
      <c r="X20" s="320" t="s">
        <v>6</v>
      </c>
      <c r="Y20" s="320" t="s">
        <v>6</v>
      </c>
      <c r="Z20" s="320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4">
        <v>338</v>
      </c>
      <c r="R21" s="354">
        <v>352</v>
      </c>
      <c r="S21" s="354">
        <v>366</v>
      </c>
      <c r="T21" s="354">
        <v>380</v>
      </c>
      <c r="U21" s="357">
        <v>498</v>
      </c>
      <c r="V21" s="320" t="s">
        <v>6</v>
      </c>
      <c r="W21" s="320" t="s">
        <v>6</v>
      </c>
      <c r="X21" s="320" t="s">
        <v>6</v>
      </c>
      <c r="Y21" s="320" t="s">
        <v>6</v>
      </c>
      <c r="Z21" s="320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4">
        <v>346</v>
      </c>
      <c r="R22" s="354">
        <v>361</v>
      </c>
      <c r="S22" s="354">
        <v>376</v>
      </c>
      <c r="T22" s="354">
        <v>391</v>
      </c>
      <c r="U22" s="357">
        <v>508</v>
      </c>
      <c r="V22" s="320" t="s">
        <v>6</v>
      </c>
      <c r="W22" s="320" t="s">
        <v>6</v>
      </c>
      <c r="X22" s="320" t="s">
        <v>6</v>
      </c>
      <c r="Y22" s="320" t="s">
        <v>6</v>
      </c>
      <c r="Z22" s="320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4">
        <v>355</v>
      </c>
      <c r="R23" s="354">
        <v>370</v>
      </c>
      <c r="S23" s="354">
        <v>385</v>
      </c>
      <c r="T23" s="354">
        <v>401</v>
      </c>
      <c r="U23" s="357">
        <v>519</v>
      </c>
      <c r="V23" s="320" t="s">
        <v>6</v>
      </c>
      <c r="W23" s="320" t="s">
        <v>6</v>
      </c>
      <c r="X23" s="320" t="s">
        <v>6</v>
      </c>
      <c r="Y23" s="320" t="s">
        <v>6</v>
      </c>
      <c r="Z23" s="320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4">
        <v>364</v>
      </c>
      <c r="R24" s="354">
        <v>379</v>
      </c>
      <c r="S24" s="354">
        <v>395</v>
      </c>
      <c r="T24" s="354">
        <v>411</v>
      </c>
      <c r="U24" s="357">
        <v>529</v>
      </c>
      <c r="V24" s="320" t="s">
        <v>6</v>
      </c>
      <c r="W24" s="320" t="s">
        <v>6</v>
      </c>
      <c r="X24" s="320" t="s">
        <v>6</v>
      </c>
      <c r="Y24" s="320" t="s">
        <v>6</v>
      </c>
      <c r="Z24" s="320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4">
        <v>372</v>
      </c>
      <c r="R25" s="354">
        <v>388</v>
      </c>
      <c r="S25" s="354">
        <v>405</v>
      </c>
      <c r="T25" s="354">
        <v>421</v>
      </c>
      <c r="U25" s="357">
        <v>540</v>
      </c>
      <c r="V25" s="320" t="s">
        <v>6</v>
      </c>
      <c r="W25" s="320" t="s">
        <v>6</v>
      </c>
      <c r="X25" s="320" t="s">
        <v>6</v>
      </c>
      <c r="Y25" s="320" t="s">
        <v>6</v>
      </c>
      <c r="Z25" s="320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4">
        <v>381</v>
      </c>
      <c r="R26" s="354">
        <v>398</v>
      </c>
      <c r="S26" s="354">
        <v>414</v>
      </c>
      <c r="T26" s="354">
        <v>431</v>
      </c>
      <c r="U26" s="357">
        <v>550</v>
      </c>
      <c r="V26" s="320" t="s">
        <v>6</v>
      </c>
      <c r="W26" s="320" t="s">
        <v>6</v>
      </c>
      <c r="X26" s="320" t="s">
        <v>6</v>
      </c>
      <c r="Y26" s="320" t="s">
        <v>6</v>
      </c>
      <c r="Z26" s="320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0" t="s">
        <v>6</v>
      </c>
      <c r="R27" s="320" t="s">
        <v>6</v>
      </c>
      <c r="S27" s="320" t="s">
        <v>6</v>
      </c>
      <c r="T27" s="320" t="s">
        <v>6</v>
      </c>
      <c r="U27" s="320" t="s">
        <v>6</v>
      </c>
      <c r="V27" s="320" t="s">
        <v>6</v>
      </c>
      <c r="W27" s="320" t="s">
        <v>6</v>
      </c>
      <c r="X27" s="320" t="s">
        <v>6</v>
      </c>
      <c r="Y27" s="320" t="s">
        <v>6</v>
      </c>
      <c r="Z27" s="320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0" t="s">
        <v>6</v>
      </c>
      <c r="R28" s="320" t="s">
        <v>6</v>
      </c>
      <c r="S28" s="320" t="s">
        <v>6</v>
      </c>
      <c r="T28" s="320">
        <v>0</v>
      </c>
      <c r="U28" s="320" t="s">
        <v>6</v>
      </c>
      <c r="V28" s="320" t="s">
        <v>6</v>
      </c>
      <c r="W28" s="320" t="s">
        <v>6</v>
      </c>
      <c r="X28" s="320" t="s">
        <v>6</v>
      </c>
      <c r="Y28" s="320" t="s">
        <v>6</v>
      </c>
      <c r="Z28" s="320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87</v>
      </c>
      <c r="AL7" s="53">
        <f t="shared" ref="AL7:AL70" si="0">IF(AJ7=0,"",MATCH(CEILING(AJ7,6),$D$4:$Z$4,0))</f>
        <v>1</v>
      </c>
      <c r="AM7" s="53">
        <f>IF(AK7=0,"",MATCH(CEILING(AK7,6),$C$7:$C$28,0))</f>
        <v>12</v>
      </c>
      <c r="AN7" s="54">
        <f t="shared" ref="AN7:AN70" si="1">IF(AL7="","",INDEX($D$7:$Z$28,AM7,AL7))</f>
        <v>102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2025-12-04T00:39:14Z</cp:lastPrinted>
  <dcterms:created xsi:type="dcterms:W3CDTF">2016-09-27T19:33:28Z</dcterms:created>
  <dcterms:modified xsi:type="dcterms:W3CDTF">2026-01-27T17:45:47Z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