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icardo.Garcia\Desktop\DIANA ROJAS\"/>
    </mc:Choice>
  </mc:AlternateContent>
  <xr:revisionPtr revIDLastSave="0" documentId="13_ncr:1_{640007E1-5358-4C67-A6C8-CE74137AD61E}" xr6:coauthVersionLast="47" xr6:coauthVersionMax="47" xr10:uidLastSave="{00000000-0000-0000-0000-000000000000}"/>
  <bookViews>
    <workbookView xWindow="20370" yWindow="-3540" windowWidth="29040" windowHeight="15840" tabRatio="943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_xlnm.Print_Titles" localSheetId="13">'TABLA PRECIOS BOD TOP GROMMET'!$1:$16</definedName>
    <definedName name="_xlnm.Print_Titles" localSheetId="14">'TABLA PRECIOS SHEER TOP GROMMET'!$1:$16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2" i="6" l="1"/>
  <c r="R13" i="6"/>
  <c r="J31" i="5"/>
  <c r="J30" i="5"/>
  <c r="J29" i="5"/>
  <c r="J28" i="5"/>
  <c r="J27" i="5"/>
  <c r="J26" i="5"/>
  <c r="J25" i="5"/>
  <c r="J19" i="5"/>
  <c r="J24" i="5"/>
  <c r="J23" i="5"/>
  <c r="AB2" i="5"/>
  <c r="AG2" i="5"/>
  <c r="R3" i="5"/>
  <c r="K4" i="5"/>
  <c r="R4" i="5"/>
  <c r="AB4" i="5"/>
  <c r="K7" i="5"/>
  <c r="O7" i="5"/>
  <c r="S7" i="5"/>
  <c r="AC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J15" i="5"/>
  <c r="AE15" i="5"/>
  <c r="AG15" i="5"/>
  <c r="AH15" i="5"/>
  <c r="AK15" i="5"/>
  <c r="AS15" i="5"/>
  <c r="AT15" i="5"/>
  <c r="AX15" i="5"/>
  <c r="AY15" i="5"/>
  <c r="BB15" i="5"/>
  <c r="B16" i="5"/>
  <c r="B17" i="5" s="1"/>
  <c r="J16" i="5"/>
  <c r="AE16" i="5"/>
  <c r="AF16" i="5"/>
  <c r="AG16" i="5"/>
  <c r="AJ16" i="5" s="1"/>
  <c r="AH16" i="5"/>
  <c r="AK16" i="5"/>
  <c r="AS16" i="5"/>
  <c r="AT16" i="5"/>
  <c r="AX16" i="5"/>
  <c r="AY16" i="5"/>
  <c r="BB16" i="5"/>
  <c r="J17" i="5"/>
  <c r="AE17" i="5"/>
  <c r="AF17" i="5"/>
  <c r="AG17" i="5"/>
  <c r="AH17" i="5"/>
  <c r="AK17" i="5"/>
  <c r="AS17" i="5"/>
  <c r="AT17" i="5"/>
  <c r="AX17" i="5"/>
  <c r="AY17" i="5"/>
  <c r="BB17" i="5"/>
  <c r="BC17" i="5" s="1"/>
  <c r="J18" i="5"/>
  <c r="AE18" i="5"/>
  <c r="AF18" i="5"/>
  <c r="AG18" i="5"/>
  <c r="AH18" i="5"/>
  <c r="AK18" i="5"/>
  <c r="AS18" i="5"/>
  <c r="AT18" i="5"/>
  <c r="AX18" i="5"/>
  <c r="AY18" i="5"/>
  <c r="BB18" i="5"/>
  <c r="AE19" i="5"/>
  <c r="AF19" i="5"/>
  <c r="AG19" i="5"/>
  <c r="AH19" i="5"/>
  <c r="AI19" i="5"/>
  <c r="AK19" i="5"/>
  <c r="AS19" i="5"/>
  <c r="AT19" i="5"/>
  <c r="AX19" i="5"/>
  <c r="AY19" i="5"/>
  <c r="BH19" i="5" s="1"/>
  <c r="AZ19" i="5"/>
  <c r="BB19" i="5"/>
  <c r="BC19" i="5" s="1"/>
  <c r="BD19" i="5"/>
  <c r="BG19" i="5"/>
  <c r="BI19" i="5" s="1"/>
  <c r="W19" i="5" s="1"/>
  <c r="J20" i="5"/>
  <c r="AE20" i="5"/>
  <c r="AF20" i="5"/>
  <c r="AI20" i="5" s="1"/>
  <c r="AG20" i="5"/>
  <c r="AH20" i="5"/>
  <c r="AJ20" i="5" s="1"/>
  <c r="AK20" i="5"/>
  <c r="AL20" i="5" s="1"/>
  <c r="AS20" i="5"/>
  <c r="AT20" i="5"/>
  <c r="AX20" i="5"/>
  <c r="AY20" i="5"/>
  <c r="BH20" i="5" s="1"/>
  <c r="AZ20" i="5"/>
  <c r="BB20" i="5"/>
  <c r="BD20" i="5"/>
  <c r="BG20" i="5"/>
  <c r="BI20" i="5" s="1"/>
  <c r="W20" i="5" s="1"/>
  <c r="J21" i="5"/>
  <c r="AE21" i="5"/>
  <c r="AF21" i="5"/>
  <c r="AI21" i="5" s="1"/>
  <c r="AG21" i="5"/>
  <c r="AH21" i="5"/>
  <c r="AJ21" i="5" s="1"/>
  <c r="AL21" i="5" s="1"/>
  <c r="AK21" i="5"/>
  <c r="AS21" i="5"/>
  <c r="AT21" i="5"/>
  <c r="AU21" i="5" s="1"/>
  <c r="AX21" i="5"/>
  <c r="AY21" i="5"/>
  <c r="BH21" i="5" s="1"/>
  <c r="AZ21" i="5"/>
  <c r="BB21" i="5"/>
  <c r="BC21" i="5" s="1"/>
  <c r="BD21" i="5"/>
  <c r="BG21" i="5"/>
  <c r="J22" i="5"/>
  <c r="AE22" i="5"/>
  <c r="AF22" i="5"/>
  <c r="AI22" i="5" s="1"/>
  <c r="AG22" i="5"/>
  <c r="AH22" i="5"/>
  <c r="AJ22" i="5" s="1"/>
  <c r="AK22" i="5"/>
  <c r="AS22" i="5"/>
  <c r="AT22" i="5"/>
  <c r="AX22" i="5"/>
  <c r="BG22" i="5" s="1"/>
  <c r="AY22" i="5"/>
  <c r="BH22" i="5" s="1"/>
  <c r="AZ22" i="5"/>
  <c r="BB22" i="5"/>
  <c r="BD22" i="5"/>
  <c r="AE23" i="5"/>
  <c r="AI23" i="5" s="1"/>
  <c r="AF23" i="5"/>
  <c r="AG23" i="5"/>
  <c r="AJ23" i="5" s="1"/>
  <c r="AH23" i="5"/>
  <c r="AK23" i="5"/>
  <c r="AS23" i="5"/>
  <c r="AT23" i="5"/>
  <c r="AU23" i="5" s="1"/>
  <c r="AX23" i="5"/>
  <c r="AY23" i="5"/>
  <c r="BH23" i="5" s="1"/>
  <c r="AZ23" i="5"/>
  <c r="BB23" i="5"/>
  <c r="BD23" i="5"/>
  <c r="BG23" i="5"/>
  <c r="AE24" i="5"/>
  <c r="AF24" i="5"/>
  <c r="AG24" i="5"/>
  <c r="AH24" i="5"/>
  <c r="AI24" i="5"/>
  <c r="AR24" i="5" s="1"/>
  <c r="AK24" i="5"/>
  <c r="AL24" i="5" s="1"/>
  <c r="AS24" i="5"/>
  <c r="AT24" i="5"/>
  <c r="AU24" i="5" s="1"/>
  <c r="AX24" i="5"/>
  <c r="BG24" i="5" s="1"/>
  <c r="AY24" i="5"/>
  <c r="BH24" i="5" s="1"/>
  <c r="AZ24" i="5"/>
  <c r="BB24" i="5"/>
  <c r="BD24" i="5"/>
  <c r="AE25" i="5"/>
  <c r="AF25" i="5"/>
  <c r="AI25" i="5" s="1"/>
  <c r="AG25" i="5"/>
  <c r="AH25" i="5"/>
  <c r="AJ25" i="5" s="1"/>
  <c r="AK25" i="5"/>
  <c r="AL25" i="5" s="1"/>
  <c r="AS25" i="5"/>
  <c r="AT25" i="5"/>
  <c r="AU25" i="5" s="1"/>
  <c r="AX25" i="5"/>
  <c r="BG25" i="5" s="1"/>
  <c r="AY25" i="5"/>
  <c r="AZ25" i="5"/>
  <c r="BB25" i="5"/>
  <c r="BD25" i="5"/>
  <c r="BH25" i="5"/>
  <c r="AE26" i="5"/>
  <c r="AF26" i="5"/>
  <c r="AI26" i="5" s="1"/>
  <c r="AR26" i="5" s="1"/>
  <c r="AG26" i="5"/>
  <c r="AJ26" i="5" s="1"/>
  <c r="AH26" i="5"/>
  <c r="AK26" i="5"/>
  <c r="AL26" i="5" s="1"/>
  <c r="AS26" i="5"/>
  <c r="AT26" i="5"/>
  <c r="AX26" i="5"/>
  <c r="AY26" i="5"/>
  <c r="BH26" i="5" s="1"/>
  <c r="AZ26" i="5"/>
  <c r="BB26" i="5"/>
  <c r="BD26" i="5"/>
  <c r="BG26" i="5"/>
  <c r="AE27" i="5"/>
  <c r="AF27" i="5"/>
  <c r="AG27" i="5"/>
  <c r="AJ27" i="5" s="1"/>
  <c r="AH27" i="5"/>
  <c r="AI27" i="5"/>
  <c r="AK27" i="5"/>
  <c r="AL27" i="5" s="1"/>
  <c r="AS27" i="5"/>
  <c r="AT27" i="5"/>
  <c r="AX27" i="5"/>
  <c r="BG27" i="5" s="1"/>
  <c r="AY27" i="5"/>
  <c r="BH27" i="5" s="1"/>
  <c r="AZ27" i="5"/>
  <c r="BB27" i="5"/>
  <c r="BD27" i="5"/>
  <c r="AE28" i="5"/>
  <c r="AF28" i="5"/>
  <c r="AG28" i="5"/>
  <c r="AJ28" i="5" s="1"/>
  <c r="AH28" i="5"/>
  <c r="AI28" i="5"/>
  <c r="AR28" i="5" s="1"/>
  <c r="AK28" i="5"/>
  <c r="AL28" i="5" s="1"/>
  <c r="AS28" i="5"/>
  <c r="AT28" i="5"/>
  <c r="AX28" i="5"/>
  <c r="BG28" i="5" s="1"/>
  <c r="BI28" i="5" s="1"/>
  <c r="W28" i="5" s="1"/>
  <c r="AY28" i="5"/>
  <c r="BH28" i="5" s="1"/>
  <c r="AZ28" i="5"/>
  <c r="BB28" i="5"/>
  <c r="BD28" i="5"/>
  <c r="AE29" i="5"/>
  <c r="AF29" i="5"/>
  <c r="AG29" i="5"/>
  <c r="AJ29" i="5" s="1"/>
  <c r="AH29" i="5"/>
  <c r="AI29" i="5"/>
  <c r="AR29" i="5" s="1"/>
  <c r="AK29" i="5"/>
  <c r="AL29" i="5" s="1"/>
  <c r="AS29" i="5"/>
  <c r="AT29" i="5"/>
  <c r="AU29" i="5" s="1"/>
  <c r="AX29" i="5"/>
  <c r="AY29" i="5"/>
  <c r="BH29" i="5" s="1"/>
  <c r="AZ29" i="5"/>
  <c r="BB29" i="5"/>
  <c r="BD29" i="5"/>
  <c r="BG29" i="5"/>
  <c r="AE30" i="5"/>
  <c r="AF30" i="5"/>
  <c r="AG30" i="5"/>
  <c r="AJ30" i="5" s="1"/>
  <c r="AH30" i="5"/>
  <c r="AI30" i="5"/>
  <c r="AR30" i="5" s="1"/>
  <c r="AK30" i="5"/>
  <c r="AL30" i="5" s="1"/>
  <c r="AS30" i="5"/>
  <c r="AT30" i="5"/>
  <c r="AU30" i="5" s="1"/>
  <c r="AX30" i="5"/>
  <c r="AY30" i="5"/>
  <c r="BH30" i="5" s="1"/>
  <c r="AZ30" i="5"/>
  <c r="BB30" i="5"/>
  <c r="BD30" i="5"/>
  <c r="BG30" i="5"/>
  <c r="AE31" i="5"/>
  <c r="AF31" i="5"/>
  <c r="AG31" i="5"/>
  <c r="AJ31" i="5" s="1"/>
  <c r="AH31" i="5"/>
  <c r="AI31" i="5"/>
  <c r="AR31" i="5" s="1"/>
  <c r="AK31" i="5"/>
  <c r="AS31" i="5"/>
  <c r="AT31" i="5"/>
  <c r="AU31" i="5" s="1"/>
  <c r="AX31" i="5"/>
  <c r="BG31" i="5" s="1"/>
  <c r="AY31" i="5"/>
  <c r="AZ31" i="5"/>
  <c r="BB31" i="5"/>
  <c r="BD31" i="5"/>
  <c r="BH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AC64" i="5"/>
  <c r="AC72" i="5" s="1"/>
  <c r="B65" i="5"/>
  <c r="B66" i="5" s="1"/>
  <c r="B67" i="5" s="1"/>
  <c r="AC65" i="5"/>
  <c r="AC66" i="5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3" i="6"/>
  <c r="J40" i="6"/>
  <c r="J32" i="6"/>
  <c r="R59" i="6"/>
  <c r="J59" i="6"/>
  <c r="C59" i="6"/>
  <c r="W59" i="6" s="1"/>
  <c r="R58" i="6"/>
  <c r="J58" i="6"/>
  <c r="C58" i="6"/>
  <c r="T58" i="6" s="1"/>
  <c r="R57" i="6"/>
  <c r="J57" i="6"/>
  <c r="C57" i="6"/>
  <c r="Q57" i="6" s="1"/>
  <c r="R56" i="6"/>
  <c r="J56" i="6"/>
  <c r="H56" i="6"/>
  <c r="C56" i="6"/>
  <c r="V56" i="6" s="1"/>
  <c r="R55" i="6"/>
  <c r="J55" i="6"/>
  <c r="D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H52" i="6"/>
  <c r="C52" i="6"/>
  <c r="Q52" i="6" s="1"/>
  <c r="R51" i="6"/>
  <c r="J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E42" i="6"/>
  <c r="M42" i="6" s="1"/>
  <c r="C42" i="6"/>
  <c r="N42" i="6" s="1"/>
  <c r="R41" i="6"/>
  <c r="J41" i="6"/>
  <c r="C41" i="6"/>
  <c r="Q41" i="6" s="1"/>
  <c r="R40" i="6"/>
  <c r="C40" i="6"/>
  <c r="Q40" i="6" s="1"/>
  <c r="R39" i="6"/>
  <c r="J39" i="6"/>
  <c r="E39" i="6"/>
  <c r="M39" i="6" s="1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AA35" i="6" s="1"/>
  <c r="R34" i="6"/>
  <c r="O34" i="6"/>
  <c r="J34" i="6"/>
  <c r="E34" i="6"/>
  <c r="M34" i="6" s="1"/>
  <c r="C34" i="6"/>
  <c r="N34" i="6" s="1"/>
  <c r="R33" i="6"/>
  <c r="J33" i="6"/>
  <c r="C33" i="6"/>
  <c r="Q33" i="6" s="1"/>
  <c r="R32" i="6"/>
  <c r="P32" i="6"/>
  <c r="C32" i="6"/>
  <c r="G32" i="6" s="1"/>
  <c r="R31" i="6"/>
  <c r="J31" i="6"/>
  <c r="C31" i="6"/>
  <c r="S31" i="6" s="1"/>
  <c r="R30" i="6"/>
  <c r="J30" i="6"/>
  <c r="C30" i="6"/>
  <c r="P30" i="6" s="1"/>
  <c r="B14" i="6" l="1"/>
  <c r="B18" i="5"/>
  <c r="L40" i="6"/>
  <c r="AJ15" i="5"/>
  <c r="AA37" i="6"/>
  <c r="AA32" i="6"/>
  <c r="D32" i="6"/>
  <c r="D39" i="6"/>
  <c r="E48" i="6"/>
  <c r="M48" i="6" s="1"/>
  <c r="Q51" i="6"/>
  <c r="G58" i="6"/>
  <c r="AA54" i="6"/>
  <c r="AI17" i="5"/>
  <c r="AR17" i="5" s="1"/>
  <c r="AA34" i="6"/>
  <c r="AA33" i="6"/>
  <c r="F39" i="6"/>
  <c r="E40" i="6"/>
  <c r="M40" i="6" s="1"/>
  <c r="I51" i="6"/>
  <c r="AI18" i="5"/>
  <c r="AA36" i="6"/>
  <c r="BC25" i="5"/>
  <c r="AL22" i="5"/>
  <c r="AU16" i="5"/>
  <c r="BI31" i="5"/>
  <c r="W31" i="5" s="1"/>
  <c r="BI30" i="5"/>
  <c r="W30" i="5" s="1"/>
  <c r="BI25" i="5"/>
  <c r="W25" i="5" s="1"/>
  <c r="AM31" i="5"/>
  <c r="AV31" i="5"/>
  <c r="AW31" i="5" s="1"/>
  <c r="AV29" i="5"/>
  <c r="AW29" i="5" s="1"/>
  <c r="AL31" i="5"/>
  <c r="AM29" i="5"/>
  <c r="AN29" i="5" s="1"/>
  <c r="AV30" i="5"/>
  <c r="AW30" i="5" s="1"/>
  <c r="AM30" i="5"/>
  <c r="AN30" i="5" s="1"/>
  <c r="BI29" i="5"/>
  <c r="W29" i="5" s="1"/>
  <c r="AU28" i="5"/>
  <c r="AV28" i="5" s="1"/>
  <c r="AW28" i="5" s="1"/>
  <c r="BI27" i="5"/>
  <c r="W27" i="5" s="1"/>
  <c r="BI26" i="5"/>
  <c r="W26" i="5" s="1"/>
  <c r="AU27" i="5"/>
  <c r="AU26" i="5"/>
  <c r="AV26" i="5" s="1"/>
  <c r="AW26" i="5" s="1"/>
  <c r="AM27" i="5"/>
  <c r="AN27" i="5" s="1"/>
  <c r="AO27" i="5" s="1"/>
  <c r="BE27" i="5" s="1"/>
  <c r="AM28" i="5"/>
  <c r="AN28" i="5" s="1"/>
  <c r="AR27" i="5"/>
  <c r="AM26" i="5"/>
  <c r="AN26" i="5" s="1"/>
  <c r="AR25" i="5"/>
  <c r="AV25" i="5" s="1"/>
  <c r="AW25" i="5" s="1"/>
  <c r="AM25" i="5"/>
  <c r="AN25" i="5" s="1"/>
  <c r="AO25" i="5" s="1"/>
  <c r="BE25" i="5" s="1"/>
  <c r="AJ24" i="5"/>
  <c r="AV24" i="5"/>
  <c r="AW24" i="5" s="1"/>
  <c r="AM24" i="5"/>
  <c r="AN24" i="5" s="1"/>
  <c r="AO24" i="5" s="1"/>
  <c r="BE24" i="5" s="1"/>
  <c r="AU20" i="5"/>
  <c r="AU19" i="5"/>
  <c r="AU18" i="5"/>
  <c r="AM21" i="5"/>
  <c r="AM22" i="5"/>
  <c r="AU22" i="5"/>
  <c r="AJ19" i="5"/>
  <c r="AL19" i="5" s="1"/>
  <c r="AJ18" i="5"/>
  <c r="AL18" i="5" s="1"/>
  <c r="AJ17" i="5"/>
  <c r="AL17" i="5" s="1"/>
  <c r="AI16" i="5"/>
  <c r="AM16" i="5" s="1"/>
  <c r="AU15" i="5"/>
  <c r="AL15" i="5"/>
  <c r="AM19" i="5"/>
  <c r="AN19" i="5" s="1"/>
  <c r="AU17" i="5"/>
  <c r="AL16" i="5"/>
  <c r="BI24" i="5"/>
  <c r="W24" i="5" s="1"/>
  <c r="BI23" i="5"/>
  <c r="W23" i="5" s="1"/>
  <c r="AL23" i="5"/>
  <c r="AR23" i="5"/>
  <c r="AV23" i="5" s="1"/>
  <c r="AW23" i="5" s="1"/>
  <c r="AM23" i="5"/>
  <c r="AM20" i="5"/>
  <c r="AN20" i="5" s="1"/>
  <c r="AP20" i="5" s="1"/>
  <c r="AM18" i="5"/>
  <c r="AN22" i="5"/>
  <c r="AO22" i="5" s="1"/>
  <c r="BE22" i="5" s="1"/>
  <c r="BI21" i="5"/>
  <c r="W21" i="5" s="1"/>
  <c r="X12" i="5"/>
  <c r="Y12" i="5"/>
  <c r="AN21" i="5"/>
  <c r="AP21" i="5" s="1"/>
  <c r="U12" i="5"/>
  <c r="V12" i="5"/>
  <c r="AI15" i="5"/>
  <c r="BI22" i="5"/>
  <c r="W22" i="5" s="1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R21" i="5"/>
  <c r="AV21" i="5" s="1"/>
  <c r="AW21" i="5" s="1"/>
  <c r="AR20" i="5"/>
  <c r="AR19" i="5"/>
  <c r="AV19" i="5" s="1"/>
  <c r="AW19" i="5" s="1"/>
  <c r="AR18" i="5"/>
  <c r="H37" i="6"/>
  <c r="H45" i="6"/>
  <c r="L52" i="6"/>
  <c r="E55" i="6"/>
  <c r="M55" i="6" s="1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AM17" i="5" l="1"/>
  <c r="B15" i="6"/>
  <c r="B19" i="5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AN17" i="5"/>
  <c r="AP17" i="5" s="1"/>
  <c r="BC31" i="5"/>
  <c r="BC30" i="5"/>
  <c r="BC29" i="5"/>
  <c r="BC28" i="5"/>
  <c r="BC26" i="5"/>
  <c r="BC24" i="5"/>
  <c r="BC23" i="5"/>
  <c r="AV18" i="5"/>
  <c r="AN31" i="5"/>
  <c r="AP31" i="5" s="1"/>
  <c r="BA31" i="5" s="1"/>
  <c r="AO29" i="5"/>
  <c r="BE29" i="5" s="1"/>
  <c r="AP29" i="5"/>
  <c r="BA29" i="5" s="1"/>
  <c r="AO30" i="5"/>
  <c r="BE30" i="5" s="1"/>
  <c r="AP30" i="5"/>
  <c r="AV27" i="5"/>
  <c r="AO28" i="5"/>
  <c r="BE28" i="5" s="1"/>
  <c r="AP28" i="5"/>
  <c r="AP27" i="5"/>
  <c r="AO26" i="5"/>
  <c r="BE26" i="5" s="1"/>
  <c r="AP26" i="5"/>
  <c r="AP25" i="5"/>
  <c r="AP24" i="5"/>
  <c r="BA24" i="5" s="1"/>
  <c r="BF24" i="5" s="1"/>
  <c r="AV22" i="5"/>
  <c r="AV20" i="5"/>
  <c r="AR16" i="5"/>
  <c r="AV16" i="5" s="1"/>
  <c r="AP22" i="5"/>
  <c r="BA22" i="5" s="1"/>
  <c r="AP19" i="5"/>
  <c r="AQ19" i="5" s="1"/>
  <c r="AN18" i="5"/>
  <c r="AO18" i="5" s="1"/>
  <c r="AO21" i="5"/>
  <c r="BE21" i="5" s="1"/>
  <c r="AN16" i="5"/>
  <c r="AP16" i="5" s="1"/>
  <c r="AQ16" i="5" s="1"/>
  <c r="AO20" i="5"/>
  <c r="BE20" i="5" s="1"/>
  <c r="AO19" i="5"/>
  <c r="BE19" i="5" s="1"/>
  <c r="AV17" i="5"/>
  <c r="AW17" i="5" s="1"/>
  <c r="AN23" i="5"/>
  <c r="AO23" i="5" s="1"/>
  <c r="BE23" i="5" s="1"/>
  <c r="BA19" i="5"/>
  <c r="AM15" i="5"/>
  <c r="AN15" i="5" s="1"/>
  <c r="AR15" i="5"/>
  <c r="AV15" i="5" s="1"/>
  <c r="AQ21" i="5"/>
  <c r="BA21" i="5"/>
  <c r="AQ20" i="5"/>
  <c r="BA20" i="5"/>
  <c r="V68" i="6"/>
  <c r="V72" i="6"/>
  <c r="P4" i="19"/>
  <c r="J4" i="19"/>
  <c r="J5" i="19" s="1"/>
  <c r="Q4" i="19"/>
  <c r="Q5" i="19" s="1"/>
  <c r="D91" i="10"/>
  <c r="D87" i="10"/>
  <c r="D86" i="10"/>
  <c r="D84" i="10"/>
  <c r="D83" i="10"/>
  <c r="D82" i="10"/>
  <c r="D81" i="10"/>
  <c r="AO17" i="5" l="1"/>
  <c r="AQ17" i="5"/>
  <c r="AW27" i="5"/>
  <c r="BC27" i="5"/>
  <c r="AW22" i="5"/>
  <c r="BC22" i="5"/>
  <c r="BF22" i="5"/>
  <c r="BJ22" i="5" s="1"/>
  <c r="AW20" i="5"/>
  <c r="BC20" i="5"/>
  <c r="AQ31" i="5"/>
  <c r="AW18" i="5"/>
  <c r="BC18" i="5"/>
  <c r="AW16" i="5"/>
  <c r="BC16" i="5"/>
  <c r="BF29" i="5"/>
  <c r="T29" i="5" s="1"/>
  <c r="AW15" i="5"/>
  <c r="BC15" i="5"/>
  <c r="AO31" i="5"/>
  <c r="BE31" i="5" s="1"/>
  <c r="BF31" i="5" s="1"/>
  <c r="AQ29" i="5"/>
  <c r="BA30" i="5"/>
  <c r="BF30" i="5" s="1"/>
  <c r="AQ30" i="5"/>
  <c r="AQ24" i="5"/>
  <c r="BA28" i="5"/>
  <c r="BF28" i="5" s="1"/>
  <c r="AQ28" i="5"/>
  <c r="AQ27" i="5"/>
  <c r="BA27" i="5"/>
  <c r="BF27" i="5" s="1"/>
  <c r="BA26" i="5"/>
  <c r="BF26" i="5" s="1"/>
  <c r="AQ26" i="5"/>
  <c r="BA25" i="5"/>
  <c r="BF25" i="5" s="1"/>
  <c r="AQ25" i="5"/>
  <c r="AQ22" i="5"/>
  <c r="BF20" i="5"/>
  <c r="BJ20" i="5" s="1"/>
  <c r="AO16" i="5"/>
  <c r="AP18" i="5"/>
  <c r="BF21" i="5"/>
  <c r="BJ21" i="5" s="1"/>
  <c r="AP23" i="5"/>
  <c r="BA23" i="5" s="1"/>
  <c r="BF23" i="5" s="1"/>
  <c r="BF19" i="5"/>
  <c r="BJ19" i="5" s="1"/>
  <c r="BJ24" i="5"/>
  <c r="T24" i="5"/>
  <c r="AO15" i="5"/>
  <c r="AP15" i="5"/>
  <c r="T20" i="5"/>
  <c r="T22" i="5"/>
  <c r="E15" i="10"/>
  <c r="E19" i="10"/>
  <c r="E13" i="10"/>
  <c r="K13" i="10" s="1"/>
  <c r="E12" i="10"/>
  <c r="K12" i="10" s="1"/>
  <c r="E11" i="10"/>
  <c r="K11" i="10" s="1"/>
  <c r="C19" i="10"/>
  <c r="C18" i="10"/>
  <c r="E18" i="10" s="1"/>
  <c r="C17" i="10"/>
  <c r="E17" i="10" s="1"/>
  <c r="C16" i="10"/>
  <c r="E16" i="10" s="1"/>
  <c r="C15" i="10"/>
  <c r="C14" i="10"/>
  <c r="E14" i="10" s="1"/>
  <c r="BJ29" i="5" l="1"/>
  <c r="BJ31" i="5"/>
  <c r="T31" i="5"/>
  <c r="Z31" i="5" s="1"/>
  <c r="AA31" i="5" s="1"/>
  <c r="BJ30" i="5"/>
  <c r="T30" i="5"/>
  <c r="AB29" i="5"/>
  <c r="AC29" i="5" s="1"/>
  <c r="Z29" i="5"/>
  <c r="AA29" i="5" s="1"/>
  <c r="BJ28" i="5"/>
  <c r="T28" i="5"/>
  <c r="BJ27" i="5"/>
  <c r="T27" i="5"/>
  <c r="BJ26" i="5"/>
  <c r="T26" i="5"/>
  <c r="BJ25" i="5"/>
  <c r="T25" i="5"/>
  <c r="AQ23" i="5"/>
  <c r="T21" i="5"/>
  <c r="Z21" i="5" s="1"/>
  <c r="AA21" i="5" s="1"/>
  <c r="AQ18" i="5"/>
  <c r="T19" i="5"/>
  <c r="Z19" i="5" s="1"/>
  <c r="AA19" i="5" s="1"/>
  <c r="AB24" i="5"/>
  <c r="AC24" i="5" s="1"/>
  <c r="Z24" i="5"/>
  <c r="AA24" i="5" s="1"/>
  <c r="T23" i="5"/>
  <c r="BJ23" i="5"/>
  <c r="Z22" i="5"/>
  <c r="AA22" i="5" s="1"/>
  <c r="AB22" i="5"/>
  <c r="AC22" i="5" s="1"/>
  <c r="AQ15" i="5"/>
  <c r="Z20" i="5"/>
  <c r="AA20" i="5" s="1"/>
  <c r="AB20" i="5"/>
  <c r="AC20" i="5" s="1"/>
  <c r="C84" i="10"/>
  <c r="D18" i="19"/>
  <c r="D85" i="10" s="1"/>
  <c r="C85" i="10"/>
  <c r="AB31" i="5" l="1"/>
  <c r="AC31" i="5" s="1"/>
  <c r="AB30" i="5"/>
  <c r="AC30" i="5" s="1"/>
  <c r="Z30" i="5"/>
  <c r="AA30" i="5" s="1"/>
  <c r="Z28" i="5"/>
  <c r="AA28" i="5" s="1"/>
  <c r="AB28" i="5"/>
  <c r="AC28" i="5" s="1"/>
  <c r="Z27" i="5"/>
  <c r="AA27" i="5" s="1"/>
  <c r="AB27" i="5"/>
  <c r="AC27" i="5" s="1"/>
  <c r="AB26" i="5"/>
  <c r="AC26" i="5" s="1"/>
  <c r="Z26" i="5"/>
  <c r="AA26" i="5" s="1"/>
  <c r="Z25" i="5"/>
  <c r="AA25" i="5" s="1"/>
  <c r="AB25" i="5"/>
  <c r="AC25" i="5" s="1"/>
  <c r="AB21" i="5"/>
  <c r="AC21" i="5" s="1"/>
  <c r="AB19" i="5"/>
  <c r="AC19" i="5" s="1"/>
  <c r="Z23" i="5"/>
  <c r="AA23" i="5" s="1"/>
  <c r="AB23" i="5"/>
  <c r="AC23" i="5" s="1"/>
  <c r="F83" i="10"/>
  <c r="E83" i="10"/>
  <c r="G83" i="10"/>
  <c r="H83" i="10" s="1"/>
  <c r="I83" i="10" s="1"/>
  <c r="F81" i="10" l="1"/>
  <c r="E81" i="10"/>
  <c r="G81" i="10"/>
  <c r="F73" i="10"/>
  <c r="E73" i="10"/>
  <c r="D73" i="10"/>
  <c r="C73" i="10"/>
  <c r="H81" i="10" l="1"/>
  <c r="I81" i="10" s="1"/>
  <c r="D72" i="10"/>
  <c r="C72" i="10"/>
  <c r="E71" i="10"/>
  <c r="D71" i="10"/>
  <c r="C71" i="10"/>
  <c r="V76" i="6"/>
  <c r="W73" i="6"/>
  <c r="BG16" i="5" l="1"/>
  <c r="BG17" i="5"/>
  <c r="BG18" i="5"/>
  <c r="BG15" i="5"/>
  <c r="D23" i="19"/>
  <c r="D90" i="10" s="1"/>
  <c r="D22" i="19"/>
  <c r="D89" i="10" s="1"/>
  <c r="D21" i="19"/>
  <c r="D88" i="10" s="1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BL15" i="5" l="1"/>
  <c r="H3" i="19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U9" i="20"/>
  <c r="AG297" i="20"/>
  <c r="AG296" i="20"/>
  <c r="AG292" i="20"/>
  <c r="AG285" i="20"/>
  <c r="AG284" i="20"/>
  <c r="AG280" i="20"/>
  <c r="AG273" i="20"/>
  <c r="AG272" i="20"/>
  <c r="AG268" i="20"/>
  <c r="AG261" i="20"/>
  <c r="AG260" i="20"/>
  <c r="AG256" i="20"/>
  <c r="AG255" i="20"/>
  <c r="AG248" i="20"/>
  <c r="AG247" i="20"/>
  <c r="AG243" i="20"/>
  <c r="AG242" i="20"/>
  <c r="AG236" i="20"/>
  <c r="AG235" i="20"/>
  <c r="AG231" i="20"/>
  <c r="AG230" i="20"/>
  <c r="AG224" i="20"/>
  <c r="AG223" i="20"/>
  <c r="AG219" i="20"/>
  <c r="AG218" i="20"/>
  <c r="AG212" i="20"/>
  <c r="AG211" i="20"/>
  <c r="AG207" i="20"/>
  <c r="AB299" i="20"/>
  <c r="AG299" i="20" s="1"/>
  <c r="AB298" i="20"/>
  <c r="AG298" i="20" s="1"/>
  <c r="AB297" i="20"/>
  <c r="AB296" i="20"/>
  <c r="AB295" i="20"/>
  <c r="AB294" i="20"/>
  <c r="AB293" i="20"/>
  <c r="AG293" i="20" s="1"/>
  <c r="AB292" i="20"/>
  <c r="AB291" i="20"/>
  <c r="AG291" i="20" s="1"/>
  <c r="AB290" i="20"/>
  <c r="AG290" i="20" s="1"/>
  <c r="AB289" i="20"/>
  <c r="AB288" i="20"/>
  <c r="AB287" i="20"/>
  <c r="AG287" i="20" s="1"/>
  <c r="AB286" i="20"/>
  <c r="AG286" i="20" s="1"/>
  <c r="AB285" i="20"/>
  <c r="AB284" i="20"/>
  <c r="AB283" i="20"/>
  <c r="AB282" i="20"/>
  <c r="AB281" i="20"/>
  <c r="AG281" i="20" s="1"/>
  <c r="AB280" i="20"/>
  <c r="AB279" i="20"/>
  <c r="AG279" i="20" s="1"/>
  <c r="AB278" i="20"/>
  <c r="AG278" i="20" s="1"/>
  <c r="AG276" i="20" s="1"/>
  <c r="AB277" i="20"/>
  <c r="AB276" i="20"/>
  <c r="AB275" i="20"/>
  <c r="AG275" i="20" s="1"/>
  <c r="AB274" i="20"/>
  <c r="AG274" i="20" s="1"/>
  <c r="AB273" i="20"/>
  <c r="AB272" i="20"/>
  <c r="AB271" i="20"/>
  <c r="AB270" i="20"/>
  <c r="AB269" i="20"/>
  <c r="AG269" i="20" s="1"/>
  <c r="AB268" i="20"/>
  <c r="AB267" i="20"/>
  <c r="AG267" i="20" s="1"/>
  <c r="AB266" i="20"/>
  <c r="AG266" i="20" s="1"/>
  <c r="AG265" i="20" s="1"/>
  <c r="AB265" i="20"/>
  <c r="AB264" i="20"/>
  <c r="AB263" i="20"/>
  <c r="AG263" i="20" s="1"/>
  <c r="AB262" i="20"/>
  <c r="AG262" i="20" s="1"/>
  <c r="AB261" i="20"/>
  <c r="AB260" i="20"/>
  <c r="AB259" i="20"/>
  <c r="AB258" i="20"/>
  <c r="AB257" i="20"/>
  <c r="AG257" i="20" s="1"/>
  <c r="AB256" i="20"/>
  <c r="AB255" i="20"/>
  <c r="AB254" i="20"/>
  <c r="AG254" i="20" s="1"/>
  <c r="AB253" i="20"/>
  <c r="AB252" i="20"/>
  <c r="AB250" i="20"/>
  <c r="AG250" i="20" s="1"/>
  <c r="AB249" i="20"/>
  <c r="AG249" i="20" s="1"/>
  <c r="AB248" i="20"/>
  <c r="AB247" i="20"/>
  <c r="AB246" i="20"/>
  <c r="AB245" i="20"/>
  <c r="AB244" i="20"/>
  <c r="AG244" i="20" s="1"/>
  <c r="AB243" i="20"/>
  <c r="AB242" i="20"/>
  <c r="AB241" i="20"/>
  <c r="AG241" i="20" s="1"/>
  <c r="AB240" i="20"/>
  <c r="AB239" i="20"/>
  <c r="AB238" i="20"/>
  <c r="AG238" i="20" s="1"/>
  <c r="AB237" i="20"/>
  <c r="AG237" i="20" s="1"/>
  <c r="AB236" i="20"/>
  <c r="AB235" i="20"/>
  <c r="AB234" i="20"/>
  <c r="AB233" i="20"/>
  <c r="AB232" i="20"/>
  <c r="AG232" i="20" s="1"/>
  <c r="AB231" i="20"/>
  <c r="AB230" i="20"/>
  <c r="AB229" i="20"/>
  <c r="AG229" i="20" s="1"/>
  <c r="AB228" i="20"/>
  <c r="AB227" i="20"/>
  <c r="AB226" i="20"/>
  <c r="AG226" i="20" s="1"/>
  <c r="AB225" i="20"/>
  <c r="AG225" i="20" s="1"/>
  <c r="AB224" i="20"/>
  <c r="AB223" i="20"/>
  <c r="AB222" i="20"/>
  <c r="AB221" i="20"/>
  <c r="AB220" i="20"/>
  <c r="AG220" i="20" s="1"/>
  <c r="AB219" i="20"/>
  <c r="AB218" i="20"/>
  <c r="AB217" i="20"/>
  <c r="AG217" i="20" s="1"/>
  <c r="AB216" i="20"/>
  <c r="AB215" i="20"/>
  <c r="AB214" i="20"/>
  <c r="AG214" i="20" s="1"/>
  <c r="AB213" i="20"/>
  <c r="AG213" i="20" s="1"/>
  <c r="AB212" i="20"/>
  <c r="AB211" i="20"/>
  <c r="AB210" i="20"/>
  <c r="AB209" i="20"/>
  <c r="AB208" i="20"/>
  <c r="AG208" i="20" s="1"/>
  <c r="AB207" i="20"/>
  <c r="AB206" i="20"/>
  <c r="AG206" i="20" s="1"/>
  <c r="AB205" i="20"/>
  <c r="AG205" i="20" s="1"/>
  <c r="AG204" i="20" s="1"/>
  <c r="AB204" i="20"/>
  <c r="AB203" i="20"/>
  <c r="Z287" i="20"/>
  <c r="Z298" i="20"/>
  <c r="Z293" i="20"/>
  <c r="Z290" i="20"/>
  <c r="Z286" i="20"/>
  <c r="Z279" i="20"/>
  <c r="Z266" i="20"/>
  <c r="Z262" i="20"/>
  <c r="Z261" i="20"/>
  <c r="Z255" i="20"/>
  <c r="Z254" i="20"/>
  <c r="Z250" i="20"/>
  <c r="Z249" i="20"/>
  <c r="Z241" i="20"/>
  <c r="Z229" i="20"/>
  <c r="Z217" i="20"/>
  <c r="Z205" i="20"/>
  <c r="U299" i="20"/>
  <c r="Z299" i="20" s="1"/>
  <c r="U298" i="20"/>
  <c r="U297" i="20"/>
  <c r="Z297" i="20" s="1"/>
  <c r="U296" i="20"/>
  <c r="Z296" i="20" s="1"/>
  <c r="U295" i="20"/>
  <c r="U294" i="20"/>
  <c r="U293" i="20"/>
  <c r="U292" i="20"/>
  <c r="Z292" i="20" s="1"/>
  <c r="U291" i="20"/>
  <c r="Z291" i="20" s="1"/>
  <c r="Z289" i="20" s="1"/>
  <c r="U290" i="20"/>
  <c r="U289" i="20"/>
  <c r="U288" i="20"/>
  <c r="U287" i="20"/>
  <c r="U286" i="20"/>
  <c r="U285" i="20"/>
  <c r="Z285" i="20" s="1"/>
  <c r="U284" i="20"/>
  <c r="Z284" i="20" s="1"/>
  <c r="Z283" i="20" s="1"/>
  <c r="U283" i="20"/>
  <c r="U282" i="20"/>
  <c r="U281" i="20"/>
  <c r="Z281" i="20" s="1"/>
  <c r="U280" i="20"/>
  <c r="Z280" i="20" s="1"/>
  <c r="U279" i="20"/>
  <c r="U278" i="20"/>
  <c r="Z278" i="20" s="1"/>
  <c r="U277" i="20"/>
  <c r="U276" i="20"/>
  <c r="U275" i="20"/>
  <c r="Z275" i="20" s="1"/>
  <c r="U274" i="20"/>
  <c r="Z274" i="20" s="1"/>
  <c r="U273" i="20"/>
  <c r="Z273" i="20" s="1"/>
  <c r="U272" i="20"/>
  <c r="Z272" i="20" s="1"/>
  <c r="U271" i="20"/>
  <c r="U270" i="20"/>
  <c r="U269" i="20"/>
  <c r="Z269" i="20" s="1"/>
  <c r="U268" i="20"/>
  <c r="Z268" i="20" s="1"/>
  <c r="U267" i="20"/>
  <c r="Z267" i="20" s="1"/>
  <c r="U266" i="20"/>
  <c r="U265" i="20"/>
  <c r="U264" i="20"/>
  <c r="U263" i="20"/>
  <c r="Z263" i="20" s="1"/>
  <c r="Z259" i="20" s="1"/>
  <c r="U262" i="20"/>
  <c r="U261" i="20"/>
  <c r="U260" i="20"/>
  <c r="Z260" i="20" s="1"/>
  <c r="U259" i="20"/>
  <c r="U258" i="20"/>
  <c r="U257" i="20"/>
  <c r="Z257" i="20" s="1"/>
  <c r="U256" i="20"/>
  <c r="Z256" i="20" s="1"/>
  <c r="U255" i="20"/>
  <c r="U254" i="20"/>
  <c r="U253" i="20"/>
  <c r="U252" i="20"/>
  <c r="U250" i="20"/>
  <c r="U249" i="20"/>
  <c r="U248" i="20"/>
  <c r="Z248" i="20" s="1"/>
  <c r="U247" i="20"/>
  <c r="Z247" i="20" s="1"/>
  <c r="Z246" i="20" s="1"/>
  <c r="U246" i="20"/>
  <c r="U245" i="20"/>
  <c r="U244" i="20"/>
  <c r="Z244" i="20" s="1"/>
  <c r="U243" i="20"/>
  <c r="Z243" i="20" s="1"/>
  <c r="U242" i="20"/>
  <c r="Z242" i="20" s="1"/>
  <c r="Z240" i="20" s="1"/>
  <c r="U241" i="20"/>
  <c r="U240" i="20"/>
  <c r="U239" i="20"/>
  <c r="U238" i="20"/>
  <c r="Z238" i="20" s="1"/>
  <c r="U237" i="20"/>
  <c r="Z237" i="20" s="1"/>
  <c r="U236" i="20"/>
  <c r="Z236" i="20" s="1"/>
  <c r="U235" i="20"/>
  <c r="Z235" i="20" s="1"/>
  <c r="U234" i="20"/>
  <c r="U233" i="20"/>
  <c r="U232" i="20"/>
  <c r="Z232" i="20" s="1"/>
  <c r="U231" i="20"/>
  <c r="Z231" i="20" s="1"/>
  <c r="U230" i="20"/>
  <c r="Z230" i="20" s="1"/>
  <c r="Z228" i="20" s="1"/>
  <c r="U229" i="20"/>
  <c r="U228" i="20"/>
  <c r="U227" i="20"/>
  <c r="U226" i="20"/>
  <c r="Z226" i="20" s="1"/>
  <c r="U225" i="20"/>
  <c r="Z225" i="20" s="1"/>
  <c r="U224" i="20"/>
  <c r="Z224" i="20" s="1"/>
  <c r="U223" i="20"/>
  <c r="Z223" i="20" s="1"/>
  <c r="U222" i="20"/>
  <c r="U221" i="20"/>
  <c r="U220" i="20"/>
  <c r="Z220" i="20" s="1"/>
  <c r="U219" i="20"/>
  <c r="Z219" i="20" s="1"/>
  <c r="U218" i="20"/>
  <c r="Z218" i="20" s="1"/>
  <c r="U217" i="20"/>
  <c r="U216" i="20"/>
  <c r="U215" i="20"/>
  <c r="U214" i="20"/>
  <c r="Z214" i="20" s="1"/>
  <c r="Z210" i="20" s="1"/>
  <c r="U213" i="20"/>
  <c r="Z213" i="20" s="1"/>
  <c r="U212" i="20"/>
  <c r="Z212" i="20" s="1"/>
  <c r="U211" i="20"/>
  <c r="Z211" i="20" s="1"/>
  <c r="U210" i="20"/>
  <c r="U209" i="20"/>
  <c r="U208" i="20"/>
  <c r="Z208" i="20" s="1"/>
  <c r="U207" i="20"/>
  <c r="Z207" i="20" s="1"/>
  <c r="U206" i="20"/>
  <c r="Z206" i="20" s="1"/>
  <c r="U205" i="20"/>
  <c r="U204" i="20"/>
  <c r="U203" i="20"/>
  <c r="Z234" i="20" l="1"/>
  <c r="Z203" i="20"/>
  <c r="AG277" i="20"/>
  <c r="AG289" i="20"/>
  <c r="Z295" i="20"/>
  <c r="Z222" i="20"/>
  <c r="Z271" i="20"/>
  <c r="Z276" i="20"/>
  <c r="AG253" i="20"/>
  <c r="AG252" i="20"/>
  <c r="Z227" i="20"/>
  <c r="Z265" i="20"/>
  <c r="AG210" i="20"/>
  <c r="Z216" i="20"/>
  <c r="Z253" i="20"/>
  <c r="AG246" i="20"/>
  <c r="AG283" i="20"/>
  <c r="AG295" i="20"/>
  <c r="Z204" i="20"/>
  <c r="Z277" i="20"/>
  <c r="AG216" i="20"/>
  <c r="AG222" i="20"/>
  <c r="AG228" i="20"/>
  <c r="AG234" i="20"/>
  <c r="AG240" i="20"/>
  <c r="AG259" i="20"/>
  <c r="AG271" i="20"/>
  <c r="AG227" i="20"/>
  <c r="AG203" i="20"/>
  <c r="Z252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AI65" i="22"/>
  <c r="B65" i="22"/>
  <c r="B66" i="22" s="1"/>
  <c r="B67" i="22" s="1"/>
  <c r="AI64" i="22"/>
  <c r="AI72" i="22" s="1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P62" i="22" s="1"/>
  <c r="AM62" i="22"/>
  <c r="AK62" i="22"/>
  <c r="J62" i="22"/>
  <c r="BH61" i="22"/>
  <c r="BI61" i="22" s="1"/>
  <c r="BE61" i="22"/>
  <c r="BD61" i="22"/>
  <c r="AZ61" i="22"/>
  <c r="BA61" i="22" s="1"/>
  <c r="AY61" i="22"/>
  <c r="AQ61" i="22"/>
  <c r="AN61" i="22"/>
  <c r="AM61" i="22"/>
  <c r="AP61" i="22" s="1"/>
  <c r="AK61" i="22"/>
  <c r="J61" i="22"/>
  <c r="BH60" i="22"/>
  <c r="BI60" i="22" s="1"/>
  <c r="BE60" i="22"/>
  <c r="BD60" i="22"/>
  <c r="AZ60" i="22"/>
  <c r="BA60" i="22" s="1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AQ58" i="22"/>
  <c r="AN58" i="22"/>
  <c r="AM58" i="22"/>
  <c r="AK58" i="22"/>
  <c r="J58" i="22"/>
  <c r="BH57" i="22"/>
  <c r="BI57" i="22" s="1"/>
  <c r="BE57" i="22"/>
  <c r="BD57" i="22"/>
  <c r="AZ57" i="22"/>
  <c r="AY57" i="22"/>
  <c r="AQ57" i="22"/>
  <c r="AN57" i="22"/>
  <c r="AM57" i="22"/>
  <c r="AK57" i="22"/>
  <c r="J57" i="22"/>
  <c r="BH56" i="22"/>
  <c r="BI56" i="22" s="1"/>
  <c r="BE56" i="22"/>
  <c r="BD56" i="22"/>
  <c r="AZ56" i="22"/>
  <c r="AY56" i="22"/>
  <c r="AQ56" i="22"/>
  <c r="AN56" i="22"/>
  <c r="AM56" i="22"/>
  <c r="AK56" i="22"/>
  <c r="J56" i="22"/>
  <c r="BH55" i="22"/>
  <c r="BI55" i="22" s="1"/>
  <c r="BE55" i="22"/>
  <c r="BD55" i="22"/>
  <c r="AZ55" i="22"/>
  <c r="BA55" i="22" s="1"/>
  <c r="AY55" i="22"/>
  <c r="AQ55" i="22"/>
  <c r="AN55" i="22"/>
  <c r="AM55" i="22"/>
  <c r="AP55" i="22" s="1"/>
  <c r="AR55" i="22" s="1"/>
  <c r="AK55" i="22"/>
  <c r="J55" i="22"/>
  <c r="BH54" i="22"/>
  <c r="BI54" i="22" s="1"/>
  <c r="BE54" i="22"/>
  <c r="BD54" i="22"/>
  <c r="AZ54" i="22"/>
  <c r="BA54" i="22" s="1"/>
  <c r="AY54" i="22"/>
  <c r="AQ54" i="22"/>
  <c r="AN54" i="22"/>
  <c r="AM54" i="22"/>
  <c r="AP54" i="22" s="1"/>
  <c r="AK54" i="22"/>
  <c r="J54" i="22"/>
  <c r="BH53" i="22"/>
  <c r="BI53" i="22" s="1"/>
  <c r="BE53" i="22"/>
  <c r="BD53" i="22"/>
  <c r="AZ53" i="22"/>
  <c r="AY53" i="22"/>
  <c r="AQ53" i="22"/>
  <c r="AN53" i="22"/>
  <c r="AP53" i="22" s="1"/>
  <c r="AR53" i="22" s="1"/>
  <c r="AM53" i="22"/>
  <c r="AK53" i="22"/>
  <c r="J53" i="22"/>
  <c r="BH52" i="22"/>
  <c r="BI52" i="22" s="1"/>
  <c r="BE52" i="22"/>
  <c r="BD52" i="22"/>
  <c r="AZ52" i="22"/>
  <c r="AY52" i="22"/>
  <c r="AQ52" i="22"/>
  <c r="AP52" i="22"/>
  <c r="AR52" i="22" s="1"/>
  <c r="AN52" i="22"/>
  <c r="AM52" i="22"/>
  <c r="AK52" i="22"/>
  <c r="J52" i="22"/>
  <c r="BH51" i="22"/>
  <c r="BI51" i="22" s="1"/>
  <c r="BE51" i="22"/>
  <c r="BD51" i="22"/>
  <c r="AZ51" i="22"/>
  <c r="BA51" i="22" s="1"/>
  <c r="AY51" i="22"/>
  <c r="AQ51" i="22"/>
  <c r="AN51" i="22"/>
  <c r="AM51" i="22"/>
  <c r="AP51" i="22" s="1"/>
  <c r="AR51" i="22" s="1"/>
  <c r="AK51" i="22"/>
  <c r="J51" i="22"/>
  <c r="BH50" i="22"/>
  <c r="BI50" i="22" s="1"/>
  <c r="BE50" i="22"/>
  <c r="BD50" i="22"/>
  <c r="AZ50" i="22"/>
  <c r="AY50" i="22"/>
  <c r="AQ50" i="22"/>
  <c r="AN50" i="22"/>
  <c r="AM50" i="22"/>
  <c r="AP50" i="22" s="1"/>
  <c r="AR50" i="22" s="1"/>
  <c r="AK50" i="22"/>
  <c r="J50" i="22"/>
  <c r="BH49" i="22"/>
  <c r="BI49" i="22" s="1"/>
  <c r="BE49" i="22"/>
  <c r="BD49" i="22"/>
  <c r="AZ49" i="22"/>
  <c r="BA49" i="22" s="1"/>
  <c r="AY49" i="22"/>
  <c r="AQ49" i="22"/>
  <c r="AN49" i="22"/>
  <c r="AM49" i="22"/>
  <c r="AP49" i="22" s="1"/>
  <c r="AR49" i="22" s="1"/>
  <c r="AK49" i="22"/>
  <c r="J49" i="22"/>
  <c r="BH48" i="22"/>
  <c r="BI48" i="22" s="1"/>
  <c r="BE48" i="22"/>
  <c r="BD48" i="22"/>
  <c r="AZ48" i="22"/>
  <c r="BA48" i="22" s="1"/>
  <c r="AY48" i="22"/>
  <c r="AQ48" i="22"/>
  <c r="AR48" i="22" s="1"/>
  <c r="AN48" i="22"/>
  <c r="AM48" i="22"/>
  <c r="AP48" i="22" s="1"/>
  <c r="AK48" i="22"/>
  <c r="J48" i="22"/>
  <c r="BH47" i="22"/>
  <c r="BI47" i="22" s="1"/>
  <c r="BE47" i="22"/>
  <c r="BD47" i="22"/>
  <c r="AZ47" i="22"/>
  <c r="AY47" i="22"/>
  <c r="AQ47" i="22"/>
  <c r="AN47" i="22"/>
  <c r="AM47" i="22"/>
  <c r="AP47" i="22" s="1"/>
  <c r="AK47" i="22"/>
  <c r="J47" i="22"/>
  <c r="BH46" i="22"/>
  <c r="BI46" i="22" s="1"/>
  <c r="BE46" i="22"/>
  <c r="BD46" i="22"/>
  <c r="AZ46" i="22"/>
  <c r="AY46" i="22"/>
  <c r="BA46" i="22" s="1"/>
  <c r="AQ46" i="22"/>
  <c r="AN46" i="22"/>
  <c r="AM46" i="22"/>
  <c r="AK46" i="22"/>
  <c r="J46" i="22"/>
  <c r="BH45" i="22"/>
  <c r="BI45" i="22" s="1"/>
  <c r="BE45" i="22"/>
  <c r="BD45" i="22"/>
  <c r="AZ45" i="22"/>
  <c r="BA45" i="22" s="1"/>
  <c r="AY45" i="22"/>
  <c r="AQ45" i="22"/>
  <c r="AR45" i="22" s="1"/>
  <c r="AN45" i="22"/>
  <c r="AM45" i="22"/>
  <c r="AP45" i="22" s="1"/>
  <c r="AK45" i="22"/>
  <c r="J45" i="22"/>
  <c r="BH44" i="22"/>
  <c r="BI44" i="22" s="1"/>
  <c r="BE44" i="22"/>
  <c r="BD44" i="22"/>
  <c r="BA44" i="22"/>
  <c r="AZ44" i="22"/>
  <c r="AY44" i="22"/>
  <c r="AQ44" i="22"/>
  <c r="AN44" i="22"/>
  <c r="AM44" i="22"/>
  <c r="AK44" i="22"/>
  <c r="J44" i="22"/>
  <c r="BH43" i="22"/>
  <c r="BI43" i="22" s="1"/>
  <c r="BE43" i="22"/>
  <c r="BD43" i="22"/>
  <c r="AZ43" i="22"/>
  <c r="AY43" i="22"/>
  <c r="BA43" i="22" s="1"/>
  <c r="AQ43" i="22"/>
  <c r="AN43" i="22"/>
  <c r="AM43" i="22"/>
  <c r="AK43" i="22"/>
  <c r="J43" i="22"/>
  <c r="BH42" i="22"/>
  <c r="BI42" i="22" s="1"/>
  <c r="BE42" i="22"/>
  <c r="BD42" i="22"/>
  <c r="AZ42" i="22"/>
  <c r="AY42" i="22"/>
  <c r="AQ42" i="22"/>
  <c r="AN42" i="22"/>
  <c r="AM42" i="22"/>
  <c r="AK42" i="22"/>
  <c r="J42" i="22"/>
  <c r="BH41" i="22"/>
  <c r="BI41" i="22" s="1"/>
  <c r="BE41" i="22"/>
  <c r="BD41" i="22"/>
  <c r="AZ41" i="22"/>
  <c r="AY41" i="22"/>
  <c r="AQ41" i="22"/>
  <c r="AN41" i="22"/>
  <c r="AM41" i="22"/>
  <c r="AP41" i="22" s="1"/>
  <c r="AR41" i="22" s="1"/>
  <c r="AK41" i="22"/>
  <c r="J41" i="22"/>
  <c r="BH40" i="22"/>
  <c r="BI40" i="22" s="1"/>
  <c r="BE40" i="22"/>
  <c r="BD40" i="22"/>
  <c r="AZ40" i="22"/>
  <c r="BA40" i="22" s="1"/>
  <c r="AY40" i="22"/>
  <c r="AQ40" i="22"/>
  <c r="AN40" i="22"/>
  <c r="AM40" i="22"/>
  <c r="AP40" i="22" s="1"/>
  <c r="AK40" i="22"/>
  <c r="J40" i="22"/>
  <c r="BH39" i="22"/>
  <c r="BI39" i="22" s="1"/>
  <c r="BE39" i="22"/>
  <c r="BD39" i="22"/>
  <c r="AZ39" i="22"/>
  <c r="BA39" i="22" s="1"/>
  <c r="AY39" i="22"/>
  <c r="AQ39" i="22"/>
  <c r="AN39" i="22"/>
  <c r="AP39" i="22" s="1"/>
  <c r="AM39" i="22"/>
  <c r="AK39" i="22"/>
  <c r="J39" i="22"/>
  <c r="BH38" i="22"/>
  <c r="BI38" i="22" s="1"/>
  <c r="BE38" i="22"/>
  <c r="BD38" i="22"/>
  <c r="AZ38" i="22"/>
  <c r="BA38" i="22" s="1"/>
  <c r="AY38" i="22"/>
  <c r="AR38" i="22"/>
  <c r="AQ38" i="22"/>
  <c r="AP38" i="22"/>
  <c r="AN38" i="22"/>
  <c r="AM38" i="22"/>
  <c r="AK38" i="22"/>
  <c r="J38" i="22"/>
  <c r="BH37" i="22"/>
  <c r="BI37" i="22" s="1"/>
  <c r="BE37" i="22"/>
  <c r="BD37" i="22"/>
  <c r="AZ37" i="22"/>
  <c r="AY37" i="22"/>
  <c r="AQ37" i="22"/>
  <c r="AR37" i="22" s="1"/>
  <c r="AN37" i="22"/>
  <c r="AM37" i="22"/>
  <c r="AK37" i="22"/>
  <c r="J37" i="22"/>
  <c r="BH36" i="22"/>
  <c r="BI36" i="22" s="1"/>
  <c r="BE36" i="22"/>
  <c r="BD36" i="22"/>
  <c r="AZ36" i="22"/>
  <c r="BA36" i="22" s="1"/>
  <c r="AY36" i="22"/>
  <c r="AR36" i="22"/>
  <c r="AQ36" i="22"/>
  <c r="AP36" i="22"/>
  <c r="AN36" i="22"/>
  <c r="AM36" i="22"/>
  <c r="AK36" i="22"/>
  <c r="J36" i="22"/>
  <c r="BH35" i="22"/>
  <c r="BI35" i="22" s="1"/>
  <c r="BE35" i="22"/>
  <c r="BD35" i="22"/>
  <c r="AZ35" i="22"/>
  <c r="AY35" i="22"/>
  <c r="AQ35" i="22"/>
  <c r="AR35" i="22" s="1"/>
  <c r="AN35" i="22"/>
  <c r="AM35" i="22"/>
  <c r="AP35" i="22" s="1"/>
  <c r="AK35" i="22"/>
  <c r="J35" i="22"/>
  <c r="BH34" i="22"/>
  <c r="BI34" i="22" s="1"/>
  <c r="BE34" i="22"/>
  <c r="BD34" i="22"/>
  <c r="AZ34" i="22"/>
  <c r="BA34" i="22" s="1"/>
  <c r="AY34" i="22"/>
  <c r="AQ34" i="22"/>
  <c r="AR34" i="22" s="1"/>
  <c r="AN34" i="22"/>
  <c r="AM34" i="22"/>
  <c r="AP34" i="22" s="1"/>
  <c r="AK34" i="22"/>
  <c r="J34" i="22"/>
  <c r="BH33" i="22"/>
  <c r="BI33" i="22" s="1"/>
  <c r="BE33" i="22"/>
  <c r="BD33" i="22"/>
  <c r="AZ33" i="22"/>
  <c r="BA33" i="22" s="1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AY32" i="22"/>
  <c r="AQ32" i="22"/>
  <c r="AR32" i="22" s="1"/>
  <c r="AN32" i="22"/>
  <c r="AM32" i="22"/>
  <c r="AP32" i="22" s="1"/>
  <c r="AK32" i="22"/>
  <c r="J32" i="22"/>
  <c r="BH31" i="22"/>
  <c r="BI31" i="22" s="1"/>
  <c r="BE31" i="22"/>
  <c r="BD31" i="22"/>
  <c r="AZ31" i="22"/>
  <c r="AY31" i="22"/>
  <c r="AQ31" i="22"/>
  <c r="AR31" i="22" s="1"/>
  <c r="AN31" i="22"/>
  <c r="AM31" i="22"/>
  <c r="AP31" i="22" s="1"/>
  <c r="AK31" i="22"/>
  <c r="J31" i="22"/>
  <c r="BH30" i="22"/>
  <c r="BI30" i="22" s="1"/>
  <c r="BE30" i="22"/>
  <c r="BD30" i="22"/>
  <c r="AZ30" i="22"/>
  <c r="AY30" i="22"/>
  <c r="AQ30" i="22"/>
  <c r="AR30" i="22" s="1"/>
  <c r="AN30" i="22"/>
  <c r="AM30" i="22"/>
  <c r="AP30" i="22" s="1"/>
  <c r="AK30" i="22"/>
  <c r="J30" i="22"/>
  <c r="BH29" i="22"/>
  <c r="BI29" i="22" s="1"/>
  <c r="BE29" i="22"/>
  <c r="BD29" i="22"/>
  <c r="BA29" i="22"/>
  <c r="AZ29" i="22"/>
  <c r="AY29" i="22"/>
  <c r="AQ29" i="22"/>
  <c r="AR29" i="22" s="1"/>
  <c r="AN29" i="22"/>
  <c r="AM29" i="22"/>
  <c r="AK29" i="22"/>
  <c r="J29" i="22"/>
  <c r="BH28" i="22"/>
  <c r="BI28" i="22" s="1"/>
  <c r="BE28" i="22"/>
  <c r="BD28" i="22"/>
  <c r="BA28" i="22"/>
  <c r="AZ28" i="22"/>
  <c r="AY28" i="22"/>
  <c r="AQ28" i="22"/>
  <c r="AR28" i="22" s="1"/>
  <c r="AN28" i="22"/>
  <c r="AM28" i="22"/>
  <c r="AK28" i="22"/>
  <c r="J28" i="22"/>
  <c r="BH27" i="22"/>
  <c r="BI27" i="22" s="1"/>
  <c r="BE27" i="22"/>
  <c r="BD27" i="22"/>
  <c r="BA27" i="22"/>
  <c r="AZ27" i="22"/>
  <c r="AY27" i="22"/>
  <c r="AQ27" i="22"/>
  <c r="AR27" i="22" s="1"/>
  <c r="AN27" i="22"/>
  <c r="AM27" i="22"/>
  <c r="AK27" i="22"/>
  <c r="J27" i="22"/>
  <c r="BH26" i="22"/>
  <c r="BI26" i="22" s="1"/>
  <c r="BE26" i="22"/>
  <c r="BD26" i="22"/>
  <c r="BA26" i="22"/>
  <c r="AZ26" i="22"/>
  <c r="AY26" i="22"/>
  <c r="AQ26" i="22"/>
  <c r="AR26" i="22" s="1"/>
  <c r="AN26" i="22"/>
  <c r="AM26" i="22"/>
  <c r="AK26" i="22"/>
  <c r="J26" i="22"/>
  <c r="BH25" i="22"/>
  <c r="BI25" i="22" s="1"/>
  <c r="BE25" i="22"/>
  <c r="BD25" i="22"/>
  <c r="AZ25" i="22"/>
  <c r="AY25" i="22"/>
  <c r="AQ25" i="22"/>
  <c r="AR25" i="22" s="1"/>
  <c r="AN25" i="22"/>
  <c r="AM25" i="22"/>
  <c r="AP25" i="22" s="1"/>
  <c r="AK25" i="22"/>
  <c r="J25" i="22"/>
  <c r="BH24" i="22"/>
  <c r="BI24" i="22" s="1"/>
  <c r="BE24" i="22"/>
  <c r="BD24" i="22"/>
  <c r="AZ24" i="22"/>
  <c r="AY24" i="22"/>
  <c r="AQ24" i="22"/>
  <c r="AR24" i="22" s="1"/>
  <c r="AN24" i="22"/>
  <c r="AM24" i="22"/>
  <c r="AP24" i="22" s="1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N23" i="22"/>
  <c r="AM23" i="22"/>
  <c r="AP23" i="22" s="1"/>
  <c r="AK23" i="22"/>
  <c r="J23" i="22"/>
  <c r="BH22" i="22"/>
  <c r="BI22" i="22" s="1"/>
  <c r="BE22" i="22"/>
  <c r="BD22" i="22"/>
  <c r="AZ22" i="22"/>
  <c r="BA22" i="22" s="1"/>
  <c r="AY22" i="22"/>
  <c r="AR22" i="22"/>
  <c r="AQ22" i="22"/>
  <c r="AN22" i="22"/>
  <c r="AM22" i="22"/>
  <c r="AL22" i="22"/>
  <c r="AK22" i="22"/>
  <c r="J22" i="22"/>
  <c r="BH21" i="22"/>
  <c r="BI21" i="22" s="1"/>
  <c r="BE21" i="22"/>
  <c r="BD21" i="22"/>
  <c r="AZ21" i="22"/>
  <c r="BA21" i="22" s="1"/>
  <c r="AY21" i="22"/>
  <c r="AR21" i="22"/>
  <c r="AQ21" i="22"/>
  <c r="AN21" i="22"/>
  <c r="AM21" i="22"/>
  <c r="AL21" i="22"/>
  <c r="AK21" i="22"/>
  <c r="J21" i="22"/>
  <c r="BH20" i="22"/>
  <c r="BI20" i="22" s="1"/>
  <c r="BE20" i="22"/>
  <c r="BD20" i="22"/>
  <c r="AZ20" i="22"/>
  <c r="BA20" i="22" s="1"/>
  <c r="AY20" i="22"/>
  <c r="AR20" i="22"/>
  <c r="AQ20" i="22"/>
  <c r="AN20" i="22"/>
  <c r="AM20" i="22"/>
  <c r="AK20" i="22"/>
  <c r="J20" i="22"/>
  <c r="BH19" i="22"/>
  <c r="BI19" i="22" s="1"/>
  <c r="BE19" i="22"/>
  <c r="BD19" i="22"/>
  <c r="AZ19" i="22"/>
  <c r="BA19" i="22" s="1"/>
  <c r="AY19" i="22"/>
  <c r="AR19" i="22"/>
  <c r="AQ19" i="22"/>
  <c r="AN19" i="22"/>
  <c r="AM19" i="22"/>
  <c r="AK19" i="22"/>
  <c r="J19" i="22"/>
  <c r="BH18" i="22"/>
  <c r="BI18" i="22" s="1"/>
  <c r="BE18" i="22"/>
  <c r="BD18" i="22"/>
  <c r="AZ18" i="22"/>
  <c r="AY18" i="22"/>
  <c r="AQ18" i="22"/>
  <c r="AR18" i="22" s="1"/>
  <c r="AN18" i="22"/>
  <c r="AP18" i="22" s="1"/>
  <c r="AM18" i="22"/>
  <c r="AK18" i="22"/>
  <c r="J18" i="22"/>
  <c r="BH17" i="22"/>
  <c r="BI17" i="22" s="1"/>
  <c r="BE17" i="22"/>
  <c r="BD17" i="22"/>
  <c r="BA17" i="22"/>
  <c r="AZ17" i="22"/>
  <c r="AY17" i="22"/>
  <c r="AQ17" i="22"/>
  <c r="AR17" i="22" s="1"/>
  <c r="AP17" i="22"/>
  <c r="AN17" i="22"/>
  <c r="AM17" i="22"/>
  <c r="AK17" i="22"/>
  <c r="J17" i="22"/>
  <c r="BH16" i="22"/>
  <c r="BI16" i="22" s="1"/>
  <c r="BE16" i="22"/>
  <c r="BD16" i="22"/>
  <c r="AZ16" i="22"/>
  <c r="AY16" i="22"/>
  <c r="AQ16" i="22"/>
  <c r="AR16" i="22" s="1"/>
  <c r="AP16" i="22"/>
  <c r="AN16" i="22"/>
  <c r="AM16" i="22"/>
  <c r="AK16" i="22"/>
  <c r="J16" i="22"/>
  <c r="B16" i="22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5" i="22"/>
  <c r="BI15" i="22" s="1"/>
  <c r="BE15" i="22"/>
  <c r="BD15" i="22"/>
  <c r="AZ15" i="22"/>
  <c r="BA15" i="22" s="1"/>
  <c r="AY15" i="22"/>
  <c r="AR15" i="22"/>
  <c r="AQ15" i="22"/>
  <c r="AN15" i="22"/>
  <c r="AM15" i="22"/>
  <c r="AP15" i="22" s="1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P12" i="22"/>
  <c r="AA12" i="22" s="1"/>
  <c r="AF12" i="22" s="1"/>
  <c r="AG12" i="22" s="1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C61" i="21"/>
  <c r="AC60" i="21"/>
  <c r="AC59" i="21"/>
  <c r="AC56" i="21"/>
  <c r="AC55" i="21"/>
  <c r="AC54" i="21"/>
  <c r="AD54" i="21" s="1"/>
  <c r="AC53" i="21"/>
  <c r="AC50" i="21"/>
  <c r="AC49" i="21"/>
  <c r="AC48" i="21"/>
  <c r="AD48" i="21" s="1"/>
  <c r="AC47" i="21"/>
  <c r="AC44" i="21"/>
  <c r="AC43" i="21"/>
  <c r="AC42" i="21"/>
  <c r="AC41" i="21"/>
  <c r="AC38" i="21"/>
  <c r="AD38" i="21" s="1"/>
  <c r="AC37" i="21"/>
  <c r="AC36" i="21"/>
  <c r="AD36" i="21" s="1"/>
  <c r="AC35" i="21"/>
  <c r="AC32" i="21"/>
  <c r="AC31" i="21"/>
  <c r="AD31" i="21" s="1"/>
  <c r="AC30" i="21"/>
  <c r="AC29" i="21"/>
  <c r="AD29" i="21" s="1"/>
  <c r="AC26" i="21"/>
  <c r="AC25" i="21"/>
  <c r="AD25" i="21" s="1"/>
  <c r="AC24" i="21"/>
  <c r="AC20" i="21"/>
  <c r="AC19" i="21"/>
  <c r="AC18" i="21"/>
  <c r="AD18" i="21" s="1"/>
  <c r="AC23" i="21"/>
  <c r="AC17" i="21"/>
  <c r="AD17" i="21"/>
  <c r="AE17" i="21" s="1"/>
  <c r="AC17" i="18"/>
  <c r="AD11" i="21"/>
  <c r="AD55" i="21" s="1"/>
  <c r="AD60" i="21"/>
  <c r="AD44" i="21"/>
  <c r="AD41" i="21"/>
  <c r="AD37" i="21"/>
  <c r="AD32" i="21"/>
  <c r="AD30" i="21"/>
  <c r="AD26" i="21"/>
  <c r="AD24" i="21"/>
  <c r="AD19" i="21"/>
  <c r="AB12" i="21"/>
  <c r="W11" i="21"/>
  <c r="W23" i="21" s="1"/>
  <c r="W11" i="18"/>
  <c r="V62" i="21"/>
  <c r="V61" i="21"/>
  <c r="V60" i="21"/>
  <c r="W60" i="21" s="1"/>
  <c r="V59" i="21"/>
  <c r="V55" i="21"/>
  <c r="V54" i="21"/>
  <c r="V53" i="21"/>
  <c r="W53" i="21" s="1"/>
  <c r="V50" i="21"/>
  <c r="V48" i="21"/>
  <c r="V47" i="21"/>
  <c r="V44" i="21"/>
  <c r="W44" i="21" s="1"/>
  <c r="V43" i="21"/>
  <c r="V42" i="21"/>
  <c r="V41" i="21"/>
  <c r="V38" i="21"/>
  <c r="W38" i="21" s="1"/>
  <c r="V37" i="21"/>
  <c r="V36" i="21"/>
  <c r="V35" i="21"/>
  <c r="V32" i="21"/>
  <c r="W32" i="21" s="1"/>
  <c r="V31" i="21"/>
  <c r="V30" i="21"/>
  <c r="V29" i="21"/>
  <c r="V26" i="21"/>
  <c r="W26" i="21" s="1"/>
  <c r="V25" i="2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AF12" i="21" s="1"/>
  <c r="AG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9" i="20"/>
  <c r="AR39" i="22" l="1"/>
  <c r="AT39" i="22" s="1"/>
  <c r="AR54" i="22"/>
  <c r="AT54" i="22" s="1"/>
  <c r="W19" i="22"/>
  <c r="X19" i="22" s="1"/>
  <c r="AR40" i="22"/>
  <c r="AT40" i="22" s="1"/>
  <c r="W25" i="21"/>
  <c r="W31" i="21"/>
  <c r="W37" i="21"/>
  <c r="W50" i="21"/>
  <c r="X50" i="21" s="1"/>
  <c r="Y50" i="21" s="1"/>
  <c r="AD47" i="21"/>
  <c r="AD61" i="21"/>
  <c r="AL16" i="22"/>
  <c r="W18" i="22"/>
  <c r="X18" i="22" s="1"/>
  <c r="Y18" i="22" s="1"/>
  <c r="AD19" i="22"/>
  <c r="AP20" i="22"/>
  <c r="AP21" i="22"/>
  <c r="AP22" i="22"/>
  <c r="BA32" i="22"/>
  <c r="AL38" i="22"/>
  <c r="BA41" i="22"/>
  <c r="AP43" i="22"/>
  <c r="AR43" i="22" s="1"/>
  <c r="AP46" i="22"/>
  <c r="BA50" i="22"/>
  <c r="BA53" i="22"/>
  <c r="AP56" i="22"/>
  <c r="AR56" i="22" s="1"/>
  <c r="BA57" i="22"/>
  <c r="AP58" i="22"/>
  <c r="AO16" i="22"/>
  <c r="AS16" i="22" s="1"/>
  <c r="AT16" i="22" s="1"/>
  <c r="AD20" i="21"/>
  <c r="AD35" i="21"/>
  <c r="AD50" i="21"/>
  <c r="AE50" i="21" s="1"/>
  <c r="AF50" i="21" s="1"/>
  <c r="AD62" i="21"/>
  <c r="W20" i="22"/>
  <c r="AL29" i="22"/>
  <c r="AR47" i="22"/>
  <c r="AT47" i="22" s="1"/>
  <c r="AR58" i="22"/>
  <c r="AR61" i="22"/>
  <c r="W29" i="21"/>
  <c r="W54" i="21"/>
  <c r="AD59" i="21"/>
  <c r="AD23" i="21"/>
  <c r="AD43" i="21"/>
  <c r="AD53" i="21"/>
  <c r="AE53" i="21" s="1"/>
  <c r="AF53" i="21" s="1"/>
  <c r="BA16" i="22"/>
  <c r="BA18" i="22"/>
  <c r="AP19" i="22"/>
  <c r="AD20" i="22"/>
  <c r="AE20" i="22" s="1"/>
  <c r="AF20" i="22" s="1"/>
  <c r="BA25" i="22"/>
  <c r="AP29" i="22"/>
  <c r="BA30" i="22"/>
  <c r="BA37" i="22"/>
  <c r="BA42" i="22"/>
  <c r="AP44" i="22"/>
  <c r="AR46" i="22"/>
  <c r="BA47" i="22"/>
  <c r="BA52" i="22"/>
  <c r="BA56" i="22"/>
  <c r="AP57" i="22"/>
  <c r="BA58" i="22"/>
  <c r="AE19" i="22"/>
  <c r="AF19" i="22" s="1"/>
  <c r="X26" i="22"/>
  <c r="Y26" i="22" s="1"/>
  <c r="AE18" i="22"/>
  <c r="AF18" i="22" s="1"/>
  <c r="Y12" i="22"/>
  <c r="Z12" i="22" s="1"/>
  <c r="U12" i="22"/>
  <c r="AD26" i="22"/>
  <c r="AD35" i="22"/>
  <c r="AB12" i="22"/>
  <c r="AL17" i="22"/>
  <c r="AO17" i="22" s="1"/>
  <c r="AO21" i="22"/>
  <c r="AL23" i="22"/>
  <c r="AO23" i="22" s="1"/>
  <c r="BA24" i="22"/>
  <c r="AP27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W37" i="22"/>
  <c r="Y19" i="22"/>
  <c r="AL60" i="22"/>
  <c r="AL47" i="22"/>
  <c r="AO47" i="22" s="1"/>
  <c r="AL53" i="22"/>
  <c r="AL59" i="22"/>
  <c r="AO59" i="22" s="1"/>
  <c r="AL46" i="22"/>
  <c r="AL45" i="22"/>
  <c r="AO45" i="22" s="1"/>
  <c r="AL52" i="22"/>
  <c r="AO52" i="22" s="1"/>
  <c r="AL51" i="22"/>
  <c r="AO51" i="22" s="1"/>
  <c r="AL50" i="22"/>
  <c r="AO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L61" i="22"/>
  <c r="AL48" i="22"/>
  <c r="AO48" i="22" s="1"/>
  <c r="AV48" i="22" s="1"/>
  <c r="AL44" i="22"/>
  <c r="AL42" i="22"/>
  <c r="AL41" i="22"/>
  <c r="AO41" i="22" s="1"/>
  <c r="AL40" i="22"/>
  <c r="AO40" i="22" s="1"/>
  <c r="AV40" i="22" s="1"/>
  <c r="AL35" i="22"/>
  <c r="AO35" i="22" s="1"/>
  <c r="AL54" i="22"/>
  <c r="AL39" i="22"/>
  <c r="AL33" i="22"/>
  <c r="AO33" i="22" s="1"/>
  <c r="AL30" i="22"/>
  <c r="AL28" i="22"/>
  <c r="AO28" i="22" s="1"/>
  <c r="AL27" i="22"/>
  <c r="AO27" i="22" s="1"/>
  <c r="AL26" i="22"/>
  <c r="AO26" i="22" s="1"/>
  <c r="AL37" i="22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X20" i="22"/>
  <c r="Y20" i="22" s="1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O37" i="22"/>
  <c r="AD61" i="22"/>
  <c r="AO42" i="22"/>
  <c r="BA35" i="22"/>
  <c r="AP37" i="22"/>
  <c r="AD38" i="22"/>
  <c r="AO39" i="22"/>
  <c r="AV39" i="22" s="1"/>
  <c r="AP42" i="22"/>
  <c r="AR42" i="22" s="1"/>
  <c r="AO44" i="22"/>
  <c r="AO54" i="22"/>
  <c r="AD36" i="22"/>
  <c r="AO38" i="22"/>
  <c r="AO46" i="22"/>
  <c r="AV46" i="22" s="1"/>
  <c r="W47" i="22"/>
  <c r="AT48" i="22"/>
  <c r="AD50" i="22"/>
  <c r="AO61" i="22"/>
  <c r="AR62" i="22"/>
  <c r="AR44" i="22"/>
  <c r="AD49" i="22"/>
  <c r="AV55" i="22"/>
  <c r="AU55" i="22"/>
  <c r="AT55" i="22"/>
  <c r="AO60" i="22"/>
  <c r="AD53" i="22"/>
  <c r="AD55" i="22"/>
  <c r="W59" i="22"/>
  <c r="AR59" i="22"/>
  <c r="AT60" i="22"/>
  <c r="AV60" i="22"/>
  <c r="AT45" i="22"/>
  <c r="AT46" i="22"/>
  <c r="W48" i="22"/>
  <c r="AV61" i="22"/>
  <c r="AU61" i="22"/>
  <c r="AT61" i="22"/>
  <c r="AD62" i="22"/>
  <c r="AV50" i="22"/>
  <c r="AU50" i="22"/>
  <c r="AT50" i="22"/>
  <c r="AV51" i="22"/>
  <c r="AU51" i="22"/>
  <c r="AT51" i="22"/>
  <c r="AV52" i="22"/>
  <c r="AU52" i="22"/>
  <c r="AT52" i="22"/>
  <c r="AO53" i="22"/>
  <c r="AU53" i="22" s="1"/>
  <c r="AV54" i="22"/>
  <c r="AR57" i="22"/>
  <c r="AD54" i="22"/>
  <c r="AV58" i="22"/>
  <c r="AU58" i="22"/>
  <c r="AT58" i="22"/>
  <c r="AU60" i="22"/>
  <c r="AU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/>
  <c r="AE47" i="21"/>
  <c r="AF47" i="21" s="1"/>
  <c r="AE48" i="21"/>
  <c r="AF48" i="21" s="1"/>
  <c r="AE20" i="21"/>
  <c r="AF20" i="21" s="1"/>
  <c r="AE25" i="21"/>
  <c r="AF25" i="21" s="1"/>
  <c r="AF30" i="21"/>
  <c r="AE30" i="21"/>
  <c r="AE35" i="21"/>
  <c r="AF35" i="21" s="1"/>
  <c r="AE61" i="21"/>
  <c r="AF61" i="21" s="1"/>
  <c r="AE44" i="21"/>
  <c r="AF44" i="21" s="1"/>
  <c r="AE43" i="21"/>
  <c r="AF4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X18" i="21" s="1"/>
  <c r="Y18" i="21" s="1"/>
  <c r="W30" i="21"/>
  <c r="X30" i="21" s="1"/>
  <c r="Y30" i="21" s="1"/>
  <c r="W55" i="21"/>
  <c r="X55" i="21" s="1"/>
  <c r="Y55" i="21" s="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25" i="21"/>
  <c r="Y25" i="21" s="1"/>
  <c r="X54" i="21"/>
  <c r="Y54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U39" i="22" l="1"/>
  <c r="AU48" i="22"/>
  <c r="AX16" i="22"/>
  <c r="BB16" i="22" s="1"/>
  <c r="BC16" i="22" s="1"/>
  <c r="AU16" i="22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/>
  <c r="AV57" i="22"/>
  <c r="AU57" i="22"/>
  <c r="AT57" i="22"/>
  <c r="AE62" i="22"/>
  <c r="AF62" i="22" s="1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Y47" i="22"/>
  <c r="X47" i="22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F49" i="22"/>
  <c r="AE49" i="22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U106" i="20" l="1"/>
  <c r="U112" i="20"/>
  <c r="U111" i="20"/>
  <c r="U110" i="20"/>
  <c r="U109" i="20"/>
  <c r="U108" i="20"/>
  <c r="U107" i="20"/>
  <c r="W17" i="18"/>
  <c r="S8" i="19"/>
  <c r="S9" i="19" s="1"/>
  <c r="Q8" i="19"/>
  <c r="Q9" i="19" s="1"/>
  <c r="N8" i="19"/>
  <c r="N9" i="19" s="1"/>
  <c r="L8" i="19"/>
  <c r="L9" i="19" s="1"/>
  <c r="J8" i="19"/>
  <c r="J9" i="19" s="1"/>
  <c r="R4" i="19"/>
  <c r="R5" i="19" s="1"/>
  <c r="N4" i="19"/>
  <c r="N5" i="19" s="1"/>
  <c r="L4" i="19"/>
  <c r="L5" i="19" s="1"/>
  <c r="AB9" i="20"/>
  <c r="AG9" i="20" s="1"/>
  <c r="AG201" i="20"/>
  <c r="AG189" i="20"/>
  <c r="AG177" i="20"/>
  <c r="AG165" i="20"/>
  <c r="AG151" i="20"/>
  <c r="AG145" i="20"/>
  <c r="AG139" i="20"/>
  <c r="AG133" i="20"/>
  <c r="AG127" i="20"/>
  <c r="AG121" i="20"/>
  <c r="AG115" i="20"/>
  <c r="AG109" i="20"/>
  <c r="AG102" i="20"/>
  <c r="AG96" i="20"/>
  <c r="AG90" i="20"/>
  <c r="AG84" i="20"/>
  <c r="AG78" i="20"/>
  <c r="AG72" i="20"/>
  <c r="AG66" i="20"/>
  <c r="AG60" i="20"/>
  <c r="AG53" i="20"/>
  <c r="AG47" i="20"/>
  <c r="AG41" i="20"/>
  <c r="AG35" i="20"/>
  <c r="AG29" i="20"/>
  <c r="AG23" i="20"/>
  <c r="AG17" i="20"/>
  <c r="AG11" i="20"/>
  <c r="AB201" i="20"/>
  <c r="AB200" i="20"/>
  <c r="AG200" i="20" s="1"/>
  <c r="AB199" i="20"/>
  <c r="AG199" i="20" s="1"/>
  <c r="AB198" i="20"/>
  <c r="AG198" i="20" s="1"/>
  <c r="AB197" i="20"/>
  <c r="AB196" i="20"/>
  <c r="AB195" i="20"/>
  <c r="AG195" i="20" s="1"/>
  <c r="AB194" i="20"/>
  <c r="AG194" i="20" s="1"/>
  <c r="AB193" i="20"/>
  <c r="AG193" i="20" s="1"/>
  <c r="AB192" i="20"/>
  <c r="AG192" i="20" s="1"/>
  <c r="AB191" i="20"/>
  <c r="AB190" i="20"/>
  <c r="AB189" i="20"/>
  <c r="AB188" i="20"/>
  <c r="AG188" i="20" s="1"/>
  <c r="AB187" i="20"/>
  <c r="AG187" i="20" s="1"/>
  <c r="AB186" i="20"/>
  <c r="AG186" i="20" s="1"/>
  <c r="AB185" i="20"/>
  <c r="AB184" i="20"/>
  <c r="AB183" i="20"/>
  <c r="AG183" i="20" s="1"/>
  <c r="AB182" i="20"/>
  <c r="AG182" i="20" s="1"/>
  <c r="AB181" i="20"/>
  <c r="AG181" i="20" s="1"/>
  <c r="AB180" i="20"/>
  <c r="AG180" i="20" s="1"/>
  <c r="AB179" i="20"/>
  <c r="AB178" i="20"/>
  <c r="AB177" i="20"/>
  <c r="AB176" i="20"/>
  <c r="AG176" i="20" s="1"/>
  <c r="AB175" i="20"/>
  <c r="AG175" i="20" s="1"/>
  <c r="AB174" i="20"/>
  <c r="AG174" i="20" s="1"/>
  <c r="AB173" i="20"/>
  <c r="AB172" i="20"/>
  <c r="AB171" i="20"/>
  <c r="AG171" i="20" s="1"/>
  <c r="AB170" i="20"/>
  <c r="AG170" i="20" s="1"/>
  <c r="AB169" i="20"/>
  <c r="AG169" i="20" s="1"/>
  <c r="AB168" i="20"/>
  <c r="AG168" i="20" s="1"/>
  <c r="AB167" i="20"/>
  <c r="AB166" i="20"/>
  <c r="AB165" i="20"/>
  <c r="AB164" i="20"/>
  <c r="AG164" i="20" s="1"/>
  <c r="AB163" i="20"/>
  <c r="AG163" i="20" s="1"/>
  <c r="AB162" i="20"/>
  <c r="AG162" i="20" s="1"/>
  <c r="AB161" i="20"/>
  <c r="AB160" i="20"/>
  <c r="AB159" i="20"/>
  <c r="AG159" i="20" s="1"/>
  <c r="AB158" i="20"/>
  <c r="AG158" i="20" s="1"/>
  <c r="AB157" i="20"/>
  <c r="AG157" i="20" s="1"/>
  <c r="AB156" i="20"/>
  <c r="AG156" i="20" s="1"/>
  <c r="AB155" i="20"/>
  <c r="AB154" i="20"/>
  <c r="AB152" i="20"/>
  <c r="AG152" i="20" s="1"/>
  <c r="AB151" i="20"/>
  <c r="AB150" i="20"/>
  <c r="AG150" i="20" s="1"/>
  <c r="AB149" i="20"/>
  <c r="AG149" i="20" s="1"/>
  <c r="AB148" i="20"/>
  <c r="AB147" i="20"/>
  <c r="AB146" i="20"/>
  <c r="AG146" i="20" s="1"/>
  <c r="AB145" i="20"/>
  <c r="AB144" i="20"/>
  <c r="AG144" i="20" s="1"/>
  <c r="AB143" i="20"/>
  <c r="AG143" i="20" s="1"/>
  <c r="AB142" i="20"/>
  <c r="AB141" i="20"/>
  <c r="AB140" i="20"/>
  <c r="AG140" i="20" s="1"/>
  <c r="AB139" i="20"/>
  <c r="AB138" i="20"/>
  <c r="AG138" i="20" s="1"/>
  <c r="AB137" i="20"/>
  <c r="AG137" i="20" s="1"/>
  <c r="AB136" i="20"/>
  <c r="AB135" i="20"/>
  <c r="AB134" i="20"/>
  <c r="AG134" i="20" s="1"/>
  <c r="AB133" i="20"/>
  <c r="AB132" i="20"/>
  <c r="AG132" i="20" s="1"/>
  <c r="AB131" i="20"/>
  <c r="AG131" i="20" s="1"/>
  <c r="AB130" i="20"/>
  <c r="AB129" i="20"/>
  <c r="AB128" i="20"/>
  <c r="AG128" i="20" s="1"/>
  <c r="AB127" i="20"/>
  <c r="AB126" i="20"/>
  <c r="AG126" i="20" s="1"/>
  <c r="AB125" i="20"/>
  <c r="AG125" i="20" s="1"/>
  <c r="AB124" i="20"/>
  <c r="AB123" i="20"/>
  <c r="AB122" i="20"/>
  <c r="AG122" i="20" s="1"/>
  <c r="AB121" i="20"/>
  <c r="AB120" i="20"/>
  <c r="AG120" i="20" s="1"/>
  <c r="AB119" i="20"/>
  <c r="AG119" i="20" s="1"/>
  <c r="AB118" i="20"/>
  <c r="AB117" i="20"/>
  <c r="AB116" i="20"/>
  <c r="AG116" i="20" s="1"/>
  <c r="AB115" i="20"/>
  <c r="AB114" i="20"/>
  <c r="AG114" i="20" s="1"/>
  <c r="AB113" i="20"/>
  <c r="AG113" i="20" s="1"/>
  <c r="AB112" i="20"/>
  <c r="AB111" i="20"/>
  <c r="AB110" i="20"/>
  <c r="AG110" i="20" s="1"/>
  <c r="AB109" i="20"/>
  <c r="AB108" i="20"/>
  <c r="AG108" i="20" s="1"/>
  <c r="AB107" i="20"/>
  <c r="AG107" i="20" s="1"/>
  <c r="AB106" i="20"/>
  <c r="AB105" i="20"/>
  <c r="AB103" i="20"/>
  <c r="AG103" i="20" s="1"/>
  <c r="AB102" i="20"/>
  <c r="AB101" i="20"/>
  <c r="AG101" i="20" s="1"/>
  <c r="AB100" i="20"/>
  <c r="AG100" i="20" s="1"/>
  <c r="AB99" i="20"/>
  <c r="AB98" i="20"/>
  <c r="AB97" i="20"/>
  <c r="AG97" i="20" s="1"/>
  <c r="AB96" i="20"/>
  <c r="AB95" i="20"/>
  <c r="AG95" i="20" s="1"/>
  <c r="AB94" i="20"/>
  <c r="AG94" i="20" s="1"/>
  <c r="AB93" i="20"/>
  <c r="AB92" i="20"/>
  <c r="AB91" i="20"/>
  <c r="AG91" i="20" s="1"/>
  <c r="AB90" i="20"/>
  <c r="AB89" i="20"/>
  <c r="AG89" i="20" s="1"/>
  <c r="AB88" i="20"/>
  <c r="AG88" i="20" s="1"/>
  <c r="AB87" i="20"/>
  <c r="AB86" i="20"/>
  <c r="AB85" i="20"/>
  <c r="AG85" i="20" s="1"/>
  <c r="AB84" i="20"/>
  <c r="AB83" i="20"/>
  <c r="AG83" i="20" s="1"/>
  <c r="AB82" i="20"/>
  <c r="AG82" i="20" s="1"/>
  <c r="AB81" i="20"/>
  <c r="AB80" i="20"/>
  <c r="AB79" i="20"/>
  <c r="AG79" i="20" s="1"/>
  <c r="AB78" i="20"/>
  <c r="AB77" i="20"/>
  <c r="AG77" i="20" s="1"/>
  <c r="AB76" i="20"/>
  <c r="AG76" i="20" s="1"/>
  <c r="AB75" i="20"/>
  <c r="AB74" i="20"/>
  <c r="AB73" i="20"/>
  <c r="AG73" i="20" s="1"/>
  <c r="AB72" i="20"/>
  <c r="AB71" i="20"/>
  <c r="AG71" i="20" s="1"/>
  <c r="AB70" i="20"/>
  <c r="AG70" i="20" s="1"/>
  <c r="AB69" i="20"/>
  <c r="AB68" i="20"/>
  <c r="AB67" i="20"/>
  <c r="AG67" i="20" s="1"/>
  <c r="AB66" i="20"/>
  <c r="AB65" i="20"/>
  <c r="AG65" i="20" s="1"/>
  <c r="AB64" i="20"/>
  <c r="AG64" i="20" s="1"/>
  <c r="AB63" i="20"/>
  <c r="AB62" i="20"/>
  <c r="AB61" i="20"/>
  <c r="AG61" i="20" s="1"/>
  <c r="AB60" i="20"/>
  <c r="AB59" i="20"/>
  <c r="AG59" i="20" s="1"/>
  <c r="AB58" i="20"/>
  <c r="AG58" i="20" s="1"/>
  <c r="AB57" i="20"/>
  <c r="AB56" i="20"/>
  <c r="AB54" i="20"/>
  <c r="AG54" i="20" s="1"/>
  <c r="AB53" i="20"/>
  <c r="AB52" i="20"/>
  <c r="AG52" i="20" s="1"/>
  <c r="AB51" i="20"/>
  <c r="AG51" i="20" s="1"/>
  <c r="AB50" i="20"/>
  <c r="AB49" i="20"/>
  <c r="AB48" i="20"/>
  <c r="AG48" i="20" s="1"/>
  <c r="AB47" i="20"/>
  <c r="AB46" i="20"/>
  <c r="AG46" i="20" s="1"/>
  <c r="AB45" i="20"/>
  <c r="AG45" i="20" s="1"/>
  <c r="AB44" i="20"/>
  <c r="AB43" i="20"/>
  <c r="AB42" i="20"/>
  <c r="AG42" i="20" s="1"/>
  <c r="AB41" i="20"/>
  <c r="AB40" i="20"/>
  <c r="AG40" i="20" s="1"/>
  <c r="AB39" i="20"/>
  <c r="AG39" i="20" s="1"/>
  <c r="AB38" i="20"/>
  <c r="AB37" i="20"/>
  <c r="AB36" i="20"/>
  <c r="AG36" i="20" s="1"/>
  <c r="AB35" i="20"/>
  <c r="AB34" i="20"/>
  <c r="AG34" i="20" s="1"/>
  <c r="AB33" i="20"/>
  <c r="AG33" i="20" s="1"/>
  <c r="AB32" i="20"/>
  <c r="AB31" i="20"/>
  <c r="AB30" i="20"/>
  <c r="AG30" i="20" s="1"/>
  <c r="AB29" i="20"/>
  <c r="AB28" i="20"/>
  <c r="AG28" i="20" s="1"/>
  <c r="AB27" i="20"/>
  <c r="AG27" i="20" s="1"/>
  <c r="AB26" i="20"/>
  <c r="AB25" i="20"/>
  <c r="AB24" i="20"/>
  <c r="AG24" i="20" s="1"/>
  <c r="AB23" i="20"/>
  <c r="AB22" i="20"/>
  <c r="AG22" i="20" s="1"/>
  <c r="AB21" i="20"/>
  <c r="AG21" i="20" s="1"/>
  <c r="AB20" i="20"/>
  <c r="AB19" i="20"/>
  <c r="AB18" i="20"/>
  <c r="AG18" i="20" s="1"/>
  <c r="AB17" i="20"/>
  <c r="AB16" i="20"/>
  <c r="AG16" i="20" s="1"/>
  <c r="AB15" i="20"/>
  <c r="AG15" i="20" s="1"/>
  <c r="AB14" i="20"/>
  <c r="AB13" i="20"/>
  <c r="AB12" i="20"/>
  <c r="AG12" i="20" s="1"/>
  <c r="AB11" i="20"/>
  <c r="AB10" i="20"/>
  <c r="AG10" i="20" s="1"/>
  <c r="AB8" i="20"/>
  <c r="AB7" i="20"/>
  <c r="Z150" i="20"/>
  <c r="Z138" i="20"/>
  <c r="Z126" i="20"/>
  <c r="Z114" i="20"/>
  <c r="Z110" i="20"/>
  <c r="Z109" i="20"/>
  <c r="Z108" i="20"/>
  <c r="Z107" i="20"/>
  <c r="Z101" i="20"/>
  <c r="Z95" i="20"/>
  <c r="Z89" i="20"/>
  <c r="Z83" i="20"/>
  <c r="Z77" i="20"/>
  <c r="Z71" i="20"/>
  <c r="Z65" i="20"/>
  <c r="Z59" i="20"/>
  <c r="Z52" i="20"/>
  <c r="Z46" i="20"/>
  <c r="Z40" i="20"/>
  <c r="Z34" i="20"/>
  <c r="Z28" i="20"/>
  <c r="Z22" i="20"/>
  <c r="Z16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Z152" i="20" s="1"/>
  <c r="U151" i="20"/>
  <c r="Z151" i="20" s="1"/>
  <c r="U150" i="20"/>
  <c r="U149" i="20"/>
  <c r="Z149" i="20" s="1"/>
  <c r="U148" i="20"/>
  <c r="U147" i="20"/>
  <c r="U146" i="20"/>
  <c r="Z146" i="20" s="1"/>
  <c r="U145" i="20"/>
  <c r="Z145" i="20" s="1"/>
  <c r="U144" i="20"/>
  <c r="Z144" i="20" s="1"/>
  <c r="U143" i="20"/>
  <c r="Z143" i="20" s="1"/>
  <c r="U142" i="20"/>
  <c r="U141" i="20"/>
  <c r="U140" i="20"/>
  <c r="Z140" i="20" s="1"/>
  <c r="U139" i="20"/>
  <c r="Z139" i="20" s="1"/>
  <c r="U138" i="20"/>
  <c r="U137" i="20"/>
  <c r="Z137" i="20" s="1"/>
  <c r="U136" i="20"/>
  <c r="U135" i="20"/>
  <c r="U134" i="20"/>
  <c r="Z134" i="20" s="1"/>
  <c r="U133" i="20"/>
  <c r="Z133" i="20" s="1"/>
  <c r="U132" i="20"/>
  <c r="Z132" i="20" s="1"/>
  <c r="U131" i="20"/>
  <c r="Z131" i="20" s="1"/>
  <c r="U130" i="20"/>
  <c r="U129" i="20"/>
  <c r="U128" i="20"/>
  <c r="Z128" i="20" s="1"/>
  <c r="U127" i="20"/>
  <c r="Z127" i="20" s="1"/>
  <c r="U126" i="20"/>
  <c r="U125" i="20"/>
  <c r="Z125" i="20" s="1"/>
  <c r="U124" i="20"/>
  <c r="U123" i="20"/>
  <c r="U122" i="20"/>
  <c r="Z122" i="20" s="1"/>
  <c r="U121" i="20"/>
  <c r="Z121" i="20" s="1"/>
  <c r="U120" i="20"/>
  <c r="Z120" i="20" s="1"/>
  <c r="U119" i="20"/>
  <c r="Z119" i="20" s="1"/>
  <c r="U118" i="20"/>
  <c r="U117" i="20"/>
  <c r="U116" i="20"/>
  <c r="Z116" i="20" s="1"/>
  <c r="U115" i="20"/>
  <c r="Z115" i="20" s="1"/>
  <c r="U114" i="20"/>
  <c r="U113" i="20"/>
  <c r="Z113" i="20" s="1"/>
  <c r="U105" i="20"/>
  <c r="U103" i="20"/>
  <c r="Z103" i="20" s="1"/>
  <c r="U102" i="20"/>
  <c r="Z102" i="20" s="1"/>
  <c r="U101" i="20"/>
  <c r="U100" i="20"/>
  <c r="Z100" i="20" s="1"/>
  <c r="Z99" i="20" s="1"/>
  <c r="U99" i="20"/>
  <c r="U98" i="20"/>
  <c r="U97" i="20"/>
  <c r="Z97" i="20" s="1"/>
  <c r="U96" i="20"/>
  <c r="Z96" i="20" s="1"/>
  <c r="U95" i="20"/>
  <c r="U94" i="20"/>
  <c r="Z94" i="20" s="1"/>
  <c r="U93" i="20"/>
  <c r="U92" i="20"/>
  <c r="U91" i="20"/>
  <c r="Z91" i="20" s="1"/>
  <c r="U90" i="20"/>
  <c r="Z90" i="20" s="1"/>
  <c r="U89" i="20"/>
  <c r="U88" i="20"/>
  <c r="Z88" i="20" s="1"/>
  <c r="Z87" i="20" s="1"/>
  <c r="U87" i="20"/>
  <c r="U86" i="20"/>
  <c r="U85" i="20"/>
  <c r="Z85" i="20" s="1"/>
  <c r="U84" i="20"/>
  <c r="Z84" i="20" s="1"/>
  <c r="U83" i="20"/>
  <c r="U82" i="20"/>
  <c r="Z82" i="20" s="1"/>
  <c r="U81" i="20"/>
  <c r="U80" i="20"/>
  <c r="U79" i="20"/>
  <c r="Z79" i="20" s="1"/>
  <c r="U78" i="20"/>
  <c r="Z78" i="20" s="1"/>
  <c r="U77" i="20"/>
  <c r="U76" i="20"/>
  <c r="Z76" i="20" s="1"/>
  <c r="Z75" i="20" s="1"/>
  <c r="U75" i="20"/>
  <c r="U74" i="20"/>
  <c r="U73" i="20"/>
  <c r="Z73" i="20" s="1"/>
  <c r="U72" i="20"/>
  <c r="Z72" i="20" s="1"/>
  <c r="U71" i="20"/>
  <c r="U70" i="20"/>
  <c r="Z70" i="20" s="1"/>
  <c r="U69" i="20"/>
  <c r="U68" i="20"/>
  <c r="U67" i="20"/>
  <c r="Z67" i="20" s="1"/>
  <c r="U66" i="20"/>
  <c r="Z66" i="20" s="1"/>
  <c r="U65" i="20"/>
  <c r="U64" i="20"/>
  <c r="Z64" i="20" s="1"/>
  <c r="Z63" i="20" s="1"/>
  <c r="U63" i="20"/>
  <c r="U62" i="20"/>
  <c r="U61" i="20"/>
  <c r="Z61" i="20" s="1"/>
  <c r="U60" i="20"/>
  <c r="Z60" i="20" s="1"/>
  <c r="U59" i="20"/>
  <c r="U58" i="20"/>
  <c r="Z58" i="20" s="1"/>
  <c r="U57" i="20"/>
  <c r="U56" i="20"/>
  <c r="U54" i="20"/>
  <c r="Z54" i="20" s="1"/>
  <c r="U53" i="20"/>
  <c r="Z53" i="20" s="1"/>
  <c r="U52" i="20"/>
  <c r="U51" i="20"/>
  <c r="Z51" i="20" s="1"/>
  <c r="Z50" i="20" s="1"/>
  <c r="U50" i="20"/>
  <c r="U49" i="20"/>
  <c r="U48" i="20"/>
  <c r="Z48" i="20" s="1"/>
  <c r="U47" i="20"/>
  <c r="Z47" i="20" s="1"/>
  <c r="U46" i="20"/>
  <c r="U45" i="20"/>
  <c r="Z45" i="20" s="1"/>
  <c r="U44" i="20"/>
  <c r="U43" i="20"/>
  <c r="U42" i="20"/>
  <c r="Z42" i="20" s="1"/>
  <c r="U41" i="20"/>
  <c r="Z41" i="20" s="1"/>
  <c r="U40" i="20"/>
  <c r="U39" i="20"/>
  <c r="Z39" i="20" s="1"/>
  <c r="Z38" i="20" s="1"/>
  <c r="U38" i="20"/>
  <c r="U37" i="20"/>
  <c r="U36" i="20"/>
  <c r="Z36" i="20" s="1"/>
  <c r="U35" i="20"/>
  <c r="Z35" i="20" s="1"/>
  <c r="U34" i="20"/>
  <c r="U33" i="20"/>
  <c r="Z33" i="20" s="1"/>
  <c r="U32" i="20"/>
  <c r="U31" i="20"/>
  <c r="U30" i="20"/>
  <c r="Z30" i="20" s="1"/>
  <c r="U29" i="20"/>
  <c r="Z29" i="20" s="1"/>
  <c r="U28" i="20"/>
  <c r="U27" i="20"/>
  <c r="Z27" i="20" s="1"/>
  <c r="Z26" i="20" s="1"/>
  <c r="U26" i="20"/>
  <c r="U25" i="20"/>
  <c r="U24" i="20"/>
  <c r="Z24" i="20" s="1"/>
  <c r="U23" i="20"/>
  <c r="Z23" i="20" s="1"/>
  <c r="U22" i="20"/>
  <c r="U21" i="20"/>
  <c r="Z21" i="20" s="1"/>
  <c r="U20" i="20"/>
  <c r="U19" i="20"/>
  <c r="U18" i="20"/>
  <c r="Z18" i="20" s="1"/>
  <c r="U17" i="20"/>
  <c r="Z17" i="20" s="1"/>
  <c r="U16" i="20"/>
  <c r="U15" i="20"/>
  <c r="Z15" i="20" s="1"/>
  <c r="Z14" i="20" s="1"/>
  <c r="U14" i="20"/>
  <c r="U13" i="20"/>
  <c r="U12" i="20"/>
  <c r="Z12" i="20" s="1"/>
  <c r="U11" i="20"/>
  <c r="Z11" i="20" s="1"/>
  <c r="U10" i="20"/>
  <c r="Z10" i="20" s="1"/>
  <c r="U8" i="20"/>
  <c r="U7" i="20"/>
  <c r="C6" i="20"/>
  <c r="D6" i="20"/>
  <c r="T6" i="20"/>
  <c r="AA6" i="20" s="1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Z112" i="20" l="1"/>
  <c r="Z124" i="20"/>
  <c r="Z136" i="20"/>
  <c r="Z148" i="20"/>
  <c r="AG20" i="20"/>
  <c r="AG32" i="20"/>
  <c r="AG31" i="20"/>
  <c r="AG44" i="20"/>
  <c r="AG57" i="20"/>
  <c r="AG56" i="20"/>
  <c r="AG69" i="20"/>
  <c r="AG81" i="20"/>
  <c r="AG80" i="20"/>
  <c r="AG93" i="20"/>
  <c r="AG105" i="20"/>
  <c r="AG106" i="20"/>
  <c r="AG118" i="20"/>
  <c r="AG130" i="20"/>
  <c r="AG129" i="20"/>
  <c r="AG142" i="20"/>
  <c r="AG154" i="20"/>
  <c r="AG167" i="20"/>
  <c r="AG179" i="20"/>
  <c r="AG191" i="20"/>
  <c r="Z105" i="20"/>
  <c r="Z20" i="20"/>
  <c r="Z31" i="20"/>
  <c r="Z32" i="20"/>
  <c r="Z44" i="20"/>
  <c r="Z57" i="20"/>
  <c r="Z56" i="20"/>
  <c r="Z69" i="20"/>
  <c r="Z80" i="20"/>
  <c r="Z81" i="20"/>
  <c r="Z93" i="20"/>
  <c r="Z7" i="20"/>
  <c r="Z8" i="20"/>
  <c r="Z118" i="20"/>
  <c r="Z129" i="20"/>
  <c r="Z130" i="20"/>
  <c r="Z142" i="20"/>
  <c r="AG14" i="20"/>
  <c r="AG26" i="20"/>
  <c r="AG38" i="20"/>
  <c r="AG50" i="20"/>
  <c r="AG63" i="20"/>
  <c r="AG75" i="20"/>
  <c r="AG87" i="20"/>
  <c r="AG99" i="20"/>
  <c r="AG112" i="20"/>
  <c r="AG124" i="20"/>
  <c r="AG136" i="20"/>
  <c r="AG148" i="20"/>
  <c r="AG161" i="20"/>
  <c r="AG173" i="20"/>
  <c r="AG185" i="20"/>
  <c r="AG197" i="20"/>
  <c r="AG7" i="20"/>
  <c r="AG8" i="20"/>
  <c r="Z161" i="20"/>
  <c r="Z185" i="20"/>
  <c r="X17" i="18"/>
  <c r="Y17" i="18" s="1"/>
  <c r="Z106" i="20"/>
  <c r="AG178" i="20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33" i="10"/>
  <c r="J47" i="10"/>
  <c r="J45" i="10"/>
  <c r="J41" i="10"/>
  <c r="J42" i="10" s="1"/>
  <c r="J43" i="10" s="1"/>
  <c r="J37" i="10"/>
  <c r="J38" i="10" s="1"/>
  <c r="J39" i="10" s="1"/>
  <c r="I33" i="10"/>
  <c r="G33" i="10"/>
  <c r="H84" i="10" l="1"/>
  <c r="I84" i="10" s="1"/>
  <c r="H80" i="10"/>
  <c r="I80" i="10" s="1"/>
  <c r="G82" i="10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AI65" i="18"/>
  <c r="B65" i="18"/>
  <c r="B66" i="18" s="1"/>
  <c r="B67" i="18" s="1"/>
  <c r="AI64" i="18"/>
  <c r="D63" i="18"/>
  <c r="C63" i="18"/>
  <c r="B63" i="18"/>
  <c r="BH62" i="18"/>
  <c r="BI62" i="18" s="1"/>
  <c r="BE62" i="18"/>
  <c r="BD62" i="18"/>
  <c r="BM62" i="18" s="1"/>
  <c r="AZ62" i="18"/>
  <c r="AY62" i="18"/>
  <c r="AQ62" i="18"/>
  <c r="AN62" i="18"/>
  <c r="AP62" i="18" s="1"/>
  <c r="AM62" i="18"/>
  <c r="AK62" i="18"/>
  <c r="AC62" i="18"/>
  <c r="V62" i="18"/>
  <c r="J62" i="18"/>
  <c r="BH61" i="18"/>
  <c r="BI61" i="18" s="1"/>
  <c r="BE61" i="18"/>
  <c r="BD61" i="18"/>
  <c r="BM61" i="18" s="1"/>
  <c r="AZ61" i="18"/>
  <c r="AY61" i="18"/>
  <c r="AQ61" i="18"/>
  <c r="AN61" i="18"/>
  <c r="AM61" i="18"/>
  <c r="AP61" i="18" s="1"/>
  <c r="AR61" i="18" s="1"/>
  <c r="AT61" i="18" s="1"/>
  <c r="AK61" i="18"/>
  <c r="AC61" i="18"/>
  <c r="V61" i="18"/>
  <c r="J61" i="18"/>
  <c r="BH60" i="18"/>
  <c r="BI60" i="18" s="1"/>
  <c r="BE60" i="18"/>
  <c r="BD60" i="18"/>
  <c r="BM60" i="18" s="1"/>
  <c r="AZ60" i="18"/>
  <c r="BA60" i="18" s="1"/>
  <c r="AY60" i="18"/>
  <c r="AQ60" i="18"/>
  <c r="AN60" i="18"/>
  <c r="AM60" i="18"/>
  <c r="AK60" i="18"/>
  <c r="AC60" i="18"/>
  <c r="V60" i="18"/>
  <c r="J60" i="18"/>
  <c r="BH59" i="18"/>
  <c r="BI59" i="18" s="1"/>
  <c r="BE59" i="18"/>
  <c r="BD59" i="18"/>
  <c r="BM59" i="18" s="1"/>
  <c r="AZ59" i="18"/>
  <c r="BA59" i="18" s="1"/>
  <c r="AY59" i="18"/>
  <c r="AQ59" i="18"/>
  <c r="AN59" i="18"/>
  <c r="AP59" i="18" s="1"/>
  <c r="AR59" i="18" s="1"/>
  <c r="AM59" i="18"/>
  <c r="AK59" i="18"/>
  <c r="AC59" i="18"/>
  <c r="V59" i="18"/>
  <c r="J59" i="18"/>
  <c r="BH58" i="18"/>
  <c r="BI58" i="18" s="1"/>
  <c r="BE58" i="18"/>
  <c r="BD58" i="18"/>
  <c r="BM58" i="18" s="1"/>
  <c r="AZ58" i="18"/>
  <c r="AY58" i="18"/>
  <c r="AQ58" i="18"/>
  <c r="AN58" i="18"/>
  <c r="AM58" i="18"/>
  <c r="AP58" i="18" s="1"/>
  <c r="AK58" i="18"/>
  <c r="J58" i="18"/>
  <c r="BH57" i="18"/>
  <c r="BI57" i="18" s="1"/>
  <c r="BE57" i="18"/>
  <c r="BD57" i="18"/>
  <c r="BM57" i="18" s="1"/>
  <c r="AZ57" i="18"/>
  <c r="AY57" i="18"/>
  <c r="AQ57" i="18"/>
  <c r="AR57" i="18" s="1"/>
  <c r="AN57" i="18"/>
  <c r="AM57" i="18"/>
  <c r="AP57" i="18" s="1"/>
  <c r="AK57" i="18"/>
  <c r="J57" i="18"/>
  <c r="BH56" i="18"/>
  <c r="BI56" i="18" s="1"/>
  <c r="BE56" i="18"/>
  <c r="BD56" i="18"/>
  <c r="BM56" i="18" s="1"/>
  <c r="AZ56" i="18"/>
  <c r="AY56" i="18"/>
  <c r="AQ56" i="18"/>
  <c r="AN56" i="18"/>
  <c r="AM56" i="18"/>
  <c r="AP56" i="18" s="1"/>
  <c r="AK56" i="18"/>
  <c r="AC56" i="18"/>
  <c r="J56" i="18"/>
  <c r="BH55" i="18"/>
  <c r="BI55" i="18" s="1"/>
  <c r="BE55" i="18"/>
  <c r="BD55" i="18"/>
  <c r="BM55" i="18" s="1"/>
  <c r="AZ55" i="18"/>
  <c r="BA55" i="18" s="1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M54" i="18" s="1"/>
  <c r="AZ54" i="18"/>
  <c r="BA54" i="18" s="1"/>
  <c r="AY54" i="18"/>
  <c r="AQ54" i="18"/>
  <c r="AN54" i="18"/>
  <c r="AM54" i="18"/>
  <c r="AP54" i="18" s="1"/>
  <c r="AK54" i="18"/>
  <c r="AC54" i="18"/>
  <c r="V54" i="18"/>
  <c r="J54" i="18"/>
  <c r="BH53" i="18"/>
  <c r="BI53" i="18" s="1"/>
  <c r="BE53" i="18"/>
  <c r="BD53" i="18"/>
  <c r="BM53" i="18" s="1"/>
  <c r="AZ53" i="18"/>
  <c r="AY53" i="18"/>
  <c r="AQ53" i="18"/>
  <c r="AN53" i="18"/>
  <c r="AM53" i="18"/>
  <c r="AP53" i="18" s="1"/>
  <c r="AK53" i="18"/>
  <c r="AC53" i="18"/>
  <c r="V53" i="18"/>
  <c r="J53" i="18"/>
  <c r="BH52" i="18"/>
  <c r="BI52" i="18" s="1"/>
  <c r="BE52" i="18"/>
  <c r="BD52" i="18"/>
  <c r="BM52" i="18" s="1"/>
  <c r="AZ52" i="18"/>
  <c r="AY52" i="18"/>
  <c r="AQ52" i="18"/>
  <c r="AN52" i="18"/>
  <c r="AP52" i="18" s="1"/>
  <c r="AM52" i="18"/>
  <c r="AK52" i="18"/>
  <c r="J52" i="18"/>
  <c r="BH51" i="18"/>
  <c r="BI51" i="18" s="1"/>
  <c r="BE51" i="18"/>
  <c r="BD51" i="18"/>
  <c r="BM51" i="18" s="1"/>
  <c r="AZ51" i="18"/>
  <c r="AY51" i="18"/>
  <c r="BA51" i="18" s="1"/>
  <c r="AQ51" i="18"/>
  <c r="AN51" i="18"/>
  <c r="AM51" i="18"/>
  <c r="AP51" i="18" s="1"/>
  <c r="AK51" i="18"/>
  <c r="J51" i="18"/>
  <c r="BH50" i="18"/>
  <c r="BI50" i="18" s="1"/>
  <c r="BE50" i="18"/>
  <c r="BD50" i="18"/>
  <c r="BM50" i="18" s="1"/>
  <c r="AZ50" i="18"/>
  <c r="AY50" i="18"/>
  <c r="BA50" i="18" s="1"/>
  <c r="AQ50" i="18"/>
  <c r="AN50" i="18"/>
  <c r="AM50" i="18"/>
  <c r="AP50" i="18" s="1"/>
  <c r="AK50" i="18"/>
  <c r="AC50" i="18"/>
  <c r="V50" i="18"/>
  <c r="J50" i="18"/>
  <c r="BH49" i="18"/>
  <c r="BI49" i="18" s="1"/>
  <c r="BE49" i="18"/>
  <c r="BD49" i="18"/>
  <c r="BM49" i="18" s="1"/>
  <c r="AZ49" i="18"/>
  <c r="AY49" i="18"/>
  <c r="BA49" i="18" s="1"/>
  <c r="AQ49" i="18"/>
  <c r="AN49" i="18"/>
  <c r="AM49" i="18"/>
  <c r="AP49" i="18" s="1"/>
  <c r="AK49" i="18"/>
  <c r="AC49" i="18"/>
  <c r="J49" i="18"/>
  <c r="BH48" i="18"/>
  <c r="BI48" i="18" s="1"/>
  <c r="BE48" i="18"/>
  <c r="BD48" i="18"/>
  <c r="BM48" i="18" s="1"/>
  <c r="AZ48" i="18"/>
  <c r="AY48" i="18"/>
  <c r="AQ48" i="18"/>
  <c r="AN48" i="18"/>
  <c r="AM48" i="18"/>
  <c r="AP48" i="18" s="1"/>
  <c r="AR48" i="18" s="1"/>
  <c r="AK48" i="18"/>
  <c r="AC48" i="18"/>
  <c r="V48" i="18"/>
  <c r="J48" i="18"/>
  <c r="BH47" i="18"/>
  <c r="BI47" i="18" s="1"/>
  <c r="BE47" i="18"/>
  <c r="BD47" i="18"/>
  <c r="BM47" i="18" s="1"/>
  <c r="AZ47" i="18"/>
  <c r="BA47" i="18" s="1"/>
  <c r="AY47" i="18"/>
  <c r="AQ47" i="18"/>
  <c r="AN47" i="18"/>
  <c r="AP47" i="18" s="1"/>
  <c r="AR47" i="18" s="1"/>
  <c r="AM47" i="18"/>
  <c r="AK47" i="18"/>
  <c r="AC47" i="18"/>
  <c r="V47" i="18"/>
  <c r="J47" i="18"/>
  <c r="BH46" i="18"/>
  <c r="BI46" i="18" s="1"/>
  <c r="BE46" i="18"/>
  <c r="BD46" i="18"/>
  <c r="BM46" i="18" s="1"/>
  <c r="AZ46" i="18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BM45" i="18" s="1"/>
  <c r="AZ45" i="18"/>
  <c r="AY45" i="18"/>
  <c r="AQ45" i="18"/>
  <c r="AN45" i="18"/>
  <c r="AM45" i="18"/>
  <c r="AK45" i="18"/>
  <c r="J45" i="18"/>
  <c r="BH44" i="18"/>
  <c r="BI44" i="18" s="1"/>
  <c r="BE44" i="18"/>
  <c r="BD44" i="18"/>
  <c r="BM44" i="18" s="1"/>
  <c r="AZ44" i="18"/>
  <c r="AY44" i="18"/>
  <c r="AQ44" i="18"/>
  <c r="AN44" i="18"/>
  <c r="AM44" i="18"/>
  <c r="AP44" i="18" s="1"/>
  <c r="AR44" i="18" s="1"/>
  <c r="AK44" i="18"/>
  <c r="AC44" i="18"/>
  <c r="V44" i="18"/>
  <c r="J44" i="18"/>
  <c r="BH43" i="18"/>
  <c r="BI43" i="18" s="1"/>
  <c r="BE43" i="18"/>
  <c r="BD43" i="18"/>
  <c r="BM43" i="18" s="1"/>
  <c r="AZ43" i="18"/>
  <c r="AY43" i="18"/>
  <c r="AQ43" i="18"/>
  <c r="AN43" i="18"/>
  <c r="AM43" i="18"/>
  <c r="AK43" i="18"/>
  <c r="AC43" i="18"/>
  <c r="V43" i="18"/>
  <c r="J43" i="18"/>
  <c r="BH42" i="18"/>
  <c r="BI42" i="18" s="1"/>
  <c r="BE42" i="18"/>
  <c r="BD42" i="18"/>
  <c r="BM42" i="18" s="1"/>
  <c r="AZ42" i="18"/>
  <c r="AY42" i="18"/>
  <c r="AQ42" i="18"/>
  <c r="AN42" i="18"/>
  <c r="AM42" i="18"/>
  <c r="AP42" i="18" s="1"/>
  <c r="AR42" i="18" s="1"/>
  <c r="AK42" i="18"/>
  <c r="AC42" i="18"/>
  <c r="V42" i="18"/>
  <c r="J42" i="18"/>
  <c r="BH41" i="18"/>
  <c r="BI41" i="18" s="1"/>
  <c r="BE41" i="18"/>
  <c r="BD41" i="18"/>
  <c r="BM41" i="18" s="1"/>
  <c r="AZ41" i="18"/>
  <c r="BA41" i="18" s="1"/>
  <c r="AY41" i="18"/>
  <c r="AQ41" i="18"/>
  <c r="AN41" i="18"/>
  <c r="AM41" i="18"/>
  <c r="AK41" i="18"/>
  <c r="AC41" i="18"/>
  <c r="V41" i="18"/>
  <c r="J41" i="18"/>
  <c r="BH40" i="18"/>
  <c r="BI40" i="18" s="1"/>
  <c r="BE40" i="18"/>
  <c r="BD40" i="18"/>
  <c r="BM40" i="18" s="1"/>
  <c r="AZ40" i="18"/>
  <c r="BA40" i="18" s="1"/>
  <c r="AY40" i="18"/>
  <c r="AQ40" i="18"/>
  <c r="AN40" i="18"/>
  <c r="AM40" i="18"/>
  <c r="AP40" i="18" s="1"/>
  <c r="AK40" i="18"/>
  <c r="J40" i="18"/>
  <c r="BH39" i="18"/>
  <c r="BI39" i="18" s="1"/>
  <c r="BE39" i="18"/>
  <c r="BD39" i="18"/>
  <c r="BM39" i="18" s="1"/>
  <c r="AZ39" i="18"/>
  <c r="AY39" i="18"/>
  <c r="AQ39" i="18"/>
  <c r="AN39" i="18"/>
  <c r="AM39" i="18"/>
  <c r="AK39" i="18"/>
  <c r="J39" i="18"/>
  <c r="BH38" i="18"/>
  <c r="BI38" i="18" s="1"/>
  <c r="BE38" i="18"/>
  <c r="BD38" i="18"/>
  <c r="BM38" i="18" s="1"/>
  <c r="AZ38" i="18"/>
  <c r="AY38" i="18"/>
  <c r="AQ38" i="18"/>
  <c r="AR38" i="18" s="1"/>
  <c r="AN38" i="18"/>
  <c r="AM38" i="18"/>
  <c r="AP38" i="18" s="1"/>
  <c r="AK38" i="18"/>
  <c r="AC38" i="18"/>
  <c r="V38" i="18"/>
  <c r="J38" i="18"/>
  <c r="BH37" i="18"/>
  <c r="BI37" i="18" s="1"/>
  <c r="BE37" i="18"/>
  <c r="BD37" i="18"/>
  <c r="BM37" i="18" s="1"/>
  <c r="AZ37" i="18"/>
  <c r="BA37" i="18" s="1"/>
  <c r="AY37" i="18"/>
  <c r="AR37" i="18"/>
  <c r="AQ37" i="18"/>
  <c r="AP37" i="18"/>
  <c r="AN37" i="18"/>
  <c r="AM37" i="18"/>
  <c r="AK37" i="18"/>
  <c r="AC37" i="18"/>
  <c r="V37" i="18"/>
  <c r="J37" i="18"/>
  <c r="BH36" i="18"/>
  <c r="BI36" i="18" s="1"/>
  <c r="BE36" i="18"/>
  <c r="BD36" i="18"/>
  <c r="BM36" i="18" s="1"/>
  <c r="AZ36" i="18"/>
  <c r="AY36" i="18"/>
  <c r="AR36" i="18"/>
  <c r="AQ36" i="18"/>
  <c r="AN36" i="18"/>
  <c r="AP36" i="18" s="1"/>
  <c r="AM36" i="18"/>
  <c r="AK36" i="18"/>
  <c r="AC36" i="18"/>
  <c r="V36" i="18"/>
  <c r="J36" i="18"/>
  <c r="BH35" i="18"/>
  <c r="BI35" i="18" s="1"/>
  <c r="BE35" i="18"/>
  <c r="BD35" i="18"/>
  <c r="BM35" i="18" s="1"/>
  <c r="AZ35" i="18"/>
  <c r="BA35" i="18" s="1"/>
  <c r="AY35" i="18"/>
  <c r="AR35" i="18"/>
  <c r="AQ35" i="18"/>
  <c r="AP35" i="18"/>
  <c r="AN35" i="18"/>
  <c r="AM35" i="18"/>
  <c r="AK35" i="18"/>
  <c r="AC35" i="18"/>
  <c r="V35" i="18"/>
  <c r="J35" i="18"/>
  <c r="BH34" i="18"/>
  <c r="BI34" i="18" s="1"/>
  <c r="BE34" i="18"/>
  <c r="BD34" i="18"/>
  <c r="BM34" i="18" s="1"/>
  <c r="AZ34" i="18"/>
  <c r="BA34" i="18" s="1"/>
  <c r="AY34" i="18"/>
  <c r="AR34" i="18"/>
  <c r="AQ34" i="18"/>
  <c r="AN34" i="18"/>
  <c r="AM34" i="18"/>
  <c r="AP34" i="18" s="1"/>
  <c r="AK34" i="18"/>
  <c r="J34" i="18"/>
  <c r="BH33" i="18"/>
  <c r="BI33" i="18" s="1"/>
  <c r="BE33" i="18"/>
  <c r="BD33" i="18"/>
  <c r="BM33" i="18" s="1"/>
  <c r="AZ33" i="18"/>
  <c r="BA33" i="18" s="1"/>
  <c r="AY33" i="18"/>
  <c r="AR33" i="18"/>
  <c r="AQ33" i="18"/>
  <c r="AN33" i="18"/>
  <c r="AM33" i="18"/>
  <c r="AP33" i="18" s="1"/>
  <c r="AK33" i="18"/>
  <c r="J33" i="18"/>
  <c r="BH32" i="18"/>
  <c r="BI32" i="18" s="1"/>
  <c r="BE32" i="18"/>
  <c r="BD32" i="18"/>
  <c r="BM32" i="18" s="1"/>
  <c r="AZ32" i="18"/>
  <c r="BA32" i="18" s="1"/>
  <c r="AY32" i="18"/>
  <c r="AR32" i="18"/>
  <c r="AQ32" i="18"/>
  <c r="AN32" i="18"/>
  <c r="AM32" i="18"/>
  <c r="AP32" i="18" s="1"/>
  <c r="AK32" i="18"/>
  <c r="AC32" i="18"/>
  <c r="V32" i="18"/>
  <c r="J32" i="18"/>
  <c r="BH31" i="18"/>
  <c r="BI31" i="18" s="1"/>
  <c r="BE31" i="18"/>
  <c r="BD31" i="18"/>
  <c r="BM31" i="18" s="1"/>
  <c r="AZ31" i="18"/>
  <c r="AY31" i="18"/>
  <c r="AQ31" i="18"/>
  <c r="AR31" i="18" s="1"/>
  <c r="AN31" i="18"/>
  <c r="AP31" i="18" s="1"/>
  <c r="AM31" i="18"/>
  <c r="AK31" i="18"/>
  <c r="AC31" i="18"/>
  <c r="V31" i="18"/>
  <c r="J31" i="18"/>
  <c r="BH30" i="18"/>
  <c r="BI30" i="18" s="1"/>
  <c r="BE30" i="18"/>
  <c r="BD30" i="18"/>
  <c r="BM30" i="18" s="1"/>
  <c r="AZ30" i="18"/>
  <c r="AY30" i="18"/>
  <c r="AQ30" i="18"/>
  <c r="AR30" i="18" s="1"/>
  <c r="AN30" i="18"/>
  <c r="AP30" i="18" s="1"/>
  <c r="AM30" i="18"/>
  <c r="AK30" i="18"/>
  <c r="AC30" i="18"/>
  <c r="V30" i="18"/>
  <c r="J30" i="18"/>
  <c r="BH29" i="18"/>
  <c r="BI29" i="18" s="1"/>
  <c r="BE29" i="18"/>
  <c r="BD29" i="18"/>
  <c r="BM29" i="18" s="1"/>
  <c r="AZ29" i="18"/>
  <c r="AY29" i="18"/>
  <c r="AQ29" i="18"/>
  <c r="AR29" i="18" s="1"/>
  <c r="AN29" i="18"/>
  <c r="AM29" i="18"/>
  <c r="AK29" i="18"/>
  <c r="AC29" i="18"/>
  <c r="V29" i="18"/>
  <c r="J29" i="18"/>
  <c r="BH28" i="18"/>
  <c r="BI28" i="18" s="1"/>
  <c r="BE28" i="18"/>
  <c r="BD28" i="18"/>
  <c r="BM28" i="18" s="1"/>
  <c r="AZ28" i="18"/>
  <c r="AY28" i="18"/>
  <c r="BA28" i="18" s="1"/>
  <c r="AQ28" i="18"/>
  <c r="AR28" i="18" s="1"/>
  <c r="AN28" i="18"/>
  <c r="AP28" i="18" s="1"/>
  <c r="AM28" i="18"/>
  <c r="AK28" i="18"/>
  <c r="J28" i="18"/>
  <c r="BH27" i="18"/>
  <c r="BI27" i="18" s="1"/>
  <c r="BE27" i="18"/>
  <c r="BD27" i="18"/>
  <c r="BM27" i="18" s="1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BM26" i="18" s="1"/>
  <c r="AZ26" i="18"/>
  <c r="AY26" i="18"/>
  <c r="BA26" i="18" s="1"/>
  <c r="AQ26" i="18"/>
  <c r="AR26" i="18" s="1"/>
  <c r="AP26" i="18"/>
  <c r="AN26" i="18"/>
  <c r="AM26" i="18"/>
  <c r="AK26" i="18"/>
  <c r="AC26" i="18"/>
  <c r="V26" i="18"/>
  <c r="J26" i="18"/>
  <c r="BH25" i="18"/>
  <c r="BI25" i="18" s="1"/>
  <c r="BE25" i="18"/>
  <c r="BD25" i="18"/>
  <c r="BM25" i="18" s="1"/>
  <c r="AZ25" i="18"/>
  <c r="AY25" i="18"/>
  <c r="BA25" i="18" s="1"/>
  <c r="AQ25" i="18"/>
  <c r="AR25" i="18" s="1"/>
  <c r="AN25" i="18"/>
  <c r="AM25" i="18"/>
  <c r="AP25" i="18" s="1"/>
  <c r="AK25" i="18"/>
  <c r="AC25" i="18"/>
  <c r="V25" i="18"/>
  <c r="J25" i="18"/>
  <c r="BH24" i="18"/>
  <c r="BI24" i="18" s="1"/>
  <c r="BE24" i="18"/>
  <c r="BD24" i="18"/>
  <c r="BM24" i="18" s="1"/>
  <c r="AZ24" i="18"/>
  <c r="BA24" i="18" s="1"/>
  <c r="AY24" i="18"/>
  <c r="AR24" i="18"/>
  <c r="AQ24" i="18"/>
  <c r="AN24" i="18"/>
  <c r="AM24" i="18"/>
  <c r="AK24" i="18"/>
  <c r="AC24" i="18"/>
  <c r="V24" i="18"/>
  <c r="J24" i="18"/>
  <c r="BH23" i="18"/>
  <c r="BI23" i="18" s="1"/>
  <c r="BE23" i="18"/>
  <c r="BD23" i="18"/>
  <c r="BM23" i="18" s="1"/>
  <c r="AZ23" i="18"/>
  <c r="AY23" i="18"/>
  <c r="AQ23" i="18"/>
  <c r="AR23" i="18" s="1"/>
  <c r="AN23" i="18"/>
  <c r="AM23" i="18"/>
  <c r="AP23" i="18" s="1"/>
  <c r="AK23" i="18"/>
  <c r="AC23" i="18"/>
  <c r="J23" i="18"/>
  <c r="BH22" i="18"/>
  <c r="BI22" i="18" s="1"/>
  <c r="BE22" i="18"/>
  <c r="BD22" i="18"/>
  <c r="BM22" i="18" s="1"/>
  <c r="AZ22" i="18"/>
  <c r="BA22" i="18" s="1"/>
  <c r="AY22" i="18"/>
  <c r="AR22" i="18"/>
  <c r="AQ22" i="18"/>
  <c r="AN22" i="18"/>
  <c r="AM22" i="18"/>
  <c r="AP22" i="18" s="1"/>
  <c r="AK22" i="18"/>
  <c r="J22" i="18"/>
  <c r="BH21" i="18"/>
  <c r="BI21" i="18" s="1"/>
  <c r="BE21" i="18"/>
  <c r="BD21" i="18"/>
  <c r="BM21" i="18" s="1"/>
  <c r="AZ21" i="18"/>
  <c r="AY21" i="18"/>
  <c r="BA21" i="18" s="1"/>
  <c r="AQ21" i="18"/>
  <c r="AR21" i="18" s="1"/>
  <c r="AN21" i="18"/>
  <c r="AM21" i="18"/>
  <c r="AP21" i="18" s="1"/>
  <c r="AK21" i="18"/>
  <c r="J21" i="18"/>
  <c r="BH20" i="18"/>
  <c r="BI20" i="18" s="1"/>
  <c r="BE20" i="18"/>
  <c r="BD20" i="18"/>
  <c r="BM20" i="18" s="1"/>
  <c r="AZ20" i="18"/>
  <c r="AY20" i="18"/>
  <c r="BA20" i="18" s="1"/>
  <c r="AQ20" i="18"/>
  <c r="AR20" i="18" s="1"/>
  <c r="AN20" i="18"/>
  <c r="AM20" i="18"/>
  <c r="AK20" i="18"/>
  <c r="AC20" i="18"/>
  <c r="V20" i="18"/>
  <c r="J20" i="18"/>
  <c r="BH19" i="18"/>
  <c r="BI19" i="18" s="1"/>
  <c r="BE19" i="18"/>
  <c r="BD19" i="18"/>
  <c r="BM19" i="18" s="1"/>
  <c r="AZ19" i="18"/>
  <c r="AY19" i="18"/>
  <c r="AQ19" i="18"/>
  <c r="AR19" i="18" s="1"/>
  <c r="AN19" i="18"/>
  <c r="AP19" i="18" s="1"/>
  <c r="AM19" i="18"/>
  <c r="AK19" i="18"/>
  <c r="AC19" i="18"/>
  <c r="V19" i="18"/>
  <c r="J19" i="18"/>
  <c r="BH18" i="18"/>
  <c r="BI18" i="18" s="1"/>
  <c r="BE18" i="18"/>
  <c r="BD18" i="18"/>
  <c r="BM18" i="18" s="1"/>
  <c r="BA18" i="18"/>
  <c r="AZ18" i="18"/>
  <c r="AY18" i="18"/>
  <c r="AQ18" i="18"/>
  <c r="AR18" i="18" s="1"/>
  <c r="AN18" i="18"/>
  <c r="AP18" i="18" s="1"/>
  <c r="AM18" i="18"/>
  <c r="AK18" i="18"/>
  <c r="AC18" i="18"/>
  <c r="V18" i="18"/>
  <c r="J18" i="18"/>
  <c r="BH17" i="18"/>
  <c r="BI17" i="18" s="1"/>
  <c r="BE17" i="18"/>
  <c r="BD17" i="18"/>
  <c r="BM17" i="18" s="1"/>
  <c r="AZ17" i="18"/>
  <c r="AY17" i="18"/>
  <c r="AQ17" i="18"/>
  <c r="AR17" i="18" s="1"/>
  <c r="AN17" i="18"/>
  <c r="AM17" i="18"/>
  <c r="AL17" i="18"/>
  <c r="AO17" i="18" s="1"/>
  <c r="AK17" i="18"/>
  <c r="J17" i="18"/>
  <c r="BH16" i="18"/>
  <c r="BI16" i="18" s="1"/>
  <c r="BE16" i="18"/>
  <c r="BD16" i="18"/>
  <c r="BM16" i="18" s="1"/>
  <c r="AZ16" i="18"/>
  <c r="BA16" i="18" s="1"/>
  <c r="AY16" i="18"/>
  <c r="AR16" i="18"/>
  <c r="AQ16" i="18"/>
  <c r="AN16" i="18"/>
  <c r="AM16" i="18"/>
  <c r="AK16" i="18"/>
  <c r="J16" i="18"/>
  <c r="B16" i="18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5" i="18"/>
  <c r="BI15" i="18" s="1"/>
  <c r="BE15" i="18"/>
  <c r="BD15" i="18"/>
  <c r="BM15" i="18" s="1"/>
  <c r="AZ15" i="18"/>
  <c r="BA15" i="18" s="1"/>
  <c r="AY15" i="18"/>
  <c r="AR15" i="18"/>
  <c r="AQ15" i="18"/>
  <c r="AP15" i="18"/>
  <c r="AN15" i="18"/>
  <c r="AM15" i="18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H12" i="18"/>
  <c r="P12" i="18"/>
  <c r="AA12" i="18" s="1"/>
  <c r="AF12" i="18" s="1"/>
  <c r="AG12" i="18" s="1"/>
  <c r="B12" i="18"/>
  <c r="T12" i="18" s="1"/>
  <c r="Y12" i="18" s="1"/>
  <c r="Z12" i="18" s="1"/>
  <c r="AD11" i="18"/>
  <c r="AD32" i="18" s="1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D59" i="17" s="1"/>
  <c r="AC56" i="17"/>
  <c r="AC55" i="17"/>
  <c r="AC54" i="17"/>
  <c r="AC53" i="17"/>
  <c r="AD53" i="17" s="1"/>
  <c r="AC50" i="17"/>
  <c r="AC49" i="17"/>
  <c r="AC48" i="17"/>
  <c r="AC47" i="17"/>
  <c r="AD47" i="17" s="1"/>
  <c r="AC44" i="17"/>
  <c r="AC43" i="17"/>
  <c r="AC42" i="17"/>
  <c r="AC41" i="17"/>
  <c r="AD41" i="17" s="1"/>
  <c r="AC17" i="17"/>
  <c r="AC23" i="17"/>
  <c r="AC29" i="17"/>
  <c r="AC38" i="17"/>
  <c r="AC37" i="17"/>
  <c r="AC36" i="17"/>
  <c r="AC35" i="17"/>
  <c r="AC32" i="17"/>
  <c r="AC31" i="17"/>
  <c r="AC30" i="17"/>
  <c r="AC26" i="17"/>
  <c r="AC25" i="17"/>
  <c r="AC24" i="17"/>
  <c r="AC20" i="17"/>
  <c r="AC19" i="17"/>
  <c r="AC18" i="17"/>
  <c r="AC62" i="16"/>
  <c r="AC61" i="16"/>
  <c r="AD61" i="16" s="1"/>
  <c r="AC60" i="16"/>
  <c r="AC59" i="16"/>
  <c r="AC38" i="16"/>
  <c r="AC37" i="16"/>
  <c r="AD37" i="16" s="1"/>
  <c r="AC36" i="16"/>
  <c r="AC35" i="16"/>
  <c r="AC56" i="16"/>
  <c r="AC55" i="16"/>
  <c r="AD55" i="16" s="1"/>
  <c r="AC54" i="16"/>
  <c r="AC53" i="16"/>
  <c r="AC50" i="16"/>
  <c r="AC49" i="16"/>
  <c r="AC48" i="16"/>
  <c r="AC47" i="16"/>
  <c r="AC32" i="16"/>
  <c r="AC31" i="16"/>
  <c r="AC30" i="16"/>
  <c r="AC29" i="16"/>
  <c r="AC26" i="16"/>
  <c r="AC25" i="16"/>
  <c r="AC24" i="16"/>
  <c r="AC23" i="16"/>
  <c r="AC44" i="16"/>
  <c r="AC43" i="16"/>
  <c r="AC42" i="16"/>
  <c r="AC41" i="16"/>
  <c r="AC17" i="16"/>
  <c r="AC20" i="16"/>
  <c r="AC19" i="16"/>
  <c r="AC18" i="16"/>
  <c r="W11" i="17"/>
  <c r="AD11" i="17"/>
  <c r="V60" i="17"/>
  <c r="V59" i="17"/>
  <c r="V54" i="17"/>
  <c r="V53" i="17"/>
  <c r="W53" i="17" s="1"/>
  <c r="V50" i="17"/>
  <c r="V48" i="17"/>
  <c r="V47" i="17"/>
  <c r="V42" i="17"/>
  <c r="W42" i="17" s="1"/>
  <c r="V41" i="17"/>
  <c r="V38" i="17"/>
  <c r="V37" i="17"/>
  <c r="V36" i="17"/>
  <c r="W36" i="17" s="1"/>
  <c r="V35" i="17"/>
  <c r="V32" i="17"/>
  <c r="V30" i="17"/>
  <c r="V29" i="17"/>
  <c r="W29" i="17" s="1"/>
  <c r="V26" i="17"/>
  <c r="V25" i="17"/>
  <c r="V23" i="17"/>
  <c r="V20" i="17"/>
  <c r="W20" i="17" s="1"/>
  <c r="V19" i="17"/>
  <c r="V18" i="17"/>
  <c r="AD60" i="16"/>
  <c r="AD43" i="16"/>
  <c r="AD31" i="16"/>
  <c r="AD11" i="16"/>
  <c r="AD56" i="16" s="1"/>
  <c r="W11" i="16"/>
  <c r="W56" i="16" s="1"/>
  <c r="V62" i="16"/>
  <c r="V61" i="16"/>
  <c r="V60" i="16"/>
  <c r="V59" i="16"/>
  <c r="V55" i="16"/>
  <c r="V54" i="16"/>
  <c r="V53" i="16"/>
  <c r="V50" i="16"/>
  <c r="V48" i="16"/>
  <c r="V47" i="16"/>
  <c r="V44" i="16"/>
  <c r="V43" i="16"/>
  <c r="V42" i="16"/>
  <c r="V41" i="16"/>
  <c r="V38" i="16"/>
  <c r="V37" i="16"/>
  <c r="V36" i="16"/>
  <c r="V35" i="16"/>
  <c r="V32" i="16"/>
  <c r="V31" i="16"/>
  <c r="V30" i="16"/>
  <c r="V29" i="16"/>
  <c r="V26" i="16"/>
  <c r="V25" i="16"/>
  <c r="V24" i="16"/>
  <c r="V20" i="16"/>
  <c r="V19" i="16"/>
  <c r="V18" i="16"/>
  <c r="W18" i="16" s="1"/>
  <c r="V50" i="15"/>
  <c r="AC62" i="15"/>
  <c r="AC61" i="15"/>
  <c r="AC60" i="15"/>
  <c r="V60" i="15"/>
  <c r="AC56" i="15"/>
  <c r="AC55" i="15"/>
  <c r="AC54" i="15"/>
  <c r="V54" i="15"/>
  <c r="AC50" i="15"/>
  <c r="AC49" i="15"/>
  <c r="AC48" i="15"/>
  <c r="V48" i="15"/>
  <c r="AC44" i="15"/>
  <c r="AC43" i="15"/>
  <c r="AC42" i="15"/>
  <c r="AD42" i="15" s="1"/>
  <c r="V42" i="15"/>
  <c r="AC59" i="15"/>
  <c r="V59" i="15"/>
  <c r="AC53" i="15"/>
  <c r="AD53" i="15" s="1"/>
  <c r="V53" i="15"/>
  <c r="AC47" i="15"/>
  <c r="V47" i="15"/>
  <c r="AC41" i="15"/>
  <c r="V41" i="15"/>
  <c r="AC38" i="15"/>
  <c r="V38" i="15"/>
  <c r="AC32" i="15"/>
  <c r="AD32" i="15" s="1"/>
  <c r="V32" i="15"/>
  <c r="AC26" i="15"/>
  <c r="V26" i="15"/>
  <c r="AC20" i="15"/>
  <c r="AD20" i="15" s="1"/>
  <c r="AE20" i="15" s="1"/>
  <c r="V20" i="15"/>
  <c r="AC37" i="15"/>
  <c r="V37" i="15"/>
  <c r="AC31" i="15"/>
  <c r="AC25" i="15"/>
  <c r="V25" i="15"/>
  <c r="AC19" i="15"/>
  <c r="V19" i="15"/>
  <c r="AC36" i="15"/>
  <c r="V36" i="15"/>
  <c r="AC30" i="15"/>
  <c r="V30" i="15"/>
  <c r="AC24" i="15"/>
  <c r="AC18" i="15"/>
  <c r="V18" i="15"/>
  <c r="AC35" i="15"/>
  <c r="AD35" i="15" s="1"/>
  <c r="V35" i="15"/>
  <c r="AC29" i="15"/>
  <c r="V29" i="15"/>
  <c r="AC23" i="15"/>
  <c r="AD23" i="15" s="1"/>
  <c r="V23" i="15"/>
  <c r="AC17" i="15"/>
  <c r="AD11" i="15"/>
  <c r="AD38" i="15" s="1"/>
  <c r="W11" i="15"/>
  <c r="AD47" i="15"/>
  <c r="AD41" i="15"/>
  <c r="AD19" i="15"/>
  <c r="W20" i="15"/>
  <c r="X20" i="15" s="1"/>
  <c r="W56" i="15"/>
  <c r="W43" i="15"/>
  <c r="W30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BM62" i="17" s="1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BM61" i="17" s="1"/>
  <c r="AZ61" i="17"/>
  <c r="AY61" i="17"/>
  <c r="AQ61" i="17"/>
  <c r="AN61" i="17"/>
  <c r="AM61" i="17"/>
  <c r="AK61" i="17"/>
  <c r="J61" i="17"/>
  <c r="BH60" i="17"/>
  <c r="BI60" i="17" s="1"/>
  <c r="BE60" i="17"/>
  <c r="BD60" i="17"/>
  <c r="BM60" i="17" s="1"/>
  <c r="AZ60" i="17"/>
  <c r="BA60" i="17" s="1"/>
  <c r="AY60" i="17"/>
  <c r="AQ60" i="17"/>
  <c r="AN60" i="17"/>
  <c r="AM60" i="17"/>
  <c r="AK60" i="17"/>
  <c r="J60" i="17"/>
  <c r="BH59" i="17"/>
  <c r="BI59" i="17" s="1"/>
  <c r="BE59" i="17"/>
  <c r="BD59" i="17"/>
  <c r="BM59" i="17" s="1"/>
  <c r="AZ59" i="17"/>
  <c r="BA59" i="17" s="1"/>
  <c r="AY59" i="17"/>
  <c r="AQ59" i="17"/>
  <c r="AN59" i="17"/>
  <c r="AM59" i="17"/>
  <c r="AK59" i="17"/>
  <c r="J59" i="17"/>
  <c r="BH58" i="17"/>
  <c r="BI58" i="17" s="1"/>
  <c r="BE58" i="17"/>
  <c r="BD58" i="17"/>
  <c r="BM58" i="17" s="1"/>
  <c r="AZ58" i="17"/>
  <c r="AY58" i="17"/>
  <c r="AQ58" i="17"/>
  <c r="AN58" i="17"/>
  <c r="AM58" i="17"/>
  <c r="AK58" i="17"/>
  <c r="J58" i="17"/>
  <c r="BH57" i="17"/>
  <c r="BI57" i="17" s="1"/>
  <c r="BE57" i="17"/>
  <c r="BD57" i="17"/>
  <c r="BM57" i="17" s="1"/>
  <c r="AZ57" i="17"/>
  <c r="AY57" i="17"/>
  <c r="AQ57" i="17"/>
  <c r="AN57" i="17"/>
  <c r="AM57" i="17"/>
  <c r="AP57" i="17" s="1"/>
  <c r="AK57" i="17"/>
  <c r="J57" i="17"/>
  <c r="BH56" i="17"/>
  <c r="BI56" i="17" s="1"/>
  <c r="BE56" i="17"/>
  <c r="BD56" i="17"/>
  <c r="BM56" i="17" s="1"/>
  <c r="AZ56" i="17"/>
  <c r="BA56" i="17" s="1"/>
  <c r="AY56" i="17"/>
  <c r="AQ56" i="17"/>
  <c r="AN56" i="17"/>
  <c r="AM56" i="17"/>
  <c r="AK56" i="17"/>
  <c r="J56" i="17"/>
  <c r="BH55" i="17"/>
  <c r="BI55" i="17" s="1"/>
  <c r="BE55" i="17"/>
  <c r="BD55" i="17"/>
  <c r="BM55" i="17" s="1"/>
  <c r="AZ55" i="17"/>
  <c r="AY55" i="17"/>
  <c r="AQ55" i="17"/>
  <c r="AN55" i="17"/>
  <c r="AM55" i="17"/>
  <c r="AP55" i="17" s="1"/>
  <c r="AK55" i="17"/>
  <c r="J55" i="17"/>
  <c r="BH54" i="17"/>
  <c r="BI54" i="17" s="1"/>
  <c r="BE54" i="17"/>
  <c r="BD54" i="17"/>
  <c r="BM54" i="17" s="1"/>
  <c r="AZ54" i="17"/>
  <c r="AY54" i="17"/>
  <c r="AQ54" i="17"/>
  <c r="AN54" i="17"/>
  <c r="AM54" i="17"/>
  <c r="AK54" i="17"/>
  <c r="J54" i="17"/>
  <c r="BH53" i="17"/>
  <c r="BI53" i="17" s="1"/>
  <c r="BE53" i="17"/>
  <c r="BD53" i="17"/>
  <c r="BM53" i="17" s="1"/>
  <c r="BA53" i="17"/>
  <c r="AZ53" i="17"/>
  <c r="AY53" i="17"/>
  <c r="AQ53" i="17"/>
  <c r="AN53" i="17"/>
  <c r="AM53" i="17"/>
  <c r="AK53" i="17"/>
  <c r="J53" i="17"/>
  <c r="BH52" i="17"/>
  <c r="BI52" i="17" s="1"/>
  <c r="BE52" i="17"/>
  <c r="BD52" i="17"/>
  <c r="BM52" i="17" s="1"/>
  <c r="AZ52" i="17"/>
  <c r="BA52" i="17" s="1"/>
  <c r="AY52" i="17"/>
  <c r="AQ52" i="17"/>
  <c r="AN52" i="17"/>
  <c r="AM52" i="17"/>
  <c r="AK52" i="17"/>
  <c r="J52" i="17"/>
  <c r="BH51" i="17"/>
  <c r="BI51" i="17" s="1"/>
  <c r="BE51" i="17"/>
  <c r="BD51" i="17"/>
  <c r="BM51" i="17" s="1"/>
  <c r="AZ51" i="17"/>
  <c r="AY51" i="17"/>
  <c r="AQ51" i="17"/>
  <c r="AN51" i="17"/>
  <c r="AM51" i="17"/>
  <c r="AK51" i="17"/>
  <c r="J51" i="17"/>
  <c r="BH50" i="17"/>
  <c r="BI50" i="17" s="1"/>
  <c r="BE50" i="17"/>
  <c r="BD50" i="17"/>
  <c r="BM50" i="17" s="1"/>
  <c r="AZ50" i="17"/>
  <c r="AY50" i="17"/>
  <c r="AQ50" i="17"/>
  <c r="AN50" i="17"/>
  <c r="AM50" i="17"/>
  <c r="AK50" i="17"/>
  <c r="J50" i="17"/>
  <c r="BH49" i="17"/>
  <c r="BI49" i="17" s="1"/>
  <c r="BE49" i="17"/>
  <c r="BD49" i="17"/>
  <c r="BM49" i="17" s="1"/>
  <c r="AZ49" i="17"/>
  <c r="AY49" i="17"/>
  <c r="AQ49" i="17"/>
  <c r="AN49" i="17"/>
  <c r="AM49" i="17"/>
  <c r="AP49" i="17" s="1"/>
  <c r="AK49" i="17"/>
  <c r="J49" i="17"/>
  <c r="BH48" i="17"/>
  <c r="BI48" i="17" s="1"/>
  <c r="BE48" i="17"/>
  <c r="BD48" i="17"/>
  <c r="BM48" i="17" s="1"/>
  <c r="AZ48" i="17"/>
  <c r="BA48" i="17" s="1"/>
  <c r="AY48" i="17"/>
  <c r="AQ48" i="17"/>
  <c r="AN48" i="17"/>
  <c r="AM48" i="17"/>
  <c r="AK48" i="17"/>
  <c r="J48" i="17"/>
  <c r="BH47" i="17"/>
  <c r="BI47" i="17" s="1"/>
  <c r="BE47" i="17"/>
  <c r="BD47" i="17"/>
  <c r="BM47" i="17" s="1"/>
  <c r="AZ47" i="17"/>
  <c r="AY47" i="17"/>
  <c r="AQ47" i="17"/>
  <c r="AN47" i="17"/>
  <c r="AM47" i="17"/>
  <c r="AK47" i="17"/>
  <c r="J47" i="17"/>
  <c r="BH46" i="17"/>
  <c r="BI46" i="17" s="1"/>
  <c r="BE46" i="17"/>
  <c r="BD46" i="17"/>
  <c r="BM46" i="17" s="1"/>
  <c r="AZ46" i="17"/>
  <c r="BA46" i="17" s="1"/>
  <c r="AY46" i="17"/>
  <c r="AQ46" i="17"/>
  <c r="AN46" i="17"/>
  <c r="AM46" i="17"/>
  <c r="AP46" i="17" s="1"/>
  <c r="AR46" i="17" s="1"/>
  <c r="AK46" i="17"/>
  <c r="J46" i="17"/>
  <c r="BH45" i="17"/>
  <c r="BI45" i="17" s="1"/>
  <c r="BE45" i="17"/>
  <c r="BD45" i="17"/>
  <c r="BM45" i="17" s="1"/>
  <c r="AZ45" i="17"/>
  <c r="AY45" i="17"/>
  <c r="AQ45" i="17"/>
  <c r="AN45" i="17"/>
  <c r="AM45" i="17"/>
  <c r="AP45" i="17" s="1"/>
  <c r="AK45" i="17"/>
  <c r="J45" i="17"/>
  <c r="BH44" i="17"/>
  <c r="BI44" i="17" s="1"/>
  <c r="BE44" i="17"/>
  <c r="BD44" i="17"/>
  <c r="BM44" i="17" s="1"/>
  <c r="AZ44" i="17"/>
  <c r="BA44" i="17" s="1"/>
  <c r="AY44" i="17"/>
  <c r="AQ44" i="17"/>
  <c r="AN44" i="17"/>
  <c r="AP44" i="17" s="1"/>
  <c r="AR44" i="17" s="1"/>
  <c r="AM44" i="17"/>
  <c r="AK44" i="17"/>
  <c r="J44" i="17"/>
  <c r="BH43" i="17"/>
  <c r="BI43" i="17" s="1"/>
  <c r="BE43" i="17"/>
  <c r="BD43" i="17"/>
  <c r="BM43" i="17" s="1"/>
  <c r="AZ43" i="17"/>
  <c r="AY43" i="17"/>
  <c r="AQ43" i="17"/>
  <c r="AN43" i="17"/>
  <c r="AM43" i="17"/>
  <c r="AK43" i="17"/>
  <c r="J43" i="17"/>
  <c r="BH42" i="17"/>
  <c r="BI42" i="17" s="1"/>
  <c r="BE42" i="17"/>
  <c r="BD42" i="17"/>
  <c r="BM42" i="17" s="1"/>
  <c r="AZ42" i="17"/>
  <c r="AY42" i="17"/>
  <c r="AQ42" i="17"/>
  <c r="AP42" i="17"/>
  <c r="AR42" i="17" s="1"/>
  <c r="AN42" i="17"/>
  <c r="AM42" i="17"/>
  <c r="AK42" i="17"/>
  <c r="J42" i="17"/>
  <c r="BH41" i="17"/>
  <c r="BI41" i="17" s="1"/>
  <c r="BE41" i="17"/>
  <c r="BD41" i="17"/>
  <c r="BM41" i="17" s="1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BM40" i="17" s="1"/>
  <c r="AZ40" i="17"/>
  <c r="AY40" i="17"/>
  <c r="AQ40" i="17"/>
  <c r="AN40" i="17"/>
  <c r="AM40" i="17"/>
  <c r="AK40" i="17"/>
  <c r="J40" i="17"/>
  <c r="BH39" i="17"/>
  <c r="BI39" i="17" s="1"/>
  <c r="BE39" i="17"/>
  <c r="BD39" i="17"/>
  <c r="BM39" i="17" s="1"/>
  <c r="AZ39" i="17"/>
  <c r="AY39" i="17"/>
  <c r="AQ39" i="17"/>
  <c r="AN39" i="17"/>
  <c r="AM39" i="17"/>
  <c r="AK39" i="17"/>
  <c r="J39" i="17"/>
  <c r="BH38" i="17"/>
  <c r="BI38" i="17" s="1"/>
  <c r="BE38" i="17"/>
  <c r="BD38" i="17"/>
  <c r="BM38" i="17" s="1"/>
  <c r="AZ38" i="17"/>
  <c r="AY38" i="17"/>
  <c r="AR38" i="17"/>
  <c r="AQ38" i="17"/>
  <c r="AN38" i="17"/>
  <c r="AM38" i="17"/>
  <c r="AK38" i="17"/>
  <c r="J38" i="17"/>
  <c r="BH37" i="17"/>
  <c r="BI37" i="17" s="1"/>
  <c r="BE37" i="17"/>
  <c r="BD37" i="17"/>
  <c r="BM37" i="17" s="1"/>
  <c r="AZ37" i="17"/>
  <c r="AY37" i="17"/>
  <c r="AQ37" i="17"/>
  <c r="AR37" i="17" s="1"/>
  <c r="AN37" i="17"/>
  <c r="AP37" i="17" s="1"/>
  <c r="AM37" i="17"/>
  <c r="AK37" i="17"/>
  <c r="J37" i="17"/>
  <c r="BH36" i="17"/>
  <c r="BI36" i="17" s="1"/>
  <c r="BE36" i="17"/>
  <c r="BD36" i="17"/>
  <c r="BM36" i="17" s="1"/>
  <c r="AZ36" i="17"/>
  <c r="BA36" i="17" s="1"/>
  <c r="AY36" i="17"/>
  <c r="AQ36" i="17"/>
  <c r="AR36" i="17" s="1"/>
  <c r="AN36" i="17"/>
  <c r="AM36" i="17"/>
  <c r="AK36" i="17"/>
  <c r="J36" i="17"/>
  <c r="BH35" i="17"/>
  <c r="BI35" i="17" s="1"/>
  <c r="BE35" i="17"/>
  <c r="BD35" i="17"/>
  <c r="BM35" i="17" s="1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BM34" i="17" s="1"/>
  <c r="AZ34" i="17"/>
  <c r="BA34" i="17" s="1"/>
  <c r="AY34" i="17"/>
  <c r="AQ34" i="17"/>
  <c r="AR34" i="17" s="1"/>
  <c r="AN34" i="17"/>
  <c r="AM34" i="17"/>
  <c r="AK34" i="17"/>
  <c r="J34" i="17"/>
  <c r="BH33" i="17"/>
  <c r="BI33" i="17" s="1"/>
  <c r="BE33" i="17"/>
  <c r="BD33" i="17"/>
  <c r="BM33" i="17" s="1"/>
  <c r="AZ33" i="17"/>
  <c r="AY33" i="17"/>
  <c r="AQ33" i="17"/>
  <c r="AR33" i="17" s="1"/>
  <c r="AN33" i="17"/>
  <c r="AM33" i="17"/>
  <c r="AP33" i="17" s="1"/>
  <c r="AK33" i="17"/>
  <c r="J33" i="17"/>
  <c r="BH32" i="17"/>
  <c r="BI32" i="17" s="1"/>
  <c r="BE32" i="17"/>
  <c r="BD32" i="17"/>
  <c r="BM32" i="17" s="1"/>
  <c r="AZ32" i="17"/>
  <c r="AY32" i="17"/>
  <c r="AQ32" i="17"/>
  <c r="AR32" i="17" s="1"/>
  <c r="AN32" i="17"/>
  <c r="AP32" i="17" s="1"/>
  <c r="AM32" i="17"/>
  <c r="AK32" i="17"/>
  <c r="J32" i="17"/>
  <c r="BH31" i="17"/>
  <c r="BI31" i="17" s="1"/>
  <c r="BE31" i="17"/>
  <c r="BD31" i="17"/>
  <c r="BM31" i="17" s="1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BM30" i="17" s="1"/>
  <c r="AZ30" i="17"/>
  <c r="BA30" i="17" s="1"/>
  <c r="AY30" i="17"/>
  <c r="AQ30" i="17"/>
  <c r="AR30" i="17" s="1"/>
  <c r="AN30" i="17"/>
  <c r="AM30" i="17"/>
  <c r="AK30" i="17"/>
  <c r="J30" i="17"/>
  <c r="BH29" i="17"/>
  <c r="BI29" i="17" s="1"/>
  <c r="BE29" i="17"/>
  <c r="BD29" i="17"/>
  <c r="BM29" i="17" s="1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BM28" i="17" s="1"/>
  <c r="AZ28" i="17"/>
  <c r="BA28" i="17" s="1"/>
  <c r="AY28" i="17"/>
  <c r="AQ28" i="17"/>
  <c r="AR28" i="17" s="1"/>
  <c r="AN28" i="17"/>
  <c r="AM28" i="17"/>
  <c r="AK28" i="17"/>
  <c r="J28" i="17"/>
  <c r="BH27" i="17"/>
  <c r="BI27" i="17" s="1"/>
  <c r="BE27" i="17"/>
  <c r="BD27" i="17"/>
  <c r="BM27" i="17" s="1"/>
  <c r="AZ27" i="17"/>
  <c r="AY27" i="17"/>
  <c r="AQ27" i="17"/>
  <c r="AR27" i="17" s="1"/>
  <c r="AN27" i="17"/>
  <c r="AM27" i="17"/>
  <c r="AP27" i="17" s="1"/>
  <c r="AK27" i="17"/>
  <c r="J27" i="17"/>
  <c r="BH26" i="17"/>
  <c r="BI26" i="17" s="1"/>
  <c r="BE26" i="17"/>
  <c r="BD26" i="17"/>
  <c r="BM26" i="17" s="1"/>
  <c r="AZ26" i="17"/>
  <c r="BA26" i="17" s="1"/>
  <c r="AY26" i="17"/>
  <c r="AQ26" i="17"/>
  <c r="AR26" i="17" s="1"/>
  <c r="AP26" i="17"/>
  <c r="AN26" i="17"/>
  <c r="AM26" i="17"/>
  <c r="AK26" i="17"/>
  <c r="J26" i="17"/>
  <c r="BH25" i="17"/>
  <c r="BI25" i="17" s="1"/>
  <c r="BE25" i="17"/>
  <c r="BD25" i="17"/>
  <c r="BM25" i="17" s="1"/>
  <c r="AZ25" i="17"/>
  <c r="BA25" i="17" s="1"/>
  <c r="AY25" i="17"/>
  <c r="AQ25" i="17"/>
  <c r="AR25" i="17" s="1"/>
  <c r="AN25" i="17"/>
  <c r="AM25" i="17"/>
  <c r="AK25" i="17"/>
  <c r="J25" i="17"/>
  <c r="BH24" i="17"/>
  <c r="BI24" i="17" s="1"/>
  <c r="BE24" i="17"/>
  <c r="BD24" i="17"/>
  <c r="BM24" i="17" s="1"/>
  <c r="AZ24" i="17"/>
  <c r="BA24" i="17" s="1"/>
  <c r="AY24" i="17"/>
  <c r="AQ24" i="17"/>
  <c r="AR24" i="17" s="1"/>
  <c r="AN24" i="17"/>
  <c r="AM24" i="17"/>
  <c r="AP24" i="17" s="1"/>
  <c r="AK24" i="17"/>
  <c r="J24" i="17"/>
  <c r="BH23" i="17"/>
  <c r="BI23" i="17" s="1"/>
  <c r="BE23" i="17"/>
  <c r="BD23" i="17"/>
  <c r="BM23" i="17" s="1"/>
  <c r="AZ23" i="17"/>
  <c r="AY23" i="17"/>
  <c r="AQ23" i="17"/>
  <c r="AR23" i="17" s="1"/>
  <c r="AN23" i="17"/>
  <c r="AM23" i="17"/>
  <c r="AK23" i="17"/>
  <c r="J23" i="17"/>
  <c r="BH22" i="17"/>
  <c r="BI22" i="17" s="1"/>
  <c r="BE22" i="17"/>
  <c r="BD22" i="17"/>
  <c r="BM22" i="17" s="1"/>
  <c r="AZ22" i="17"/>
  <c r="BA22" i="17" s="1"/>
  <c r="AY22" i="17"/>
  <c r="AQ22" i="17"/>
  <c r="AR22" i="17" s="1"/>
  <c r="AN22" i="17"/>
  <c r="AM22" i="17"/>
  <c r="AP22" i="17" s="1"/>
  <c r="AK22" i="17"/>
  <c r="J22" i="17"/>
  <c r="BH21" i="17"/>
  <c r="BI21" i="17" s="1"/>
  <c r="BE21" i="17"/>
  <c r="BD21" i="17"/>
  <c r="BM21" i="17" s="1"/>
  <c r="AZ21" i="17"/>
  <c r="AY21" i="17"/>
  <c r="AQ21" i="17"/>
  <c r="AR21" i="17" s="1"/>
  <c r="AN21" i="17"/>
  <c r="AM21" i="17"/>
  <c r="AK21" i="17"/>
  <c r="J21" i="17"/>
  <c r="BH20" i="17"/>
  <c r="BI20" i="17" s="1"/>
  <c r="BE20" i="17"/>
  <c r="BD20" i="17"/>
  <c r="BM20" i="17" s="1"/>
  <c r="AZ20" i="17"/>
  <c r="BA20" i="17" s="1"/>
  <c r="AY20" i="17"/>
  <c r="AQ20" i="17"/>
  <c r="AR20" i="17" s="1"/>
  <c r="AN20" i="17"/>
  <c r="AM20" i="17"/>
  <c r="AK20" i="17"/>
  <c r="J20" i="17"/>
  <c r="BH19" i="17"/>
  <c r="BI19" i="17" s="1"/>
  <c r="BE19" i="17"/>
  <c r="BD19" i="17"/>
  <c r="BM19" i="17" s="1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M18" i="17" s="1"/>
  <c r="BA18" i="17"/>
  <c r="AZ18" i="17"/>
  <c r="AY18" i="17"/>
  <c r="AQ18" i="17"/>
  <c r="AR18" i="17" s="1"/>
  <c r="AP18" i="17"/>
  <c r="AN18" i="17"/>
  <c r="AM18" i="17"/>
  <c r="AK18" i="17"/>
  <c r="J18" i="17"/>
  <c r="BH17" i="17"/>
  <c r="BI17" i="17" s="1"/>
  <c r="BE17" i="17"/>
  <c r="BD17" i="17"/>
  <c r="BM17" i="17" s="1"/>
  <c r="AZ17" i="17"/>
  <c r="AY17" i="17"/>
  <c r="AQ17" i="17"/>
  <c r="AR17" i="17" s="1"/>
  <c r="AN17" i="17"/>
  <c r="AM17" i="17"/>
  <c r="AK17" i="17"/>
  <c r="J17" i="17"/>
  <c r="BH16" i="17"/>
  <c r="BI16" i="17" s="1"/>
  <c r="BE16" i="17"/>
  <c r="BD16" i="17"/>
  <c r="BM16" i="17" s="1"/>
  <c r="AZ16" i="17"/>
  <c r="AY16" i="17"/>
  <c r="AQ16" i="17"/>
  <c r="AR16" i="17" s="1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BM15" i="17" s="1"/>
  <c r="AZ15" i="17"/>
  <c r="AY15" i="17"/>
  <c r="AQ15" i="17"/>
  <c r="AR15" i="17" s="1"/>
  <c r="AN15" i="17"/>
  <c r="AP15" i="17" s="1"/>
  <c r="AM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M62" i="16" s="1"/>
  <c r="AZ62" i="16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BM61" i="16" s="1"/>
  <c r="AZ61" i="16"/>
  <c r="BA61" i="16" s="1"/>
  <c r="AY61" i="16"/>
  <c r="AQ61" i="16"/>
  <c r="AR61" i="16" s="1"/>
  <c r="AN61" i="16"/>
  <c r="AP61" i="16" s="1"/>
  <c r="AM61" i="16"/>
  <c r="AK61" i="16"/>
  <c r="J61" i="16"/>
  <c r="BH60" i="16"/>
  <c r="BI60" i="16" s="1"/>
  <c r="BE60" i="16"/>
  <c r="BD60" i="16"/>
  <c r="BM60" i="16" s="1"/>
  <c r="AZ60" i="16"/>
  <c r="BA60" i="16" s="1"/>
  <c r="AY60" i="16"/>
  <c r="AQ60" i="16"/>
  <c r="AN60" i="16"/>
  <c r="AM60" i="16"/>
  <c r="AK60" i="16"/>
  <c r="J60" i="16"/>
  <c r="BH59" i="16"/>
  <c r="BI59" i="16" s="1"/>
  <c r="BE59" i="16"/>
  <c r="BD59" i="16"/>
  <c r="BM59" i="16" s="1"/>
  <c r="AZ59" i="16"/>
  <c r="AY59" i="16"/>
  <c r="AQ59" i="16"/>
  <c r="AR59" i="16" s="1"/>
  <c r="AN59" i="16"/>
  <c r="AP59" i="16" s="1"/>
  <c r="AM59" i="16"/>
  <c r="AK59" i="16"/>
  <c r="J59" i="16"/>
  <c r="BH58" i="16"/>
  <c r="BI58" i="16" s="1"/>
  <c r="BE58" i="16"/>
  <c r="BD58" i="16"/>
  <c r="BM58" i="16" s="1"/>
  <c r="AZ58" i="16"/>
  <c r="BA58" i="16" s="1"/>
  <c r="AY58" i="16"/>
  <c r="AQ58" i="16"/>
  <c r="AN58" i="16"/>
  <c r="AM58" i="16"/>
  <c r="AP58" i="16" s="1"/>
  <c r="AR58" i="16" s="1"/>
  <c r="AK58" i="16"/>
  <c r="J58" i="16"/>
  <c r="BH57" i="16"/>
  <c r="BI57" i="16" s="1"/>
  <c r="BE57" i="16"/>
  <c r="BD57" i="16"/>
  <c r="BM57" i="16" s="1"/>
  <c r="AZ57" i="16"/>
  <c r="AY57" i="16"/>
  <c r="AQ57" i="16"/>
  <c r="AN57" i="16"/>
  <c r="AP57" i="16" s="1"/>
  <c r="AM57" i="16"/>
  <c r="AK57" i="16"/>
  <c r="J57" i="16"/>
  <c r="BH56" i="16"/>
  <c r="BI56" i="16" s="1"/>
  <c r="BE56" i="16"/>
  <c r="BD56" i="16"/>
  <c r="BM56" i="16" s="1"/>
  <c r="AZ56" i="16"/>
  <c r="AY56" i="16"/>
  <c r="AQ56" i="16"/>
  <c r="AN56" i="16"/>
  <c r="AP56" i="16" s="1"/>
  <c r="AR56" i="16" s="1"/>
  <c r="AM56" i="16"/>
  <c r="AK56" i="16"/>
  <c r="J56" i="16"/>
  <c r="BH55" i="16"/>
  <c r="BI55" i="16" s="1"/>
  <c r="BE55" i="16"/>
  <c r="BD55" i="16"/>
  <c r="BM55" i="16" s="1"/>
  <c r="AZ55" i="16"/>
  <c r="AY55" i="16"/>
  <c r="AQ55" i="16"/>
  <c r="AN55" i="16"/>
  <c r="AM55" i="16"/>
  <c r="AK55" i="16"/>
  <c r="J55" i="16"/>
  <c r="BH54" i="16"/>
  <c r="BI54" i="16" s="1"/>
  <c r="BE54" i="16"/>
  <c r="BD54" i="16"/>
  <c r="BM54" i="16" s="1"/>
  <c r="AZ54" i="16"/>
  <c r="AY54" i="16"/>
  <c r="AQ54" i="16"/>
  <c r="AN54" i="16"/>
  <c r="AM54" i="16"/>
  <c r="AK54" i="16"/>
  <c r="J54" i="16"/>
  <c r="BH53" i="16"/>
  <c r="BI53" i="16" s="1"/>
  <c r="BE53" i="16"/>
  <c r="BD53" i="16"/>
  <c r="BM53" i="16" s="1"/>
  <c r="AZ53" i="16"/>
  <c r="AY53" i="16"/>
  <c r="AQ53" i="16"/>
  <c r="AN53" i="16"/>
  <c r="AM53" i="16"/>
  <c r="AK53" i="16"/>
  <c r="J53" i="16"/>
  <c r="BH52" i="16"/>
  <c r="BI52" i="16" s="1"/>
  <c r="BE52" i="16"/>
  <c r="BD52" i="16"/>
  <c r="BM52" i="16" s="1"/>
  <c r="AZ52" i="16"/>
  <c r="AY52" i="16"/>
  <c r="AQ52" i="16"/>
  <c r="AN52" i="16"/>
  <c r="AM52" i="16"/>
  <c r="AK52" i="16"/>
  <c r="J52" i="16"/>
  <c r="BH51" i="16"/>
  <c r="BI51" i="16" s="1"/>
  <c r="BE51" i="16"/>
  <c r="BD51" i="16"/>
  <c r="BM51" i="16" s="1"/>
  <c r="AZ51" i="16"/>
  <c r="AY51" i="16"/>
  <c r="AQ51" i="16"/>
  <c r="AN51" i="16"/>
  <c r="AM51" i="16"/>
  <c r="AK51" i="16"/>
  <c r="J51" i="16"/>
  <c r="BH50" i="16"/>
  <c r="BI50" i="16" s="1"/>
  <c r="BE50" i="16"/>
  <c r="BD50" i="16"/>
  <c r="BM50" i="16" s="1"/>
  <c r="AZ50" i="16"/>
  <c r="AY50" i="16"/>
  <c r="AQ50" i="16"/>
  <c r="AN50" i="16"/>
  <c r="AM50" i="16"/>
  <c r="AK50" i="16"/>
  <c r="J50" i="16"/>
  <c r="BH49" i="16"/>
  <c r="BI49" i="16" s="1"/>
  <c r="BE49" i="16"/>
  <c r="BD49" i="16"/>
  <c r="BM49" i="16" s="1"/>
  <c r="AZ49" i="16"/>
  <c r="AY49" i="16"/>
  <c r="AQ49" i="16"/>
  <c r="AN49" i="16"/>
  <c r="AM49" i="16"/>
  <c r="AP49" i="16" s="1"/>
  <c r="AK49" i="16"/>
  <c r="J49" i="16"/>
  <c r="BH48" i="16"/>
  <c r="BI48" i="16" s="1"/>
  <c r="BE48" i="16"/>
  <c r="BD48" i="16"/>
  <c r="BM48" i="16" s="1"/>
  <c r="AZ48" i="16"/>
  <c r="AY48" i="16"/>
  <c r="AQ48" i="16"/>
  <c r="AN48" i="16"/>
  <c r="AM48" i="16"/>
  <c r="AP48" i="16" s="1"/>
  <c r="AK48" i="16"/>
  <c r="J48" i="16"/>
  <c r="BH47" i="16"/>
  <c r="BI47" i="16" s="1"/>
  <c r="BE47" i="16"/>
  <c r="BD47" i="16"/>
  <c r="BM47" i="16" s="1"/>
  <c r="AZ47" i="16"/>
  <c r="AY47" i="16"/>
  <c r="AQ47" i="16"/>
  <c r="AN47" i="16"/>
  <c r="AM47" i="16"/>
  <c r="AP47" i="16" s="1"/>
  <c r="AR47" i="16" s="1"/>
  <c r="AT47" i="16" s="1"/>
  <c r="AK47" i="16"/>
  <c r="J47" i="16"/>
  <c r="BH46" i="16"/>
  <c r="BI46" i="16" s="1"/>
  <c r="BE46" i="16"/>
  <c r="BD46" i="16"/>
  <c r="BM46" i="16" s="1"/>
  <c r="AZ46" i="16"/>
  <c r="AY46" i="16"/>
  <c r="AQ46" i="16"/>
  <c r="AN46" i="16"/>
  <c r="AM46" i="16"/>
  <c r="AP46" i="16" s="1"/>
  <c r="AK46" i="16"/>
  <c r="J46" i="16"/>
  <c r="BH45" i="16"/>
  <c r="BI45" i="16" s="1"/>
  <c r="BE45" i="16"/>
  <c r="BD45" i="16"/>
  <c r="BM45" i="16" s="1"/>
  <c r="AZ45" i="16"/>
  <c r="BA45" i="16" s="1"/>
  <c r="AY45" i="16"/>
  <c r="AQ45" i="16"/>
  <c r="AN45" i="16"/>
  <c r="AM45" i="16"/>
  <c r="AP45" i="16" s="1"/>
  <c r="AK45" i="16"/>
  <c r="J45" i="16"/>
  <c r="BH44" i="16"/>
  <c r="BI44" i="16" s="1"/>
  <c r="BE44" i="16"/>
  <c r="BD44" i="16"/>
  <c r="BM44" i="16" s="1"/>
  <c r="AZ44" i="16"/>
  <c r="AY44" i="16"/>
  <c r="AQ44" i="16"/>
  <c r="AN44" i="16"/>
  <c r="AM44" i="16"/>
  <c r="AP44" i="16" s="1"/>
  <c r="AR44" i="16" s="1"/>
  <c r="AK44" i="16"/>
  <c r="J44" i="16"/>
  <c r="BH43" i="16"/>
  <c r="BI43" i="16" s="1"/>
  <c r="BE43" i="16"/>
  <c r="BD43" i="16"/>
  <c r="BM43" i="16" s="1"/>
  <c r="AZ43" i="16"/>
  <c r="AY43" i="16"/>
  <c r="AQ43" i="16"/>
  <c r="AN43" i="16"/>
  <c r="AM43" i="16"/>
  <c r="AK43" i="16"/>
  <c r="J43" i="16"/>
  <c r="BH42" i="16"/>
  <c r="BI42" i="16" s="1"/>
  <c r="BE42" i="16"/>
  <c r="BD42" i="16"/>
  <c r="BM42" i="16" s="1"/>
  <c r="AZ42" i="16"/>
  <c r="AY42" i="16"/>
  <c r="AQ42" i="16"/>
  <c r="AN42" i="16"/>
  <c r="AM42" i="16"/>
  <c r="AP42" i="16" s="1"/>
  <c r="AR42" i="16" s="1"/>
  <c r="AK42" i="16"/>
  <c r="J42" i="16"/>
  <c r="BH41" i="16"/>
  <c r="BI41" i="16" s="1"/>
  <c r="BE41" i="16"/>
  <c r="BD41" i="16"/>
  <c r="BM41" i="16" s="1"/>
  <c r="AZ41" i="16"/>
  <c r="AY41" i="16"/>
  <c r="AQ41" i="16"/>
  <c r="AN41" i="16"/>
  <c r="AM41" i="16"/>
  <c r="AK41" i="16"/>
  <c r="J41" i="16"/>
  <c r="BH40" i="16"/>
  <c r="BI40" i="16" s="1"/>
  <c r="BE40" i="16"/>
  <c r="BD40" i="16"/>
  <c r="BM40" i="16" s="1"/>
  <c r="AZ40" i="16"/>
  <c r="AY40" i="16"/>
  <c r="AQ40" i="16"/>
  <c r="AN40" i="16"/>
  <c r="AM40" i="16"/>
  <c r="AP40" i="16" s="1"/>
  <c r="AR40" i="16" s="1"/>
  <c r="AK40" i="16"/>
  <c r="J40" i="16"/>
  <c r="BH39" i="16"/>
  <c r="BI39" i="16" s="1"/>
  <c r="BE39" i="16"/>
  <c r="BD39" i="16"/>
  <c r="BM39" i="16" s="1"/>
  <c r="AZ39" i="16"/>
  <c r="AY39" i="16"/>
  <c r="AQ39" i="16"/>
  <c r="AN39" i="16"/>
  <c r="AM39" i="16"/>
  <c r="AP39" i="16" s="1"/>
  <c r="AK39" i="16"/>
  <c r="J39" i="16"/>
  <c r="BH38" i="16"/>
  <c r="BI38" i="16" s="1"/>
  <c r="BE38" i="16"/>
  <c r="BD38" i="16"/>
  <c r="BM38" i="16" s="1"/>
  <c r="AZ38" i="16"/>
  <c r="AY38" i="16"/>
  <c r="AQ38" i="16"/>
  <c r="AR38" i="16" s="1"/>
  <c r="AN38" i="16"/>
  <c r="AM38" i="16"/>
  <c r="AK38" i="16"/>
  <c r="J38" i="16"/>
  <c r="BH37" i="16"/>
  <c r="BI37" i="16" s="1"/>
  <c r="BE37" i="16"/>
  <c r="BD37" i="16"/>
  <c r="BM37" i="16" s="1"/>
  <c r="AZ37" i="16"/>
  <c r="AY37" i="16"/>
  <c r="AQ37" i="16"/>
  <c r="AR37" i="16" s="1"/>
  <c r="AN37" i="16"/>
  <c r="AM37" i="16"/>
  <c r="AK37" i="16"/>
  <c r="J37" i="16"/>
  <c r="BH36" i="16"/>
  <c r="BI36" i="16" s="1"/>
  <c r="BE36" i="16"/>
  <c r="BD36" i="16"/>
  <c r="BM36" i="16" s="1"/>
  <c r="AZ36" i="16"/>
  <c r="AY36" i="16"/>
  <c r="AQ36" i="16"/>
  <c r="AR36" i="16" s="1"/>
  <c r="AN36" i="16"/>
  <c r="AM36" i="16"/>
  <c r="AK36" i="16"/>
  <c r="J36" i="16"/>
  <c r="BH35" i="16"/>
  <c r="BI35" i="16" s="1"/>
  <c r="BE35" i="16"/>
  <c r="BD35" i="16"/>
  <c r="BM35" i="16" s="1"/>
  <c r="AZ35" i="16"/>
  <c r="AY35" i="16"/>
  <c r="AQ35" i="16"/>
  <c r="AR35" i="16" s="1"/>
  <c r="AN35" i="16"/>
  <c r="AM35" i="16"/>
  <c r="AK35" i="16"/>
  <c r="J35" i="16"/>
  <c r="BH34" i="16"/>
  <c r="BI34" i="16" s="1"/>
  <c r="BE34" i="16"/>
  <c r="BD34" i="16"/>
  <c r="BM34" i="16" s="1"/>
  <c r="AZ34" i="16"/>
  <c r="BA34" i="16" s="1"/>
  <c r="AY34" i="16"/>
  <c r="AQ34" i="16"/>
  <c r="AR34" i="16" s="1"/>
  <c r="AN34" i="16"/>
  <c r="AP34" i="16" s="1"/>
  <c r="AM34" i="16"/>
  <c r="AK34" i="16"/>
  <c r="J34" i="16"/>
  <c r="BH33" i="16"/>
  <c r="BI33" i="16" s="1"/>
  <c r="BE33" i="16"/>
  <c r="BD33" i="16"/>
  <c r="BM33" i="16" s="1"/>
  <c r="AZ33" i="16"/>
  <c r="AY33" i="16"/>
  <c r="AQ33" i="16"/>
  <c r="AR33" i="16" s="1"/>
  <c r="AN33" i="16"/>
  <c r="AM33" i="16"/>
  <c r="AP33" i="16" s="1"/>
  <c r="AK33" i="16"/>
  <c r="J33" i="16"/>
  <c r="BH32" i="16"/>
  <c r="BI32" i="16" s="1"/>
  <c r="BE32" i="16"/>
  <c r="BD32" i="16"/>
  <c r="BM32" i="16" s="1"/>
  <c r="AZ32" i="16"/>
  <c r="AY32" i="16"/>
  <c r="AR32" i="16"/>
  <c r="AQ32" i="16"/>
  <c r="AN32" i="16"/>
  <c r="AM32" i="16"/>
  <c r="AP32" i="16" s="1"/>
  <c r="AK32" i="16"/>
  <c r="J32" i="16"/>
  <c r="BH31" i="16"/>
  <c r="BI31" i="16" s="1"/>
  <c r="BE31" i="16"/>
  <c r="BD31" i="16"/>
  <c r="BM31" i="16" s="1"/>
  <c r="AZ31" i="16"/>
  <c r="AY31" i="16"/>
  <c r="AQ31" i="16"/>
  <c r="AR31" i="16" s="1"/>
  <c r="AN31" i="16"/>
  <c r="AM31" i="16"/>
  <c r="AK31" i="16"/>
  <c r="J31" i="16"/>
  <c r="BH30" i="16"/>
  <c r="BI30" i="16" s="1"/>
  <c r="BE30" i="16"/>
  <c r="BD30" i="16"/>
  <c r="BM30" i="16" s="1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BM29" i="16" s="1"/>
  <c r="AZ29" i="16"/>
  <c r="AY29" i="16"/>
  <c r="AQ29" i="16"/>
  <c r="AR29" i="16" s="1"/>
  <c r="AN29" i="16"/>
  <c r="AM29" i="16"/>
  <c r="AK29" i="16"/>
  <c r="J29" i="16"/>
  <c r="BH28" i="16"/>
  <c r="BI28" i="16" s="1"/>
  <c r="BE28" i="16"/>
  <c r="BD28" i="16"/>
  <c r="BM28" i="16" s="1"/>
  <c r="AZ28" i="16"/>
  <c r="AY28" i="16"/>
  <c r="AQ28" i="16"/>
  <c r="AR28" i="16" s="1"/>
  <c r="AN28" i="16"/>
  <c r="AM28" i="16"/>
  <c r="AP28" i="16" s="1"/>
  <c r="AK28" i="16"/>
  <c r="J28" i="16"/>
  <c r="BH27" i="16"/>
  <c r="BI27" i="16" s="1"/>
  <c r="BE27" i="16"/>
  <c r="BD27" i="16"/>
  <c r="BM27" i="16" s="1"/>
  <c r="AZ27" i="16"/>
  <c r="AY27" i="16"/>
  <c r="AQ27" i="16"/>
  <c r="AR27" i="16" s="1"/>
  <c r="AN27" i="16"/>
  <c r="AM27" i="16"/>
  <c r="AK27" i="16"/>
  <c r="J27" i="16"/>
  <c r="BH26" i="16"/>
  <c r="BI26" i="16" s="1"/>
  <c r="BE26" i="16"/>
  <c r="BD26" i="16"/>
  <c r="BM26" i="16" s="1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BM25" i="16" s="1"/>
  <c r="AZ25" i="16"/>
  <c r="BA25" i="16" s="1"/>
  <c r="AY25" i="16"/>
  <c r="AQ25" i="16"/>
  <c r="AR25" i="16" s="1"/>
  <c r="AN25" i="16"/>
  <c r="AM25" i="16"/>
  <c r="AK25" i="16"/>
  <c r="J25" i="16"/>
  <c r="BH24" i="16"/>
  <c r="BI24" i="16" s="1"/>
  <c r="BE24" i="16"/>
  <c r="BD24" i="16"/>
  <c r="BM24" i="16" s="1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BM23" i="16" s="1"/>
  <c r="AZ23" i="16"/>
  <c r="BA23" i="16" s="1"/>
  <c r="AY23" i="16"/>
  <c r="AQ23" i="16"/>
  <c r="AR23" i="16" s="1"/>
  <c r="AN23" i="16"/>
  <c r="AM23" i="16"/>
  <c r="AK23" i="16"/>
  <c r="J23" i="16"/>
  <c r="BH22" i="16"/>
  <c r="BI22" i="16" s="1"/>
  <c r="BE22" i="16"/>
  <c r="BD22" i="16"/>
  <c r="BM22" i="16" s="1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BM21" i="16" s="1"/>
  <c r="AZ21" i="16"/>
  <c r="BA21" i="16" s="1"/>
  <c r="AY21" i="16"/>
  <c r="AQ21" i="16"/>
  <c r="AR21" i="16" s="1"/>
  <c r="AN21" i="16"/>
  <c r="AM21" i="16"/>
  <c r="AK21" i="16"/>
  <c r="J21" i="16"/>
  <c r="BH20" i="16"/>
  <c r="BI20" i="16" s="1"/>
  <c r="BE20" i="16"/>
  <c r="BD20" i="16"/>
  <c r="BM20" i="16" s="1"/>
  <c r="AZ20" i="16"/>
  <c r="AY20" i="16"/>
  <c r="AQ20" i="16"/>
  <c r="AR20" i="16" s="1"/>
  <c r="AN20" i="16"/>
  <c r="AM20" i="16"/>
  <c r="AP20" i="16" s="1"/>
  <c r="AK20" i="16"/>
  <c r="J20" i="16"/>
  <c r="BH19" i="16"/>
  <c r="BI19" i="16" s="1"/>
  <c r="BE19" i="16"/>
  <c r="BD19" i="16"/>
  <c r="BM19" i="16" s="1"/>
  <c r="AZ19" i="16"/>
  <c r="BA19" i="16" s="1"/>
  <c r="AY19" i="16"/>
  <c r="AQ19" i="16"/>
  <c r="AR19" i="16" s="1"/>
  <c r="AN19" i="16"/>
  <c r="AM19" i="16"/>
  <c r="AK19" i="16"/>
  <c r="J19" i="16"/>
  <c r="BH18" i="16"/>
  <c r="BI18" i="16" s="1"/>
  <c r="BE18" i="16"/>
  <c r="BD18" i="16"/>
  <c r="BM18" i="16" s="1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BM17" i="16" s="1"/>
  <c r="AZ17" i="16"/>
  <c r="BA17" i="16" s="1"/>
  <c r="AY17" i="16"/>
  <c r="AQ17" i="16"/>
  <c r="AR17" i="16" s="1"/>
  <c r="AN17" i="16"/>
  <c r="AM17" i="16"/>
  <c r="AK17" i="16"/>
  <c r="J17" i="16"/>
  <c r="BH16" i="16"/>
  <c r="BI16" i="16" s="1"/>
  <c r="BE16" i="16"/>
  <c r="BD16" i="16"/>
  <c r="BM16" i="16" s="1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BM15" i="16" s="1"/>
  <c r="AZ15" i="16"/>
  <c r="BA15" i="16" s="1"/>
  <c r="AY15" i="16"/>
  <c r="AQ15" i="16"/>
  <c r="AR15" i="16" s="1"/>
  <c r="AN15" i="16"/>
  <c r="AP15" i="16" s="1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BM62" i="15" s="1"/>
  <c r="AZ62" i="15"/>
  <c r="AY62" i="15"/>
  <c r="AQ62" i="15"/>
  <c r="AN62" i="15"/>
  <c r="AM62" i="15"/>
  <c r="AK62" i="15"/>
  <c r="J62" i="15"/>
  <c r="BH61" i="15"/>
  <c r="BI61" i="15" s="1"/>
  <c r="BE61" i="15"/>
  <c r="BD61" i="15"/>
  <c r="BM61" i="15" s="1"/>
  <c r="AZ61" i="15"/>
  <c r="AY61" i="15"/>
  <c r="AQ61" i="15"/>
  <c r="AN61" i="15"/>
  <c r="AM61" i="15"/>
  <c r="AK61" i="15"/>
  <c r="J61" i="15"/>
  <c r="BH60" i="15"/>
  <c r="BI60" i="15" s="1"/>
  <c r="BE60" i="15"/>
  <c r="BD60" i="15"/>
  <c r="BM60" i="15" s="1"/>
  <c r="AZ60" i="15"/>
  <c r="BA60" i="15" s="1"/>
  <c r="AY60" i="15"/>
  <c r="AQ60" i="15"/>
  <c r="AN60" i="15"/>
  <c r="AP60" i="15" s="1"/>
  <c r="AR60" i="15" s="1"/>
  <c r="AM60" i="15"/>
  <c r="AK60" i="15"/>
  <c r="J60" i="15"/>
  <c r="BH59" i="15"/>
  <c r="BI59" i="15" s="1"/>
  <c r="BE59" i="15"/>
  <c r="BD59" i="15"/>
  <c r="BM59" i="15" s="1"/>
  <c r="AZ59" i="15"/>
  <c r="AY59" i="15"/>
  <c r="AQ59" i="15"/>
  <c r="AN59" i="15"/>
  <c r="AM59" i="15"/>
  <c r="AK59" i="15"/>
  <c r="J59" i="15"/>
  <c r="BH58" i="15"/>
  <c r="BI58" i="15" s="1"/>
  <c r="BE58" i="15"/>
  <c r="BD58" i="15"/>
  <c r="BM58" i="15" s="1"/>
  <c r="AZ58" i="15"/>
  <c r="BA58" i="15" s="1"/>
  <c r="AY58" i="15"/>
  <c r="AQ58" i="15"/>
  <c r="AN58" i="15"/>
  <c r="AM58" i="15"/>
  <c r="AK58" i="15"/>
  <c r="J58" i="15"/>
  <c r="BH57" i="15"/>
  <c r="BI57" i="15" s="1"/>
  <c r="BE57" i="15"/>
  <c r="BD57" i="15"/>
  <c r="BM57" i="15" s="1"/>
  <c r="AZ57" i="15"/>
  <c r="AY57" i="15"/>
  <c r="AQ57" i="15"/>
  <c r="AN57" i="15"/>
  <c r="AM57" i="15"/>
  <c r="AK57" i="15"/>
  <c r="J57" i="15"/>
  <c r="BH56" i="15"/>
  <c r="BI56" i="15" s="1"/>
  <c r="BE56" i="15"/>
  <c r="BD56" i="15"/>
  <c r="BM56" i="15" s="1"/>
  <c r="BA56" i="15"/>
  <c r="AZ56" i="15"/>
  <c r="AY56" i="15"/>
  <c r="AQ56" i="15"/>
  <c r="AN56" i="15"/>
  <c r="AM56" i="15"/>
  <c r="AK56" i="15"/>
  <c r="J56" i="15"/>
  <c r="BH55" i="15"/>
  <c r="BI55" i="15" s="1"/>
  <c r="BE55" i="15"/>
  <c r="BD55" i="15"/>
  <c r="BM55" i="15" s="1"/>
  <c r="AZ55" i="15"/>
  <c r="BA55" i="15" s="1"/>
  <c r="AY55" i="15"/>
  <c r="AQ55" i="15"/>
  <c r="AN55" i="15"/>
  <c r="AM55" i="15"/>
  <c r="AK55" i="15"/>
  <c r="J55" i="15"/>
  <c r="BH54" i="15"/>
  <c r="BI54" i="15" s="1"/>
  <c r="BE54" i="15"/>
  <c r="BD54" i="15"/>
  <c r="BM54" i="15" s="1"/>
  <c r="AZ54" i="15"/>
  <c r="AY54" i="15"/>
  <c r="AQ54" i="15"/>
  <c r="AN54" i="15"/>
  <c r="AM54" i="15"/>
  <c r="AK54" i="15"/>
  <c r="J54" i="15"/>
  <c r="BH53" i="15"/>
  <c r="BI53" i="15" s="1"/>
  <c r="BE53" i="15"/>
  <c r="BD53" i="15"/>
  <c r="BM53" i="15" s="1"/>
  <c r="AZ53" i="15"/>
  <c r="AY53" i="15"/>
  <c r="AQ53" i="15"/>
  <c r="AN53" i="15"/>
  <c r="AM53" i="15"/>
  <c r="AK53" i="15"/>
  <c r="J53" i="15"/>
  <c r="BH52" i="15"/>
  <c r="BI52" i="15" s="1"/>
  <c r="BE52" i="15"/>
  <c r="BD52" i="15"/>
  <c r="BM52" i="15" s="1"/>
  <c r="AZ52" i="15"/>
  <c r="AY52" i="15"/>
  <c r="AQ52" i="15"/>
  <c r="AN52" i="15"/>
  <c r="AM52" i="15"/>
  <c r="AK52" i="15"/>
  <c r="J52" i="15"/>
  <c r="BH51" i="15"/>
  <c r="BI51" i="15" s="1"/>
  <c r="BE51" i="15"/>
  <c r="BD51" i="15"/>
  <c r="BM51" i="15" s="1"/>
  <c r="AZ51" i="15"/>
  <c r="BA51" i="15" s="1"/>
  <c r="AY51" i="15"/>
  <c r="AQ51" i="15"/>
  <c r="AN51" i="15"/>
  <c r="AM51" i="15"/>
  <c r="AP51" i="15" s="1"/>
  <c r="AK51" i="15"/>
  <c r="J51" i="15"/>
  <c r="BH50" i="15"/>
  <c r="BI50" i="15" s="1"/>
  <c r="BE50" i="15"/>
  <c r="BD50" i="15"/>
  <c r="BM50" i="15" s="1"/>
  <c r="AZ50" i="15"/>
  <c r="AY50" i="15"/>
  <c r="AQ50" i="15"/>
  <c r="AN50" i="15"/>
  <c r="AM50" i="15"/>
  <c r="AK50" i="15"/>
  <c r="J50" i="15"/>
  <c r="BH49" i="15"/>
  <c r="BI49" i="15" s="1"/>
  <c r="BE49" i="15"/>
  <c r="BD49" i="15"/>
  <c r="BM49" i="15" s="1"/>
  <c r="AZ49" i="15"/>
  <c r="BA49" i="15" s="1"/>
  <c r="AY49" i="15"/>
  <c r="AQ49" i="15"/>
  <c r="AN49" i="15"/>
  <c r="AM49" i="15"/>
  <c r="AK49" i="15"/>
  <c r="J49" i="15"/>
  <c r="BH48" i="15"/>
  <c r="BI48" i="15" s="1"/>
  <c r="BE48" i="15"/>
  <c r="BD48" i="15"/>
  <c r="BM48" i="15" s="1"/>
  <c r="AZ48" i="15"/>
  <c r="BA48" i="15" s="1"/>
  <c r="AY48" i="15"/>
  <c r="AQ48" i="15"/>
  <c r="AN48" i="15"/>
  <c r="AM48" i="15"/>
  <c r="AK48" i="15"/>
  <c r="J48" i="15"/>
  <c r="BH47" i="15"/>
  <c r="BI47" i="15" s="1"/>
  <c r="BE47" i="15"/>
  <c r="BD47" i="15"/>
  <c r="BM47" i="15" s="1"/>
  <c r="AZ47" i="15"/>
  <c r="BA47" i="15" s="1"/>
  <c r="AY47" i="15"/>
  <c r="AQ47" i="15"/>
  <c r="AN47" i="15"/>
  <c r="AM47" i="15"/>
  <c r="AP47" i="15" s="1"/>
  <c r="AK47" i="15"/>
  <c r="J47" i="15"/>
  <c r="BH46" i="15"/>
  <c r="BI46" i="15" s="1"/>
  <c r="BE46" i="15"/>
  <c r="BD46" i="15"/>
  <c r="BM46" i="15" s="1"/>
  <c r="AZ46" i="15"/>
  <c r="AY46" i="15"/>
  <c r="AQ46" i="15"/>
  <c r="AN46" i="15"/>
  <c r="AM46" i="15"/>
  <c r="AK46" i="15"/>
  <c r="J46" i="15"/>
  <c r="BH45" i="15"/>
  <c r="BI45" i="15" s="1"/>
  <c r="BE45" i="15"/>
  <c r="BD45" i="15"/>
  <c r="BM45" i="15" s="1"/>
  <c r="AZ45" i="15"/>
  <c r="BA45" i="15" s="1"/>
  <c r="AY45" i="15"/>
  <c r="AQ45" i="15"/>
  <c r="AN45" i="15"/>
  <c r="AM45" i="15"/>
  <c r="AK45" i="15"/>
  <c r="J45" i="15"/>
  <c r="BH44" i="15"/>
  <c r="BI44" i="15" s="1"/>
  <c r="BE44" i="15"/>
  <c r="BD44" i="15"/>
  <c r="BM44" i="15" s="1"/>
  <c r="AZ44" i="15"/>
  <c r="AY44" i="15"/>
  <c r="AQ44" i="15"/>
  <c r="AN44" i="15"/>
  <c r="AM44" i="15"/>
  <c r="AK44" i="15"/>
  <c r="J44" i="15"/>
  <c r="BH43" i="15"/>
  <c r="BI43" i="15" s="1"/>
  <c r="BE43" i="15"/>
  <c r="BD43" i="15"/>
  <c r="BM43" i="15" s="1"/>
  <c r="AZ43" i="15"/>
  <c r="BA43" i="15" s="1"/>
  <c r="AY43" i="15"/>
  <c r="AQ43" i="15"/>
  <c r="AN43" i="15"/>
  <c r="AM43" i="15"/>
  <c r="AK43" i="15"/>
  <c r="J43" i="15"/>
  <c r="BH42" i="15"/>
  <c r="BI42" i="15" s="1"/>
  <c r="BE42" i="15"/>
  <c r="BD42" i="15"/>
  <c r="BM42" i="15" s="1"/>
  <c r="AZ42" i="15"/>
  <c r="AY42" i="15"/>
  <c r="AQ42" i="15"/>
  <c r="AR42" i="15" s="1"/>
  <c r="AN42" i="15"/>
  <c r="AP42" i="15" s="1"/>
  <c r="AM42" i="15"/>
  <c r="AK42" i="15"/>
  <c r="J42" i="15"/>
  <c r="BH41" i="15"/>
  <c r="BI41" i="15" s="1"/>
  <c r="BE41" i="15"/>
  <c r="BD41" i="15"/>
  <c r="BM41" i="15" s="1"/>
  <c r="AZ41" i="15"/>
  <c r="AY41" i="15"/>
  <c r="AQ41" i="15"/>
  <c r="AN41" i="15"/>
  <c r="AP41" i="15" s="1"/>
  <c r="AR41" i="15" s="1"/>
  <c r="AT41" i="15" s="1"/>
  <c r="AM41" i="15"/>
  <c r="AK41" i="15"/>
  <c r="J41" i="15"/>
  <c r="BH40" i="15"/>
  <c r="BI40" i="15" s="1"/>
  <c r="BE40" i="15"/>
  <c r="BD40" i="15"/>
  <c r="BM40" i="15" s="1"/>
  <c r="AZ40" i="15"/>
  <c r="AY40" i="15"/>
  <c r="AQ40" i="15"/>
  <c r="AN40" i="15"/>
  <c r="AM40" i="15"/>
  <c r="AK40" i="15"/>
  <c r="J40" i="15"/>
  <c r="BH39" i="15"/>
  <c r="BI39" i="15" s="1"/>
  <c r="BE39" i="15"/>
  <c r="BD39" i="15"/>
  <c r="BM39" i="15" s="1"/>
  <c r="AZ39" i="15"/>
  <c r="AY39" i="15"/>
  <c r="AQ39" i="15"/>
  <c r="AP39" i="15"/>
  <c r="AR39" i="15" s="1"/>
  <c r="AN39" i="15"/>
  <c r="AM39" i="15"/>
  <c r="AK39" i="15"/>
  <c r="J39" i="15"/>
  <c r="BH38" i="15"/>
  <c r="BI38" i="15" s="1"/>
  <c r="BE38" i="15"/>
  <c r="BD38" i="15"/>
  <c r="BM38" i="15" s="1"/>
  <c r="AZ38" i="15"/>
  <c r="BA38" i="15" s="1"/>
  <c r="AY38" i="15"/>
  <c r="AQ38" i="15"/>
  <c r="AR38" i="15" s="1"/>
  <c r="AN38" i="15"/>
  <c r="AM38" i="15"/>
  <c r="AP38" i="15" s="1"/>
  <c r="AK38" i="15"/>
  <c r="J38" i="15"/>
  <c r="BH37" i="15"/>
  <c r="BI37" i="15" s="1"/>
  <c r="BE37" i="15"/>
  <c r="BD37" i="15"/>
  <c r="BM37" i="15" s="1"/>
  <c r="AZ37" i="15"/>
  <c r="BA37" i="15" s="1"/>
  <c r="AY37" i="15"/>
  <c r="AQ37" i="15"/>
  <c r="AR37" i="15" s="1"/>
  <c r="AN37" i="15"/>
  <c r="AM37" i="15"/>
  <c r="AK37" i="15"/>
  <c r="J37" i="15"/>
  <c r="BH36" i="15"/>
  <c r="BI36" i="15" s="1"/>
  <c r="BE36" i="15"/>
  <c r="BD36" i="15"/>
  <c r="BM36" i="15" s="1"/>
  <c r="AZ36" i="15"/>
  <c r="AY36" i="15"/>
  <c r="AQ36" i="15"/>
  <c r="AR36" i="15" s="1"/>
  <c r="AN36" i="15"/>
  <c r="AM36" i="15"/>
  <c r="AK36" i="15"/>
  <c r="J36" i="15"/>
  <c r="BH35" i="15"/>
  <c r="BI35" i="15" s="1"/>
  <c r="BE35" i="15"/>
  <c r="BD35" i="15"/>
  <c r="BM35" i="15" s="1"/>
  <c r="AZ35" i="15"/>
  <c r="BA35" i="15" s="1"/>
  <c r="AY35" i="15"/>
  <c r="AR35" i="15"/>
  <c r="AQ35" i="15"/>
  <c r="AN35" i="15"/>
  <c r="AM35" i="15"/>
  <c r="AK35" i="15"/>
  <c r="J35" i="15"/>
  <c r="BH34" i="15"/>
  <c r="BI34" i="15" s="1"/>
  <c r="BE34" i="15"/>
  <c r="BD34" i="15"/>
  <c r="BM34" i="15" s="1"/>
  <c r="AZ34" i="15"/>
  <c r="AY34" i="15"/>
  <c r="AQ34" i="15"/>
  <c r="AR34" i="15" s="1"/>
  <c r="AP34" i="15"/>
  <c r="AN34" i="15"/>
  <c r="AM34" i="15"/>
  <c r="AK34" i="15"/>
  <c r="J34" i="15"/>
  <c r="BH33" i="15"/>
  <c r="BI33" i="15" s="1"/>
  <c r="BE33" i="15"/>
  <c r="BD33" i="15"/>
  <c r="BM33" i="15" s="1"/>
  <c r="AZ33" i="15"/>
  <c r="BA33" i="15" s="1"/>
  <c r="AY33" i="15"/>
  <c r="AQ33" i="15"/>
  <c r="AR33" i="15" s="1"/>
  <c r="AN33" i="15"/>
  <c r="AM33" i="15"/>
  <c r="AK33" i="15"/>
  <c r="J33" i="15"/>
  <c r="BH32" i="15"/>
  <c r="BI32" i="15" s="1"/>
  <c r="BE32" i="15"/>
  <c r="BD32" i="15"/>
  <c r="BM32" i="15" s="1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BM31" i="15" s="1"/>
  <c r="AZ31" i="15"/>
  <c r="BA31" i="15" s="1"/>
  <c r="AY31" i="15"/>
  <c r="AQ31" i="15"/>
  <c r="AR31" i="15" s="1"/>
  <c r="AN31" i="15"/>
  <c r="AM31" i="15"/>
  <c r="AK31" i="15"/>
  <c r="J31" i="15"/>
  <c r="BH30" i="15"/>
  <c r="BI30" i="15" s="1"/>
  <c r="BE30" i="15"/>
  <c r="BD30" i="15"/>
  <c r="BM30" i="15" s="1"/>
  <c r="AZ30" i="15"/>
  <c r="BA30" i="15" s="1"/>
  <c r="AY30" i="15"/>
  <c r="AQ30" i="15"/>
  <c r="AR30" i="15" s="1"/>
  <c r="AN30" i="15"/>
  <c r="AM30" i="15"/>
  <c r="AP30" i="15" s="1"/>
  <c r="AK30" i="15"/>
  <c r="J30" i="15"/>
  <c r="BH29" i="15"/>
  <c r="BI29" i="15" s="1"/>
  <c r="BE29" i="15"/>
  <c r="BD29" i="15"/>
  <c r="BM29" i="15" s="1"/>
  <c r="AZ29" i="15"/>
  <c r="AY29" i="15"/>
  <c r="AQ29" i="15"/>
  <c r="AR29" i="15" s="1"/>
  <c r="AN29" i="15"/>
  <c r="AM29" i="15"/>
  <c r="AK29" i="15"/>
  <c r="J29" i="15"/>
  <c r="BH28" i="15"/>
  <c r="BI28" i="15" s="1"/>
  <c r="BE28" i="15"/>
  <c r="BD28" i="15"/>
  <c r="BM28" i="15" s="1"/>
  <c r="BA28" i="15"/>
  <c r="AZ28" i="15"/>
  <c r="AY28" i="15"/>
  <c r="AQ28" i="15"/>
  <c r="AR28" i="15" s="1"/>
  <c r="AN28" i="15"/>
  <c r="AM28" i="15"/>
  <c r="AK28" i="15"/>
  <c r="J28" i="15"/>
  <c r="BH27" i="15"/>
  <c r="BI27" i="15" s="1"/>
  <c r="BE27" i="15"/>
  <c r="BD27" i="15"/>
  <c r="BM27" i="15" s="1"/>
  <c r="AZ27" i="15"/>
  <c r="AY27" i="15"/>
  <c r="BA27" i="15" s="1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BM26" i="15" s="1"/>
  <c r="AZ26" i="15"/>
  <c r="BA26" i="15" s="1"/>
  <c r="AY26" i="15"/>
  <c r="AQ26" i="15"/>
  <c r="AR26" i="15" s="1"/>
  <c r="AN26" i="15"/>
  <c r="AM26" i="15"/>
  <c r="AK26" i="15"/>
  <c r="J26" i="15"/>
  <c r="BH25" i="15"/>
  <c r="BI25" i="15" s="1"/>
  <c r="BE25" i="15"/>
  <c r="BD25" i="15"/>
  <c r="BM25" i="15" s="1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M24" i="15" s="1"/>
  <c r="BA24" i="15"/>
  <c r="AZ24" i="15"/>
  <c r="AY24" i="15"/>
  <c r="AQ24" i="15"/>
  <c r="AR24" i="15" s="1"/>
  <c r="AN24" i="15"/>
  <c r="AM24" i="15"/>
  <c r="AK24" i="15"/>
  <c r="J24" i="15"/>
  <c r="BH23" i="15"/>
  <c r="BI23" i="15" s="1"/>
  <c r="BE23" i="15"/>
  <c r="BD23" i="15"/>
  <c r="BM23" i="15" s="1"/>
  <c r="AZ23" i="15"/>
  <c r="AY23" i="15"/>
  <c r="AQ23" i="15"/>
  <c r="AR23" i="15" s="1"/>
  <c r="AN23" i="15"/>
  <c r="AM23" i="15"/>
  <c r="AK23" i="15"/>
  <c r="J23" i="15"/>
  <c r="BH22" i="15"/>
  <c r="BI22" i="15" s="1"/>
  <c r="BE22" i="15"/>
  <c r="BD22" i="15"/>
  <c r="BM22" i="15" s="1"/>
  <c r="AZ22" i="15"/>
  <c r="BA22" i="15" s="1"/>
  <c r="AY22" i="15"/>
  <c r="AQ22" i="15"/>
  <c r="AR22" i="15" s="1"/>
  <c r="AN22" i="15"/>
  <c r="AM22" i="15"/>
  <c r="AK22" i="15"/>
  <c r="J22" i="15"/>
  <c r="BH21" i="15"/>
  <c r="BI21" i="15" s="1"/>
  <c r="BE21" i="15"/>
  <c r="BD21" i="15"/>
  <c r="BM21" i="15" s="1"/>
  <c r="AZ21" i="15"/>
  <c r="AY21" i="15"/>
  <c r="AQ21" i="15"/>
  <c r="AR21" i="15" s="1"/>
  <c r="AN21" i="15"/>
  <c r="AM21" i="15"/>
  <c r="AP21" i="15" s="1"/>
  <c r="AK21" i="15"/>
  <c r="J21" i="15"/>
  <c r="BH20" i="15"/>
  <c r="BI20" i="15" s="1"/>
  <c r="BE20" i="15"/>
  <c r="BD20" i="15"/>
  <c r="BM20" i="15" s="1"/>
  <c r="AZ20" i="15"/>
  <c r="AY20" i="15"/>
  <c r="AQ20" i="15"/>
  <c r="AR20" i="15" s="1"/>
  <c r="AP20" i="15"/>
  <c r="AN20" i="15"/>
  <c r="AM20" i="15"/>
  <c r="AK20" i="15"/>
  <c r="J20" i="15"/>
  <c r="BH19" i="15"/>
  <c r="BI19" i="15" s="1"/>
  <c r="BE19" i="15"/>
  <c r="BD19" i="15"/>
  <c r="BM19" i="15" s="1"/>
  <c r="AZ19" i="15"/>
  <c r="AY19" i="15"/>
  <c r="AQ19" i="15"/>
  <c r="AR19" i="15" s="1"/>
  <c r="AN19" i="15"/>
  <c r="AM19" i="15"/>
  <c r="AK19" i="15"/>
  <c r="J19" i="15"/>
  <c r="BH18" i="15"/>
  <c r="BI18" i="15" s="1"/>
  <c r="BE18" i="15"/>
  <c r="BD18" i="15"/>
  <c r="BM18" i="15" s="1"/>
  <c r="AZ18" i="15"/>
  <c r="BA18" i="15" s="1"/>
  <c r="AY18" i="15"/>
  <c r="AQ18" i="15"/>
  <c r="AR18" i="15" s="1"/>
  <c r="AN18" i="15"/>
  <c r="AM18" i="15"/>
  <c r="AK18" i="15"/>
  <c r="J18" i="15"/>
  <c r="BH17" i="15"/>
  <c r="BI17" i="15" s="1"/>
  <c r="BE17" i="15"/>
  <c r="BD17" i="15"/>
  <c r="BM17" i="15" s="1"/>
  <c r="AZ17" i="15"/>
  <c r="AY17" i="15"/>
  <c r="AQ17" i="15"/>
  <c r="AR17" i="15" s="1"/>
  <c r="AN17" i="15"/>
  <c r="AM17" i="15"/>
  <c r="AK17" i="15"/>
  <c r="J17" i="15"/>
  <c r="BH16" i="15"/>
  <c r="BI16" i="15" s="1"/>
  <c r="BE16" i="15"/>
  <c r="BD16" i="15"/>
  <c r="BM16" i="15" s="1"/>
  <c r="BA16" i="15"/>
  <c r="AZ16" i="15"/>
  <c r="AY16" i="15"/>
  <c r="AQ16" i="15"/>
  <c r="AR16" i="15" s="1"/>
  <c r="AN16" i="15"/>
  <c r="AP16" i="15" s="1"/>
  <c r="AM16" i="15"/>
  <c r="AK16" i="15"/>
  <c r="J16" i="15"/>
  <c r="B16" i="15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5" i="15"/>
  <c r="BI15" i="15" s="1"/>
  <c r="BE15" i="15"/>
  <c r="BD15" i="15"/>
  <c r="BM15" i="15" s="1"/>
  <c r="AZ15" i="15"/>
  <c r="BA15" i="15" s="1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AP18" i="15" l="1"/>
  <c r="BA20" i="15"/>
  <c r="BA29" i="15"/>
  <c r="AP35" i="15"/>
  <c r="AP36" i="15"/>
  <c r="BA40" i="15"/>
  <c r="BA42" i="15"/>
  <c r="BA46" i="15"/>
  <c r="AP49" i="15"/>
  <c r="AP55" i="15"/>
  <c r="AP57" i="15"/>
  <c r="AP59" i="15"/>
  <c r="AR59" i="15" s="1"/>
  <c r="AP62" i="15"/>
  <c r="AR62" i="15" s="1"/>
  <c r="BA62" i="15"/>
  <c r="AR39" i="16"/>
  <c r="BA39" i="16"/>
  <c r="BA44" i="16"/>
  <c r="AP51" i="16"/>
  <c r="AR51" i="16" s="1"/>
  <c r="AT51" i="16" s="1"/>
  <c r="AR45" i="17"/>
  <c r="AD20" i="17"/>
  <c r="AE20" i="17" s="1"/>
  <c r="AF20" i="17" s="1"/>
  <c r="AD54" i="17"/>
  <c r="AD61" i="17"/>
  <c r="AD26" i="17"/>
  <c r="AL15" i="18"/>
  <c r="AO15" i="18" s="1"/>
  <c r="AS15" i="18" s="1"/>
  <c r="AT15" i="18" s="1"/>
  <c r="AV15" i="18" s="1"/>
  <c r="AL18" i="18"/>
  <c r="AO18" i="18" s="1"/>
  <c r="AL19" i="18"/>
  <c r="AO19" i="18" s="1"/>
  <c r="AR56" i="18"/>
  <c r="AR58" i="18"/>
  <c r="AT58" i="18" s="1"/>
  <c r="AB12" i="17"/>
  <c r="AF12" i="17"/>
  <c r="AG12" i="17" s="1"/>
  <c r="AP22" i="15"/>
  <c r="AP24" i="15"/>
  <c r="AP29" i="15"/>
  <c r="AP31" i="15"/>
  <c r="AP48" i="15"/>
  <c r="AP54" i="15"/>
  <c r="AR54" i="15" s="1"/>
  <c r="AT54" i="15" s="1"/>
  <c r="AP61" i="15"/>
  <c r="BA27" i="16"/>
  <c r="BA29" i="16"/>
  <c r="BA31" i="16"/>
  <c r="AP35" i="16"/>
  <c r="AP37" i="16"/>
  <c r="AP41" i="16"/>
  <c r="AR41" i="16" s="1"/>
  <c r="BA41" i="16"/>
  <c r="AP43" i="16"/>
  <c r="AR43" i="16" s="1"/>
  <c r="BA43" i="16"/>
  <c r="AR46" i="16"/>
  <c r="BA62" i="16"/>
  <c r="BA38" i="17"/>
  <c r="Y12" i="15"/>
  <c r="Z12" i="15" s="1"/>
  <c r="W60" i="15"/>
  <c r="W59" i="15"/>
  <c r="X59" i="15" s="1"/>
  <c r="Y59" i="15" s="1"/>
  <c r="W44" i="15"/>
  <c r="W31" i="15"/>
  <c r="W17" i="15"/>
  <c r="X17" i="15" s="1"/>
  <c r="W53" i="15"/>
  <c r="X53" i="15" s="1"/>
  <c r="Y53" i="15" s="1"/>
  <c r="W36" i="15"/>
  <c r="W25" i="15"/>
  <c r="W23" i="15"/>
  <c r="W61" i="15"/>
  <c r="X61" i="15" s="1"/>
  <c r="Y61" i="15" s="1"/>
  <c r="W48" i="15"/>
  <c r="W35" i="15"/>
  <c r="W24" i="15"/>
  <c r="W19" i="15"/>
  <c r="X19" i="15" s="1"/>
  <c r="W17" i="17"/>
  <c r="W56" i="17"/>
  <c r="AP20" i="18"/>
  <c r="AR41" i="18"/>
  <c r="AR50" i="18"/>
  <c r="AR62" i="18"/>
  <c r="AR48" i="15"/>
  <c r="AP19" i="15"/>
  <c r="BA23" i="15"/>
  <c r="AP26" i="15"/>
  <c r="AP33" i="15"/>
  <c r="AP43" i="15"/>
  <c r="AR43" i="15" s="1"/>
  <c r="AP45" i="15"/>
  <c r="AP17" i="16"/>
  <c r="AP19" i="16"/>
  <c r="AP21" i="16"/>
  <c r="AP23" i="16"/>
  <c r="AP25" i="16"/>
  <c r="AP27" i="16"/>
  <c r="AP29" i="16"/>
  <c r="AP31" i="16"/>
  <c r="AP36" i="16"/>
  <c r="AP38" i="16"/>
  <c r="AR48" i="16"/>
  <c r="BA48" i="16"/>
  <c r="BA50" i="16"/>
  <c r="AP53" i="16"/>
  <c r="AP55" i="16"/>
  <c r="AR55" i="16" s="1"/>
  <c r="AT55" i="16" s="1"/>
  <c r="AP40" i="17"/>
  <c r="AR40" i="17" s="1"/>
  <c r="AT40" i="17" s="1"/>
  <c r="BA45" i="17"/>
  <c r="AP47" i="17"/>
  <c r="AR47" i="17" s="1"/>
  <c r="AP53" i="17"/>
  <c r="AR53" i="17" s="1"/>
  <c r="AD26" i="15"/>
  <c r="AD56" i="15"/>
  <c r="W20" i="16"/>
  <c r="AD18" i="16"/>
  <c r="AE18" i="16" s="1"/>
  <c r="AF18" i="16" s="1"/>
  <c r="AD38" i="16"/>
  <c r="AD54" i="16"/>
  <c r="W25" i="17"/>
  <c r="W38" i="17"/>
  <c r="X38" i="17" s="1"/>
  <c r="Y38" i="17" s="1"/>
  <c r="W59" i="17"/>
  <c r="AD41" i="16"/>
  <c r="AD23" i="16"/>
  <c r="AD29" i="16"/>
  <c r="AE29" i="16" s="1"/>
  <c r="AF29" i="16" s="1"/>
  <c r="AD47" i="16"/>
  <c r="AD53" i="16"/>
  <c r="AD35" i="16"/>
  <c r="AD59" i="16"/>
  <c r="AE59" i="16" s="1"/>
  <c r="AF59" i="16" s="1"/>
  <c r="AD18" i="17"/>
  <c r="AD25" i="17"/>
  <c r="AD32" i="17"/>
  <c r="AD38" i="17"/>
  <c r="AE38" i="17" s="1"/>
  <c r="AF38" i="17" s="1"/>
  <c r="AD17" i="18"/>
  <c r="AD19" i="18"/>
  <c r="BA44" i="18"/>
  <c r="BA48" i="18"/>
  <c r="AR52" i="18"/>
  <c r="AR53" i="18"/>
  <c r="AR54" i="18"/>
  <c r="AP50" i="16"/>
  <c r="AR50" i="16" s="1"/>
  <c r="AT50" i="16" s="1"/>
  <c r="BA52" i="16"/>
  <c r="AR57" i="16"/>
  <c r="BA21" i="17"/>
  <c r="AP28" i="17"/>
  <c r="AP30" i="17"/>
  <c r="BA42" i="17"/>
  <c r="BA55" i="17"/>
  <c r="BA57" i="17"/>
  <c r="AD17" i="15"/>
  <c r="AE17" i="15" s="1"/>
  <c r="W50" i="15"/>
  <c r="AD24" i="16"/>
  <c r="AD42" i="16"/>
  <c r="AE42" i="16" s="1"/>
  <c r="AF42" i="16" s="1"/>
  <c r="W26" i="17"/>
  <c r="W35" i="17"/>
  <c r="W41" i="17"/>
  <c r="W50" i="17"/>
  <c r="W60" i="17"/>
  <c r="AD44" i="17"/>
  <c r="AP16" i="18"/>
  <c r="BA19" i="18"/>
  <c r="BB19" i="18" s="1"/>
  <c r="BC19" i="18" s="1"/>
  <c r="BA23" i="18"/>
  <c r="AP24" i="18"/>
  <c r="AP29" i="18"/>
  <c r="BA29" i="18"/>
  <c r="BA31" i="18"/>
  <c r="BA39" i="18"/>
  <c r="AP41" i="18"/>
  <c r="BA46" i="18"/>
  <c r="AR51" i="18"/>
  <c r="BA52" i="18"/>
  <c r="BA53" i="18"/>
  <c r="BA56" i="18"/>
  <c r="BA57" i="18"/>
  <c r="BA58" i="18"/>
  <c r="BA61" i="18"/>
  <c r="AI72" i="18"/>
  <c r="BA51" i="16"/>
  <c r="BA53" i="16"/>
  <c r="BA55" i="16"/>
  <c r="AP60" i="16"/>
  <c r="AR60" i="16" s="1"/>
  <c r="AT60" i="16" s="1"/>
  <c r="BA15" i="17"/>
  <c r="BA16" i="17"/>
  <c r="AP20" i="17"/>
  <c r="AP23" i="17"/>
  <c r="BA23" i="17"/>
  <c r="AP34" i="17"/>
  <c r="AP36" i="17"/>
  <c r="AP38" i="17"/>
  <c r="BA40" i="17"/>
  <c r="AP43" i="17"/>
  <c r="AP48" i="17"/>
  <c r="AR48" i="17" s="1"/>
  <c r="BA49" i="17"/>
  <c r="BA51" i="17"/>
  <c r="AP54" i="17"/>
  <c r="AR54" i="17" s="1"/>
  <c r="W29" i="15"/>
  <c r="W18" i="15"/>
  <c r="X18" i="15" s="1"/>
  <c r="AD30" i="15"/>
  <c r="W37" i="15"/>
  <c r="W26" i="15"/>
  <c r="W38" i="15"/>
  <c r="W47" i="15"/>
  <c r="AD43" i="15"/>
  <c r="AD49" i="15"/>
  <c r="AD55" i="15"/>
  <c r="AE55" i="15" s="1"/>
  <c r="AF55" i="15" s="1"/>
  <c r="AD61" i="15"/>
  <c r="W19" i="16"/>
  <c r="W38" i="16"/>
  <c r="W53" i="16"/>
  <c r="X53" i="16" s="1"/>
  <c r="Y53" i="16" s="1"/>
  <c r="AD25" i="16"/>
  <c r="AD44" i="16"/>
  <c r="W30" i="17"/>
  <c r="W37" i="17"/>
  <c r="W54" i="17"/>
  <c r="AD17" i="16"/>
  <c r="AD26" i="16"/>
  <c r="AD32" i="16"/>
  <c r="AE32" i="16" s="1"/>
  <c r="AF32" i="16" s="1"/>
  <c r="AD50" i="16"/>
  <c r="AD62" i="16"/>
  <c r="AD48" i="17"/>
  <c r="AP17" i="18"/>
  <c r="BA17" i="18"/>
  <c r="BA30" i="18"/>
  <c r="BA38" i="18"/>
  <c r="BA42" i="18"/>
  <c r="AP43" i="18"/>
  <c r="AR43" i="18" s="1"/>
  <c r="AP45" i="18"/>
  <c r="AR45" i="18" s="1"/>
  <c r="AT45" i="18" s="1"/>
  <c r="BA45" i="18"/>
  <c r="AP60" i="18"/>
  <c r="AR60" i="18" s="1"/>
  <c r="AT60" i="18" s="1"/>
  <c r="BA62" i="18"/>
  <c r="X18" i="18"/>
  <c r="Y18" i="18" s="1"/>
  <c r="AX15" i="18"/>
  <c r="BB15" i="18" s="1"/>
  <c r="BC15" i="18" s="1"/>
  <c r="AS17" i="18"/>
  <c r="AX17" i="18"/>
  <c r="BB17" i="18" s="1"/>
  <c r="BC17" i="18" s="1"/>
  <c r="AE19" i="18"/>
  <c r="AF19" i="18" s="1"/>
  <c r="AX18" i="18"/>
  <c r="BB18" i="18" s="1"/>
  <c r="BC18" i="18" s="1"/>
  <c r="AS18" i="18"/>
  <c r="AT18" i="18" s="1"/>
  <c r="AS19" i="18"/>
  <c r="AX19" i="18"/>
  <c r="AT17" i="18"/>
  <c r="AU17" i="18" s="1"/>
  <c r="W19" i="18"/>
  <c r="AE32" i="18"/>
  <c r="AF32" i="18" s="1"/>
  <c r="AD53" i="18"/>
  <c r="AD50" i="18"/>
  <c r="AD55" i="18"/>
  <c r="AD49" i="18"/>
  <c r="AD43" i="18"/>
  <c r="AD54" i="18"/>
  <c r="AD25" i="18"/>
  <c r="AD38" i="18"/>
  <c r="AB12" i="18"/>
  <c r="AE17" i="18"/>
  <c r="AF17" i="18" s="1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AO22" i="18"/>
  <c r="W31" i="18"/>
  <c r="AT19" i="18"/>
  <c r="AU19" i="18" s="1"/>
  <c r="AD23" i="18"/>
  <c r="AD26" i="18"/>
  <c r="W30" i="18"/>
  <c r="U12" i="18"/>
  <c r="AL54" i="18"/>
  <c r="AL60" i="18"/>
  <c r="AO60" i="18" s="1"/>
  <c r="AU60" i="18" s="1"/>
  <c r="AL53" i="18"/>
  <c r="AO53" i="18" s="1"/>
  <c r="AL59" i="18"/>
  <c r="AO59" i="18" s="1"/>
  <c r="AL52" i="18"/>
  <c r="AO52" i="18" s="1"/>
  <c r="AL51" i="18"/>
  <c r="AO51" i="18" s="1"/>
  <c r="AV51" i="18" s="1"/>
  <c r="AL50" i="18"/>
  <c r="AO50" i="18" s="1"/>
  <c r="AL62" i="18"/>
  <c r="AO62" i="18" s="1"/>
  <c r="AL58" i="18"/>
  <c r="AO58" i="18" s="1"/>
  <c r="AL57" i="18"/>
  <c r="AO57" i="18" s="1"/>
  <c r="AU57" i="18" s="1"/>
  <c r="AL56" i="18"/>
  <c r="AO56" i="18" s="1"/>
  <c r="AL55" i="18"/>
  <c r="AL49" i="18"/>
  <c r="AO49" i="18" s="1"/>
  <c r="AL46" i="18"/>
  <c r="AO46" i="18" s="1"/>
  <c r="AV46" i="18" s="1"/>
  <c r="AL43" i="18"/>
  <c r="AL39" i="18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L45" i="18"/>
  <c r="AO45" i="18" s="1"/>
  <c r="AU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L21" i="18"/>
  <c r="AO21" i="18" s="1"/>
  <c r="AL20" i="18"/>
  <c r="AO20" i="18" s="1"/>
  <c r="AL40" i="18"/>
  <c r="AO40" i="18" s="1"/>
  <c r="AL30" i="18"/>
  <c r="AL28" i="18"/>
  <c r="AO28" i="18" s="1"/>
  <c r="AL27" i="18"/>
  <c r="AO27" i="18" s="1"/>
  <c r="AL26" i="18"/>
  <c r="AO26" i="18" s="1"/>
  <c r="AL35" i="18"/>
  <c r="AL31" i="18"/>
  <c r="AO31" i="18" s="1"/>
  <c r="AL25" i="18"/>
  <c r="AO25" i="18" s="1"/>
  <c r="AD20" i="18"/>
  <c r="W24" i="18"/>
  <c r="W32" i="18"/>
  <c r="AO24" i="18"/>
  <c r="AL16" i="18"/>
  <c r="AO16" i="18" s="1"/>
  <c r="AD18" i="18"/>
  <c r="AL37" i="18"/>
  <c r="AO37" i="18" s="1"/>
  <c r="W20" i="18"/>
  <c r="AD24" i="18"/>
  <c r="W29" i="18"/>
  <c r="W38" i="18"/>
  <c r="AO35" i="18"/>
  <c r="AO30" i="18"/>
  <c r="AT41" i="18"/>
  <c r="AT44" i="18"/>
  <c r="AD47" i="18"/>
  <c r="AT54" i="18"/>
  <c r="AO39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V61" i="18"/>
  <c r="AD30" i="18"/>
  <c r="AT43" i="18"/>
  <c r="AT46" i="18"/>
  <c r="AD35" i="18"/>
  <c r="AD42" i="18"/>
  <c r="W55" i="18"/>
  <c r="AD36" i="18"/>
  <c r="AR40" i="18"/>
  <c r="AT47" i="18"/>
  <c r="AT52" i="18"/>
  <c r="AD61" i="18"/>
  <c r="AD48" i="18"/>
  <c r="W54" i="18"/>
  <c r="AO61" i="18"/>
  <c r="BA43" i="18"/>
  <c r="AT48" i="18"/>
  <c r="AO55" i="18"/>
  <c r="AD59" i="18"/>
  <c r="AO48" i="18"/>
  <c r="AV56" i="18"/>
  <c r="AU56" i="18"/>
  <c r="AT56" i="18"/>
  <c r="AV62" i="18"/>
  <c r="AU62" i="18"/>
  <c r="AT62" i="18"/>
  <c r="W50" i="18"/>
  <c r="AV50" i="18"/>
  <c r="AU50" i="18"/>
  <c r="AT50" i="18"/>
  <c r="AO54" i="18"/>
  <c r="AV54" i="18" s="1"/>
  <c r="AD56" i="18"/>
  <c r="AV57" i="18"/>
  <c r="AT57" i="18"/>
  <c r="AD62" i="18"/>
  <c r="AD44" i="18"/>
  <c r="AR49" i="18"/>
  <c r="W53" i="18"/>
  <c r="AV53" i="18"/>
  <c r="AU53" i="18"/>
  <c r="AT53" i="18"/>
  <c r="AR55" i="18"/>
  <c r="AU58" i="18"/>
  <c r="AD60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BA35" i="16"/>
  <c r="BA37" i="16"/>
  <c r="BA42" i="16"/>
  <c r="AP54" i="16"/>
  <c r="AR54" i="16" s="1"/>
  <c r="AT54" i="16" s="1"/>
  <c r="AP17" i="17"/>
  <c r="BA32" i="17"/>
  <c r="AP39" i="17"/>
  <c r="BA43" i="17"/>
  <c r="AP51" i="17"/>
  <c r="W54" i="15"/>
  <c r="AD29" i="15"/>
  <c r="AE29" i="15" s="1"/>
  <c r="AF29" i="15" s="1"/>
  <c r="AD59" i="15"/>
  <c r="W29" i="16"/>
  <c r="W35" i="16"/>
  <c r="W47" i="16"/>
  <c r="W60" i="16"/>
  <c r="X60" i="16" s="1"/>
  <c r="Y60" i="16" s="1"/>
  <c r="AD19" i="16"/>
  <c r="AD49" i="16"/>
  <c r="AD29" i="17"/>
  <c r="AE29" i="17" s="1"/>
  <c r="AF29" i="17" s="1"/>
  <c r="AD48" i="16"/>
  <c r="AD36" i="16"/>
  <c r="AD42" i="17"/>
  <c r="AP44" i="15"/>
  <c r="AR44" i="15" s="1"/>
  <c r="AL15" i="16"/>
  <c r="AO15" i="16" s="1"/>
  <c r="AS15" i="16" s="1"/>
  <c r="AT15" i="16" s="1"/>
  <c r="AU15" i="16" s="1"/>
  <c r="AL19" i="17"/>
  <c r="AP61" i="17"/>
  <c r="W42" i="15"/>
  <c r="X42" i="15" s="1"/>
  <c r="Y42" i="15" s="1"/>
  <c r="W55" i="15"/>
  <c r="W24" i="16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O25" i="16" s="1"/>
  <c r="AL27" i="16"/>
  <c r="AL29" i="16"/>
  <c r="AL31" i="16"/>
  <c r="AO31" i="16" s="1"/>
  <c r="BA40" i="16"/>
  <c r="AL47" i="16"/>
  <c r="AL49" i="16"/>
  <c r="BA56" i="16"/>
  <c r="BA59" i="16"/>
  <c r="AL30" i="17"/>
  <c r="AR39" i="17"/>
  <c r="AT39" i="17" s="1"/>
  <c r="AR51" i="17"/>
  <c r="AP58" i="17"/>
  <c r="AR58" i="17" s="1"/>
  <c r="AD18" i="15"/>
  <c r="AD31" i="15"/>
  <c r="AD44" i="15"/>
  <c r="AE44" i="15" s="1"/>
  <c r="AF44" i="15" s="1"/>
  <c r="AD62" i="15"/>
  <c r="AD48" i="15"/>
  <c r="AD60" i="15"/>
  <c r="W17" i="16"/>
  <c r="X17" i="16" s="1"/>
  <c r="Y17" i="16" s="1"/>
  <c r="W25" i="16"/>
  <c r="W37" i="16"/>
  <c r="W50" i="16"/>
  <c r="W62" i="16"/>
  <c r="X62" i="16" s="1"/>
  <c r="Y62" i="16" s="1"/>
  <c r="AD35" i="17"/>
  <c r="AD24" i="17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AO15" i="17" s="1"/>
  <c r="BA29" i="17"/>
  <c r="BA31" i="17"/>
  <c r="BA47" i="17"/>
  <c r="AP59" i="17"/>
  <c r="AR59" i="17" s="1"/>
  <c r="AT59" i="17" s="1"/>
  <c r="BA61" i="17"/>
  <c r="AP62" i="17"/>
  <c r="AR62" i="17" s="1"/>
  <c r="W32" i="15"/>
  <c r="AD50" i="15"/>
  <c r="W41" i="16"/>
  <c r="W54" i="16"/>
  <c r="AD43" i="17"/>
  <c r="AE43" i="17" s="1"/>
  <c r="AF43" i="17" s="1"/>
  <c r="AD30" i="16"/>
  <c r="AE30" i="16" s="1"/>
  <c r="AF30" i="16" s="1"/>
  <c r="AD60" i="17"/>
  <c r="AL18" i="17"/>
  <c r="BA34" i="15"/>
  <c r="AP40" i="15"/>
  <c r="AR40" i="15" s="1"/>
  <c r="BA44" i="15"/>
  <c r="BA57" i="15"/>
  <c r="BA32" i="16"/>
  <c r="AR49" i="16"/>
  <c r="AT49" i="16" s="1"/>
  <c r="BA27" i="17"/>
  <c r="AR55" i="17"/>
  <c r="AT55" i="17" s="1"/>
  <c r="AD24" i="15"/>
  <c r="AD37" i="15"/>
  <c r="AE37" i="15" s="1"/>
  <c r="AF37" i="15" s="1"/>
  <c r="AD36" i="15"/>
  <c r="W41" i="15"/>
  <c r="W30" i="16"/>
  <c r="W42" i="16"/>
  <c r="X42" i="16" s="1"/>
  <c r="Y42" i="16" s="1"/>
  <c r="W55" i="16"/>
  <c r="AF12" i="16"/>
  <c r="AG12" i="16" s="1"/>
  <c r="AD19" i="17"/>
  <c r="AE19" i="17" s="1"/>
  <c r="AF19" i="17" s="1"/>
  <c r="AD49" i="17"/>
  <c r="AE49" i="17" s="1"/>
  <c r="AF49" i="17" s="1"/>
  <c r="AD17" i="17"/>
  <c r="AD30" i="17"/>
  <c r="AD62" i="17"/>
  <c r="AE62" i="17" s="1"/>
  <c r="AF62" i="17" s="1"/>
  <c r="AP28" i="15"/>
  <c r="BA32" i="15"/>
  <c r="BA39" i="15"/>
  <c r="BA52" i="15"/>
  <c r="AP56" i="15"/>
  <c r="AR56" i="15" s="1"/>
  <c r="AT56" i="15" s="1"/>
  <c r="AR45" i="16"/>
  <c r="AR53" i="16"/>
  <c r="AT53" i="16" s="1"/>
  <c r="AP50" i="17"/>
  <c r="AR50" i="17" s="1"/>
  <c r="AT50" i="17" s="1"/>
  <c r="Y17" i="15"/>
  <c r="AD25" i="15"/>
  <c r="AD54" i="15"/>
  <c r="W31" i="16"/>
  <c r="X31" i="16" s="1"/>
  <c r="Y31" i="16" s="1"/>
  <c r="W43" i="16"/>
  <c r="AD23" i="17"/>
  <c r="AD55" i="17"/>
  <c r="AE55" i="17" s="1"/>
  <c r="AF55" i="17" s="1"/>
  <c r="AD31" i="17"/>
  <c r="AD50" i="17"/>
  <c r="AE50" i="17" s="1"/>
  <c r="AF50" i="17" s="1"/>
  <c r="AP46" i="15"/>
  <c r="AR46" i="15" s="1"/>
  <c r="AT46" i="15" s="1"/>
  <c r="AI72" i="17"/>
  <c r="W32" i="16"/>
  <c r="X32" i="16" s="1"/>
  <c r="Y32" i="16" s="1"/>
  <c r="W44" i="16"/>
  <c r="W59" i="16"/>
  <c r="AE53" i="17"/>
  <c r="AF53" i="17" s="1"/>
  <c r="AE54" i="17"/>
  <c r="AF54" i="17" s="1"/>
  <c r="AE25" i="17"/>
  <c r="AF25" i="17" s="1"/>
  <c r="AE31" i="17"/>
  <c r="AF31" i="17" s="1"/>
  <c r="AE37" i="17"/>
  <c r="AF37" i="17" s="1"/>
  <c r="AE61" i="17"/>
  <c r="AF61" i="17" s="1"/>
  <c r="AE17" i="17"/>
  <c r="AE23" i="17"/>
  <c r="AF23" i="17" s="1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30" i="17"/>
  <c r="AF30" i="17" s="1"/>
  <c r="AE36" i="17"/>
  <c r="AF36" i="17" s="1"/>
  <c r="AE42" i="17"/>
  <c r="AF42" i="17" s="1"/>
  <c r="AE48" i="17"/>
  <c r="AF48" i="17" s="1"/>
  <c r="AE60" i="17"/>
  <c r="AF60" i="17" s="1"/>
  <c r="AE26" i="17"/>
  <c r="AF26" i="17" s="1"/>
  <c r="AE32" i="17"/>
  <c r="AF32" i="17" s="1"/>
  <c r="AE44" i="17"/>
  <c r="AF44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35" i="16"/>
  <c r="AF35" i="16" s="1"/>
  <c r="AE41" i="16"/>
  <c r="AF41" i="16" s="1"/>
  <c r="AE47" i="16"/>
  <c r="AF47" i="16" s="1"/>
  <c r="AE24" i="16"/>
  <c r="AF24" i="16" s="1"/>
  <c r="AE36" i="16"/>
  <c r="AF36" i="16" s="1"/>
  <c r="AE48" i="16"/>
  <c r="AF48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47" i="16"/>
  <c r="Y47" i="16" s="1"/>
  <c r="X54" i="16"/>
  <c r="Y54" i="16" s="1"/>
  <c r="X24" i="16"/>
  <c r="Y24" i="16" s="1"/>
  <c r="X30" i="16"/>
  <c r="Y30" i="16" s="1"/>
  <c r="X36" i="16"/>
  <c r="Y36" i="16" s="1"/>
  <c r="X48" i="16"/>
  <c r="Y48" i="16" s="1"/>
  <c r="X55" i="16"/>
  <c r="Y55" i="16" s="1"/>
  <c r="X61" i="16"/>
  <c r="Y61" i="16" s="1"/>
  <c r="X38" i="16"/>
  <c r="Y38" i="16" s="1"/>
  <c r="X59" i="16"/>
  <c r="Y59" i="16" s="1"/>
  <c r="X25" i="16"/>
  <c r="Y25" i="16" s="1"/>
  <c r="X37" i="16"/>
  <c r="Y37" i="16" s="1"/>
  <c r="X43" i="16"/>
  <c r="Y43" i="16" s="1"/>
  <c r="X50" i="16"/>
  <c r="Y50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E60" i="15"/>
  <c r="AF60" i="15" s="1"/>
  <c r="AF20" i="15"/>
  <c r="AE26" i="15"/>
  <c r="AF26" i="15" s="1"/>
  <c r="AE32" i="15"/>
  <c r="AF32" i="15" s="1"/>
  <c r="AE38" i="15"/>
  <c r="AF38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48" i="15"/>
  <c r="AF48" i="15" s="1"/>
  <c r="AE59" i="15"/>
  <c r="AF59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23" i="15"/>
  <c r="Y23" i="15" s="1"/>
  <c r="X29" i="15"/>
  <c r="Y29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8" i="15"/>
  <c r="Y48" i="15" s="1"/>
  <c r="X55" i="15"/>
  <c r="Y55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20" i="15"/>
  <c r="W49" i="15"/>
  <c r="X56" i="15"/>
  <c r="Y56" i="15" s="1"/>
  <c r="AO21" i="16"/>
  <c r="AO29" i="16"/>
  <c r="AS29" i="16" s="1"/>
  <c r="AT29" i="16" s="1"/>
  <c r="AO27" i="16"/>
  <c r="AS27" i="16" s="1"/>
  <c r="AT27" i="16" s="1"/>
  <c r="AT39" i="16"/>
  <c r="AT43" i="16"/>
  <c r="AS21" i="16"/>
  <c r="AT21" i="16" s="1"/>
  <c r="AX21" i="16"/>
  <c r="BB21" i="16" s="1"/>
  <c r="BC21" i="16" s="1"/>
  <c r="AX29" i="16"/>
  <c r="BB29" i="16" s="1"/>
  <c r="BC29" i="16" s="1"/>
  <c r="AO30" i="16"/>
  <c r="AT41" i="16"/>
  <c r="AT45" i="16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L38" i="16"/>
  <c r="AL39" i="16"/>
  <c r="AO39" i="16" s="1"/>
  <c r="AL40" i="16"/>
  <c r="AO40" i="16" s="1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7" i="16"/>
  <c r="AO38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BA33" i="16"/>
  <c r="AT48" i="16"/>
  <c r="AT52" i="16"/>
  <c r="AT59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L54" i="16"/>
  <c r="AO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33" i="16" s="1"/>
  <c r="AO47" i="16"/>
  <c r="AV47" i="16" s="1"/>
  <c r="BA47" i="16"/>
  <c r="AO51" i="16"/>
  <c r="AO55" i="16"/>
  <c r="AT61" i="16"/>
  <c r="AO18" i="17"/>
  <c r="AI72" i="16"/>
  <c r="AO49" i="16"/>
  <c r="BA49" i="16"/>
  <c r="AT58" i="16"/>
  <c r="AO62" i="16"/>
  <c r="AU62" i="16" s="1"/>
  <c r="AP16" i="17"/>
  <c r="BA17" i="17"/>
  <c r="AL22" i="17"/>
  <c r="AO22" i="17" s="1"/>
  <c r="AP25" i="17"/>
  <c r="AL28" i="17"/>
  <c r="AO28" i="17" s="1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U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L61" i="17"/>
  <c r="AO61" i="17" s="1"/>
  <c r="AL59" i="17"/>
  <c r="AO59" i="17" s="1"/>
  <c r="AL57" i="17"/>
  <c r="AO57" i="17" s="1"/>
  <c r="AL55" i="17"/>
  <c r="AL53" i="17"/>
  <c r="AO53" i="17" s="1"/>
  <c r="AL51" i="17"/>
  <c r="AO51" i="17" s="1"/>
  <c r="AV51" i="17" s="1"/>
  <c r="AL49" i="17"/>
  <c r="AO49" i="17" s="1"/>
  <c r="AL47" i="17"/>
  <c r="AL46" i="17"/>
  <c r="AL48" i="17"/>
  <c r="AO48" i="17" s="1"/>
  <c r="AU48" i="17" s="1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O34" i="17" s="1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BA33" i="17"/>
  <c r="AP35" i="17"/>
  <c r="AO38" i="17"/>
  <c r="AR43" i="17"/>
  <c r="AT45" i="17"/>
  <c r="AO46" i="17"/>
  <c r="AV46" i="17" s="1"/>
  <c r="AO40" i="17"/>
  <c r="AU40" i="17" s="1"/>
  <c r="AT47" i="17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4" i="17"/>
  <c r="AO55" i="17"/>
  <c r="BA37" i="17"/>
  <c r="AO41" i="17"/>
  <c r="AV41" i="17" s="1"/>
  <c r="AT42" i="17"/>
  <c r="AO47" i="17"/>
  <c r="AU47" i="17" s="1"/>
  <c r="BA54" i="17"/>
  <c r="AP56" i="17"/>
  <c r="AR56" i="17" s="1"/>
  <c r="AR49" i="17"/>
  <c r="BA50" i="17"/>
  <c r="AP52" i="17"/>
  <c r="AR52" i="17" s="1"/>
  <c r="AR57" i="17"/>
  <c r="BA58" i="17"/>
  <c r="AT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L45" i="15"/>
  <c r="AO45" i="15" s="1"/>
  <c r="AR45" i="15"/>
  <c r="AL49" i="15"/>
  <c r="AO49" i="15" s="1"/>
  <c r="AO60" i="15"/>
  <c r="AU60" i="15" s="1"/>
  <c r="AR49" i="15"/>
  <c r="AO51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T60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S15" i="17" l="1"/>
  <c r="AT15" i="17" s="1"/>
  <c r="AX15" i="17"/>
  <c r="BB15" i="17" s="1"/>
  <c r="BC15" i="17" s="1"/>
  <c r="AU29" i="16"/>
  <c r="AV29" i="16"/>
  <c r="AW29" i="16" s="1"/>
  <c r="AV18" i="18"/>
  <c r="AU18" i="18"/>
  <c r="AS25" i="16"/>
  <c r="AT25" i="16" s="1"/>
  <c r="AX25" i="16"/>
  <c r="BB25" i="16" s="1"/>
  <c r="BC25" i="16" s="1"/>
  <c r="AV62" i="17"/>
  <c r="AV58" i="18"/>
  <c r="AV41" i="18"/>
  <c r="AV50" i="17"/>
  <c r="AW50" i="17" s="1"/>
  <c r="AU55" i="16"/>
  <c r="AU54" i="16"/>
  <c r="AV45" i="18"/>
  <c r="AU46" i="18"/>
  <c r="Y19" i="15"/>
  <c r="AF17" i="17"/>
  <c r="AU44" i="18"/>
  <c r="AU15" i="18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W18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X48" i="18"/>
  <c r="Y48" i="18" s="1"/>
  <c r="AF54" i="18"/>
  <c r="AE54" i="18"/>
  <c r="AE60" i="18"/>
  <c r="AF60" i="18" s="1"/>
  <c r="AW53" i="18"/>
  <c r="AW62" i="18"/>
  <c r="X54" i="18"/>
  <c r="Y54" i="18" s="1"/>
  <c r="AV40" i="18"/>
  <c r="AU40" i="18"/>
  <c r="AT40" i="18"/>
  <c r="AE30" i="18"/>
  <c r="AF30" i="18" s="1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X26" i="18"/>
  <c r="Y26" i="18" s="1"/>
  <c r="X61" i="18"/>
  <c r="Y61" i="18" s="1"/>
  <c r="AE43" i="18"/>
  <c r="AF43" i="18" s="1"/>
  <c r="AE61" i="18"/>
  <c r="AF61" i="18" s="1"/>
  <c r="AX28" i="18"/>
  <c r="BB28" i="18" s="1"/>
  <c r="BC28" i="18" s="1"/>
  <c r="AS28" i="18"/>
  <c r="AT28" i="18" s="1"/>
  <c r="Y19" i="18"/>
  <c r="X19" i="18"/>
  <c r="X53" i="18"/>
  <c r="Y53" i="18" s="1"/>
  <c r="AE36" i="18"/>
  <c r="AF36" i="18" s="1"/>
  <c r="AE42" i="18"/>
  <c r="AF42" i="18" s="1"/>
  <c r="AW61" i="18"/>
  <c r="AF41" i="18"/>
  <c r="AE41" i="18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 s="1"/>
  <c r="Y23" i="18"/>
  <c r="X23" i="18"/>
  <c r="Y49" i="18"/>
  <c r="X49" i="18"/>
  <c r="AF49" i="18"/>
  <c r="AE49" i="18"/>
  <c r="AV17" i="18"/>
  <c r="X55" i="18"/>
  <c r="Y55" i="18" s="1"/>
  <c r="AW50" i="18"/>
  <c r="AE59" i="18"/>
  <c r="AF59" i="18" s="1"/>
  <c r="AU48" i="18"/>
  <c r="AU52" i="18"/>
  <c r="AE37" i="18"/>
  <c r="AF37" i="18" s="1"/>
  <c r="X29" i="18"/>
  <c r="Y29" i="18" s="1"/>
  <c r="AS60" i="18"/>
  <c r="AX60" i="18"/>
  <c r="BB60" i="18" s="1"/>
  <c r="BC60" i="18" s="1"/>
  <c r="AV60" i="18"/>
  <c r="X32" i="18"/>
  <c r="Y32" i="18" s="1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X62" i="18"/>
  <c r="Y62" i="18" s="1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 s="1"/>
  <c r="AW58" i="18"/>
  <c r="X50" i="18"/>
  <c r="Y50" i="18" s="1"/>
  <c r="AF35" i="18"/>
  <c r="AE35" i="18"/>
  <c r="AV55" i="18"/>
  <c r="AU55" i="18"/>
  <c r="AT55" i="18"/>
  <c r="AE44" i="18"/>
  <c r="AF44" i="18" s="1"/>
  <c r="AF56" i="18"/>
  <c r="AE56" i="18"/>
  <c r="AW56" i="18"/>
  <c r="AW45" i="18"/>
  <c r="AU43" i="18"/>
  <c r="X42" i="18"/>
  <c r="Y42" i="18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E24" i="18"/>
  <c r="AF24" i="18" s="1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S23" i="16"/>
  <c r="AT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/>
  <c r="X23" i="16"/>
  <c r="Y23" i="16" s="1"/>
  <c r="X26" i="16"/>
  <c r="Y26" i="16" s="1"/>
  <c r="X49" i="15"/>
  <c r="Y49" i="15" s="1"/>
  <c r="AV40" i="17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BB39" i="17" s="1"/>
  <c r="BC39" i="17" s="1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BB17" i="17" s="1"/>
  <c r="BC17" i="17" s="1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BB49" i="16" s="1"/>
  <c r="BC49" i="16" s="1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AS54" i="17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AX62" i="17"/>
  <c r="BB62" i="17" s="1"/>
  <c r="BC62" i="17" s="1"/>
  <c r="AS62" i="17"/>
  <c r="AV49" i="17"/>
  <c r="AU49" i="17"/>
  <c r="AT49" i="17"/>
  <c r="AV55" i="17"/>
  <c r="BB54" i="17"/>
  <c r="BC54" i="17" s="1"/>
  <c r="AX61" i="17"/>
  <c r="BB61" i="17" s="1"/>
  <c r="BC61" i="17" s="1"/>
  <c r="AS61" i="17"/>
  <c r="AV59" i="17"/>
  <c r="AV54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BB19" i="15" s="1"/>
  <c r="BC19" i="15" s="1"/>
  <c r="AS19" i="15"/>
  <c r="AT19" i="15" s="1"/>
  <c r="AS59" i="15"/>
  <c r="AX59" i="15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AS61" i="15"/>
  <c r="AX61" i="15"/>
  <c r="BB61" i="15" s="1"/>
  <c r="BC61" i="15" s="1"/>
  <c r="BB59" i="15"/>
  <c r="BC59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V17" i="16" l="1"/>
  <c r="AV15" i="17"/>
  <c r="AW15" i="17" s="1"/>
  <c r="AU15" i="17"/>
  <c r="AW43" i="18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 s="1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BF17" i="18" s="1"/>
  <c r="BG17" i="18" s="1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3" i="16"/>
  <c r="BG23" i="16" s="1"/>
  <c r="BF29" i="17"/>
  <c r="BG29" i="17" s="1"/>
  <c r="BF17" i="17"/>
  <c r="BG17" i="17" s="1"/>
  <c r="BF35" i="15"/>
  <c r="BG35" i="15" s="1"/>
  <c r="BF17" i="15"/>
  <c r="BG17" i="15" s="1"/>
  <c r="BF17" i="16"/>
  <c r="BG17" i="16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23" i="15" l="1"/>
  <c r="BG23" i="15" s="1"/>
  <c r="BF29" i="15"/>
  <c r="BG29" i="15" s="1"/>
  <c r="BF29" i="16"/>
  <c r="BG29" i="16" s="1"/>
  <c r="BF54" i="2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C13" i="6"/>
  <c r="C12" i="6"/>
  <c r="O23" i="10"/>
  <c r="L13" i="6" l="1"/>
  <c r="L12" i="6"/>
  <c r="U10" i="6"/>
  <c r="D14" i="6"/>
  <c r="Q14" i="6"/>
  <c r="L14" i="6"/>
  <c r="H14" i="6"/>
  <c r="E14" i="6"/>
  <c r="M14" i="6" s="1"/>
  <c r="S14" i="6"/>
  <c r="P14" i="6"/>
  <c r="I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Q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H17" i="5" l="1"/>
  <c r="BI17" i="5" s="1"/>
  <c r="W17" i="5" s="1"/>
  <c r="BH18" i="5"/>
  <c r="BI18" i="5" s="1"/>
  <c r="W18" i="5" s="1"/>
  <c r="BH15" i="5"/>
  <c r="BI15" i="5" s="1"/>
  <c r="W15" i="5" s="1"/>
  <c r="BH16" i="5"/>
  <c r="BI16" i="5" s="1"/>
  <c r="W16" i="5" s="1"/>
  <c r="BN53" i="22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AZ16" i="5" l="1"/>
  <c r="BA16" i="5" s="1"/>
  <c r="AZ18" i="5"/>
  <c r="BA18" i="5" s="1"/>
  <c r="AZ15" i="5"/>
  <c r="BA15" i="5" s="1"/>
  <c r="AZ17" i="5"/>
  <c r="BA17" i="5" s="1"/>
  <c r="BF57" i="2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BF27" i="22" l="1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BD15" i="5" l="1"/>
  <c r="BE15" i="5" s="1"/>
  <c r="BF15" i="5" s="1"/>
  <c r="BD17" i="5"/>
  <c r="BE17" i="5" s="1"/>
  <c r="BF17" i="5" s="1"/>
  <c r="BD16" i="5"/>
  <c r="BE16" i="5" s="1"/>
  <c r="BF16" i="5" s="1"/>
  <c r="BD18" i="5"/>
  <c r="BE18" i="5" s="1"/>
  <c r="BF18" i="5" s="1"/>
  <c r="L17" i="10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BJ17" i="5" l="1"/>
  <c r="T17" i="5"/>
  <c r="BJ18" i="5"/>
  <c r="T18" i="5"/>
  <c r="BJ16" i="5"/>
  <c r="T16" i="5"/>
  <c r="T15" i="5"/>
  <c r="BJ15" i="5"/>
  <c r="L11" i="10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AB15" i="5" l="1"/>
  <c r="AC15" i="5" s="1"/>
  <c r="Z15" i="5"/>
  <c r="AA15" i="5" s="1"/>
  <c r="Z16" i="5"/>
  <c r="AA16" i="5" s="1"/>
  <c r="AB16" i="5"/>
  <c r="AC16" i="5" s="1"/>
  <c r="Z17" i="5"/>
  <c r="AA17" i="5" s="1"/>
  <c r="AB17" i="5"/>
  <c r="AC17" i="5" s="1"/>
  <c r="Z18" i="5"/>
  <c r="AA18" i="5" s="1"/>
  <c r="AB18" i="5"/>
  <c r="AC18" i="5" s="1"/>
  <c r="T20" i="22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C69" i="5" l="1"/>
  <c r="AC71" i="5"/>
  <c r="AH24" i="2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AC70" i="5" l="1"/>
  <c r="AC73" i="5"/>
  <c r="Z28" i="18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U49" i="22" l="1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52" i="22" l="1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T36" i="6" l="1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T32" i="6" l="1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F26" i="8" s="1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E27" i="8"/>
  <c r="F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J27" i="8" l="1"/>
  <c r="U63" i="8"/>
  <c r="V63" i="8" s="1"/>
  <c r="I47" i="8"/>
  <c r="K47" i="8" s="1"/>
  <c r="J28" i="8"/>
  <c r="S28" i="8" s="1"/>
  <c r="U28" i="8" s="1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D29" i="8"/>
  <c r="G29" i="8" s="1"/>
  <c r="H29" i="8" s="1"/>
  <c r="I29" i="8" s="1"/>
  <c r="K29" i="8" s="1"/>
  <c r="B30" i="8"/>
  <c r="J47" i="8" l="1"/>
  <c r="J26" i="8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S49" i="8" s="1"/>
  <c r="J21" i="8"/>
  <c r="S21" i="8" s="1"/>
  <c r="U21" i="8" s="1"/>
  <c r="J35" i="8"/>
  <c r="S35" i="8" s="1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B44" i="8"/>
  <c r="D43" i="8"/>
  <c r="G43" i="8" s="1"/>
  <c r="H43" i="8" s="1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/>
  <c r="S30" i="8" s="1"/>
  <c r="U30" i="8" s="1"/>
  <c r="U40" i="8"/>
  <c r="C22" i="9" s="1"/>
  <c r="I36" i="8"/>
  <c r="J36" i="8" s="1"/>
  <c r="S36" i="8" s="1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K36" i="8" l="1"/>
  <c r="C33" i="9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K24" i="8" s="1"/>
  <c r="J24" i="8"/>
  <c r="S24" i="8" s="1"/>
  <c r="U24" i="8" s="1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U51" i="8"/>
  <c r="G23" i="9" s="1"/>
  <c r="G33" i="9" s="1"/>
  <c r="I38" i="8"/>
  <c r="J38" i="8" s="1"/>
  <c r="S38" i="8" s="1"/>
  <c r="I39" i="8"/>
  <c r="J39" i="8" s="1"/>
  <c r="S39" i="8" s="1"/>
  <c r="K31" i="8"/>
  <c r="N31" i="8" s="1"/>
  <c r="O31" i="8" s="1"/>
  <c r="Q31" i="8" s="1"/>
  <c r="G30" i="9"/>
  <c r="F30" i="9"/>
  <c r="I20" i="9"/>
  <c r="H20" i="9"/>
  <c r="F19" i="9"/>
  <c r="K52" i="8"/>
  <c r="S52" i="8"/>
  <c r="K53" i="8"/>
  <c r="S53" i="8"/>
  <c r="K45" i="8"/>
  <c r="K25" i="8"/>
  <c r="Q21" i="8"/>
  <c r="P36" i="8"/>
  <c r="P30" i="8"/>
  <c r="N51" i="8"/>
  <c r="O51" i="8" s="1"/>
  <c r="Q5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46" i="8" l="1"/>
  <c r="N46" i="8" s="1"/>
  <c r="O46" i="8" s="1"/>
  <c r="Q46" i="8" s="1"/>
  <c r="K39" i="8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U53" i="8"/>
  <c r="I23" i="9" s="1"/>
  <c r="I33" i="9" s="1"/>
  <c r="I30" i="9"/>
  <c r="H30" i="9"/>
  <c r="G19" i="9"/>
  <c r="P32" i="8"/>
  <c r="P37" i="8"/>
  <c r="N39" i="8"/>
  <c r="O39" i="8" s="1"/>
  <c r="Q39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AFE29AF7-9A7C-45C5-8A70-E69124EBC7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5FC9AD3F-4EEB-4AF5-8CF2-5AE5B33F19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8A0BA695-584B-4D37-95B3-09C308F4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F092C89-0EA8-490F-8E4E-4982295003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4DD194E3-10EF-4828-958F-46D6A703E0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81ABCE0B-4413-49C2-A84A-741D0E324F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D8B062CD-399B-49D9-816E-E52BE75D52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CDDF2F34-6DBB-464F-8603-2C53778D59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F0105A19-E7E2-4152-A6CE-CE7FA66AA2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D371427A-1FDB-420D-8951-3DF8329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5B03271B-78D8-4A75-90CC-95C6FD5701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EA2B57A3-C995-4F6E-AFA8-4D4CCA83AD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AA03EA59-1475-4674-AB7D-5C40828F64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3CDA3173-E440-49FB-AAC6-C591310DEE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EB602871-BE33-4B80-87E2-1E621F5B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31DE97F-E23E-481B-BB74-1950C4CFDD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3387285-CD0A-4883-AEEC-8B404211BF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2E26608-F358-4407-99A7-FE0B24A85D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C1D44C8B-BC27-49DA-8579-EEFBE823F1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0097E77-E59C-4985-93B4-56D2D0BA56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530ACC1B-55D7-446C-9639-E97B6426E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FCF5BD2-D4AF-47AD-BDBF-E0A9206F99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B2330C9-F239-4BC5-B9DE-CBB492CBC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4039AC91-56A7-4D01-A739-9FCC82D7B5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6BDA76-D2AD-4234-B582-90C70F4F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F26897C-FA43-41D2-B8FD-5CF72F83B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0F2A9F0-F9F8-4708-8114-F3D2BFBB28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8C6A4BBF-506A-4AF1-8F97-791B55DAC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7BDCE6C4-4DC0-4822-A15C-E7E24325D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6B408F0E-03AC-4E8D-81CE-1524574324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5E8ADD-94C0-42F2-81C7-B449224630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BCC3937-68DB-46DA-B000-1D7A1289E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3FB55A19-0046-4FD6-AB24-8B7CD8E223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FED64AF6-8F4E-47C0-AFB7-FD46CEA342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B5498F6-68C1-4C90-92DE-32BC16E8E4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BAC2CC1-FDA0-4C75-91D5-7C8E543421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772EBC71-45DB-41D2-8358-1282B4DDE2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50FB907-4AC5-4E3A-8CA7-3B12A36D76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12D29FAE-CB56-4E84-89DD-F4679DDF85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7CE8639B-AE68-4293-8485-74289D58B3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E42EBDA3-9D34-4E42-8C15-AE7FCCA23C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1C4EB548-1ED2-4E94-B4B4-D76D357BE9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BEBF075-5711-4FF4-9DFA-CC32B0E3CA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8F0D59AC-AE3B-41D0-B936-7283AD171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9801AEFC-A4BB-47F0-BAD4-6CCD308983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F62F858A-3A18-40BB-BBD3-F38D671C7E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FB73B94C-0F5C-4B60-A790-12031A4723B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EB86467D-EDEB-4F60-92F3-519AC0BA8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9FC9B0E9-ABB9-4B12-95E6-1F46AF1551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D1C3CC6-DF78-4AA3-BF55-18D9386CC7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24041D54-3819-47FA-9B82-E66AA0719A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D5F8E2E0-3DB0-405A-AC81-46B040ED46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82F31680-7E7A-41E8-A326-868190366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FD12D16B-E99E-4DB5-87B7-2B0E05E7D6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BDA98EEF-7FEB-4560-9D97-AB095235FE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B8CDDDB1-1859-4D93-924F-96A4B3611F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C0DF12AB-35AC-4762-B498-8CBF647DD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1A5697E9-E8BC-4CD9-9A69-AF4A49853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3F18C2E8-6538-4AC8-BC6A-ADB0EED2C0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8434220-67CC-4E3C-8334-F355542A9C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5264D050-F8E1-4987-9435-D5506D825D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B56FEB41-6A2D-49AD-A3A0-8DE7717AE3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30140158-BEDF-4D7C-8644-3A6B87D2A4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D021BD39-F3EE-47EA-ABE9-465340A861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F2CC19F-2A1F-4088-ACC3-F95CC5F73D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699F0100-3147-4851-A30A-72054F6C4C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781E9B1-B465-4138-82EC-7C14B14665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7305E446-5D29-4C8E-ADDA-7592678C9E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0D5360F-2268-4E02-BFDE-C029A61FA3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4C4FC4CD-0B48-4F78-8FA2-9B4648743A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94B6DBFC-4D67-41BE-AE7E-B3B515327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EC00707F-4CEE-4AEC-A567-AA0C1DAED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AD929196-9F67-4891-851F-44E824C8FF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43EF7AA8-D177-447E-9368-33347BD3D3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A800E40-54B9-4575-8114-EBCF52D4A8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8C24035C-A76D-40AF-9265-4004D6357A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D3041F58-9722-404E-A020-371435E53F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EA0CE7D-0726-4553-A125-AB752B379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4CD725DE-AE94-4D67-9BD9-594F23A5C5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A67170-7051-44E2-B6AE-D294A42E54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E5E0628-7809-4910-88AD-00346855C4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3EF651A-D6E2-4920-A40E-DCACE20707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445FFDDC-EE0C-429D-8285-E7735A49AB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D8DFABB9-14D2-4E0F-A678-AEA174E91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8E701F7D-889F-47B7-A6C7-85832C867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60D0B39B-E673-45FA-AA4A-98A3CC9E6A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2A60315-9B5D-453A-B9BB-00FAC305B3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615AD970-584C-4E73-B03D-7DED8AB39F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C8F11358-AECB-44CF-8ABD-9D9B9E9CBF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C17EBD6-0AFE-4CF0-8736-7E09CD6FBB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C0560E54-5550-4954-A133-3CC5B84D4B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CFA7925B-B9CB-4C4D-B231-3C53DFAD2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974D454-4AF2-49D0-A22E-2A184C98BB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1D294822-4958-41D1-A09D-90CAEFC4A1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7E1208D-721B-46A5-99BD-2A928CB98B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3A7F01FA-4838-4902-BD03-29CF23B401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1636EEC-311E-44DF-9DD6-C32DD8950A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3113E08F-12AB-4EF3-B7B3-0DAFA71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DC23D05F-929C-4933-BE00-5FDB60DF4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D2BC0FC1-3832-4DA0-A6B1-9176DE5271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0B0523A-D7A8-4860-AB4F-9262437798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2642E616-21E2-4D49-B7DB-117FE6036C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C30DFC9-D3ED-4F5D-B5BC-B20423AD0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E956F431-DA49-4FEE-914D-57D062CCA3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696D748-12D7-4BCC-9E8D-34E954824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28CCED9E-5E71-41A4-A83F-5C0C5A3B3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BC1C034E-8E31-46B2-873F-A1C02090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5A716707-EB06-4323-A0EA-DDBF5FB4A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28010EE4-C9B4-4285-806F-B5ECFECE49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750A21A5-553D-4615-9542-03ED695BE8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5AD16052-EF54-437D-99ED-38DDCF5CC9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1A798149-FAF4-48AA-987D-C35F8636A4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9F06B144-D913-4316-99D6-01BD7B200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B5336D5F-DD53-439C-910D-090650E30E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C141AD21-B830-431A-8817-FFC1A7FCD6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8F404A5F-73FB-44B5-9ABD-F5FCA66E8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3D4C3B4-CFAB-43FA-BACB-FD34F985D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AD2092D-625B-4A58-B369-8359611D8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A2FF49C-1CC7-4652-9E1B-29307C4B3D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7B0CD2C1-D676-4D9E-A610-B87CF7E2E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6992F5F3-EFA1-4A3A-AB24-2BFFA845A2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D1429A4D-03CC-4098-9970-147EF857F0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3C54548-EB18-4C7A-AED6-A85E25011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20A104B7-FF94-44AE-960E-0C3655073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CCB1A3C-1A04-48D7-8144-67F6E08374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B56ABEF0-3FFA-4644-99CF-9FA3F2FE3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EB56CFBA-2DCB-4018-8A0B-9EF9D49439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389FADB6-565C-48A3-945A-207F0B68E0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410F151B-32A7-4EE9-B3A5-7589ABFC56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57E3902A-98AF-47A4-9BDF-BFD11733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BD4B44BD-7B97-41C4-A227-FFD5ACBEC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E5B8B66E-D67A-485D-A7C8-03AD7F7AA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5B342AF-6551-4C3D-993C-6578C21240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A6E965FF-7F17-493B-BB50-2E5AC926CB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A9DC4B92-6A7B-4F5D-AA33-EB5D96C1DC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AE2574C-0C00-4FB5-83DB-6F36D15EE3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363D55CA-17F6-4A05-A4B1-2AFEA9B38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B6873F85-EB8E-461C-9645-C3D7925787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371D7FC-94C0-4DBB-9CD0-63F1032B1A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F71A09D7-75C8-4389-9EDD-66EEF75FF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39CEE99E-C106-4769-851C-53073A956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91CCF4E1-1216-4733-B4C1-177C45F179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67EC1BF6-EBD1-4409-9895-017DFBDB89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73F1F62C-3866-43A6-BC9D-CF1C4E46BB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59EB07C5-21FA-423F-9E4D-1ACF7AF599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766BB2FA-E616-4874-AC23-D9D50CBF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B7EAC03-9743-49F3-B0DF-01A766DCA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61D71E01-BD61-4EA7-B9A5-EB406AEF31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FB9C761-13B1-46D7-8638-1B68264437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AC31B0FF-3EB4-49FF-8364-ADFC47B1E6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23A702E3-6786-426E-9E56-666C7BF43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BF448FE7-90E8-4BA9-8C90-0788BE6B08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DA2EE62-6DA4-437E-91D5-BFE451605A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B383C5B5-8734-41A5-A7EA-005F6B864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AC3630BC-BF01-4FDC-B0BF-C98B6896D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2E19BEC-34C2-405E-AE9F-6271D181F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2B7FF8C-1B04-428D-A482-2AE41EB2D6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EB7CD19C-1D16-4E07-87DB-83A6DCE83C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2C125B5B-2ADD-4D3A-B71D-7E62FB362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DDD1BC9-3C60-4C27-A6FD-F6EE18FA2B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C16A7CC7-0DB6-49A1-A825-FAD1B78CD5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7F56A41C-2245-4ABA-8DA8-ABE0739B5E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DBC09901-3AE7-4272-9458-1404941618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8DB1F594-32F8-4439-970C-60A39C79E3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806F3C8B-BDC7-4DFF-8A6D-6FF37E20CB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AAAFC41-CA2C-4469-84E7-D29E7FBB95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68B6F6A2-6B18-4D5D-BA30-3799AC7509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7B0D1C60-5819-42AB-885C-2647F3D654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4B8F23-36F5-4811-BD94-C3E92C3C07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5FF33785-EA60-4DE3-8FAC-3A603A0DAE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E0CD5E50-709B-46B7-BAF9-708F114968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74E27144-D730-4253-AE25-663E1F8CF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A07CAEB0-C7B5-44F1-AC38-1319B62B6A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581A78FC-5EB4-4F6E-A416-70492C93A4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96BA9477-B966-474F-9442-49B7EF8300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3215570-1413-4763-9622-07F34F7C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565D0F88-8931-445B-9C78-AD843E59C8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43A896D3-C0E8-4E85-990E-4BC73E2418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A11BC9D1-42BD-415C-B1C9-D40280A63B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6DC2FAD4-8E80-4B35-BAB0-9F95682E25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58F76BDA-70FE-465F-9627-18D1E76825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4FAEF40B-0954-47C6-AC7B-7015CCCBA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F011FB6-CCC0-4D8B-95F6-C86B994E4B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EA43F8CD-2BAC-4425-B097-6C99C0A969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D34A509B-D899-4816-BC12-7E58971756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DE483DE5-D58E-4BC3-A1E8-8C36C42B04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AF1DDC9-43F3-47E9-BD35-D10DB5AF3B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C7A55F35-D4A3-4932-85D6-53D658C833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F6AA499B-F0D8-450E-B37D-0CFABD5B2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975BCD8-4C89-4985-AB98-65A5A6DC4F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948E9CED-8EAE-4171-8863-6074A8938E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7B2AD3A3-F332-4D43-A742-44F59DE9A8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CFECB26D-AA04-4AB6-8EE0-797A125691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44D1933-91D8-4A43-9EF7-9A5BE97E74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B2ACFE53-826D-4382-99B5-3330FC4CA5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E6B67C39-D9F5-4E63-BA1E-E3194369C9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D791E20A-FBE4-413E-95C7-71BF670B46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7AE384-61A1-4CF3-BC59-1E3E14667F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5B70310B-8F78-4BDB-8F25-020A401D2F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9490CA02-2B24-4BC3-A76D-DCC859F85B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3AF36A4C-44DC-4059-AEB8-6C75EAC25A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671E0BF2-D4D7-4AD7-8391-EE9E5CA6E4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9B0C3-E4B5-4243-B90F-2FEADDDC7C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50A60B0-7A65-4BDF-A1EF-032924E28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67E355D8-61E2-4C81-9932-475C14BFB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C634CB91-3E27-46B9-8A01-C22A6374C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D61A28F6-4058-4D48-A3C7-680053EF0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C2692F1D-ED23-458E-9BF7-492828E0FB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B7C2BC5-877D-4C75-B7EF-01C80719C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CBD2B1A8-F466-49F7-AB26-E043016373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B933E63-7A1E-4F71-9F91-1E98CC7856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8E51DA59-596E-4CB1-B276-FF1B69606E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9CFA170-C319-47B4-ADBC-CABB7AC7B5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D1C21B0A-E1A7-462A-B8D4-C2796F4C8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150ED487-AEFA-4FC0-BEA4-5CF4A9BF8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75348AA-A7BD-49B5-8993-37505042C3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E1FE0335-229E-4BFB-B61C-61FF3BE24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F33A6DBD-CA27-4E61-99F8-1F7FCDE11B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1735F4E5-A6A0-4039-87B9-27923DC70D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187C55F-7BF7-4BB9-807C-E31B54A888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6A3A3EC-1B5D-4EC9-95C9-D76E0275C8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400DED8-EB2F-4368-A28C-34554AA11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3736082E-EFB7-4DFF-A5E3-67BC46E07F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7749D10-E5CB-4E61-95E6-7E0493BE55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7B10E14-160E-4B74-8644-CD30191624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AB792144-347D-4CC1-B61D-D42E64E831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1903F01F-5235-4AB0-B041-E2F654C54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E129E223-3872-44F6-87A2-A71CA9E1A8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33D4E2D4-B3E8-43E5-B162-5089CC0B77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BCA1B93E-7D67-4008-AA17-FB2D56FF1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EDF90BAA-22B0-4A3B-B8C8-D1432E5BF5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70473D30-EC07-43D5-B4A1-988B5C672C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A500F70B-0FCD-4F64-84B9-756B8DEA76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876EB71C-2CD1-40DA-8BF3-C94C0D7BD1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A42B6B61-1132-49B1-91E6-B7F6F961D5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86127531-F40C-47EB-943A-06ECB597FC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25FA3472-506F-4722-B99D-4935F46AF4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4FD95CAF-C013-440D-8E33-FC48B14A88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6642D96-8B8A-4A0D-86AA-2027911034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CCC3FD9D-130D-4E11-B57C-165D5174BB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2660AD8A-B3CD-4BF7-BDD9-68CA6CD86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AB7DFA6-3DE5-4A19-B32E-6E0C2400C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71C584A4-5464-44BF-9974-1FC88F125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5191D0A5-5BCA-4A07-BA0A-E7954636C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E75E398-1EF6-4016-97C6-5BCB86486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4E5ACF5-CD7C-4B51-A382-5A6A277AD9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D7535150-F395-49A5-A432-5A009CF3AC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5A30A10-5DEE-438F-9FE7-3B8729CF12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4F6BD099-1BBF-4DBB-A3D4-12AD38EAC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A16C4A7-E505-40C6-827F-BEE9542DF4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5C3D133A-3BE3-4852-B466-ABF9689553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719C5E0-861F-417C-BF5D-21551B321E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B09BE4AD-86FB-4561-B65B-A33A048DD7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400997A2-FBD8-400C-A4E6-272A3D2ED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3F0684E0-EA57-4799-8456-B2661BAB6F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58E89778-E9DE-4D4D-B03C-C1E3892C9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76DF8280-5B79-42E8-AD05-D1525D609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2B722F71-284B-4D2A-9129-3F26F1F40E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4856B33F-1761-4264-980E-E552E73101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A5CC152-2242-4AB9-B163-B74982487F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F418656-D671-4EE7-8024-301E19BF8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5BCBC409-2E14-4FE0-B045-8B3CA89CCA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D6C4551-EF32-47A6-AC3D-F66EF66437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BB5AE337-11BB-4919-97B5-4EC22D7EB5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B8E2BF80-BA83-41CF-BB64-69AC57D791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A4E78515-84A4-4960-A38B-6EBD7ABD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AF620455-88BB-4D17-B31F-2FA996938D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ED1F4BA-324D-4E82-BCEB-24A47A6466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737D608-A764-41FD-850B-54446032EF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D788BD20-EC09-41BE-9E2D-0C0D81325D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12D6319F-7880-415D-85D6-FD3DE1C48D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75E669FA-EC37-4C4E-A45A-4DA12B5A77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60CFB8E2-D4B6-4ABA-A579-8D79AC0618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321BE07-2D6A-4EC5-B924-DFEFC0FC16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91097E7-F00F-49DA-B06E-CAE225B80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C3E39EA-82F0-4A1C-92D2-BCC463C80A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8D5B1CD-203E-48AA-89DC-87A98488EF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243D01E-BC56-4E29-AE2A-44791DF87E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70402107-922B-4714-97BC-FE5293E783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8825ECA9-1AC6-4B90-819A-198B0E9769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C5308A5A-3920-4EC0-B2CC-036615DE75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7044F4A7-92E2-488F-AAB3-DA34BC7F1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048F100-4D2F-4225-99B7-8068DBDFA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80A8C40-E191-4AA3-9A1C-8D3067F22F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7D83084C-2EC4-48AC-B201-6E2AACE1847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362B72EC-0762-46CB-89ED-8B43D7329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EB78C3AE-7D9D-4D73-97DD-CA84C1E724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6F48D3C-C8E8-41F4-9F35-E374482940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7FD102F4-ABC3-4E07-8175-A8939DF385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C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C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C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C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C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C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C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DAD03B0C-8D6A-46B9-B37E-D93151630B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F879875-D8E8-498C-A284-2392CEDE05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034E4B3-124D-4882-9852-6B78F8AFD4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187A7D2-278A-46ED-8AEA-0E80FBF323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98B50CD9-4775-4B21-90F6-F505BA2EB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64A97F63-3E61-4A4B-8FDD-28FEC2FC0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29A8CCCB-5DFA-4390-9DCD-8C6482E7E7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47F0E61-7C5F-4EB7-A97C-C4D59E6056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E91E683E-EA31-46B8-903F-9CD6A139FB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4EB26CC4-A1A3-4B69-9D8B-FABC2B98C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44A9D2EC-5C33-4F36-B54D-EC36A19B72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9E9C5DC-FC83-4F86-98D3-43909D272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4DFF11AE-7C98-4CC3-A97C-3B3B581913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8B97355-1C6A-4132-99E9-F81572479A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759E745E-8944-4B7D-AC7D-88DBDD829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98CE63E7-2F22-4067-BB26-4EE219D267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36C2EF2-DABB-4898-965B-626BC7FC0F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9DBC5C5A-88B0-463F-B90F-8A6454BA1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814D836D-EE5C-405D-B5FC-9596E70356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30FDD6F-813B-4EF1-972C-2D09F75EA6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D21879A0-41CB-4CB6-83CC-208573FA61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FBBA7E-51CF-416D-9888-FB1726D87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B8D17C8E-6F66-49FB-9C81-69918428C0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2AF822F6-A5E9-4CA3-BE34-F14B181C7D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E9A839C-255E-4676-B87C-5672BF914B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9DA6F290-9E9A-49F0-A0AB-2F28D0F719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E64C2B8F-2B2A-488B-BD7A-102EEA143F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17CB921D-D443-4214-AF93-CBD4575E5F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AA8B5928-B70E-4A8A-B853-5AA8A4F3AB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67D69FFD-0D71-4527-90DA-03981EDC79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E898112B-4AF7-406B-94FA-E20D0C8057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9B4DB583-37E0-4AFE-9DF9-5905DD604A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6BC36F4E-A1B7-4D58-8521-48E48824D4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EA608BB-3D4B-458A-B0AB-BB95D17409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D3F631BD-5DCF-43EA-BFED-29E206BB78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6FAA8DE6-F43E-476D-9F0C-8A0ADCC882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69CDFF6-092B-4355-A823-57B04B31FA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9B4F36-0DEE-4470-8B33-4D3018398B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DA387964-4318-4409-9A94-A3DFCE136C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5D818779-A7A8-48A8-8623-5F7562D1E0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57F21E9-9F17-4A7F-A486-6D510DCD9E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936A239B-0B84-4541-AF2D-5F2D085949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BC3D1022-CF11-451C-99A5-6B1343698F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F86E15BA-B80E-4947-91AF-A23A177AB9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AC5C6AA7-1704-44A0-8A37-FDFA150D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9EB59B8-D652-40FA-91E3-2B6EE9FF3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1C224FF9-EC3C-452F-964D-C1E2332E81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3DD1B32E-87FD-4685-89B1-4C29DD250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96DEFA9C-A646-4910-A865-6561A7DC6A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EC1C05DA-A0BA-40CA-8807-9A7328BE4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BAC1B0C9-18D7-4CEA-A4B7-A83A3CB2EE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B55B98B0-E081-4724-88EC-3091EC6CA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C87C5D5-9352-40C6-B7F3-DA81A0645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7E8EFAE0-9F02-4476-8C40-00AE47E054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A6C0FE3F-20F4-45B2-B5B1-62F0A250BC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B03CE38D-0D75-413B-97E4-889107790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C901B405-E60F-481A-B772-84FF48E2D3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C60815BD-3F93-4D92-ACE4-6EEE07A703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73BF602A-B18E-4BF9-9B60-F6CE7FD677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EEB85551-1198-4BC3-B7AB-6D431C23D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74E6805-B8FF-4F71-B4FF-A9AEAE669A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F455D8C1-952C-44DC-BE33-724797F65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AE278B78-DB18-4874-B2C0-972F4E8C5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5343FF-C2F0-465C-AE6D-15D9686847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4E09D76-A481-4578-9839-B0778089D3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7262A01A-C8FC-4A08-AD20-E00017F891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885362B-ABC4-4E3E-98CE-02F9E421BF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DF69A0F-799B-4301-9C43-DD40CA798E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12E5EF2-57BB-42E9-8289-1690FBB420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3F1888B2-ABE7-456C-8702-8E6D4BB73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97727918-C8D7-424B-ACE1-DC50F7232B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ABC82740-A3F6-4155-BB9F-A8A51C21A4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E9F75ED7-B1D3-4138-97A8-77B9B70CED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64CA38FC-8E92-45CD-AA95-8569210EFD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3DFECB38-4DD6-406A-9CA0-F4C263B03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A691649D-A7EB-491A-868E-9817D5C30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39B61B68-C5F9-4926-820F-73814D5EBB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EF96AA78-7080-42B7-8EE6-57669C97F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5287EFF3-4D5E-45BA-A1E7-8A6EE6BD1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A883D61F-88FF-48EB-A230-AECBDF10C1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422CC155-B79D-4DB4-950B-39D8E592C1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8A3E3FAB-FA1D-4D1F-9171-4833C7D618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91216895-0153-493E-BF52-BD857379E3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CBA8A2CB-4B58-4317-A6CF-BA95F683EA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AED34AD3-5FB2-45BC-94E8-244D655D7F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F0339465-2281-464B-AB5F-995E7084F0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73476570-E523-47A3-8A66-CC5F6A084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A4005F27-33DD-4FB9-BA92-B76BB21D66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86AB9F4D-4AFE-407D-B852-8E344BF183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763B5122-AE4C-4587-9DB3-249E762A06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81CA9DE2-722E-4B40-BEEE-E7206AC40A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C95AC3EB-A52D-4E0B-9381-0864340B9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758276A5-3244-4698-975E-122CF9AE58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D6DA4F39-9BFB-4DF2-96C8-25445606C4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77A376BA-112B-4968-B6EB-C3F0C80A02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EA1B3AD-571F-44AB-AF31-0E549C4E2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3C057581-271A-4A41-AFEC-3EAED42242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BD11FE7E-05EF-4CA7-99C6-FB7BF1F5A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3C20E86D-3C9F-4190-B7EB-2DF562878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5380C706-DCA3-4452-AE60-C84A8B431B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8B23D5F3-3680-4F11-BC99-0A84EFDF4E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BAAAAEFB-AA74-4A78-BDF8-70F672C77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69C4CAB5-F046-4DA9-B972-AB985B52F7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34AC5E75-7640-44A8-BC77-390FCF4643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5D8A3F9B-A902-4EC2-969B-E54AACDB59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86B44AFD-9298-45C3-B13D-9C821CC603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71380D46-CDF6-4FF0-943D-E924502BEA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F13B9154-A68E-45A9-8BF8-CC35B1BDA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9B2652C5-8FFC-4818-97D6-3E7A0FCB0A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D47F76A3-E157-48BA-B8B0-7E8BC9A4C9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8C88B04D-C048-4337-8BE9-80C5DAB192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75A5DF7C-7250-41A6-A7E2-6EF8E6122A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D2BC9BCA-4E4D-4662-9AA8-EA795E590F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356D4AD-14FB-4BA3-A16B-C712614FD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1DFB87D3-9307-4242-BA61-789D8CC22B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C8D8B54B-A4EA-4400-B4EE-E88E5EF7E9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C95FDA67-29D2-46D5-A3AB-897B9E77B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2A9F4E-9225-4BCD-AFC1-2639F2C281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398815EC-A1DF-400E-86FB-FCEBC10255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41DAAA78-6DDB-430B-A4A9-8CEF7A7C94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68C7A1D6-5E45-415D-AFEF-EF24F535BE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5DB5DAEA-B8C3-47A6-8F80-55DA5A4C18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55282852-A466-4037-9CDF-57DDCA9D19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2D66804-9D30-4FA6-8ED2-18A3ADCB34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F9A2ED7F-8C2A-45B0-AEF7-C0A29FA05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42F6528D-F8EE-4604-B4F0-F5D7FFB582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14E83AA5-FA17-4529-B0AD-3A23ED28B0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7C107321-7DB9-4227-949A-3E53EFE4FF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B544726-CC46-4553-8335-F708949572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19B485F2-A554-44BA-AAA6-26DB3EA23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B34D0DF9-59D6-4B5A-959B-B5D2490A64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77CB96CB-19F0-4FD1-B74E-74C5D77B1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7C294AD7-95BD-4CC7-8A0A-AC242F9FA2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6165562-E750-4668-A789-4A500AC326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75A7A2B-9EE0-44FE-A676-C28B5D2CBA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B412E228-6CAB-40A1-B4D1-D728B6D273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B52FCFD-FA02-4FDF-876A-4ABEE9C89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D02E74AB-283D-4340-B53B-44D5088B9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BB65517D-CB00-4839-941A-8216DAE4AE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53C19668-E998-4EC5-A6D1-84B84A6BA8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ACF17141-35CB-4DC9-8928-9F1A4B2D9E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9B1C3F76-D22C-4856-AB92-9EC85F88A7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5BD3FB95-1FBE-4833-A3F5-F9AEF1AA89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9C130F6D-6D47-43CF-84ED-6CA86E844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37E9DEEA-9707-49E5-8BDE-CCFCE63E46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BECEFEB3-1931-46A4-9062-60466CC151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EFA740D4-6817-457F-8FB0-F63D05CD09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D9C800D-1517-4918-8645-26248E99E1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DDA8F9BB-5948-497A-8CE2-131A200E3A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BCE5725A-B2CA-4A5C-82FA-8351C4A229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320A811D-7ACD-4A93-AF2E-643BD48338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CF53F3DB-FB81-42B9-924B-0A67002FB7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2CBEBB74-0990-48E5-AD8A-77A0F29C03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1BE612AE-608D-40E4-821D-C473C25744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8D7F5D9E-EBAD-45A1-947D-5868859413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E4B5D851-DBBD-431B-BC86-7580F56DA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AD92CF2C-D4CE-4FC8-80C9-5A51D87CD8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876372E-A9A3-42DF-8E6F-93F1040ED9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598EB6-91CA-4A5F-A6E1-69F43EF5D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C98AB811-DF5D-419B-92B7-05F5F82E41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8D71DEF-1607-4315-BEFB-CA70AF5638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238F2E94-9734-46FA-8F74-E6C32F596A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09066B-9480-4272-9EA3-7BFDD05847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C77DACD2-EC87-4D6F-A6E2-F96BAC738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9C05AA31-7952-464D-A272-48C099199F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706B9EF-5716-4717-8E29-229F55B9CD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58CBFF25-AD36-40D9-9609-B6C71B7AE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DCDE8462-350E-4E1A-BA32-8553D83908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548A7657-F053-44FA-988C-660F4C10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6C3B6AAA-52C9-43F2-A426-933EAC8C2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27F31C3-0431-4811-838F-DDA74DC18E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C1E294F7-A607-41EA-92F9-9858BBA26C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1AADCA58-A420-4FFF-B54B-F003D3705D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496482CC-5EC5-4B23-BFB7-746AACDE6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BCE80EA-7195-4120-A939-9DDB18B48A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ABB7F2D6-EDB3-460A-982B-405C461E78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97E648E8-0B30-45D5-B946-5104BEFDFF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6AB2A020-8A7D-42D9-A595-FAF6773264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856EA1CD-1D7B-47D8-92EB-D6FC131A31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F447B33A-5218-4E3B-BE89-7C4381C284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4B0CF29F-A835-49A3-9A57-1F1AB5CD10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65B620D8-C6BE-4B04-B6C6-4A5E938CE0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E4D34112-8478-4635-9DEF-6AE917684A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CFE4285E-18D8-4EE1-9689-99A75554CA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560BA276-085B-46FF-9856-2BD60A1586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16DF78DE-28A6-472D-AF92-42532932C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53A2CDB-52D1-41EF-A698-92A0663181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EFA4F9-A4E4-49DD-B559-0152DC36F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7B8C6AE3-F62E-4F53-8AE6-403E4A12C6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38F5D428-7A67-46F4-9D0C-4DC6101F1B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BDD270F4-89A9-4001-AEC5-7122F4E67A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6380C492-2D17-4CAC-B11A-713A4156C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44577C1-428E-437D-9A55-3D6D1D71E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52D16062-91EF-4003-92F9-03049676EE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8CA8A354-451D-4367-ABA8-619C71935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D041B187-C825-4125-A9C6-3ACEAF7F16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652EB6D-768B-4919-AE1D-F8973EDCA7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108A8776-57E2-4E49-94B6-0546078D43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992DDDF2-A0CA-4F7C-BB02-F9B06A8AF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53D155EA-16DD-48A1-9805-FD75BACDA5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4D1E71B9-F05E-494C-96C5-24153F4E9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F004113E-7A0E-4CCB-A83E-C38D60C11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9BF4B23D-5555-470D-A0DA-8DE83AE55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E9FD30CB-4C4A-493F-AE0B-32B276FE36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9FF75F1-7A3D-4326-8600-9F2BDA1DB6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66E30649-4DC5-4860-B1A8-C771413BAE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637C40F4-2F13-4457-AEA2-156F343899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5F098B41-E93A-4B5A-97A2-7AE7846786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4356E38-7113-4C29-B3DC-8D1B042850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274EE4A-1892-4C4C-A5C1-ABC1565578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9E63FDDC-622C-4CC2-B98F-AC8BCCB0F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2123C1D4-73BA-4AD4-9FED-FE57A70E5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3E13AABE-EE40-4537-AA96-9B63D141F0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24E25FAF-007B-4C89-A4AF-8FA8F66B1B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F3966C4E-BDF8-4BB9-A440-E5E107AF29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11C65BF1-DFC3-4C4C-BDA4-04372FCAEE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939A17A3-7788-4467-A0DC-B4B58553E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422649A-DBEB-4904-A324-3538F9B5C6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8F43EEE5-59D4-45D1-BE25-E0300DCA9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4F5AEBA8-DA36-46BB-A392-E60E97AAA7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5117C40A-CEF6-4916-95DF-A42B5A316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F8081EC-6204-47B5-A3C6-285A8B7936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D4F7ADF-3245-4E9B-8F15-8A4A35E813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C1913994-853F-4806-9429-8FF095F8E4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3FEA83F1-1384-4C8A-B42D-27A000DC2D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C8C39BD-6B98-4D4A-8515-C0A2CE166A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91E3E225-6D36-434C-BCAA-5B7D81291E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1DD876D5-F519-4710-A468-70A955F6B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AAD2373-0087-4CCA-90AF-2AB2C3532A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A3E06099-AA2D-4D75-9208-4C42F2C16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CD444FF-25C0-4BD4-A2BE-6FD61BB18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EAD4C405-6EB1-4FE5-9678-822BCA69AF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80CF8F30-A6AD-45F2-8C0E-7B95B63553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F5D29A87-1F3A-4FE1-BDED-8432ABD9F4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C1E4325C-700A-4D11-9E88-7F3938F33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2AB3DAEE-C7B9-46E6-8697-5D839EF0E6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DB115830-2D3A-43D1-834F-BDC30899B5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A31B6F16-E97F-4257-9629-AA6836D4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E915A072-C93B-4E2D-89D8-AC777A0D13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ED0BF24E-1D31-4611-A04D-6723767052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1D29566D-A386-4C3B-A5BB-99156148E0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D7B86F2-5822-4306-A185-8DDF9775F6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BD47BF64-B79F-42C3-89C8-7CAF8076D6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5B083D70-BB18-4CEA-9ADB-B7A7B60901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995817C2-6AC7-45C3-A1C8-43FEFE9FFA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1BB49F23-B365-4C79-A351-311CCE0747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CBA4CB02-2FD9-470C-90F0-EE6F0B54D9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83847536-5F72-4565-95C4-3BFFD71879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A24B205B-D63C-4722-AC94-B64CE37897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693580B9-1E89-4992-A0A2-B36102C0D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232A654-03F7-48D8-8F28-C8D397301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ABD22A4E-ADA3-4F01-BB7B-5F3B103BED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E172E2A-8D70-4483-8F21-19E594FFB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B253A6EF-1DE8-40B1-B1A1-1C2A5145C0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668E62C-F55F-41A4-8889-312D6564C9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48DEF2B8-D4FA-417C-8F0B-A57001609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47C6865-4F0E-4A9C-858B-454FF0263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7895C5F-5DF9-43EB-A942-94C6B16D10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28DC8AB5-A7AE-4D36-ADA0-70B27FAB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50BAE5F-FF25-4497-A304-15018F8FD3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EFB63B1F-62A1-4DE1-B43A-BC8641462E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AE115FE2-3C14-4B37-B86E-87612D8D2C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26E1BC7D-37FC-46B7-8753-8C3AAF6308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68839902-2451-4CC8-9C4C-FA6F35524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3C50A564-DCB9-472A-804A-CF04779BB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2810B15-D5CC-4135-BA3C-C8BC156CE1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3D9604B1-13C6-475F-8572-AAAA37547B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3425BACE-8762-4B2C-B55A-B18E67682A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9648EEA7-562B-4199-B3EE-1D78A90E41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FCA491BB-7C9F-4E12-ACBA-8E5FFD09B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DBA8F693-5BCC-4182-9D9A-0A025DBEDD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2D35CE68-1B1F-4B57-B7C9-F3DC942EA4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83F3873E-4A6A-4154-A250-9EFFA959F7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AFC0B0B7-267B-42A5-A9EB-26C0C5C633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976B2AE3-8FB2-48BD-A6A1-B9C303644D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1DA8664B-9891-40A1-97A3-639B6E319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7D1F132C-5B7C-4794-8A3C-F69FEB1B4C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8C64BB7F-EDE6-4F84-8804-5927997C0F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E106F79C-5E5E-40F7-B9EB-22533FFDEF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C6CC5808-77F7-4241-AFAF-A3E8F3739F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E626C332-AE14-4A3E-8244-6601A3BD1F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78AD1B46-C2B5-4961-B201-7177646803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CA2EAB22-28B5-4291-A12C-3EFAC3355C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293A7319-616E-47CF-832A-F3A04068C4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6523E159-33C9-45E1-859C-8B8DDA19A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7511AD5A-F893-4F46-A926-40DD85CECA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DBE3BA2D-6E8E-4117-B1FF-5978C017B8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52E3F0BB-6386-4C13-AE87-F325614E8B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EE312C31-0C64-4068-944B-021086D773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B3703509-384D-4C7C-A32A-930514446E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42CEEB2-1EBE-4E87-961A-15989A1558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EC0F44C3-26D9-4E34-A1CB-84431B57DE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5817DF1F-5BB6-42F3-94D3-916574D617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CA632510-12A9-4A7E-9516-8B09B1F3F0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251EC54E-D93C-4BA2-92A2-660D32DF39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311D1657-A0EC-4F45-A8C0-00A849253B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3FFC2A7F-6266-4408-8874-2C468C159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D0E9B5FB-1D9A-4F5C-8E50-00A0506D1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9F89FE1B-3E17-4C09-882B-7C9B3E07B4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8D1D127-2FEC-45EC-925B-C36207EB28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CDC7BE06-0E72-45DD-AE2A-7DDF7A8CE1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EACEA214-7458-4F7A-8698-842EBCEB59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327F83B9-01F2-439E-AA3D-61E8FEB9EB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E02F5B76-9834-4DFB-BAB8-FFE4C875A9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FD4BD900-2050-4BFF-889C-278F2AAB77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BC47A91-958F-4951-AFC0-C6A709A2E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BCFAF444-4EC0-4898-A338-6696EE5EA5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916EAE7F-6B46-42CC-941F-B507AF261A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B20CA31E-CCF0-48AC-8976-952D7A2233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B9E911FE-077A-4E6C-8221-DBD9205495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17C504B0-3ED8-459A-A495-08DAA4910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30560443-7918-44AF-9E6A-4A916FEABB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88670B8F-034C-47FB-8545-4EFA0F7C2D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A7BD1207-C853-429B-8D36-814963F83C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C1186C03-9DB7-4C57-BEFA-7A9DEA3F65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39145452-ADA6-4BDC-9C93-096DA6B97C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EDB27713-F3D9-4174-85DC-46D052A03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9C39143C-7558-4F53-AE03-351089A8A2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ECDE4CC3-F59A-4FC3-9B97-AAF32F9766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3B21A8AE-2EE7-478F-B1EC-2EDFEBBD77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E1AD9BF1-AF57-4215-A69C-E5CDED98C1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2CF5EF7C-3C67-4183-AF0E-A978C4E83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E83302A3-9445-4B88-B059-63F816F0F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90E59584-9037-4743-B2A3-27DCC06ABE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D94922A8-F3C0-4B9F-9A76-69C9459EF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E9FADE2A-5302-4F07-B5C0-E707AC5D55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216ADF28-9DB5-4535-A2AC-FA3F0D065D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51F5F2F2-167C-4F95-B6DA-AF9D2AB5A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DA6A63E-46BA-4C8D-B6A9-CD48868CD5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4AE502DF-7948-4A29-A932-F6B725E957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36DE873-885E-4801-995B-20DB51EFA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5DEF8956-14BB-4D94-8D47-47568A5E71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D8CD817-CB13-4F6D-B96E-3CC3FE0301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34E9329F-2726-4683-8927-B32FBFA0B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7AA63B00-4C13-4406-8478-BCF1E2975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A83A387D-9483-43BC-8EDE-8E45C261F1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9B601D8B-267B-4923-9AD2-CEDFFF487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4410C6D0-4B2F-4975-8BEE-EBC35D7295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9FA7E241-9809-4368-9DD2-D10E0F021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488DAFD9-AD53-40EE-930B-DE0D83BFB8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3C94348B-BED9-4115-8C3D-6B6CE8193D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2796B285-F896-41A9-BA7C-4DE08F4608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4558F796-332F-4882-8C87-F8B9362E62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16EB0F44-0F30-4309-88EE-DBF106F04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5B5C11A5-87D9-424E-ACC3-312486B600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B8547CA3-BC4F-491D-B045-EFD01A43C3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7E4DD04F-8EFA-4F93-AA62-78954250CE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EAFE642B-A3D7-456E-BAD9-E57EC0A6FC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E5F8A9BD-F68A-47E7-86EC-85E3BBD82F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5D852B0C-415D-4395-A81B-8CBC14FE0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974F0C39-20C4-45B1-A42E-683873303A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43A01F99-8F99-4B7C-81A0-083BE55D36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EB57B63-0A69-48B3-8688-AF9B0BDB3E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FF4EF217-AC8D-447B-A4B0-A72D3A9F15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D5EA4C99-DBB7-48E7-82F7-D5809B239C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2BD22821-8D7D-40D2-BFDA-4412360A06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BB12A7B6-172B-4E5E-9127-39723DCF8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91DFE780-6064-4DB9-95DE-A256C4C814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E0B5AD8D-A227-4D7E-8335-D9F79309FE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18468F19-FF23-472E-B189-37FBAAEAB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F54CB563-9C78-4667-97E7-3972C246E8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66A00680-3516-4C30-8C58-DB12B4B006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35CE3D6-1992-4A67-A261-8DA217F1F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DF327141-C8FF-4A8C-B838-F336263CC6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BFC44030-E514-4BAB-AA79-45B84D7F30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A568C53-A244-4FC7-9C31-3B67F4043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DB045C78-9A4D-48CE-A610-83F3BE29C6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B363D84F-5D69-414E-9F1E-0B34E5754D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A93D8359-BB13-4966-A976-91B836C1A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470413E0-035A-49C6-ABEE-67300AB51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9B81A3C6-70B5-42AD-B691-72AB55CF07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C4B8C496-FC27-443B-8380-4F91F27FFC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8154774C-DE13-4C5F-8079-47215983B5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4C366AF2-F3D0-4D56-B2B4-E9FB62C6B6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C0122918-CA9D-4BD2-B730-ADD5249CE5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13C24E0A-5921-4516-8DDB-4D2AE9559F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BAE94FF-A85A-4FEC-ADD2-375F2CF79D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1A9566FF-E0DF-41BE-A02E-D1B48D741F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543AF5AE-52D7-42D8-A663-2878F87E15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59832ED9-7A65-476C-A57C-676BA4AD46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857177AB-4113-4F3F-A5AF-48360D22CB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94D98A28-DF93-4921-8567-13578088D2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B19634F8-A227-4AD5-B6F2-BBC277E40B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9ACF0ECC-60BA-4857-99F5-C1DB9D076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7372AD77-5E64-4321-8311-C56F75366E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56455325-0972-4961-AFAD-D03F80A1EB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671D2A91-3B33-4019-9CB8-8476DBC1BE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B25692A4-9261-4F78-8AD3-440698970E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79911472-6CCB-45B0-9A95-6DFB2E4D2B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AF103EFB-F8F8-468C-9BEF-9C878F6FA1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84EBC355-2178-45F3-BCB9-A8C4DE8E45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6400F58F-03B0-4D1D-AA78-7EF21810F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51529371-5AB4-4A14-A0B9-77EFA80D0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D7815290-DE60-49C0-9668-748CF76B9D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7434C14D-1DB5-4908-96D6-6998C27CA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A4876B48-8FA1-4D9C-9A5C-20C95707AF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37AC32B8-29A3-495C-B7C0-FC357B41E4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570EF888-4508-48CE-94CB-D1E03ED56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2B4BF628-F71C-43B4-B491-10B7513F39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AFF58194-B6E2-4D3C-B33B-062F48FFBA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B2499C7C-5308-4D24-AB1A-4A00A2BCDD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BED5A0DB-83BD-474C-A6CF-B1D6F97E1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736D28D2-E481-4891-8B2E-E03393B026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A997A4D4-7668-4663-9414-39B0CC2C8A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E4F67CA4-0501-41D9-A3E0-6880DDF005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71B14289-D18C-4D76-9956-3D2E5773BB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A70BD58D-4E82-4F90-89DD-796D538A85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A4F07E25-894E-44C7-8DCE-2C820759DC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347B50FD-10D1-4BFC-9D43-74AAFD33DF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70E9299D-5971-452F-AADF-DF7C46E10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B5C2E8CD-D3C3-415C-BD63-6FD74FB26F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861C88C5-6764-4825-B670-11AC9A4878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8D95E4D0-1B62-4585-9DF5-EAE03C09AB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B29B3B62-30B3-43F6-B722-FFAE300C0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BD90D986-4E93-4F3F-8A73-394CD8D7C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E14F8344-C58E-49DB-884C-4EBA837CA4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29A855EF-C74D-4309-BDC4-DAAFA1B7A2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ED44062A-3C70-4A75-942A-DD79F9C7C6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5D479CE1-D3ED-4398-948F-29FC64F364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1C661A7C-A7E3-460D-8E60-EF3DACD91C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58D9222E-D068-45B5-AAF2-F56F4D7D3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EF0AA8EF-E170-4935-AF31-CE1347ABFE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311937AE-E752-4288-9E45-033826A639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F5229F9B-6141-476C-A3E1-B0DAD88F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E0378640-5542-43BD-8145-F31819A368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DFEDC8D9-5F85-4C09-9042-10BB45B635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8B967E32-407A-40F5-AECF-6D9612ECDB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77BDAB7B-C8B3-45B6-83CD-91CE26FB16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5E4D5D33-46C7-4D08-80D2-2D95A7E92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DE515F71-B147-44E1-8F79-93520E492E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D9509D7D-F63C-410B-9153-5BDA8541DF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82D03B10-225A-49D3-82DF-8BF14C43C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8C32D2E2-F5F9-4AA1-A746-2121B7970D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3E2B90A8-9302-4E7B-A69F-6FBE898EF4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3ABBE907-9AE8-499B-BFD8-046069BB8A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7772C02E-A6B7-4571-8D47-E4F50DF6BC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E362DC2F-7C08-4DF2-86D9-C04089546D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C11D6428-7E6E-4C05-830A-6DBDB4B064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11F09AA3-22EB-4DEF-A41D-D77391AE98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C4143400-11EF-425B-9D7C-811BB642BE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EA9A753C-D5A7-4BBC-8C32-CBE0CCC0A3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91290E0F-FC53-4173-96A8-B5716EDFC2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543FC7F7-0A6C-460A-A52D-1C1702265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C68F258F-3D8B-4EAD-BC98-B34AC97894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ECCBFF9F-965D-4920-BF9B-6D44022DAA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29DFEE8B-1009-4908-A520-7F67EA852C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130969A-C5E2-4EE8-8D33-DA5BEFB4E2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C6C877BF-0E4E-40B9-887E-59494105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69B16D4-4C09-47E0-BF0F-BC24F5C699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7BDFDA35-539C-4B7D-88BC-5C13FFBEE0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7745F467-3482-48A5-B16D-ED11C8FADA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B207900F-C154-4FAB-AB7E-6FEC70D66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94CAE529-FC77-4CBA-B227-DAFE0F7F95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CE775780-8FDC-4099-83AC-8FD606867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E030A751-4E17-498C-8AD0-99BFAB7F2A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3C2CB1CB-6959-448A-A5F0-59D5B0C9C7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67E959E9-992A-48AB-9847-4761F40D21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CA0D21FA-2069-4062-A277-96AD34A67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88C30279-6172-4B2D-8766-C40C42F9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1DD94C5B-4AB5-4BF6-A3C7-75DC2E70AF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82D7F47B-F09B-43B6-90CD-C56C245E3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54B34FD7-627D-4F7B-9193-50F65D095F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72EDDF91-7F47-4374-834D-EB1C3C2046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2994E55A-F8B2-4C6B-ACB4-6DCB3509BA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992EC28F-994F-4DD3-A8C8-4187F1B3B0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BAED1F47-94B1-4DBF-B4E0-89C37AF621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74936A77-DDC1-449B-AA38-4AFDB48AFE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FA69CEB0-EC2C-4A20-83B9-417CDBC6B0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7E885B6F-79B9-4E13-8D02-D1EE95A628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5B303B01-DD1C-4999-B25B-7A4BF2AE1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484A8C68-023C-421B-A40D-60946EF01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C7EE03A2-B545-418C-B82A-2DA1D8159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1574392F-891A-4FBB-A14C-F9ECE703EA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AA920E84-9BF4-4454-B7EB-E538D744B8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6A7F05BC-53BD-4CB0-8E71-55A8D517CB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3D248A65-52CB-4BA1-9535-F1C5F2B7F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F3AD2F82-4257-4610-B797-17C6E40D1E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6C6B20FC-423C-4454-88F7-F40C8D66CD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986D187B-693E-46EB-8BFA-A0CFDEF7AA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2CAF38EE-9B90-438E-ABB9-51AC28651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5BF02B7D-22D1-42DD-AE71-EA398FA1A6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9365C463-813B-4179-A670-71BFB70A79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4D1BE5A8-660B-466D-8CCB-3198837B98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D5DDF6B-698A-4815-A97B-EC410511DD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1E317CF8-D28E-4A54-AF5B-B22E37994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FCAFC7F-7463-4DBD-8530-8323EE379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EF046FA2-A89C-4141-BDBF-CF91FDC03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96D47D21-6510-4421-850D-C429AF41A9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2E727CD1-DA0A-4D88-B5E1-F1AE89AB38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E29D4F84-247D-433B-8071-DDA92E0500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7ABAFA0B-292A-4461-AE65-5A483F58CF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BFE6E4E4-927F-4FBB-AF73-D53E40701D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F70A2B07-D798-4B72-9E29-7FC59FAF5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CACEA28C-5DD9-4774-BC6B-A2D8264128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F348E761-7C2E-4C5A-8437-AEF58B40DC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6CFC37F9-C68B-44B3-B134-AB17CAAAB6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25E0958B-7B60-4C53-BB36-FD26F65AD9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27CC1C5C-9450-400B-AF51-7268F2AD8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B9639CAA-380C-4B82-8355-A29725982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6BA5EAD3-53E5-4B03-A2A6-DD104A17AE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94445C6-5D33-4C81-BACF-EC104020C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D379B9A7-D2AE-4BFC-8B6D-5A708D7878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D4B278C3-2C5C-45D4-B705-A2290CDC4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B99E9ACA-FA4E-4A4D-B39A-F19869D9A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82A7AA4C-CE0D-42EE-B33A-528E58F0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DB7D6068-C2BB-4017-9CF2-2853127578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37554146-DE4A-4EA0-B5B3-50EEECB4B4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9EBF2227-0A67-4F8D-8393-D72A4240AF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7E07A505-60C3-4900-B824-1E6BB86E09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2D7D9A4A-D291-4E97-8686-1012C7C232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D609F053-EFF5-437A-9CB7-506C71046F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BB55EC15-21D6-475B-905E-F9270F123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888FBA1F-48F2-43A6-A2A6-94257FFF68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A559642D-7110-4D06-A1E8-A615804AAA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E3D7FEC6-977F-49A4-97C7-4116FC9F72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858783D8-7701-4739-846C-BCBD117597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EF6C6EE5-A1AC-401F-A0E2-17C9ADA40F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4E66DBCC-0A45-4012-B04D-B8D191E07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EC1259BD-2EBB-4240-BD52-9ACDDFE4EA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1F5B90DB-AAA7-4E48-BC9C-F077A9491B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C851ED5-17A1-48AF-935B-6BAEBD5B79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9AF6613C-8328-45C8-B1A4-28D6885CF3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40DF5B75-DC60-44A8-92FD-6267060B4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158E63FD-5E64-412E-BA1D-6C7FA39C09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4A07F388-99CF-4E6E-84C0-8FA8CCC0D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14C1C2B-5CF6-46EE-ACA6-F82F21DBA3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2AB653CE-81B9-43F0-A7F2-512713B4C0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113BC378-A44E-4C48-B5F3-529E895CFB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680BE0F-98F4-485D-BCEA-4A48000011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348496CE-0BE1-46DD-93D2-8F718820A5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73AAAFC1-5D70-4D9D-A34B-5B802FE10F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9BEFB6FD-FCDB-4101-BCC7-18B2933989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4DAA41BB-003A-4FE4-8F8C-D0707AE39F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C0D4DFB5-3A37-434D-9413-C7823E678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10015240-A5A4-4955-9424-D25AFCEE0E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65D0FF90-2F53-4B7D-A23D-350EC3A02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B55CAEDF-3C4A-4061-938C-CC71600013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94FDB621-5B54-47AE-9B57-06B0F7360D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B7B09DE2-E7B7-4D17-93FC-E7F3CF4FD5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18A29BDD-1735-4F6A-9DDD-55B2ACA813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1D02A33A-6ADE-4B93-B083-6F1386B189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2D289E45-C0D6-4C93-ABA2-081EA80410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207B13FE-8073-4DD2-9174-A3F1884188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BCD94222-14CE-4C98-AB73-EAD65C71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58ACBDC7-8B8E-425F-8503-6C32EDAE53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BE398BAD-DE28-437A-ABF8-5516D28C8F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AF0FB17E-36E6-4EA6-8316-694FE2E0D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C42AC30D-36D9-442D-9CE2-32183C2EF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A093ED8C-D0C3-46BC-B639-C4BC084EBD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F1880283-7CFE-4A94-8A09-E850A8E5B7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2FD402A1-F6AE-42B7-80CA-EEE603E75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19EB4202-1789-43ED-AA58-077F4C8D84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E666E870-3565-4F07-974D-5CCA2FEF9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635E288D-C35F-4A80-B5FB-5D4A52A475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F974D920-56C0-4A2B-8994-B5258340F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661E0FA0-C2D8-4AF8-82AA-92702EE3E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C27FB883-63BF-42CB-8394-C5422E315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32A04A0B-446F-4509-A888-411FB8407F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1750F3CF-73D2-4261-A985-8E152B93E5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2FEFBD64-A20D-40FE-9917-558DBA378B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21583FB8-744F-4B5E-A8F8-61E30F136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4C1D17EA-E201-4E50-BCBE-08C2070F12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4CEB04AD-C005-46BD-A225-878D739FBD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EDEF2C48-14A7-4214-8968-B3A2E0CD0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6BBBFAC9-9E2E-4BC7-9191-D590485365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4C1A57A1-CC8E-48C0-BFEC-38E108BBE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76FEB51C-0576-4BD2-AD13-AC34167DBB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BF1A8A79-FA97-434C-BE59-8E063F71F5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D8FA57BD-FA45-4576-B4D3-BD34033B8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858C86E0-547D-4145-8F93-31FC4B44E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925D9C7E-C3CA-42C2-85E3-785128315C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D50B452D-D48F-4F36-8715-53C1C6AD6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A958F9E4-0022-428E-A4B8-1F53CD1A4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C0E260AE-1B21-4547-BC8D-71E5B6F9D3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FC2B6DA2-E280-44C7-9C79-227E3A23C5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A45A52DE-C40E-452C-B149-FE5B3C98A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5FA31D41-0B37-43A1-9DF6-493ACB56AE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45F342F7-9A13-4354-8A31-9BFCC7657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D8798386-254C-4BE9-8458-C8E8D5557B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B898BBE8-69D1-42EA-B8C4-876602B3A1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B91328B8-4306-43F3-AE35-163D24F5C1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F50DC9BA-405A-4131-9248-41C799B1C2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F024D0F5-31CB-49E1-BD24-14A219F48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73D001FB-6573-498E-9777-FBAEBACBF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81934365-962C-497B-9FE7-37C536739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8F476F2A-42B1-415D-9D24-FC5CFB3835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FFEE239C-4FBE-462C-9AB2-B81E0B2F0D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4D1E99AE-9F58-420F-A64D-D78F63F6A6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F5840715-720A-4509-A606-40A979BFD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78CB5C33-DAC1-47AA-A414-948D3027A1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123C860E-6492-4C3C-A0B3-A50083304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F7C82B2C-8331-456F-939E-29876D6FDE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8402E1EE-5ED8-4DB8-9442-2D2ACA93A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1E1BEED9-6B5F-4E02-9CD5-904268250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D082F2D9-4DB9-4484-95CE-E6292B6426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B89863CD-5CAC-4A61-A249-7507EA4589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6CF5AC19-EE48-42AE-9A8F-D9E0AD8ED7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25F5D0DD-CD19-437B-B8FD-4C6D9594CB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73E81CE7-EF0D-463F-B210-BE6216A384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B0633794-F036-4252-8A77-1D2DA43BC8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2151B06D-D512-4772-8359-2772FCAC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F816DE7D-FD29-4760-A826-0CF7A69E5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83DE8DFF-04CE-4DF6-A82F-F922A5C751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9DCD62A5-D107-4DAF-B106-43F805D4E5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70B99D20-E6E4-4EE3-A390-D98BFA598B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6EB1F9A6-242D-4F27-93E6-1C35D1730F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746EEDF5-4C6C-4BB2-9D4C-1C5E331B1A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6BF97E07-D7A5-42DB-8014-06146A2DB7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E81F9216-DC31-41E2-881D-DA9F03277C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79A06AD6-7184-487F-BD5D-9F2A838200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B1C1696-0C3E-4A44-B79C-B021EBCA4E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B50F8DBD-E86A-427B-8B1E-8CAE436E00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B641AAB1-0385-49AF-AAB6-FCD9529F80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8C061055-0733-4720-999D-6A1DAD4078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34EB569D-3645-48A9-9DF2-B43B3C87D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1431BC20-3C7B-499B-A128-11C0CF0234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CAAF30AF-CDC8-4528-A759-C5BA71DD9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95F874C8-0252-40A6-B02A-C68A6F53A9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A7868E5E-1F6F-4134-B228-5A26DFDCA8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A0765DAA-F453-49AE-949B-BE64C8637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A5120DCE-CF16-47C6-A000-90C2323A09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B8D72F11-0751-4EB7-A295-57CF16F95A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875AD52F-80BA-4FC5-B73E-9A8BF98213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7A6AEC3D-61AE-4BF6-A41A-881E8BA877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15FEE891-40FE-4D6D-A21D-108F357077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554D9E1D-80B4-4511-A66A-8EEAF85179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BDA740A5-AFA6-4FC4-B01D-B6E55BB3CD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DD84DED3-BC22-4517-974F-356C036AD1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73C67FD4-F723-433B-9155-6BAB569A0B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CB81F157-922A-4501-8838-267D0D4AB5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F6CF69EB-F818-4AFF-AEC9-37EFEA159A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78E5FDCD-AA44-469A-B836-EDB58D5982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85C25D3E-B1C0-41B2-B2EA-BBB464B727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886B3625-71F1-4D08-ACD2-28BC8AEBC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96EBC522-8C7C-429B-A97E-0BD177A1F6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99E6743A-E572-4CB1-87CF-0BA997B7A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A69B5E94-15FC-491F-826F-DED837353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FE7A5253-9D8A-4F7D-8D9E-657F3B015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C5D8B01E-A158-4EEE-9FA9-84B538A47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1CB067F4-9620-4197-A1C0-7D107A1B01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71C5A960-FF76-47F2-848F-98909CB388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530A1DB9-6E34-43FE-8CE6-D69FFA36FC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F74EC6EF-4D1D-458E-8578-CA7D8568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6D5C001-BEBE-4DD5-808E-8A1A1254FE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37FB3250-ECEB-404A-A4DE-98186423EF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A89C8F47-FBC5-4D45-B1E3-DF4419BDBB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4A825F7A-D68A-42A2-894A-37F019AE80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83EBA3B-8411-4495-AD68-9741146284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1EEB1B25-5015-4E7C-A110-1092C03B67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F5D3C6C5-26FB-4603-8300-C06A108298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84FA88D8-5619-41BC-B334-F4ADAA6A16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BF803424-555B-4725-BA24-4CEBF5BA4A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9E7D4EEB-1CEB-4CA3-A893-594E5D98F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5EA5103A-A486-4A40-9F1C-E126BEDA4DD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9E4D78D2-65D1-4058-B2B2-CBA65F11BD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EA58548F-DDD0-4FFA-AC13-4F4CBB212E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BB83C604-9917-4AC7-A97D-2ED84610B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66A9D443-CD1D-498A-AAC4-19ECF72CE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BB8C4DA7-F660-4582-8C5F-96F0A90B5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B34C24-BD03-4BF4-A42D-9D52D80BB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5FA4A785-DF2B-4175-9702-07B82D6BC7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9DB17FAD-126D-4863-84C5-CC54C8A96D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ED4C6194-4123-43F5-926B-66AEED4E01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1CB8FC81-F0F3-4EF9-9394-05AE0969FE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5BD3AD0-0660-48E5-A197-CB44C2A7F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ABA317F-E3C8-4386-9F9A-EEFCED0C62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F428986F-E0DC-42AD-9CA7-F18B17C7AE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4B388C31-D324-4831-ACC6-CFDE9F92D8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E35B126B-BB75-4A90-AF02-9C38394584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6AEFCA11-7F31-4994-8761-A118E629B3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62086C5-A148-4E73-A955-4DF1D2B881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597C5471-E60A-404A-8C12-AB59A938D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1B94DC2B-24BC-46C5-97BA-AB2ECF5EBC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C898CDFD-F160-4A35-AE93-D5D4986DD2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CFD73778-2B47-4DAE-A361-D4A4C93A58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BA1D8B68-2766-4B2B-B9A3-8CF0E07FE2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C582319-F8F9-4CC5-8D03-AB7C1D8DA7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74C97AE2-9FD9-47B7-8242-96435BB86F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D943667D-3BBC-4474-AE0D-904268996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BC23153F-0B1B-4AD6-8602-A581F862E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51F6CA8B-2FB6-48C9-9F81-C451BCE204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AD7F6E56-3EA1-4A8C-B3ED-25329DA9DD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E3F31E37-5854-4C7E-A6A6-8111CBF904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46E67016-4CDD-478F-895E-7FC566C883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D9ECD85D-5E58-466E-81D2-F093AC6381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D4AE169F-4A36-479A-8DFC-63B0F15E19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8AB2CA73-CAB4-4F0E-AD9E-66C8C1C1A1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9B1D75E-5DDD-4255-9066-6EB85243A9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2DFACF32-1FE6-4569-8C97-BF9B8676D1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2C3D9C8A-EA9E-4F0A-86B2-7D586A2944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4CCE3DB7-3C0A-4418-9700-705B9562FE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C0AA0B53-E2F8-404C-837D-0431855BE8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CB24525-656C-4DA7-B267-CEF0349871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E67FF47B-C409-4983-802C-2A2997CA64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ABB845FC-7B13-4C70-AEFA-077731238F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7FE871EF-2E64-4064-ACAB-DDDDFC55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4F164D42-A113-449B-B7F3-53A924A5D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5F02516A-9ABE-431A-9292-A7D3369BE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9D327D00-61B2-4D34-84DD-CDFDE4747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52CFA8A6-A963-4AF7-A501-11A94DE665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8AE912AF-8F92-4EF5-9B47-0445F5EA77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7A9D5DCA-202E-4FF3-A499-BB8946B4D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CD465EB6-DD1E-4A67-BA43-8D1A102182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C97DE3E6-F8A2-4C7B-AFC3-FF174081B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6CC75A48-3E8A-4943-BCDE-E9B3B70BA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68D4C6D0-E12D-4EA1-8559-E6589C979E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98583A3F-9B3E-4C8B-B174-5D664C4D9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DF5133AD-43A5-4F35-AD1C-C34B3FF021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1FF6587-EC9D-4476-B926-0E9421C2C4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C88EF7EA-B967-45C9-A7E0-A339B8B3F4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F0C1127F-FC9F-40E5-B035-D44F328DEE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C6C259C8-4285-40C3-BC74-6BED299A07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7EFAE8A2-C967-4870-9C4F-371E470446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3446D03E-C4D5-4F27-BD3D-DD09DC69B0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942BB174-6124-45EC-BD44-922C50B5A2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70A40959-9C86-4390-964E-0755EA508B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DB29E8FB-72CD-450E-BC6B-3DC7F2888B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283EB86-35C5-4BE2-8AEB-2F05CA7829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DFB3B17D-6134-4B65-8FF7-1CD41204F0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B5B32F11-2D94-4A27-AFAD-E1862F9D71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4F319BD0-5DF0-4FAF-9C62-C0B6423CD1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EBA03EA6-F5C5-4D92-BD50-8A183E00CB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2D6BDCAB-0F1D-4B66-9B7A-8AEC9F47D3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25E610AB-2598-455F-9C41-E8D91142C1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BC0C0EC1-AA55-4D9B-A1D3-CA00BA5CB6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8D3981C-1A82-44BF-B9FE-86E2F793A9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DD02FF71-3180-4601-AE02-A818FF16C3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F8CAE750-1C1C-4EE7-98CD-70D42B51D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A08F38F9-C64F-4276-BC39-27C2A2EED5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36321359-9C7C-47C5-B78E-931AE4E45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D04A9F1F-CAF0-4064-AF68-FB59B1EBCC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52693933-558E-4C81-9D85-D82C7E2940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C1DAB16B-4940-46A8-8BE2-5402458B1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624CAC3C-E9AD-4793-9191-FFBB77C4F3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66FADD84-6290-4364-8535-608480837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DA699BBA-FFF7-49B3-9EEA-7DFE5F548A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BA804AC0-7D1F-4B57-BFFB-69A0A2AF6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C7479DDE-439C-4AEB-B517-8BD58A089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7C5DD6AA-527D-4769-B7D7-C45C8CE3FF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2BC0BC1F-B058-4529-8E16-72DC329F45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8696FC0C-0484-4EF5-BB30-835CB18701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CABA5E86-E15C-42E8-A6F2-B7A4AFDEA4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FC7B3EB-2B77-4251-BAB2-2057680073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A38C5C8E-B27A-4119-90C7-86916E901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13E93903-9A29-4936-AB06-09977FD6F9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7F00FD74-A78E-4349-893E-A0A4762321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10D2950A-385E-4F9C-B1B5-ADAB82E9E8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50FD4EBB-8695-4680-9C60-88C24598A0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E6CB0589-1EF3-47EF-B7BC-0FF2DC9C3F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334CA8AD-5BD5-4926-B8A3-5877905524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BB9D6F39-1EEF-4FBB-85C5-28D322EDCF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D903A391-0333-4D3B-8633-28B108E55A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16CC4E0-F9F1-4A89-BF65-1CFB56DB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988BEB06-2744-4E06-930E-E5C056E92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20B5A2B4-163D-4BA4-93A2-C19EF42741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A786F85A-0C95-4078-8529-A746E0B8F6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56DBF471-665D-445F-B48A-7A763DAF18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C535B04B-CDD8-45A3-ACF1-0ABAA6B6A0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59500A1-D3B3-473D-87BD-288979FD1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2D59CDCD-6785-4BD0-95D8-334FE96B34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F082BFFF-E6E3-4468-ABAF-F5458A8407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696E3573-6988-4BDF-A3C2-C58542A1AC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787BC79F-5C20-4D35-9573-E0863C017B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18213B3E-0A9E-4D6C-8953-59A70E30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E466089E-8AD3-40C0-8190-8281BBA7E7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DC9B50DD-1C2C-4C59-8564-4F8D173F1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726502F-3668-4270-A07B-820B211B6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C69FE4EA-6D25-42AE-8973-45EB47AA8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17B39D20-0D2E-4F16-B255-69C6C0E5FD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9F4AFA32-2476-450E-A60A-3593D75F53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B7936DB4-958E-4A0F-8CB4-08F6EC5DB0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B633457E-3A4A-4CD7-B953-BD0652EFF4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5FCCA7D-BEE5-4711-8127-B58B911090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432AD83B-1E2E-43ED-9F16-CAB93BB63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9C1DC4A2-5777-4942-9FBA-6979C216D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BB5715C1-EDB1-4966-B0A0-324039F013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E7742EFB-B4D8-4267-9F7B-0B4273E24B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365E7E9-2E67-479C-8614-E8F72CA812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B44950E7-54C8-494C-A80D-CB22F4036A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86CDAD99-0154-4B1F-84E0-8237606A0D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EE63FCB3-7B06-4F02-AF60-8BE158257E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3007B78E-B24A-4726-8910-EF47D1CD2D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36DAD20E-A19C-4970-A477-1337BBE0C0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F52751E-2354-4595-B3E7-8FA894C51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EDBBAAA5-E388-4BAB-B2A4-22099E494E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DEBCF29F-F21F-4D73-91E4-9696CB057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E8B4B4F5-4A47-46DD-B831-0AFEA2ECDB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B5846FF5-4E8A-4C88-97A0-2AFE4F63C9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C8F8E051-6305-4C31-860C-682E7E3F7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CF347154-97E9-4984-9AAD-03DFE773C0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AA498EB1-FA88-4D78-AD2A-C288B89C11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4B4B5257-6BD1-4707-BA0A-12AA565820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6ADEDCE2-0C75-4129-AB93-0CC7D97B9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5683874B-3ECD-47B4-AB8C-9CB9804A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24268E17-ED4E-4EE2-89CA-CC4FCB20A3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CDA72363-5DC5-4AD9-9942-D0C004785E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76F8EC20-57CB-4111-83B4-092EB17A4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B3F3A705-0EF3-46A9-A7C1-AF838BEB69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C738BD6D-D3F4-4A15-A7C7-9FC9F52181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46349F43-9F0A-4835-959D-3E985CFE1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A70F58E9-B166-4084-9DE0-AF0FDC7237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111D4455-51A5-4F39-8EB3-F0BAE1581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B29017E3-32DB-4240-8798-EC6D7F15DDE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50955A25-9B25-4375-9885-A76BF71722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4996A581-F455-4371-80DF-19D702EE1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C5A11C2D-EED6-4317-8814-68123E5A39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B3724082-EAB5-44C1-8B51-EF8E2B2348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3AB932CC-C1D7-478A-B4FA-1895EBA8A3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4C88A8CD-88CD-45E2-ACAB-65E2548C64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C8613A7B-0726-4B39-8192-3A5E99E67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F10AD7D7-36A1-4E8D-AFFB-6BCEB80955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8029AF6-0E4B-4B6C-8ADF-51C81EBDE6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D17B3878-492C-4E92-865B-B71283F33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C17F32B3-7A2B-4F13-9069-3C5B501CF8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2E921623-E7FA-4F76-8485-94CD5EDE90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7D8EEA30-251A-484F-9DB9-70E2D02F9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9CDE4897-6A6F-4921-B114-D9230B1AA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61FD39F4-EAFD-4FAF-AE4A-2BAA0F7E25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897BC8B4-E9D4-4D40-99F7-ABA9911C1E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C5B69CE8-9619-463D-BD38-216F0D450B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58FA9BE0-B06D-4683-9D33-FEB573B61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D013B610-45E5-4B5A-80F9-F3B18822A4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4268F218-F073-489F-8966-653BE82933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3494EAA4-960B-43B7-9D31-3DA667BF6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B4C1C9E3-27EE-4210-9AB2-CBD4996DAB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EDE3B829-B420-4F5D-92AB-CAF4D59D0F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7AD75A5A-68D6-42E8-82DB-C95719F6AD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B14DC5E8-0F43-44B7-B343-32997D61CF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BC818683-ADAC-4D99-8DEE-D16B99653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C72D19AB-F121-4795-88A5-4B61747FB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4F17E4D6-0E83-4920-AFC1-556039154A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C3E699AB-3153-4C75-AF9E-55C397B5F2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2D9A0E8F-6D84-4F9B-8273-5627B28685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E4425B16-05E4-4803-8790-5493519656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1C12BA12-2CD7-44B8-96CA-98520F2C6A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635B311-2BB1-443E-BB13-131E552F35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FE4B3532-4707-4B48-885D-6BAC73DCEE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7F2EBC6A-FC38-4EAE-9376-AC5EA5047A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26E3863F-E1F9-43D3-A2D6-3CA3FCEDEC9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32E39980-114A-4AE3-AD3B-C5FB8C5E2B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E8DE097C-60E2-4B7D-9F9D-851AD2FE0C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E08D12A2-DFF0-46EA-B415-916B2FD5A8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3806DD6B-1B70-46B0-AA47-454E140C5E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C4FFB4F7-F22E-4EF6-8911-C91836D0C7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CF9BF663-173C-44D5-8F1F-62899179C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4050030D-7BF4-487D-8D64-ABFDB25DB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83E9CBDB-B5FB-425D-A147-3FC0552B50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9811DA07-8A02-4F15-8382-4E19B29EF5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43859D2D-CA85-4119-B41D-2DB3BE74D9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99311813-8E2B-4A87-9A9F-F3C302E940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141E3418-3FFA-49E1-8FD3-734879FD4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8A5D3B6F-F3F4-4073-9428-20B3A63262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545EDBB-76BC-40F3-A76D-C0D10BA80D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F4CE5221-DADC-4FEE-9E79-C82EF5C644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2A4D44AB-6555-4C5A-8EA0-91A2C6A867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137DB776-055D-4EE0-BD91-A79A4015FB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5CD0979-F56C-4091-B683-2DC0251ADD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9320CEA5-16FE-4407-B0DD-3B8B77FAD6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755F5645-23DD-4F43-9E87-831AC050BB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41A5424F-3EA0-4F0F-B90C-9CC37AFA4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E3804AC2-B314-412C-8E76-B65C05B1D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1390D76A-C733-4DB2-9C98-10111A8B8E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D38EBC20-B02A-4728-86BD-64A1F46C67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A3DD3FDD-7EAD-4AF1-90C7-F6227D9AA4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E56A5911-8362-4658-AFBA-8145D14BF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99E3491-C77B-41D0-BE97-8C26C1C31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A94EF179-003E-46A6-B1F8-914E8CEC5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3A26ACC-E9FF-4916-AA6D-C3C7E84360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F5DE5347-7C18-442A-A358-A94A82C699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B3E571D7-8DE9-42A0-AAE6-1CE7FEEB0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483B666C-A790-4E9C-BC0C-BB01A04F20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D6911BFA-3CCF-4111-8392-62D799470B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F9B6B229-B0ED-476B-905B-E368C400FC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5143B05D-C7D2-4847-B6EF-A7CA2FBE7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2B235ADC-0EFD-4451-AD29-C31CB53244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6D9C282E-25AD-4969-8E84-8F8EE6510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D6C97B51-8D1B-45DC-BF71-9FADC7678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9459E5A7-924C-4BD9-B02A-4A0FAEB7A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CFF31F6E-7597-48B3-9B2F-61D540F146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5596B000-035A-42E7-99E6-98A2B63384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E0C765A4-2309-4117-BE06-EEBEC72AA2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D4A52C2B-D4C3-4B15-B0D4-7E371B57C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FE749678-97E9-456D-899C-B3DB32A5BD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4D3A4A1A-22A2-4F98-97B6-8888E0D8D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13B5D8B2-6B24-46D0-8618-34E38780AB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2AD1D76B-F32D-4A2E-864B-C7F879F5942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6D1C87BA-339C-415A-A9B4-693D2DFCD5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6B905D67-7E6E-4B96-AD8B-12055490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999DD7AE-EADD-4910-B632-B1A00E3091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13CF990B-35D6-4BD0-B31B-DEEEBBDAF0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6BFC92F0-9287-46B6-9C85-750898419D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73477D83-4131-45E4-AE4C-CAF3DF72EA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3E76C0F8-4FBD-4B4A-B9C8-DF987F5FA6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4ABFACFA-DFF4-443A-8CBF-48C3EF1E6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AB92C66D-3F2C-4D5C-A9C1-D2AA61ED5F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97A8CB71-E56C-43AE-8535-41290485CF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2CB7AF1A-44DE-4F83-A9D1-1D8B9EEFE9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470250BF-5C74-44B7-991F-E0FE00B804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9699EDDC-048A-47B6-8FF1-E7CFF06535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DC46B722-57A5-4CBD-A856-DCD6AA700D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A8AA4271-75F6-48B0-945F-0788B7B5F0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E3A61553-CB61-4B1C-BFCD-DBF2BA09C3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D70B696E-F5CC-4185-A3C9-5E8C31CFCF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18ACAF4B-26D0-4615-AF03-607A3C9CDE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1B970946-521C-4F3F-A94B-3DBE2B892F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1956EC3D-4339-4C17-BD06-311F63BA3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1ACAD680-2102-4E9D-B139-38574988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61CDFCFF-9C7A-4A31-9440-0EE044443B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22677DEF-5272-40B5-AE6E-F34B6C7448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34F8BB80-1F9F-4D7F-9EC0-C845F113D3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51A0609D-71F1-4EF0-B8EA-86B9E8DB9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9F2FEF4C-D28A-4320-9E78-E9EE8985C4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4567DD77-4506-4575-964A-A55E2EAFF3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7872CE22-1B1C-420D-A579-A3C9358FEB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4B84A6D9-28ED-4661-8C36-7913717D9D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C3B7AD46-DE5D-421A-97F3-1FFB619EC5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32E43C05-58F2-44CB-9EC8-36607249A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3E3E82FC-F254-4491-84FD-77E56AD379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4068FD00-BAEE-4B33-9524-1350A6357A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FDBBFCAB-D42B-40C2-BAE5-AFA8EF0D91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5A8469A2-2CDC-4AB2-B10F-F6C5DD211F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E0861D5A-8429-4427-A7FE-5F1FCAF250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EEF36A4C-5B60-4E70-9FF4-6B100CEDBA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E9EE6B60-42E0-42F5-883C-5979E09039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61EFBC36-3234-496E-AC63-33D650A60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A1D23863-B8E9-4AD4-ADB7-6EC2F8028D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B163206D-908B-48A7-AB11-AE9ADBBF1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163DEA63-72BC-4E83-8CA6-5D3D0A1C1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F1772CAE-C256-4F4F-944F-D5C76434CA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2B3CEAE2-7830-49F0-B423-9A3BC991E4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4BD93786-52A9-4CF0-A5B5-35228577C5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57E9D2A8-1C1B-4D6C-A1F1-BBE8342C2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9D99A6B0-D37F-4088-97CA-A1AF2C0C5E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F5D974E5-6DA7-4B26-A28A-AFC33F9AED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498F68A4-EDDB-4694-8404-C49662D827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1111C9AF-5318-41E0-956E-AE5AE034F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43686176-3428-44CB-8B79-C7981ACC63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85EBB56A-F934-430D-980D-B7BDEF859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258CE6C2-0A3B-4F82-A341-56EA3964A7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1A10ED01-DF1E-4DF0-BCCE-C188469C5C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DCB8B1D9-F378-4559-A7D4-B5D0ADBA5F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55241DE1-4983-4D3F-959E-300579F1C4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FED5D3ED-E5A4-462C-A956-C9D766F4F7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2C140EB5-FB64-4D9B-97F1-F1D0C8F3A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3C92B182-C012-458D-8EC2-0ECD32B4DA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4594B1B1-1B3B-4BDF-983E-76B6287704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E9403B3C-4B88-479A-9FB3-A76145A516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AA01AEA4-6B4C-41DC-8599-18392A14C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405925B-EA7D-4FCF-8BDF-07EFAF6339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34BA5C7C-2EE4-495E-8348-E20BBB7084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825F91F-FDC0-4B02-AD6F-55155E0A0D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4004947D-BCCB-4B0E-8651-C50AA909A5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77FA81DB-324B-45D8-801E-79D99B921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BE76C590-C85E-424D-920A-2D0F6889C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F54D868F-2362-4686-82CC-52B3667792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306DAB49-6A5D-4117-A8FC-37DDCB55BE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CAF09BC1-30FD-4C4A-9662-87FDEA1C50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F931F4FE-6983-44CC-BA2F-59B5868D7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9DEA82DE-3047-43AB-8B72-18F41FB7A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1AA5CBC2-863E-4974-9A90-380A3592C5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EC5D002A-C357-42B3-9C47-CAACC24379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BB2C0989-4882-4C0C-B193-81FEF05A21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A5055A8A-404C-4D10-BDDC-E32CB1E87B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140B3EF2-1B15-4174-8086-B3B6008360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207F0263-974D-43F3-B7D5-C6A33A955C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8A94FE73-6042-4D60-97E3-4FBBDE2B2B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6789BD63-0C70-41DD-9564-9CA116D11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FDA7D7AE-5735-4191-9642-2CEE88341C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E6EB9F93-C454-4BBF-B6CF-24008C5942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AA971AEC-F0AA-4DC9-B986-5922E2BB7E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F1850426-0D67-416A-9446-919F7687E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9A8789D-8B13-41E5-AEC5-8D09E635C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3EF0424C-A4C9-4E15-AF6D-982B8C7C8C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428A8297-0577-4A63-ABA3-C5F67F52EE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054C7BD-7564-40BC-83C9-2039096E60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11666E9A-FE54-4EB1-9AD5-4DC55A9CB2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1F829CF3-39D0-4FA7-906C-4A276B9DB4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83153F6-2101-4894-B2DA-FB6A3385C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C8AB9224-3F7D-473D-87C9-55B07C3C9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D51421DF-1963-4111-94C0-4FDE7FB9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8850E859-3482-495C-BC2D-FAC486912F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103B48D2-B79E-4AE7-A022-60859329E9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E258177-906D-409E-A6D6-519E7A8A3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7BAFD890-57F7-4056-86A2-9DF445E80E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C651BE6B-EBE5-42CA-A9CD-0328D12337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48ECD7E-02EA-4779-8BBD-40669F48E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25369515-EF30-48DD-A23F-38000A95E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29954F93-C94D-4753-B2CE-9A5122D20F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6CC8B51B-8E22-4EA4-AFEC-42084522B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82029C9F-6140-4EC2-B241-FED29C380C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AF947CA-2535-4166-9195-459DB88178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EB39AD9-886B-41D1-ADF5-0969E423AE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D4E73779-2127-4B77-936A-EDFB42914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DBCFD8F2-03AC-4563-A72E-FC4D24BB03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24A069FF-C9E9-45D3-801C-59039C9B7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D2463A-6A7A-4D0B-A393-A8D2C1EAB2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F46489D-7EC7-493E-A4D9-A365F7413F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74002A41-FEA2-4EEF-9BFF-63407B5FFA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EE9D82-59D0-4224-9047-DBEE401AFE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62E3166-D010-4B01-B026-89C9D0803E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29E0498E-CA67-42F8-A869-30C370BF50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A659533-6E23-49A4-B5C2-31197FD835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DCA6182-909C-4DE8-9205-5E4A1FB317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DC4A00A-8230-41A1-B1D1-AAD0711CAB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822843B5-6BB1-415F-ABF5-6AD243B770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333E862-DA0F-479C-B9D7-419BA908A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42A1A535-C466-41CD-801C-972C339521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6AF80C54-69C9-42B4-B41D-ADDF98FA35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4C372AE6-FA56-40AE-A977-4A091794D9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564F8293-8565-45E3-BFE2-035255C99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4456DAB4-B508-4700-A330-E1204B6B14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B3B0DA10-2D9F-4724-A22E-61E9C8A0C5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F61B265B-64A5-4B51-8CC3-7AB83BB1A3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19CE12BA-A3CE-498C-B182-2C60981C0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53098669-E20A-4FC6-BF2B-EF9E17A884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13B17968-E5AC-4234-9AA8-67851EC662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BEF9B104-827C-4A44-A4CE-07134A2BB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8068EA4-1CDE-4925-B3CF-6CD2CB981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CE4C4A7F-16EA-4BA5-B55E-692E675B5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1C3D2197-8558-40C6-AD90-D15797384F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FB89DFBD-DF97-4FDA-BAEC-B38CFBA6D5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DB1F7081-4D3B-47D6-AECF-100662FA59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42246430-0BD9-418E-A75E-A70C85776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87405FDB-5862-4EFD-9E2A-E9308E283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051A0D6-F4B7-467A-9AA5-17A5FDAA80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240C4F95-ED65-4810-A82E-A280FFE508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EE081E82-A42F-4750-B04F-F0056D8D41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C91D70-6236-4D53-8E8E-FF398B6A42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E36AB4E8-F3D5-4A13-AB51-724BF13E8F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E8A9D6D4-2078-43AD-80DF-4CF2026FFC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199B8092-0CA7-45B2-896E-D41E536019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4AD3081D-E057-4C36-8941-B747C38CF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CA58CD50-137F-40E2-AE84-94C088E7F8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B19234A-A0F7-4D6B-B59B-0CACBD899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1426A6B1-4F40-436B-BB7D-33FE527827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4A433073-7FEC-4D21-BB1F-D555387506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A3279B40-39EF-4C49-9A62-40EB9FA987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440F4377-39AB-4474-9356-2ED1922BF1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7C9A7ADD-66A5-424D-B556-42C935D61B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241907BD-B948-4AD7-8ECC-64FF011538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832CFED-0DF9-452B-8AA2-4D1A0C3D31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3A2DE34F-50D0-4F45-AE16-67ACC1D45C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ED6820E0-F38F-46FC-BB57-22D6D38D4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B330879C-C310-441E-B7FC-EA5788D2B3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B826D739-72EA-4FFF-A007-5BE00BF6C1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94A0749-ED92-46C0-A89C-493BCAF0D9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B7F5C6E-A7D1-49D7-9C21-5270650A64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5C219A2-27B2-495C-85AC-56AEB455BA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3E20EE50-03B7-4222-A4D0-467BC301E2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9E46B0EC-B2F0-484C-9FE0-9565809DA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F0F1193C-ABD3-4804-A094-57B0BFEA83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673C46B-564E-44D0-9907-937B798934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F53DE944-A5BE-4B72-8FE2-6F11036AB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8CC99A64-092E-49BA-A1A0-B83060CCE1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0168936-DD21-433E-BA6B-B5591B929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7CFC0198-7FE6-4286-A39C-F09398A3A3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7654ACF0-AE74-4628-84A8-154B167E8D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C01AFE81-9EF9-41DB-B2B4-86B6AAF28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DD99325C-2BD3-47A0-A179-2E712C3DF7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3E54CD30-89FF-44CD-8F47-C467EBED89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72BB069A-E5EE-45B9-AD35-91A8846597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BAB2CDA2-2708-4C9F-BDAD-0DEF814027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B69A8289-751B-491E-ABAD-5F8FF2E058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5EDD0028-EF9E-443C-A80F-8522D744C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844D03F3-51EB-4CD9-9133-88F6A627C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36AE4C0-DA54-4A9B-9D4E-BDFB7F22CA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38BD7B8F-F0F1-4463-B4D1-59FB00103C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6A2438F5-9DD3-49B9-B313-5BBD832226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6A4EB47C-DE7C-446B-9EEF-931EC03E48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515610BF-2829-46F4-BF78-EB6E14F179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D352B434-CB76-4239-9CA8-1B04A1508D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24999812-28E6-4C34-B824-F3141D23D7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D9E2342-16EA-41D5-9F0B-7E6DBCC193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68E2B67-2AA0-4E07-98E6-B1BE258FEF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A28DCD6-B31E-44CB-A2B0-8007293844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ACF31FD9-1707-4BFD-9346-8FE68294F7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3D22408E-A23D-4D13-9C58-45F18192C4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3EB76FCC-826B-47BB-9E27-1781D8712F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22067AF-D8E4-4C2F-9618-5DDD2FE010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B571F4E1-6EEF-4967-824B-F84E64B4A8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72F5DE8A-3E5B-4DE8-A623-A5BEE39880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6F85230E-EC90-4C3B-957B-0D54D571C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02DCE9D-BE23-4322-BEEE-98C73BF555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393BB56B-B8E6-4EE6-8A19-2A6AAE861F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F7EE4C55-7C68-4B1C-8C8F-7DD128477C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5333570D-B3C6-47AB-8E61-8A5A82975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B0622121-9A89-4485-A3E0-A8F9B5F76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DA4EE7B-B8B0-4780-837D-0A3D6A653A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9BB994B4-8B84-4EF7-BDEB-236DA4B217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49BDC928-97A3-4F84-82CB-D6C943D58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3FD858A6-284A-402E-8387-763703AB8C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C92DA8CC-3451-42CB-A912-0430FBE96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F0DF7B93-907E-4629-B6FA-3EEB6393AC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90DCADB5-A09A-45F0-86BC-E82299DFF9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88BE1DE-6FF9-49BA-A891-513FC2CB9E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51A5AF0D-9430-49BE-A2BA-9B3726688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F4318E61-D6EA-4881-AFC5-690C03876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7F5C3BE3-AA38-498B-96F8-9ACB88FE7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940605A-EF38-4FE5-9132-FC843912E3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328D9B1-02FB-4728-AC6F-AEDE8077B7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7675C5D7-A428-46AC-872C-CFCCED0621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637B9BD4-5D10-4AC9-97BD-22D844688A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E0B548DB-221E-405F-BFFA-9180165A0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107EFCA7-40C4-4578-8867-8176956EEA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08A28E4-0C95-43D3-AE77-24938860A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755DAA3-DAE8-439E-B0E4-9CAD1B113B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7F29C236-5205-4642-B8BF-CDE0A2902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F5F64CB6-DDC1-4763-A308-F292D766DD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C7EAED6A-7605-42D9-949E-4CFF6A4E3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48C902B-DD55-4C34-97E2-C828A0365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2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2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2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2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2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2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2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2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2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2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2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2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2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2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2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2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2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2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2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2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2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2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2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2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2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2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2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2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2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2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2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2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2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2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2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2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2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2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2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2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2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2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2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2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2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2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2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2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2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2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2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2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2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2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2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2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2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2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2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2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2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2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2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2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2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2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2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2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2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2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2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2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2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2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2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2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2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2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2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2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2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2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2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2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2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2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2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2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2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2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2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2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2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2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2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2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3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3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3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3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3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3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3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3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3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3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3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3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3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3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3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3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3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3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3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3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3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3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3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3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3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3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3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3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3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3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3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3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3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3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3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3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3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3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3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3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3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3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3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3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3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3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3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3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3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3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3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3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3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3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3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3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3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3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3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3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3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3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3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3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3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3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3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3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3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3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3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3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3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3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3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3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3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3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3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3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3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3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3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3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3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3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3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3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3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3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3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3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3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3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3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3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3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3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3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3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4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4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4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4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4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4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4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4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4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4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4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4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4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4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4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4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4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4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4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4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4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4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4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4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4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4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4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4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4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4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4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4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4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4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4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4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4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4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4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4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4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4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4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4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4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4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4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4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4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4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4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4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4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4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4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4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4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4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4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4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4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4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4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4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4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4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4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4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4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4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4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4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4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4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4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4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4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4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4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4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4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4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4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4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4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4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4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4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4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4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4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4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4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4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4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4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4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4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4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4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4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4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4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<sst xmlns="http://schemas.openxmlformats.org/spreadsheetml/2006/main" count="9447" uniqueCount="763">
  <si>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</si>
  <si>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</si>
  <si>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</si>
  <si>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</si>
  <si>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</si>
  <si>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</si>
  <si>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</si>
  <si>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</si>
  <si>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</si>
  <si>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</si>
  <si>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</si>
  <si>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</si>
  <si>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</si>
  <si>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</si>
  <si>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</si>
  <si>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</si>
  <si>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</si>
  <si>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</si>
  <si>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</si>
  <si>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</si>
  <si>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</si>
  <si>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</si>
  <si>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</si>
  <si>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</si>
  <si>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</si>
  <si>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</si>
  <si>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</si>
  <si>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</si>
  <si>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</si>
  <si>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</si>
  <si>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</si>
  <si>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</si>
  <si>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</si>
  <si>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</si>
  <si>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</si>
  <si>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</si>
  <si>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</si>
  <si>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</si>
  <si>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</si>
  <si>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</si>
  <si>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</si>
  <si>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</si>
  <si>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</si>
  <si>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</si>
  <si>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</si>
  <si>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</si>
  <si>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</si>
  <si>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</si>
  <si>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</si>
  <si>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</si>
  <si>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</si>
  <si>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</si>
  <si>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</si>
  <si>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</si>
  <si>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</si>
  <si>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</si>
  <si>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</si>
  <si>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</si>
  <si>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</si>
  <si>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</si>
  <si>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</si>
  <si>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</si>
  <si>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</si>
  <si>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</si>
  <si>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</si>
  <si>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</si>
  <si>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</si>
  <si>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</si>
  <si>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</si>
  <si>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</si>
  <si>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</si>
  <si>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</si>
  <si>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</si>
  <si>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</si>
  <si>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</si>
  <si>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</si>
  <si>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</si>
  <si>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</si>
  <si>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</si>
  <si>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</si>
  <si>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</si>
  <si>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</si>
  <si>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</si>
  <si>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</si>
  <si>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</si>
  <si>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</si>
  <si>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</si>
  <si>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</si>
  <si>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</si>
  <si>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</si>
  <si>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</si>
  <si>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</si>
  <si>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</si>
  <si>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</si>
  <si>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</si>
  <si>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</si>
  <si>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</si>
  <si>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</si>
  <si>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</si>
  <si>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</si>
  <si>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</si>
  <si>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</si>
  <si>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</si>
  <si>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</si>
  <si>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</si>
  <si>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</si>
  <si>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</si>
  <si>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</si>
  <si>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</si>
  <si>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</si>
  <si>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</si>
  <si>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</si>
  <si>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</si>
  <si>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</si>
  <si>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</si>
  <si>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</si>
  <si>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</si>
  <si>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</si>
  <si>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</si>
  <si>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</si>
  <si>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</si>
  <si>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</si>
  <si>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</si>
  <si>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</si>
  <si>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</si>
  <si>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</si>
  <si>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</si>
  <si>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</si>
  <si>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</si>
  <si>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</si>
  <si>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</si>
  <si>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</si>
  <si>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</si>
  <si>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</si>
  <si>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</si>
  <si>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</si>
  <si>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</si>
  <si>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</si>
  <si>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</si>
  <si>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</si>
  <si>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</si>
  <si>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</si>
  <si>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</si>
  <si>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</si>
  <si>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</si>
  <si>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</si>
  <si>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</si>
  <si>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</si>
  <si>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</si>
  <si>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</si>
  <si>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</si>
  <si>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</si>
  <si>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</si>
  <si>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</si>
  <si>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</si>
  <si>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</si>
  <si>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</si>
  <si>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</si>
  <si>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</si>
  <si>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</si>
  <si>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</si>
  <si>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</si>
  <si>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</si>
  <si>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</si>
  <si>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</si>
  <si>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</si>
  <si>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</si>
  <si>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</si>
  <si>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</si>
  <si>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</si>
  <si>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</si>
  <si>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</si>
  <si>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</si>
  <si>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</si>
  <si>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</si>
  <si>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</si>
  <si>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</si>
  <si>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</si>
  <si>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</si>
  <si>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</si>
  <si>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</si>
  <si>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</si>
  <si>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</si>
  <si>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</si>
  <si>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</si>
  <si>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</si>
  <si>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</si>
  <si>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</si>
  <si>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</si>
  <si>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</si>
  <si>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</si>
  <si>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</si>
  <si>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</si>
  <si>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</si>
  <si>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</si>
  <si>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</si>
  <si>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</si>
  <si>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</si>
  <si>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</si>
  <si>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</si>
  <si>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</si>
  <si>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</si>
  <si>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</si>
  <si>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</si>
  <si>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</si>
  <si>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</si>
  <si>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</si>
  <si>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</si>
  <si>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</si>
  <si>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</si>
  <si>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</si>
  <si>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</si>
  <si>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</si>
  <si>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</si>
  <si>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</si>
  <si>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</si>
  <si>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</si>
  <si>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</si>
  <si>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</si>
  <si>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</si>
  <si>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</si>
  <si>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</si>
  <si>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</si>
  <si>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</si>
  <si>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</si>
  <si>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</si>
  <si>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</si>
  <si>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</si>
  <si>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</si>
  <si>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</si>
  <si>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</si>
  <si>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</si>
  <si>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</si>
  <si>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</si>
  <si>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</si>
  <si>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</si>
  <si>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</si>
  <si>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</si>
  <si>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</si>
  <si>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</si>
  <si>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</si>
  <si>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</si>
  <si>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</si>
  <si>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</si>
  <si>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</si>
  <si>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</si>
  <si>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</si>
  <si>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</si>
  <si>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</si>
  <si>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</si>
  <si>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</si>
  <si>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</si>
  <si>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</si>
  <si>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</si>
  <si>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</si>
  <si>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</si>
  <si>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</si>
  <si>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</si>
  <si>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</si>
  <si>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</si>
  <si>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</si>
  <si>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</si>
  <si>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</si>
  <si>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</si>
  <si>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</si>
  <si>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</si>
  <si>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</si>
  <si>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</si>
  <si>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</si>
  <si>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</si>
  <si>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</si>
  <si>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</si>
  <si>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</si>
  <si>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</si>
  <si>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</si>
  <si>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</si>
  <si>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</si>
  <si>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</si>
  <si>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</si>
  <si>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</si>
  <si>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</si>
  <si>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</si>
  <si>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</si>
  <si>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</si>
  <si>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</si>
  <si>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</si>
  <si>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</si>
  <si>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</si>
  <si>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</si>
  <si>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</si>
  <si>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</si>
  <si>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</si>
  <si>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</si>
  <si>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</si>
  <si>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</si>
  <si>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</si>
  <si>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</si>
  <si>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</si>
  <si>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</si>
  <si>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</si>
  <si>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</si>
  <si>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</si>
  <si>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</si>
  <si>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</si>
  <si>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</si>
  <si>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</si>
  <si>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</si>
  <si>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</si>
  <si>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</si>
  <si>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</si>
  <si>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</si>
  <si>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</si>
  <si>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</si>
  <si>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</si>
  <si>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</si>
  <si>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</si>
  <si>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</si>
  <si>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</si>
  <si>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</si>
  <si>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</si>
  <si>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</si>
  <si>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</si>
  <si>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</si>
  <si>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</si>
  <si>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</si>
  <si>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</si>
  <si>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</si>
  <si>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</si>
  <si>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</si>
  <si>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</si>
  <si>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</si>
  <si>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</si>
  <si>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</si>
  <si>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</si>
  <si>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</si>
  <si>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</si>
  <si>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</si>
  <si>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</si>
  <si>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</si>
  <si>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</si>
  <si>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</si>
  <si>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</si>
  <si>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</si>
  <si>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</si>
  <si>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</si>
  <si>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</si>
  <si>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</si>
  <si>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</si>
  <si>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</si>
  <si>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</si>
  <si>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</si>
  <si>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</si>
  <si>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</si>
  <si>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</si>
  <si>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</si>
  <si>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</si>
  <si>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</si>
  <si>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</si>
  <si>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</si>
  <si>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</si>
  <si>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</si>
  <si>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</si>
  <si>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</si>
  <si>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</si>
  <si>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</si>
  <si>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</si>
  <si>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</si>
  <si>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</si>
  <si>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</si>
  <si>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</si>
  <si>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</si>
  <si>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</si>
  <si>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</si>
  <si>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</si>
  <si>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</si>
  <si>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</si>
  <si>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</si>
  <si>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</si>
  <si>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</si>
  <si>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</si>
  <si>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</si>
  <si>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</si>
  <si>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</si>
  <si>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</si>
  <si>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</si>
  <si>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</si>
  <si>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</si>
  <si>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</si>
  <si>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</si>
  <si>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</si>
  <si>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</si>
  <si>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</si>
  <si>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</si>
  <si>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</si>
  <si>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</si>
  <si>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</si>
  <si>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</si>
  <si>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</si>
  <si>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</si>
  <si>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</si>
  <si>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</si>
  <si>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</si>
  <si>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</si>
  <si>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</si>
  <si>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</si>
  <si>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</si>
  <si>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</si>
  <si>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</si>
  <si>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</si>
  <si>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</si>
  <si>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</si>
  <si>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</si>
  <si>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</si>
  <si>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</si>
  <si>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</si>
  <si>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</si>
  <si>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</si>
  <si>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</si>
  <si>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</si>
  <si>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</si>
  <si>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</si>
  <si>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</si>
  <si>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</si>
  <si>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</si>
  <si>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</si>
  <si>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</si>
  <si>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</si>
  <si>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</si>
  <si>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</si>
  <si>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</si>
  <si>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</si>
  <si>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</si>
  <si>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</si>
  <si>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</si>
  <si>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</si>
  <si>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</si>
  <si>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</si>
  <si>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</si>
  <si>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</si>
  <si>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</si>
  <si>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</si>
  <si>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</si>
  <si>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</si>
  <si>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</si>
  <si>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</si>
  <si>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</si>
  <si>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</si>
  <si>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</si>
  <si>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</si>
  <si>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</si>
  <si>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</si>
  <si>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</si>
  <si>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</si>
  <si>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</si>
  <si>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</si>
  <si>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</si>
  <si>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</si>
  <si>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</si>
  <si>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</si>
  <si>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</si>
  <si>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</si>
  <si>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</si>
  <si>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</si>
  <si>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</si>
  <si>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</si>
  <si>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</si>
  <si>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</si>
  <si>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</si>
  <si>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</si>
  <si>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</si>
  <si>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</si>
  <si>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</si>
  <si>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</si>
  <si>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</si>
  <si>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</si>
  <si>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</si>
  <si>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</si>
  <si>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</si>
  <si>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</si>
  <si>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</si>
  <si>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</si>
  <si>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</si>
  <si>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</si>
  <si>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</si>
  <si>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</si>
  <si>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</si>
  <si>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</si>
  <si>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</si>
  <si>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</si>
  <si>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</si>
  <si>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</si>
  <si>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</si>
  <si>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</si>
  <si>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</si>
  <si>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</si>
  <si>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</si>
  <si>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</si>
  <si>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</si>
  <si>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</si>
  <si>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</si>
  <si>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</si>
  <si>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</si>
  <si>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</si>
  <si>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</si>
  <si>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</si>
  <si>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</si>
  <si>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</si>
  <si>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</si>
  <si>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</si>
  <si>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</si>
  <si>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</si>
  <si>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</si>
  <si>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</si>
  <si>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</si>
  <si>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</si>
  <si>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</si>
  <si>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</si>
  <si>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</si>
  <si>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</si>
  <si>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</si>
  <si>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</si>
  <si>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</si>
  <si>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</si>
  <si>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</si>
  <si>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</si>
  <si>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</si>
  <si>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</si>
  <si>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</si>
  <si>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</si>
  <si>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</si>
  <si>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</si>
  <si>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</si>
  <si>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</si>
  <si>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</si>
  <si>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</si>
  <si>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</si>
  <si>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</si>
  <si>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</si>
  <si>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</si>
  <si>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</si>
  <si>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</si>
  <si>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</si>
  <si>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</si>
  <si>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</si>
  <si>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</si>
  <si>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</si>
  <si>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</si>
  <si>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</si>
  <si>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</si>
  <si>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</si>
  <si>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</si>
  <si>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</si>
  <si>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</si>
  <si>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</si>
  <si>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</si>
  <si>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</si>
  <si>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</si>
  <si>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</si>
  <si>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</si>
  <si>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</si>
  <si>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</si>
  <si>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</si>
  <si>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</si>
  <si>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</si>
  <si>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</si>
  <si>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</si>
  <si>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</si>
  <si>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</si>
  <si>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</si>
  <si>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</si>
  <si>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</si>
  <si>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</si>
  <si>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</si>
  <si>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</si>
  <si>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</si>
  <si>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</si>
  <si>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</si>
  <si>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</si>
  <si>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</si>
  <si>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</si>
  <si>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</si>
  <si>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</si>
  <si>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</si>
  <si>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</si>
  <si>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</si>
  <si>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</si>
  <si>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</si>
  <si>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</si>
  <si>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</si>
  <si>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</si>
  <si>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</si>
  <si>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</si>
  <si>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</si>
  <si>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</si>
  <si>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</si>
  <si>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</si>
  <si>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</si>
  <si>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</si>
  <si>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</si>
  <si>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</si>
  <si>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</si>
  <si>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</si>
  <si>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</si>
  <si>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</si>
  <si>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</si>
  <si>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</si>
  <si>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</si>
  <si>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</si>
  <si>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</si>
  <si>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</si>
  <si>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</si>
  <si>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</si>
  <si>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</si>
  <si>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</si>
  <si>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</si>
  <si>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</si>
  <si>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</si>
  <si>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</si>
  <si>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</si>
  <si>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</si>
  <si>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</si>
  <si>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</si>
  <si>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</si>
  <si>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</si>
  <si>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</si>
  <si>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</si>
  <si>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</si>
  <si>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</si>
  <si>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</si>
  <si>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</si>
  <si>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</si>
  <si>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</si>
  <si>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</si>
  <si>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</si>
  <si>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</si>
  <si>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</si>
  <si>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</si>
  <si>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</si>
  <si>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</si>
  <si>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</si>
  <si>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</si>
  <si>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</si>
  <si>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</si>
  <si>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</si>
  <si>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</si>
  <si>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</si>
  <si>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</si>
  <si>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</si>
  <si>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</si>
  <si>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</si>
  <si>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</si>
  <si>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</si>
  <si>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</si>
  <si>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</si>
  <si>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</si>
  <si>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</si>
  <si>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</si>
  <si>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</si>
  <si>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</si>
  <si>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</si>
  <si>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</si>
  <si>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</si>
  <si>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</si>
  <si>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</si>
  <si>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</si>
  <si>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</si>
  <si>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</si>
  <si>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</si>
  <si>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</si>
  <si>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</si>
  <si>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</si>
  <si>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</si>
  <si>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</si>
  <si>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</si>
  <si>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</si>
  <si>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</si>
  <si>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</si>
  <si>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</si>
  <si>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</si>
  <si>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</si>
  <si>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</si>
  <si>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</si>
  <si>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</si>
  <si>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</si>
  <si>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</si>
  <si>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</si>
  <si>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</si>
  <si>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</si>
  <si>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</si>
  <si>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</si>
  <si>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</si>
  <si>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</si>
  <si>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</si>
  <si>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</si>
  <si>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</si>
  <si>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</si>
  <si>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</si>
  <si>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</si>
  <si>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</si>
  <si>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</si>
  <si>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</si>
  <si>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</si>
  <si>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</si>
  <si>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</si>
  <si>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</si>
  <si>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</si>
  <si>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</si>
  <si>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</si>
  <si>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</si>
  <si>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</si>
  <si>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</si>
  <si>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</si>
  <si>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</si>
  <si>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</si>
  <si>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</si>
  <si>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</si>
  <si>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</si>
  <si>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</si>
  <si>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</si>
  <si>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</si>
  <si>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</si>
  <si>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</si>
  <si>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</si>
  <si>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</si>
  <si>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</si>
  <si>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</si>
  <si>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</si>
  <si>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</si>
  <si>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</si>
  <si>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</si>
  <si>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</si>
  <si>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</si>
  <si>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</si>
  <si>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</si>
  <si>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</si>
  <si>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</si>
  <si>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</si>
  <si>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</si>
  <si>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</si>
  <si>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</si>
  <si>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</si>
  <si>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</si>
  <si>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</si>
  <si>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</si>
  <si>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</si>
  <si>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</si>
  <si>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</si>
  <si>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</si>
  <si>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</si>
  <si>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 xml:space="preserve">RICARDO GARCIA </t>
  </si>
  <si>
    <t xml:space="preserve">BLANCO </t>
  </si>
  <si>
    <t xml:space="preserve">CABINA 4 </t>
  </si>
  <si>
    <t>CABINA 3</t>
  </si>
  <si>
    <t xml:space="preserve">CABINA 2 </t>
  </si>
  <si>
    <t xml:space="preserve">CABINA 1 </t>
  </si>
  <si>
    <t xml:space="preserve">CLINICA TORRE 21 405 </t>
  </si>
  <si>
    <t xml:space="preserve">DIANA ROJAS </t>
  </si>
  <si>
    <t>Jose María Velasco, Av. Río Tijuana 2440, Zona Urbana Rio Tijuana,</t>
  </si>
  <si>
    <t>ADMIN@ZENARA.MX</t>
  </si>
  <si>
    <t xml:space="preserve">BS 251212 A CORTINA BOLD </t>
  </si>
  <si>
    <t xml:space="preserve">CORTINA SIN FORRO </t>
  </si>
  <si>
    <t xml:space="preserve">IVA  8% </t>
  </si>
  <si>
    <t>VF-TT26-10-0 THE TRAVELER 2-200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</si>
</sst>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1"/>
      <color rgb="FF1F1F1F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89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4" xfId="3" applyFont="1" applyFill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33" fillId="0" borderId="0" xfId="4"/>
    <xf numFmtId="0" fontId="61" fillId="0" borderId="0" xfId="0" applyFont="1"/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" xfId="1" builtinId="4"/>
    <cellStyle name="Currency 2" xfId="3" xr:uid="{00000000-0005-0000-0000-000001000000}"/>
    <cellStyle name="Hyperlink" xfId="4" builtinId="8"/>
    <cellStyle name="Normal" xfId="0" builtinId="0"/>
    <cellStyle name="Normal 2" xfId="5" xr:uid="{00000000-0005-0000-0000-000004000000}"/>
    <cellStyle name="Normal 2 2" xfId="6" xr:uid="{00000000-0005-0000-0000-000005000000}"/>
    <cellStyle name="Percent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DMIN@ZENARA.MX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abSelected="1" topLeftCell="A22" zoomScale="85" zoomScaleNormal="85" workbookViewId="0">
      <selection activeCell="D13" sqref="D13"/>
    </sheetView>
  </sheetViews>
  <sheetFormatPr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COTIZACION # </v>
      </c>
      <c r="W2" s="332" t="str">
        <f>'FILL QUOTE-CALCULATIONS'!AC2</f>
        <v xml:space="preserve">BS 251212 A CORTINA BOLD 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 xml:space="preserve">CLINICA TORRE 21 405 </v>
      </c>
      <c r="L4" s="340"/>
      <c r="N4" s="340" t="str">
        <f>'FILL QUOTE-CALCULATIONS'!O6</f>
        <v>Jose María Velasco, Av. Río Tijuana 2440, Zona Urbana Rio Tijuana,</v>
      </c>
      <c r="O4" s="340"/>
      <c r="P4" s="340"/>
      <c r="R4" s="340" t="str">
        <f>'FILL QUOTE-CALCULATIONS'!S6</f>
        <v>DEPOSIT</v>
      </c>
      <c r="S4" s="340"/>
      <c r="W4" s="341" t="str">
        <f>'FILL QUOTE-CALCULATIONS'!AC6</f>
        <v>NO</v>
      </c>
      <c r="Y4" s="327"/>
    </row>
    <row r="5" spans="2:27" ht="17.25" thickTop="1" x14ac:dyDescent="0.25">
      <c r="B5" s="337" t="s">
        <v>121</v>
      </c>
      <c r="K5" s="342" t="str">
        <f>'FILL QUOTE-CALCULATIONS'!K7</f>
        <v>NOMBRE DEL PROYECTO</v>
      </c>
      <c r="L5" s="338"/>
      <c r="M5" s="338"/>
      <c r="N5" s="342" t="str">
        <f>'FILL QUOTE-CALCULATIONS'!O7</f>
        <v>DOMICILIO</v>
      </c>
      <c r="O5" s="338"/>
      <c r="P5" s="338"/>
      <c r="R5" s="343" t="str">
        <f>'FILL QUOTE-CALCULATIONS'!S7</f>
        <v>TIPO DE PAGO (EFECTIVO/CHEQUE/DEPOSITO)</v>
      </c>
      <c r="S5" s="343"/>
      <c r="V5" s="276"/>
      <c r="W5" s="344" t="str">
        <f>'FILL QUOTE-CALCULATIONS'!AC7</f>
        <v>REQUIERE FACTURA?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 xml:space="preserve">DIANA ROJAS </v>
      </c>
      <c r="L7" s="340"/>
      <c r="N7" s="347" t="str">
        <f>'FILL QUOTE-CALCULATIONS'!O9</f>
        <v>ADMIN@ZENARA.MX</v>
      </c>
      <c r="O7" s="340"/>
      <c r="P7" s="340"/>
      <c r="R7" s="340" t="str">
        <f>'FILL QUOTE-CALCULATIONS'!S9</f>
        <v>RICARDO GARCIA</v>
      </c>
      <c r="S7" s="340"/>
      <c r="W7" s="348">
        <f>'FILL QUOTE-CALCULATIONS'!AC9</f>
        <v>46003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NOMBRE DEL CONTACTO</v>
      </c>
      <c r="L8" s="338"/>
      <c r="M8" s="338"/>
      <c r="N8" s="342" t="str">
        <f>'FILL QUOTE-CALCULATIONS'!O10</f>
        <v>CORREO ELECTRONICO</v>
      </c>
      <c r="O8" s="338"/>
      <c r="P8" s="338"/>
      <c r="R8" s="342" t="str">
        <f>'FILL QUOTE-CALCULATIONS'!S10</f>
        <v>VENDEDOR(A)</v>
      </c>
      <c r="S8" s="342"/>
      <c r="V8" s="350"/>
      <c r="W8" s="344" t="str">
        <f>'FILL QUOTE-CALCULATIONS'!AC10</f>
        <v>FECHA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CORTINAS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09" t="str">
        <f>'FILL QUOTE-CALCULATIONS'!P12:S12</f>
        <v>HERRAJE</v>
      </c>
      <c r="Q10" s="909"/>
      <c r="R10" s="909"/>
      <c r="S10" s="909"/>
      <c r="T10" s="352" t="str">
        <f>'FILL QUOTE-CALCULATIONS'!T12</f>
        <v>CORTINAS</v>
      </c>
      <c r="U10" s="352" t="str">
        <f>'FILL QUOTE-CALCULATIONS'!W12</f>
        <v>HERRAJE</v>
      </c>
      <c r="V10" s="909" t="str">
        <f>'FILL QUOTE-CALCULATIONS'!AB12</f>
        <v>TOTALES</v>
      </c>
      <c r="W10" s="909"/>
      <c r="Y10" s="354"/>
    </row>
    <row r="11" spans="2:27" s="353" customFormat="1" ht="45" customHeight="1" thickBot="1" x14ac:dyDescent="0.3">
      <c r="B11" s="355" t="str">
        <f>'FILL QUOTE-CALCULATIONS'!B14</f>
        <v>ART.</v>
      </c>
      <c r="C11" s="356" t="str">
        <f>'FILL QUOTE-CALCULATIONS'!C14</f>
        <v>CANT.</v>
      </c>
      <c r="D11" s="356" t="str">
        <f>'FILL QUOTE-CALCULATIONS'!D14</f>
        <v>DIRECCION DE CORTINA</v>
      </c>
      <c r="E11" s="356" t="str">
        <f>'FILL QUOTE-CALCULATIONS'!E14</f>
        <v>ESTILO DE CORTINA</v>
      </c>
      <c r="F11" s="356" t="str">
        <f>'FILL QUOTE-CALCULATIONS'!F14</f>
        <v>TIPO DE CORTINA</v>
      </c>
      <c r="G11" s="357" t="str">
        <f>'FILL QUOTE-CALCULATIONS'!G14</f>
        <v>AMPLITUD</v>
      </c>
      <c r="H11" s="357" t="str">
        <f>'FILL QUOTE-CALCULATIONS'!H14</f>
        <v>TELAS 'EN EXISTENCIA', 'POR ORDENAR' ó 'DEL CLIENTE'</v>
      </c>
      <c r="I11" s="357" t="str">
        <f>'FILL QUOTE-CALCULATIONS'!I14</f>
        <v>TIPO DE TELA</v>
      </c>
      <c r="J11" s="357" t="str">
        <f>'FILL QUOTE-CALCULATIONS'!J14</f>
        <v>YARDAGE SEGUN CANTIDAD REQUERIDA</v>
      </c>
      <c r="K11" s="356" t="str">
        <f>'FILL QUOTE-CALCULATIONS'!K14</f>
        <v>NOMBRE y COLOR DE TELA</v>
      </c>
      <c r="L11" s="356" t="str">
        <f>'FILL QUOTE-CALCULATIONS'!L14</f>
        <v>TIPO DE LINING</v>
      </c>
      <c r="M11" s="356" t="str">
        <f>'FILL QUOTE-CALCULATIONS'!M14</f>
        <v>NOMBRE DEL CUARTO ó AREA</v>
      </c>
      <c r="N11" s="356" t="str">
        <f>'FILL QUOTE-CALCULATIONS'!N14</f>
        <v>ANCHO DE RIEL</v>
      </c>
      <c r="O11" s="358" t="str">
        <f>'FILL QUOTE-CALCULATIONS'!O14</f>
        <v>ALTURA DE CORTINA</v>
      </c>
      <c r="P11" s="355" t="str">
        <f>'FILL QUOTE-CALCULATIONS'!P14</f>
        <v>MONTAJE</v>
      </c>
      <c r="Q11" s="356" t="str">
        <f>'FILL QUOTE-CALCULATIONS'!Q14</f>
        <v>TIPO HERRAJE</v>
      </c>
      <c r="R11" s="356" t="str">
        <f>'FILL QUOTE-CALCULATIONS'!R14</f>
        <v>COLOR HERRAJE</v>
      </c>
      <c r="S11" s="358" t="str">
        <f>'FILL QUOTE-CALCULATIONS'!S14</f>
        <v>TIPO DE BASTON (en caso de que aplique)</v>
      </c>
      <c r="T11" s="356" t="str">
        <f>'FILL QUOTE-CALCULATIONS'!T14</f>
        <v>PRECIO UNITARIO</v>
      </c>
      <c r="U11" s="356" t="str">
        <f>'FILL QUOTE-CALCULATIONS'!W14</f>
        <v>PRECIO UNITARIO</v>
      </c>
      <c r="V11" s="356" t="str">
        <f>'FILL QUOTE-CALCULATIONS'!AB14</f>
        <v>PRECIO UNITARIO</v>
      </c>
      <c r="W11" s="358" t="str">
        <f>'FILL QUOTE-CALCULATIONS'!AC14</f>
        <v>PRECIO EXTENDIDO</v>
      </c>
      <c r="Y11" s="327"/>
      <c r="AA11" s="696" t="s">
        <v>747</v>
      </c>
    </row>
    <row r="12" spans="2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PNL-DER.</v>
      </c>
      <c r="E12" s="360" t="str">
        <f>IF(OR(C12&lt;1,C12=""),"",IF('FILL QUOTE-CALCULATIONS'!$S$4="INGLES",'FILL QUOTE-CALCULATIONS'!E15,VLOOKUP('FILL QUOTE-CALCULATIONS'!E15,'DROP LIST'!$E$7:$F$15,2,0)))</f>
        <v>ONDULADO</v>
      </c>
      <c r="F12" s="360" t="s">
        <v>760</v>
      </c>
      <c r="G12" s="361">
        <f>IF(OR(C12&lt;1,C12=""),"",'FILL QUOTE-CALCULATIONS'!G15)</f>
        <v>2</v>
      </c>
      <c r="H12" s="360" t="str">
        <f>IF(OR(C12&lt;1,C12=""),"",IF('FILL QUOTE-CALCULATIONS'!$S$4="INGLES",'FILL QUOTE-CALCULATIONS'!H15,VLOOKUP('FILL QUOTE-CALCULATIONS'!H15,'DROP LIST'!$M$7:$N$10,2,0)))</f>
        <v>EN EXISTENCIA</v>
      </c>
      <c r="I12" s="360" t="str">
        <f>IF(OR(C12&lt;1,C12=""),"",IF('FILL QUOTE-CALCULATIONS'!$S$4="INGLES",'FILL QUOTE-CALCULATIONS'!I15,VLOOKUP('FILL QUOTE-CALCULATIONS'!I15,'DROP LIST'!$M$15:$N$18,2,0)))</f>
        <v>TELA DECORATIVA</v>
      </c>
      <c r="J12" s="360" t="str">
        <f>'FILL QUOTE-CALCULATIONS'!J15</f>
        <v/>
      </c>
      <c r="K12" s="360" t="str">
        <f>IF(OR(C12&lt;1,C12=""),"",'FILL QUOTE-CALCULATIONS'!K15)</f>
        <v>VF-TT26-10-0 THE TRAVELER 2-200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360" t="str">
        <f>IF(OR(E12&lt;1,E12=""),"",'FILL QUOTE-CALCULATIONS'!M15)</f>
        <v xml:space="preserve">CABINA 4 </v>
      </c>
      <c r="N12" s="362">
        <f>IF(OR(C12&lt;1,C12=""),"",'FILL QUOTE-CALCULATIONS'!N15)</f>
        <v>122</v>
      </c>
      <c r="O12" s="362">
        <f>IF(OR(C12&lt;1,C12=""),"",'FILL QUOTE-CALCULATIONS'!O15)</f>
        <v>101</v>
      </c>
      <c r="P12" s="360" t="str">
        <f>IF(OR(C12&lt;1,C12=""),"",IF('FILL QUOTE-CALCULATIONS'!$S$4="INGLES",'FILL QUOTE-CALCULATIONS'!P15, VLOOKUP('FILL QUOTE-CALCULATIONS'!P15,'DROP LIST'!$E$25:$F$27,2,0)))</f>
        <v>AL TECHO</v>
      </c>
      <c r="Q12" s="360" t="str">
        <f>IF(OR(C12&lt;1,C12=""),"",IF('FILL QUOTE-CALCULATIONS'!$S$4="INGLES",'FILL QUOTE-CALCULATIONS'!Q15,VLOOKUP('FILL QUOTE-CALCULATIONS'!Q15,'DROP LIST'!$H$25:$I$36,2,0)))</f>
        <v>HOTELERO - BASTON - RIPP.</v>
      </c>
      <c r="R12" s="362" t="str">
        <f>IF('FILL QUOTE-CALCULATIONS'!R15="","",'FILL QUOTE-CALCULATIONS'!R15)</f>
        <v xml:space="preserve">BLANCO </v>
      </c>
      <c r="S12" s="360" t="str">
        <f>IF(OR(C12&lt;1,C12=""),"",IF('FILL QUOTE-CALCULATIONS'!$S$4="INGLES",'FILL QUOTE-CALCULATIONS'!S15,VLOOKUP('FILL QUOTE-CALCULATIONS'!S15,'DROP LIST'!$H$43:$I$46,2,0)))</f>
        <v>BLANCO</v>
      </c>
      <c r="T12" s="363">
        <f>IF(OR(C12&lt;1,C12=""),"",'FILL QUOTE-CALCULATIONS'!T15)</f>
        <v>462.90000000000003</v>
      </c>
      <c r="U12" s="364">
        <f>IF(OR(C12&lt;1,C12=""),"",'FILL QUOTE-CALCULATIONS'!W15)</f>
        <v>149.95000000000002</v>
      </c>
      <c r="V12" s="365">
        <f>IF(OR(C12&lt;1,C12=""),"",IF('FILL QUOTE-CALCULATIONS'!$S$3="DOLLARS",'FILL QUOTE-CALCULATIONS'!AB15,'FILL QUOTE-CALCULATIONS'!AB15*'FILL QUOTE-CALCULATIONS'!$AC$4))</f>
        <v>612.85</v>
      </c>
      <c r="W12" s="366">
        <f>IF(OR(C12&lt;1,C12=""),"",IF('FILL QUOTE-CALCULATIONS'!$S$3="DOLLARS",'FILL QUOTE-CALCULATIONS'!AC15,'FILL QUOTE-CALCULATIONS'!AC15*'FILL QUOTE-CALCULATIONS'!$AC$4))</f>
        <v>612.85</v>
      </c>
      <c r="Y12" s="327"/>
      <c r="AA12" s="695" t="s">
        <v>746</v>
      </c>
    </row>
    <row r="13" spans="2:27" s="353" customFormat="1" ht="30" customHeight="1" x14ac:dyDescent="0.25">
      <c r="B13" s="359">
        <f>IF(OR('FILL QUOTE-CALCULATIONS'!C16=0,'FILL QUOTE-CALCULATIONS'!C16=""),"",'FILL QUOTE-CALCULATIONS'!B16)</f>
        <v>2</v>
      </c>
      <c r="C13" s="360">
        <f>IF(OR('FILL QUOTE-CALCULATIONS'!C16&lt;1,'FILL QUOTE-CALCULATIONS'!C16=""),"",'FILL QUOTE-CALCULATIONS'!C16)</f>
        <v>1</v>
      </c>
      <c r="D13" s="360" t="str">
        <f>IF(OR(C13&lt;1,C13=""),"",IF('FILL QUOTE-CALCULATIONS'!$S$4="INGLES",'FILL QUOTE-CALCULATIONS'!D16,VLOOKUP('FILL QUOTE-CALCULATIONS'!D16,'DROP LIST'!$B$7:$C$13,2,0)))</f>
        <v>PAR</v>
      </c>
      <c r="E13" s="360" t="str">
        <f>IF(OR(C13&lt;1,C13=""),"",IF('FILL QUOTE-CALCULATIONS'!$S$4="INGLES",'FILL QUOTE-CALCULATIONS'!E16,VLOOKUP('FILL QUOTE-CALCULATIONS'!E16,'DROP LIST'!$E$7:$F$15,2,0)))</f>
        <v>ONDULADO</v>
      </c>
      <c r="F13" s="360" t="s">
        <v>760</v>
      </c>
      <c r="G13" s="361">
        <f>IF(OR(C13&lt;1,C13=""),"",'FILL QUOTE-CALCULATIONS'!G16)</f>
        <v>2</v>
      </c>
      <c r="H13" s="360" t="str">
        <f>IF(OR(C13&lt;1,C13=""),"",IF('FILL QUOTE-CALCULATIONS'!$S$4="INGLES",'FILL QUOTE-CALCULATIONS'!H16,VLOOKUP('FILL QUOTE-CALCULATIONS'!H16,'DROP LIST'!$M$7:$N$10,2,0)))</f>
        <v>EN EXISTENCIA</v>
      </c>
      <c r="I13" s="360" t="str">
        <f>IF(OR(C13&lt;1,C13=""),"",IF('FILL QUOTE-CALCULATIONS'!$S$4="INGLES",'FILL QUOTE-CALCULATIONS'!I16,VLOOKUP('FILL QUOTE-CALCULATIONS'!I16,'DROP LIST'!$M$15:$N$18,2,0)))</f>
        <v>TELA DECORATIVA</v>
      </c>
      <c r="J13" s="360" t="str">
        <f>'FILL QUOTE-CALCULATIONS'!J16</f>
        <v/>
      </c>
      <c r="K13" s="360" t="str">
        <f>IF(OR(C13&lt;1,C13=""),"",'FILL QUOTE-CALCULATIONS'!K16)</f>
        <v>VF-TT26-10-0 THE TRAVELER 2-200</v>
      </c>
      <c r="L13" s="360" t="str">
        <f>IF(OR(C13&lt;1,C13=""),"",IF('FILL QUOTE-CALCULATIONS'!$S$4="INGLES",'FILL QUOTE-CALCULATIONS'!L16,VLOOKUP('FILL QUOTE-CALCULATIONS'!L16,'DROP LIST'!$B$25:$C$31,2,0)))</f>
        <v>N/A</v>
      </c>
      <c r="M13" s="360" t="str">
        <f>IF(OR(E13&lt;1,E13=""),"",'FILL QUOTE-CALCULATIONS'!M16)</f>
        <v>CABINA 3</v>
      </c>
      <c r="N13" s="362">
        <f>IF(OR(C13&lt;1,C13=""),"",'FILL QUOTE-CALCULATIONS'!N16)</f>
        <v>210</v>
      </c>
      <c r="O13" s="362">
        <f>IF(OR(C13&lt;1,C13=""),"",'FILL QUOTE-CALCULATIONS'!O16)</f>
        <v>101.25</v>
      </c>
      <c r="P13" s="360" t="str">
        <f>IF(OR(C13&lt;1,C13=""),"",IF('FILL QUOTE-CALCULATIONS'!$S$4="INGLES",'FILL QUOTE-CALCULATIONS'!P16, VLOOKUP('FILL QUOTE-CALCULATIONS'!P16,'DROP LIST'!$E$25:$F$27,2,0)))</f>
        <v>AL TECHO</v>
      </c>
      <c r="Q13" s="360" t="str">
        <f>IF(OR(C13&lt;1,C13=""),"",IF('FILL QUOTE-CALCULATIONS'!$S$4="INGLES",'FILL QUOTE-CALCULATIONS'!Q16,VLOOKUP('FILL QUOTE-CALCULATIONS'!Q16,'DROP LIST'!$H$25:$I$36,2,0)))</f>
        <v>HOTELERO - BASTON - RIPP.</v>
      </c>
      <c r="R13" s="362" t="str">
        <f>IF('FILL QUOTE-CALCULATIONS'!R16="","",'FILL QUOTE-CALCULATIONS'!R16)</f>
        <v xml:space="preserve">BLANCO </v>
      </c>
      <c r="S13" s="360" t="str">
        <f>IF(OR(C13&lt;1,C13=""),"",IF('FILL QUOTE-CALCULATIONS'!$S$4="INGLES",'FILL QUOTE-CALCULATIONS'!S16,VLOOKUP('FILL QUOTE-CALCULATIONS'!S16,'DROP LIST'!$H$43:$I$46,2,0)))</f>
        <v>BLANCO</v>
      </c>
      <c r="T13" s="363">
        <f>IF(OR(C13&lt;1,C13=""),"",'FILL QUOTE-CALCULATIONS'!T16)</f>
        <v>788.40000000000009</v>
      </c>
      <c r="U13" s="364">
        <f>IF(OR(C13&lt;1,C13=""),"",'FILL QUOTE-CALCULATIONS'!W16)</f>
        <v>249.60000000000002</v>
      </c>
      <c r="V13" s="365">
        <f>IF(OR(C13&lt;1,C13=""),"",IF('FILL QUOTE-CALCULATIONS'!$S$3="DOLLARS",'FILL QUOTE-CALCULATIONS'!AB16,'FILL QUOTE-CALCULATIONS'!AB16*'FILL QUOTE-CALCULATIONS'!$AC$4))</f>
        <v>1038</v>
      </c>
      <c r="W13" s="366">
        <f>IF(OR(C13&lt;1,C13=""),"",IF('FILL QUOTE-CALCULATIONS'!$S$3="DOLLARS",'FILL QUOTE-CALCULATIONS'!AC16,'FILL QUOTE-CALCULATIONS'!AC16*'FILL QUOTE-CALCULATIONS'!$AC$4))</f>
        <v>1038</v>
      </c>
      <c r="Y13" s="367"/>
      <c r="AA13" s="695" t="s">
        <v>746</v>
      </c>
    </row>
    <row r="14" spans="2:27" s="353" customFormat="1" ht="30" customHeight="1" x14ac:dyDescent="0.25">
      <c r="B14" s="359">
        <f>IF(OR('FILL QUOTE-CALCULATIONS'!C17=0,'FILL QUOTE-CALCULATIONS'!C17=""),"",'FILL QUOTE-CALCULATIONS'!B17)</f>
        <v>3</v>
      </c>
      <c r="C14" s="360">
        <f>IF(OR('FILL QUOTE-CALCULATIONS'!C17&lt;1,'FILL QUOTE-CALCULATIONS'!C17=""),"",'FILL QUOTE-CALCULATIONS'!C17)</f>
        <v>1</v>
      </c>
      <c r="D14" s="360" t="str">
        <f>IF(OR(C14&lt;1,C14=""),"",IF('FILL QUOTE-CALCULATIONS'!$S$4="INGLES",'FILL QUOTE-CALCULATIONS'!D17,VLOOKUP('FILL QUOTE-CALCULATIONS'!D17,'DROP LIST'!$B$7:$C$13,2,0)))</f>
        <v>PAR</v>
      </c>
      <c r="E14" s="360" t="str">
        <f>IF(OR(C14&lt;1,C14=""),"",IF('FILL QUOTE-CALCULATIONS'!$S$4="INGLES",'FILL QUOTE-CALCULATIONS'!E17,VLOOKUP('FILL QUOTE-CALCULATIONS'!E17,'DROP LIST'!$E$7:$F$15,2,0)))</f>
        <v>ONDULADO</v>
      </c>
      <c r="F14" s="360" t="s">
        <v>760</v>
      </c>
      <c r="G14" s="361">
        <f>IF(OR(C14&lt;1,C14=""),"",'FILL QUOTE-CALCULATIONS'!G17)</f>
        <v>2</v>
      </c>
      <c r="H14" s="360" t="str">
        <f>IF(OR(C14&lt;1,C14=""),"",IF('FILL QUOTE-CALCULATIONS'!$S$4="INGLES",'FILL QUOTE-CALCULATIONS'!H17,VLOOKUP('FILL QUOTE-CALCULATIONS'!H17,'DROP LIST'!$M$7:$N$10,2,0)))</f>
        <v>EN EXISTENCIA</v>
      </c>
      <c r="I14" s="360" t="str">
        <f>IF(OR(C14&lt;1,C14=""),"",IF('FILL QUOTE-CALCULATIONS'!$S$4="INGLES",'FILL QUOTE-CALCULATIONS'!I17,VLOOKUP('FILL QUOTE-CALCULATIONS'!I17,'DROP LIST'!$M$15:$N$18,2,0)))</f>
        <v>TELA DECORATIVA</v>
      </c>
      <c r="J14" s="360" t="str">
        <f>'FILL QUOTE-CALCULATIONS'!J17</f>
        <v/>
      </c>
      <c r="K14" s="360" t="str">
        <f>IF(OR(C14&lt;1,C14=""),"",'FILL QUOTE-CALCULATIONS'!K17)</f>
        <v>VF-TT26-10-0 THE TRAVELER 2-200</v>
      </c>
      <c r="L14" s="360" t="str">
        <f>IF(OR(C14&lt;1,C14=""),"",IF('FILL QUOTE-CALCULATIONS'!$S$4="INGLES",'FILL QUOTE-CALCULATIONS'!L17,VLOOKUP('FILL QUOTE-CALCULATIONS'!L17,'DROP LIST'!$B$25:$C$31,2,0)))</f>
        <v>N/A</v>
      </c>
      <c r="M14" s="360" t="str">
        <f>IF(OR(E14&lt;1,E14=""),"",'FILL QUOTE-CALCULATIONS'!M17)</f>
        <v xml:space="preserve">CABINA 2 </v>
      </c>
      <c r="N14" s="362">
        <f>IF(OR(C14&lt;1,C14=""),"",'FILL QUOTE-CALCULATIONS'!N17)</f>
        <v>215</v>
      </c>
      <c r="O14" s="362">
        <f>IF(OR(C14&lt;1,C14=""),"",'FILL QUOTE-CALCULATIONS'!O17)</f>
        <v>101.75</v>
      </c>
      <c r="P14" s="360" t="str">
        <f>IF(OR(C14&lt;1,C14=""),"",IF('FILL QUOTE-CALCULATIONS'!$S$4="INGLES",'FILL QUOTE-CALCULATIONS'!P17, VLOOKUP('FILL QUOTE-CALCULATIONS'!P17,'DROP LIST'!$E$25:$F$27,2,0)))</f>
        <v>AL TECHO</v>
      </c>
      <c r="Q14" s="360" t="str">
        <f>IF(OR(C14&lt;1,C14=""),"",IF('FILL QUOTE-CALCULATIONS'!$S$4="INGLES",'FILL QUOTE-CALCULATIONS'!Q17,VLOOKUP('FILL QUOTE-CALCULATIONS'!Q17,'DROP LIST'!$H$25:$I$36,2,0)))</f>
        <v>HOTELERO - BASTON - RIPP.</v>
      </c>
      <c r="R14" s="362" t="str">
        <f>IF('FILL QUOTE-CALCULATIONS'!R17="","",'FILL QUOTE-CALCULATIONS'!R17)</f>
        <v xml:space="preserve">BLANCO </v>
      </c>
      <c r="S14" s="360" t="str">
        <f>IF(OR(C14&lt;1,C14=""),"",IF('FILL QUOTE-CALCULATIONS'!$S$4="INGLES",'FILL QUOTE-CALCULATIONS'!S17,VLOOKUP('FILL QUOTE-CALCULATIONS'!S17,'DROP LIST'!$H$43:$I$46,2,0)))</f>
        <v>BLANCO</v>
      </c>
      <c r="T14" s="363">
        <f>IF(OR(C14&lt;1,C14=""),"",'FILL QUOTE-CALCULATIONS'!T17)</f>
        <v>788.40000000000009</v>
      </c>
      <c r="U14" s="364">
        <f>IF(OR(C14&lt;1,C14=""),"",'FILL QUOTE-CALCULATIONS'!W17)</f>
        <v>255.25</v>
      </c>
      <c r="V14" s="365">
        <f>IF(OR(C14&lt;1,C14=""),"",IF('FILL QUOTE-CALCULATIONS'!$S$3="DOLLARS",'FILL QUOTE-CALCULATIONS'!AB17,'FILL QUOTE-CALCULATIONS'!AB17*'FILL QUOTE-CALCULATIONS'!$AC$4))</f>
        <v>1043.6500000000001</v>
      </c>
      <c r="W14" s="366">
        <f>IF(OR(C14&lt;1,C14=""),"",IF('FILL QUOTE-CALCULATIONS'!$S$3="DOLLARS",'FILL QUOTE-CALCULATIONS'!AC17,'FILL QUOTE-CALCULATIONS'!AC17*'FILL QUOTE-CALCULATIONS'!$AC$4))</f>
        <v>1043.6500000000001</v>
      </c>
      <c r="Y14" s="354"/>
      <c r="AA14" s="695" t="s">
        <v>746</v>
      </c>
    </row>
    <row r="15" spans="2:27" s="353" customFormat="1" ht="30" customHeight="1" x14ac:dyDescent="0.25">
      <c r="B15" s="359">
        <f>IF(OR('FILL QUOTE-CALCULATIONS'!C18=0,'FILL QUOTE-CALCULATIONS'!C18=""),"",'FILL QUOTE-CALCULATIONS'!B18)</f>
        <v>4</v>
      </c>
      <c r="C15" s="360">
        <f>IF(OR('FILL QUOTE-CALCULATIONS'!C18&lt;1,'FILL QUOTE-CALCULATIONS'!C18=""),"",'FILL QUOTE-CALCULATIONS'!C18)</f>
        <v>1</v>
      </c>
      <c r="D15" s="360" t="str">
        <f>IF(OR(C15&lt;1,C15=""),"",IF('FILL QUOTE-CALCULATIONS'!$S$4="INGLES",'FILL QUOTE-CALCULATIONS'!D18,VLOOKUP('FILL QUOTE-CALCULATIONS'!D18,'DROP LIST'!$B$7:$C$13,2,0)))</f>
        <v>PNL-IZQ.</v>
      </c>
      <c r="E15" s="360" t="str">
        <f>IF(OR(C15&lt;1,C15=""),"",IF('FILL QUOTE-CALCULATIONS'!$S$4="INGLES",'FILL QUOTE-CALCULATIONS'!E18,VLOOKUP('FILL QUOTE-CALCULATIONS'!E18,'DROP LIST'!$E$7:$F$15,2,0)))</f>
        <v>ONDULADO</v>
      </c>
      <c r="F15" s="360" t="s">
        <v>760</v>
      </c>
      <c r="G15" s="361">
        <f>IF(OR(C15&lt;1,C15=""),"",'FILL QUOTE-CALCULATIONS'!G18)</f>
        <v>2</v>
      </c>
      <c r="H15" s="360" t="str">
        <f>IF(OR(C15&lt;1,C15=""),"",IF('FILL QUOTE-CALCULATIONS'!$S$4="INGLES",'FILL QUOTE-CALCULATIONS'!H18,VLOOKUP('FILL QUOTE-CALCULATIONS'!H18,'DROP LIST'!$M$7:$N$10,2,0)))</f>
        <v>EN EXISTENCIA</v>
      </c>
      <c r="I15" s="360" t="str">
        <f>IF(OR(C15&lt;1,C15=""),"",IF('FILL QUOTE-CALCULATIONS'!$S$4="INGLES",'FILL QUOTE-CALCULATIONS'!I18,VLOOKUP('FILL QUOTE-CALCULATIONS'!I18,'DROP LIST'!$M$15:$N$18,2,0)))</f>
        <v>TELA DECORATIVA</v>
      </c>
      <c r="J15" s="360" t="str">
        <f>'FILL QUOTE-CALCULATIONS'!J18</f>
        <v/>
      </c>
      <c r="K15" s="360" t="str">
        <f>IF(OR(C15&lt;1,C15=""),"",'FILL QUOTE-CALCULATIONS'!K18)</f>
        <v>VF-TT26-10-0 THE TRAVELER 2-200</v>
      </c>
      <c r="L15" s="360" t="str">
        <f>IF(OR(C15&lt;1,C15=""),"",IF('FILL QUOTE-CALCULATIONS'!$S$4="INGLES",'FILL QUOTE-CALCULATIONS'!L18,VLOOKUP('FILL QUOTE-CALCULATIONS'!L18,'DROP LIST'!$B$25:$C$31,2,0)))</f>
        <v>N/A</v>
      </c>
      <c r="M15" s="360" t="str">
        <f>IF(OR(E15&lt;1,E15=""),"",'FILL QUOTE-CALCULATIONS'!M18)</f>
        <v xml:space="preserve">CABINA 1 </v>
      </c>
      <c r="N15" s="362">
        <f>IF(OR(C15&lt;1,C15=""),"",'FILL QUOTE-CALCULATIONS'!N18)</f>
        <v>111</v>
      </c>
      <c r="O15" s="362">
        <f>IF(OR(C15&lt;1,C15=""),"",'FILL QUOTE-CALCULATIONS'!O18)</f>
        <v>101.75</v>
      </c>
      <c r="P15" s="360" t="str">
        <f>IF(OR(C15&lt;1,C15=""),"",IF('FILL QUOTE-CALCULATIONS'!$S$4="INGLES",'FILL QUOTE-CALCULATIONS'!P18, VLOOKUP('FILL QUOTE-CALCULATIONS'!P18,'DROP LIST'!$E$25:$F$27,2,0)))</f>
        <v>AL TECHO</v>
      </c>
      <c r="Q15" s="360" t="str">
        <f>IF(OR(C15&lt;1,C15=""),"",IF('FILL QUOTE-CALCULATIONS'!$S$4="INGLES",'FILL QUOTE-CALCULATIONS'!Q18,VLOOKUP('FILL QUOTE-CALCULATIONS'!Q18,'DROP LIST'!$H$25:$I$36,2,0)))</f>
        <v>HOTELERO - BASTON - RIPP.</v>
      </c>
      <c r="R15" s="362" t="str">
        <f>IF('FILL QUOTE-CALCULATIONS'!R18="","",'FILL QUOTE-CALCULATIONS'!R18)</f>
        <v xml:space="preserve">BLANCO </v>
      </c>
      <c r="S15" s="360" t="str">
        <f>IF(OR(C15&lt;1,C15=""),"",IF('FILL QUOTE-CALCULATIONS'!$S$4="INGLES",'FILL QUOTE-CALCULATIONS'!S18,VLOOKUP('FILL QUOTE-CALCULATIONS'!S18,'DROP LIST'!$H$43:$I$46,2,0)))</f>
        <v>BLANCO</v>
      </c>
      <c r="T15" s="363">
        <f>IF(OR(C15&lt;1,C15=""),"",'FILL QUOTE-CALCULATIONS'!T18)</f>
        <v>417.1</v>
      </c>
      <c r="U15" s="364">
        <f>IF(OR(C15&lt;1,C15=""),"",'FILL QUOTE-CALCULATIONS'!W18)</f>
        <v>137.5</v>
      </c>
      <c r="V15" s="365">
        <f>IF(OR(C15&lt;1,C15=""),"",IF('FILL QUOTE-CALCULATIONS'!$S$3="DOLLARS",'FILL QUOTE-CALCULATIONS'!AB18,'FILL QUOTE-CALCULATIONS'!AB18*'FILL QUOTE-CALCULATIONS'!$AC$4))</f>
        <v>554.6</v>
      </c>
      <c r="W15" s="366">
        <f>IF(OR(C15&lt;1,C15=""),"",IF('FILL QUOTE-CALCULATIONS'!$S$3="DOLLARS",'FILL QUOTE-CALCULATIONS'!AC18,'FILL QUOTE-CALCULATIONS'!AC18*'FILL QUOTE-CALCULATIONS'!$AC$4))</f>
        <v>554.6</v>
      </c>
      <c r="Y15" s="354"/>
      <c r="AA15" s="695" t="s">
        <v>746</v>
      </c>
    </row>
    <row r="16" spans="2:27" s="353" customFormat="1" ht="30" customHeight="1" x14ac:dyDescent="0.25">
      <c r="B16" s="359" t="str">
        <f>IF(OR('FILL QUOTE-CALCULATIONS'!C19=0,'FILL QUOTE-CALCULATIONS'!C19=""),"",'FILL QUOTE-CALCULATIONS'!B19)</f>
        <v/>
      </c>
      <c r="C16" s="360" t="str">
        <f>IF(OR('FILL QUOTE-CALCULATIONS'!C19&lt;1,'FILL QUOTE-CALCULATIONS'!C19=""),"",'FILL QUOTE-CALCULATIONS'!C19)</f>
        <v/>
      </c>
      <c r="D16" s="360" t="str">
        <f>IF(OR(C16&lt;1,C16=""),"",IF('FILL QUOTE-CALCULATIONS'!$S$4="INGLES",'FILL QUOTE-CALCULATIONS'!D19,VLOOKUP('FILL QUOTE-CALCULATIONS'!D19,'DROP LIST'!$B$7:$C$13,2,0)))</f>
        <v/>
      </c>
      <c r="E16" s="360" t="str">
        <f>IF(OR(C16&lt;1,C16=""),"",IF('FILL QUOTE-CALCULATIONS'!$S$4="INGLES",'FILL QUOTE-CALCULATIONS'!E19,VLOOKUP('FILL QUOTE-CALCULATIONS'!E19,'DROP LIST'!$E$7:$F$15,2,0)))</f>
        <v/>
      </c>
      <c r="F16" s="360" t="str">
        <f>IF(OR(C16&lt;1,C16=""),"",IF('FILL QUOTE-CALCULATIONS'!$S$4="INGLES",'FILL QUOTE-CALCULATIONS'!F19,VLOOKUP('FILL QUOTE-CALCULATIONS'!F19,'DROP LIST'!$H$7:$I$19,2,0)))</f>
        <v/>
      </c>
      <c r="G16" s="361" t="str">
        <f>IF(OR(C16&lt;1,C16=""),"",'FILL QUOTE-CALCULATIONS'!G19)</f>
        <v/>
      </c>
      <c r="H16" s="360" t="str">
        <f>IF(OR(C16&lt;1,C16=""),"",IF('FILL QUOTE-CALCULATIONS'!$S$4="INGLES",'FILL QUOTE-CALCULATIONS'!H19,VLOOKUP('FILL QUOTE-CALCULATIONS'!H19,'DROP LIST'!$M$7:$N$10,2,0)))</f>
        <v/>
      </c>
      <c r="I16" s="360" t="str">
        <f>IF(OR(C16&lt;1,C16=""),"",IF('FILL QUOTE-CALCULATIONS'!$S$4="INGLES",'FILL QUOTE-CALCULATIONS'!I19,VLOOKUP('FILL QUOTE-CALCULATIONS'!I19,'DROP LIST'!$M$15:$N$18,2,0)))</f>
        <v/>
      </c>
      <c r="J16" s="360" t="str">
        <f>'FILL QUOTE-CALCULATIONS'!J19</f>
        <v/>
      </c>
      <c r="K16" s="360" t="str">
        <f>IF(OR(C16&lt;1,C16=""),"",'FILL QUOTE-CALCULATIONS'!K19)</f>
        <v/>
      </c>
      <c r="L16" s="360" t="str">
        <f>IF(OR(C16&lt;1,C16=""),"",IF('FILL QUOTE-CALCULATIONS'!$S$4="INGLES",'FILL QUOTE-CALCULATIONS'!L19,VLOOKUP('FILL QUOTE-CALCULATIONS'!L19,'DROP LIST'!$B$25:$C$31,2,0)))</f>
        <v/>
      </c>
      <c r="M16" s="360" t="str">
        <f>IF(OR(E16&lt;1,E16=""),"",'FILL QUOTE-CALCULATIONS'!M19)</f>
        <v/>
      </c>
      <c r="N16" s="362" t="str">
        <f>IF(OR(C16&lt;1,C16=""),"",'FILL QUOTE-CALCULATIONS'!N19)</f>
        <v/>
      </c>
      <c r="O16" s="362" t="str">
        <f>IF(OR(C16&lt;1,C16=""),"",'FILL QUOTE-CALCULATIONS'!O19)</f>
        <v/>
      </c>
      <c r="P16" s="360" t="str">
        <f>IF(OR(C16&lt;1,C16=""),"",IF('FILL QUOTE-CALCULATIONS'!$S$4="INGLES",'FILL QUOTE-CALCULATIONS'!P19, VLOOKUP('FILL QUOTE-CALCULATIONS'!P19,'DROP LIST'!$E$25:$F$27,2,0)))</f>
        <v/>
      </c>
      <c r="Q16" s="360" t="str">
        <f>IF(OR(C16&lt;1,C16=""),"",IF('FILL QUOTE-CALCULATIONS'!$S$4="INGLES",'FILL QUOTE-CALCULATIONS'!Q19,VLOOKUP('FILL QUOTE-CALCULATIONS'!Q19,'DROP LIST'!$H$25:$I$36,2,0)))</f>
        <v/>
      </c>
      <c r="R16" s="362" t="str">
        <f>IF('FILL QUOTE-CALCULATIONS'!R19="","",'FILL QUOTE-CALCULATIONS'!R19)</f>
        <v/>
      </c>
      <c r="S16" s="360" t="str">
        <f>IF(OR(C16&lt;1,C16=""),"",IF('FILL QUOTE-CALCULATIONS'!$S$4="INGLES",'FILL QUOTE-CALCULATIONS'!S19,VLOOKUP('FILL QUOTE-CALCULATIONS'!S19,'DROP LIST'!$H$43:$I$46,2,0)))</f>
        <v/>
      </c>
      <c r="T16" s="363" t="str">
        <f>IF(OR(C16&lt;1,C16=""),"",'FILL QUOTE-CALCULATIONS'!T19)</f>
        <v/>
      </c>
      <c r="U16" s="364" t="str">
        <f>IF(OR(C16&lt;1,C16=""),"",'FILL QUOTE-CALCULATIONS'!W19)</f>
        <v/>
      </c>
      <c r="V16" s="365" t="str">
        <f>IF(OR(C16&lt;1,C16=""),"",IF('FILL QUOTE-CALCULATIONS'!$S$3="DOLLARS",'FILL QUOTE-CALCULATIONS'!AB19,'FILL QUOTE-CALCULATIONS'!AB19*'FILL QUOTE-CALCULATIONS'!$AC$4))</f>
        <v/>
      </c>
      <c r="W16" s="366" t="str">
        <f>IF(OR(C16&lt;1,C16=""),"",IF('FILL QUOTE-CALCULATIONS'!$S$3="DOLLARS",'FILL QUOTE-CALCULATIONS'!AC19,'FILL QUOTE-CALCULATIONS'!AC19*'FILL QUOTE-CALCULATIONS'!$AC$4))</f>
        <v/>
      </c>
      <c r="Y16" s="354"/>
      <c r="AA16" s="695" t="s">
        <v>746</v>
      </c>
    </row>
    <row r="17" spans="2:27" s="353" customFormat="1" ht="30" customHeight="1" x14ac:dyDescent="0.25">
      <c r="B17" s="359" t="str">
        <f>IF(OR('FILL QUOTE-CALCULATIONS'!C20=0,'FILL QUOTE-CALCULATIONS'!C20=""),"",'FILL QUOTE-CALCULATIONS'!B20)</f>
        <v/>
      </c>
      <c r="C17" s="360" t="str">
        <f>IF(OR('FILL QUOTE-CALCULATIONS'!C20&lt;1,'FILL QUOTE-CALCULATIONS'!C20=""),"",'FILL QUOTE-CALCULATIONS'!C20)</f>
        <v/>
      </c>
      <c r="D17" s="360" t="str">
        <f>IF(OR(C17&lt;1,C17=""),"",IF('FILL QUOTE-CALCULATIONS'!$S$4="INGLES",'FILL QUOTE-CALCULATIONS'!D20,VLOOKUP('FILL QUOTE-CALCULATIONS'!D20,'DROP LIST'!$B$7:$C$13,2,0)))</f>
        <v/>
      </c>
      <c r="E17" s="360" t="str">
        <f>IF(OR(C17&lt;1,C17=""),"",IF('FILL QUOTE-CALCULATIONS'!$S$4="INGLES",'FILL QUOTE-CALCULATIONS'!E20,VLOOKUP('FILL QUOTE-CALCULATIONS'!E20,'DROP LIST'!$E$7:$F$15,2,0)))</f>
        <v/>
      </c>
      <c r="F17" s="360" t="str">
        <f>IF(OR(C17&lt;1,C17=""),"",IF('FILL QUOTE-CALCULATIONS'!$S$4="INGLES",'FILL QUOTE-CALCULATIONS'!F20,VLOOKUP('FILL QUOTE-CALCULATIONS'!F20,'DROP LIST'!$H$7:$I$19,2,0)))</f>
        <v/>
      </c>
      <c r="G17" s="361" t="str">
        <f>IF(OR(C17&lt;1,C17=""),"",'FILL QUOTE-CALCULATIONS'!G20)</f>
        <v/>
      </c>
      <c r="H17" s="360" t="str">
        <f>IF(OR(C17&lt;1,C17=""),"",IF('FILL QUOTE-CALCULATIONS'!$S$4="INGLES",'FILL QUOTE-CALCULATIONS'!H20,VLOOKUP('FILL QUOTE-CALCULATIONS'!H20,'DROP LIST'!$M$7:$N$10,2,0)))</f>
        <v/>
      </c>
      <c r="I17" s="360" t="str">
        <f>IF(OR(C17&lt;1,C17=""),"",IF('FILL QUOTE-CALCULATIONS'!$S$4="INGLES",'FILL QUOTE-CALCULATIONS'!I20,VLOOKUP('FILL QUOTE-CALCULATIONS'!I20,'DROP LIST'!$M$15:$N$18,2,0)))</f>
        <v/>
      </c>
      <c r="J17" s="360" t="str">
        <f>'FILL QUOTE-CALCULATIONS'!J20</f>
        <v/>
      </c>
      <c r="K17" s="360" t="str">
        <f>IF(OR(C17&lt;1,C17=""),"",'FILL QUOTE-CALCULATIONS'!K20)</f>
        <v/>
      </c>
      <c r="L17" s="360" t="str">
        <f>IF(OR(C17&lt;1,C17=""),"",IF('FILL QUOTE-CALCULATIONS'!$S$4="INGLES",'FILL QUOTE-CALCULATIONS'!L20,VLOOKUP('FILL QUOTE-CALCULATIONS'!L20,'DROP LIST'!$B$25:$C$31,2,0)))</f>
        <v/>
      </c>
      <c r="M17" s="360" t="str">
        <f>IF(OR(E17&lt;1,E17=""),"",'FILL QUOTE-CALCULATIONS'!M20)</f>
        <v/>
      </c>
      <c r="N17" s="362" t="str">
        <f>IF(OR(C17&lt;1,C17=""),"",'FILL QUOTE-CALCULATIONS'!N20)</f>
        <v/>
      </c>
      <c r="O17" s="362" t="str">
        <f>IF(OR(C17&lt;1,C17=""),"",'FILL QUOTE-CALCULATIONS'!O20)</f>
        <v/>
      </c>
      <c r="P17" s="360" t="str">
        <f>IF(OR(C17&lt;1,C17=""),"",IF('FILL QUOTE-CALCULATIONS'!$S$4="INGLES",'FILL QUOTE-CALCULATIONS'!P20, VLOOKUP('FILL QUOTE-CALCULATIONS'!P20,'DROP LIST'!$E$25:$F$27,2,0)))</f>
        <v/>
      </c>
      <c r="Q17" s="360" t="str">
        <f>IF(OR(C17&lt;1,C17=""),"",IF('FILL QUOTE-CALCULATIONS'!$S$4="INGLES",'FILL QUOTE-CALCULATIONS'!Q20,VLOOKUP('FILL QUOTE-CALCULATIONS'!Q20,'DROP LIST'!$H$25:$I$36,2,0)))</f>
        <v/>
      </c>
      <c r="R17" s="362" t="str">
        <f>IF('FILL QUOTE-CALCULATIONS'!R20="","",'FILL QUOTE-CALCULATIONS'!R20)</f>
        <v/>
      </c>
      <c r="S17" s="360" t="str">
        <f>IF(OR(C17&lt;1,C17=""),"",IF('FILL QUOTE-CALCULATIONS'!$S$4="INGLES",'FILL QUOTE-CALCULATIONS'!S20,VLOOKUP('FILL QUOTE-CALCULATIONS'!S20,'DROP LIST'!$H$43:$I$46,2,0)))</f>
        <v/>
      </c>
      <c r="T17" s="363" t="str">
        <f>IF(OR(C17&lt;1,C17=""),"",'FILL QUOTE-CALCULATIONS'!T20)</f>
        <v/>
      </c>
      <c r="U17" s="364" t="str">
        <f>IF(OR(C17&lt;1,C17=""),"",'FILL QUOTE-CALCULATIONS'!W20)</f>
        <v/>
      </c>
      <c r="V17" s="365" t="str">
        <f>IF(OR(C17&lt;1,C17=""),"",IF('FILL QUOTE-CALCULATIONS'!$S$3="DOLLARS",'FILL QUOTE-CALCULATIONS'!AB20,'FILL QUOTE-CALCULATIONS'!AB20*'FILL QUOTE-CALCULATIONS'!$AC$4))</f>
        <v/>
      </c>
      <c r="W17" s="366" t="str">
        <f>IF(OR(C17&lt;1,C17=""),"",IF('FILL QUOTE-CALCULATIONS'!$S$3="DOLLARS",'FILL QUOTE-CALCULATIONS'!AC20,'FILL QUOTE-CALCULATIONS'!AC20*'FILL QUOTE-CALCULATIONS'!$AC$4))</f>
        <v/>
      </c>
      <c r="Y17" s="354"/>
      <c r="AA17" s="695" t="s">
        <v>746</v>
      </c>
    </row>
    <row r="18" spans="2:27" s="353" customFormat="1" ht="30" customHeight="1" x14ac:dyDescent="0.25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 t="str">
        <f>'FILL QUOTE-CALCULATIONS'!J21</f>
        <v/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 t="str">
        <f>IF('FILL QUOTE-CALCULATIONS'!R21="","",'FILL QUOTE-CALCULATIONS'!R21)</f>
        <v/>
      </c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5" t="s">
        <v>746</v>
      </c>
    </row>
    <row r="19" spans="2:27" s="353" customFormat="1" ht="30" customHeight="1" x14ac:dyDescent="0.25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 t="str">
        <f>'FILL QUOTE-CALCULATIONS'!J22</f>
        <v/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 t="str">
        <f>IF('FILL QUOTE-CALCULATIONS'!R22="","",'FILL QUOTE-CALCULATIONS'!R22)</f>
        <v/>
      </c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5" t="s">
        <v>746</v>
      </c>
    </row>
    <row r="20" spans="2:27" s="353" customFormat="1" ht="30" customHeight="1" x14ac:dyDescent="0.25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 t="str">
        <f>'FILL QUOTE-CALCULATIONS'!J23</f>
        <v/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 t="str">
        <f>IF('FILL QUOTE-CALCULATIONS'!R23="","",'FILL QUOTE-CALCULATIONS'!R23)</f>
        <v/>
      </c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5" t="s">
        <v>746</v>
      </c>
    </row>
    <row r="21" spans="2:27" s="353" customFormat="1" ht="30" customHeight="1" x14ac:dyDescent="0.25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 t="str">
        <f>'FILL QUOTE-CALCULATIONS'!J24</f>
        <v/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 t="str">
        <f>IF('FILL QUOTE-CALCULATIONS'!R24="","",'FILL QUOTE-CALCULATIONS'!R24)</f>
        <v/>
      </c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5" t="s">
        <v>746</v>
      </c>
    </row>
    <row r="22" spans="2:27" s="353" customFormat="1" ht="30" customHeight="1" x14ac:dyDescent="0.25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 t="str">
        <f>'FILL QUOTE-CALCULATIONS'!J25</f>
        <v/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 t="str">
        <f>'FILL QUOTE-CALCULATIONS'!J26</f>
        <v/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 t="str">
        <f>'FILL QUOTE-CALCULATIONS'!J27</f>
        <v/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 t="str">
        <f>'FILL QUOTE-CALCULATIONS'!J28</f>
        <v/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 t="str">
        <f>'FILL QUOTE-CALCULATIONS'!J29</f>
        <v/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 t="str">
        <f>'FILL QUOTE-CALCULATIONS'!J30</f>
        <v/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 t="str">
        <f>'FILL QUOTE-CALCULATIONS'!J31</f>
        <v/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ART.</v>
      </c>
      <c r="C61" s="374" t="str">
        <f>'FILL QUOTE-CALCULATIONS'!C63</f>
        <v>CANT.</v>
      </c>
      <c r="D61" s="375" t="str">
        <f>'FILL QUOTE-CALCULATIONS'!D63</f>
        <v>DESCRIPCION DE SERVICIOS ADICIONALES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 t="str">
        <f>IF(OR('FILL QUOTE-CALCULATIONS'!C64&lt;1,'FILL QUOTE-CALCULATIONS'!C64=""),"",'FILL QUOTE-CALCULATIONS'!C64)</f>
        <v/>
      </c>
      <c r="D62" s="378" t="str">
        <f>IF(OR('FILL QUOTE-CALCULATIONS'!D64&lt;1,'FILL QUOTE-CALCULATIONS'!D64=""),"",'FILL QUOTE-CALCULATIONS'!D64)</f>
        <v/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 t="str">
        <f>IF(OR('FILL QUOTE-CALCULATIONS'!AB64&lt;1,'FILL QUOTE-CALCULATIONS'!AB64=""),"",IF('FILL QUOTE-CALCULATIONS'!$S$3="DOLLARS",'FILL QUOTE-CALCULATIONS'!AB64,'FILL QUOTE-CALCULATIONS'!AB64*'FILL QUOTE-CALCULATIONS'!$AC$4))</f>
        <v/>
      </c>
      <c r="W62" s="381" t="str">
        <f>IF(V62="","",V62*C62)</f>
        <v/>
      </c>
      <c r="Y62" s="354"/>
      <c r="AA62" s="369"/>
    </row>
    <row r="63" spans="2:27" s="353" customFormat="1" ht="26.1" customHeight="1" x14ac:dyDescent="0.25">
      <c r="B63" s="359">
        <f>'FILL QUOTE-CALCULATIONS'!B65</f>
        <v>2</v>
      </c>
      <c r="C63" s="377" t="str">
        <f>IF(OR('FILL QUOTE-CALCULATIONS'!C65&lt;1,'FILL QUOTE-CALCULATIONS'!C65=""),"",'FILL QUOTE-CALCULATIONS'!C65)</f>
        <v/>
      </c>
      <c r="D63" s="378" t="str">
        <f>IF(OR('FILL QUOTE-CALCULATIONS'!D65&lt;1,'FILL QUOTE-CALCULATIONS'!D65=""),"",'FILL QUOTE-CALCULATIONS'!D65)</f>
        <v/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3249.1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DESCUENTO EN PORCENTAJE (%) =</v>
      </c>
      <c r="W69" s="697">
        <f>IF(OR('FILL QUOTE-CALCULATIONS'!AC70="",'FILL QUOTE-CALCULATIONS'!AC70=0),"",'FILL QUOTE-CALCULATIONS'!AC70)</f>
        <v>0.39999999999999991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DESCUENTO EN DINERO ($) =</v>
      </c>
      <c r="W70" s="396">
        <f>IF(OR('FILL QUOTE-CALCULATIONS'!AC71="",'FILL QUOTE-CALCULATIONS'!AC71=0),"",'FILL QUOTE-CALCULATIONS'!AC71)</f>
        <v>1299.6399999999996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">
        <v>761</v>
      </c>
      <c r="W71" s="396" t="str">
        <f>IF(OR('FILL QUOTE-CALCULATIONS'!AC72="",'FILL QUOTE-CALCULATIONS'!AC72=0),"",'FILL QUOTE-CALCULATIONS'!AC72)</f>
        <v/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 TOTAL =</v>
      </c>
      <c r="W72" s="398">
        <f>'FILL QUOTE-CALCULATIONS'!AC73</f>
        <v>1949.4600000000003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Cotizado por:</v>
      </c>
      <c r="V76" s="910" t="str">
        <f>'FILL QUOTE-CALCULATIONS'!AB76</f>
        <v xml:space="preserve">RICARDO GARCIA </v>
      </c>
      <c r="W76" s="910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 xr:uid="{00000000-0001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4" t="str">
        <f>IF('CALC -P.P. - H-RAIL HW'!S4="INGLES","DESCRIPTION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4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4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4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4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4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4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4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4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4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4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400-00000C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400-000009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4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400-00000A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D684-39A7-47F3-9103-415B37E4C41A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4" t="str">
        <f>IF('CALC -RIPP- MOT.PLUG IN'!S4="INGLES","DESCRIPTION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B2337A1-FBD0-4D60-89FE-E294049BD5AC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C532351-BBAF-4025-9616-E228D236AE3C}">
          <x14:formula1>
            <xm:f>'DROP LIST'!$P$11:$P$12</xm:f>
          </x14:formula1>
          <xm:sqref>AA4:AG4</xm:sqref>
        </x14:dataValidation>
        <x14:dataValidation type="list" allowBlank="1" showInputMessage="1" showErrorMessage="1" xr:uid="{64B847C3-261C-43FB-83C2-DF4EDDF7322C}">
          <x14:formula1>
            <xm:f>'DROP LIST'!$M$15:$M$35</xm:f>
          </x14:formula1>
          <xm:sqref>I15:I62</xm:sqref>
        </x14:dataValidation>
        <x14:dataValidation type="list" allowBlank="1" showInputMessage="1" showErrorMessage="1" xr:uid="{29A8A29B-EAF7-41E5-AF1B-B88A07FDEE89}">
          <x14:formula1>
            <xm:f>'DROP LIST'!$P$7:$P$8</xm:f>
          </x14:formula1>
          <xm:sqref>S4</xm:sqref>
        </x14:dataValidation>
        <x14:dataValidation type="list" allowBlank="1" showInputMessage="1" showErrorMessage="1" xr:uid="{0108ABC9-728F-499B-BDB2-EFE51B47C29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7A74C1FD-CDD1-478E-830B-9AFF32E23E23}">
          <x14:formula1>
            <xm:f>'DROP LIST'!$B$25:$B$31</xm:f>
          </x14:formula1>
          <xm:sqref>L15:L62</xm:sqref>
        </x14:dataValidation>
        <x14:dataValidation type="list" allowBlank="1" showInputMessage="1" showErrorMessage="1" xr:uid="{D1665C4A-2BA5-427B-9074-B785D4A8A94F}">
          <x14:formula1>
            <xm:f>'DROP LIST'!$M$7:$M$10</xm:f>
          </x14:formula1>
          <xm:sqref>H15:H62</xm:sqref>
        </x14:dataValidation>
        <x14:dataValidation type="list" allowBlank="1" showInputMessage="1" showErrorMessage="1" xr:uid="{3339D8B4-FA0C-45B4-9014-BF8A168D4CB4}">
          <x14:formula1>
            <xm:f>'DROP LIST'!$E$7:$E$15</xm:f>
          </x14:formula1>
          <xm:sqref>E15:E62</xm:sqref>
        </x14:dataValidation>
        <x14:dataValidation type="list" allowBlank="1" showInputMessage="1" showErrorMessage="1" xr:uid="{AA6D35B4-6561-4F54-B26F-11039A2813EE}">
          <x14:formula1>
            <xm:f>'DROP LIST'!$H$7:$H$19</xm:f>
          </x14:formula1>
          <xm:sqref>F15:F62</xm:sqref>
        </x14:dataValidation>
        <x14:dataValidation type="list" allowBlank="1" showInputMessage="1" showErrorMessage="1" xr:uid="{605910F2-1D04-4D3F-81F9-4FF0AA1C8C81}">
          <x14:formula1>
            <xm:f>'DROP LIST'!$B$7:$B$13</xm:f>
          </x14:formula1>
          <xm:sqref>D15:D62</xm:sqref>
        </x14:dataValidation>
        <x14:dataValidation type="list" allowBlank="1" showInputMessage="1" showErrorMessage="1" xr:uid="{821C7DC6-70E8-4DAC-BE0B-D50490C45AD9}">
          <x14:formula1>
            <xm:f>'DROP LIST'!$K$7:$K$14</xm:f>
          </x14:formula1>
          <xm:sqref>G15:G62</xm:sqref>
        </x14:dataValidation>
        <x14:dataValidation type="list" allowBlank="1" showInputMessage="1" showErrorMessage="1" xr:uid="{BE4324C2-A157-4F30-AED1-1F4F97AB40C8}">
          <x14:formula1>
            <xm:f>'DROP LIST'!$P$16:$P$25</xm:f>
          </x14:formula1>
          <xm:sqref>AI70</xm:sqref>
        </x14:dataValidation>
        <x14:dataValidation type="list" allowBlank="1" showInputMessage="1" showErrorMessage="1" xr:uid="{4BBE2549-A72E-412E-A14B-5D4DF76AA08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B8790670-EC41-49B6-B202-258EF808C1DF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8FFD-5562-44B3-8B9C-697C72AC4E2D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4" t="str">
        <f>IF('CALC -P.P.- MOT.PLUG IN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9A52F6B-12B8-45C0-A0DA-98FEF07CB4ED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625C5E6E-8ECD-487F-B2B2-B26F1D8B26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F28D1D44-C142-43FD-8B1C-6A6BDA606FBD}">
          <x14:formula1>
            <xm:f>'DROP LIST'!$B$7:$B$13</xm:f>
          </x14:formula1>
          <xm:sqref>D15:D62</xm:sqref>
        </x14:dataValidation>
        <x14:dataValidation type="list" allowBlank="1" showInputMessage="1" showErrorMessage="1" xr:uid="{A8E0C472-DA5C-4366-8A5B-841E76313727}">
          <x14:formula1>
            <xm:f>'DROP LIST'!$H$7:$H$19</xm:f>
          </x14:formula1>
          <xm:sqref>F15:F62</xm:sqref>
        </x14:dataValidation>
        <x14:dataValidation type="list" allowBlank="1" showInputMessage="1" showErrorMessage="1" xr:uid="{F749024F-8B44-4C50-9931-D2217B9218E5}">
          <x14:formula1>
            <xm:f>'DROP LIST'!$E$7:$E$15</xm:f>
          </x14:formula1>
          <xm:sqref>E15:E62</xm:sqref>
        </x14:dataValidation>
        <x14:dataValidation type="list" allowBlank="1" showInputMessage="1" showErrorMessage="1" xr:uid="{D8C3DD2A-37CE-411B-941F-4CBF2C17BF4A}">
          <x14:formula1>
            <xm:f>'DROP LIST'!$M$7:$M$10</xm:f>
          </x14:formula1>
          <xm:sqref>H15:H62</xm:sqref>
        </x14:dataValidation>
        <x14:dataValidation type="list" allowBlank="1" showInputMessage="1" showErrorMessage="1" xr:uid="{CC1E93BA-E49E-4E96-8FEC-80792C86AC55}">
          <x14:formula1>
            <xm:f>'DROP LIST'!$B$25:$B$31</xm:f>
          </x14:formula1>
          <xm:sqref>L15:L62</xm:sqref>
        </x14:dataValidation>
        <x14:dataValidation type="list" allowBlank="1" showInputMessage="1" showErrorMessage="1" xr:uid="{69539306-9810-46D6-99F0-1DEAE75C9F7D}">
          <x14:formula1>
            <xm:f>'DROP LIST'!$E$25:$E$27</xm:f>
          </x14:formula1>
          <xm:sqref>P15:P62</xm:sqref>
        </x14:dataValidation>
        <x14:dataValidation type="list" allowBlank="1" showInputMessage="1" showErrorMessage="1" xr:uid="{EE80E279-7C52-4C72-B904-10CB223111CE}">
          <x14:formula1>
            <xm:f>'DROP LIST'!$P$7:$P$8</xm:f>
          </x14:formula1>
          <xm:sqref>S4</xm:sqref>
        </x14:dataValidation>
        <x14:dataValidation type="list" allowBlank="1" showInputMessage="1" showErrorMessage="1" xr:uid="{8A7D573A-9AA3-4F66-B179-E02A95ADB045}">
          <x14:formula1>
            <xm:f>'DROP LIST'!$M$15:$M$35</xm:f>
          </x14:formula1>
          <xm:sqref>I15:I62</xm:sqref>
        </x14:dataValidation>
        <x14:dataValidation type="list" allowBlank="1" showInputMessage="1" showErrorMessage="1" xr:uid="{303E0DF9-A6E3-40AA-BE23-16F3B65A6429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441C226-CB22-47CE-ADE7-9932A5E770B5}">
          <x14:formula1>
            <xm:f>'DROP LIST'!$P$16:$P$25</xm:f>
          </x14:formula1>
          <xm:sqref>AI70</xm:sqref>
        </x14:dataValidation>
        <x14:dataValidation type="list" allowBlank="1" showInputMessage="1" showErrorMessage="1" xr:uid="{C307DF57-9B94-4A54-A5E7-2408F1AF8A0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6B0CD94F-AB1E-45E4-8B53-01B31A6E98FF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defaultColWidth="10.28515625" defaultRowHeight="12.75" x14ac:dyDescent="0.25"/>
  <cols>
    <col min="1" max="1" width="10.28515625" style="698" hidden="1" customWidth="1"/>
    <col min="2" max="2" width="23" style="698" hidden="1" customWidth="1"/>
    <col min="3" max="3" width="22" style="698" hidden="1" customWidth="1"/>
    <col min="4" max="4" width="51.28515625" style="698" hidden="1" customWidth="1"/>
    <col min="5" max="5" width="34.42578125" style="698" hidden="1" customWidth="1"/>
    <col min="6" max="6" width="18.42578125" style="698" hidden="1" customWidth="1"/>
    <col min="7" max="7" width="31.140625" style="698" hidden="1" customWidth="1"/>
    <col min="8" max="8" width="13.7109375" style="698" hidden="1" customWidth="1"/>
    <col min="9" max="9" width="13" style="698" hidden="1" customWidth="1"/>
    <col min="10" max="15" width="9.42578125" style="698" hidden="1" customWidth="1"/>
    <col min="16" max="16" width="14.28515625" style="701" hidden="1" customWidth="1"/>
    <col min="17" max="20" width="10.28515625" style="698" hidden="1" customWidth="1"/>
    <col min="21" max="26" width="10.28515625" style="702" hidden="1" customWidth="1"/>
    <col min="27" max="16384" width="10.28515625" style="702"/>
  </cols>
  <sheetData>
    <row r="1" spans="1:21" ht="15.75" hidden="1" customHeight="1" x14ac:dyDescent="0.25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3">
      <c r="B2" s="703" t="s">
        <v>347</v>
      </c>
      <c r="C2" s="704">
        <v>44545</v>
      </c>
    </row>
    <row r="3" spans="1:21" ht="15.75" hidden="1" customHeight="1" thickBot="1" x14ac:dyDescent="0.3">
      <c r="Q3" s="971" t="s">
        <v>348</v>
      </c>
      <c r="R3" s="972"/>
      <c r="S3" s="972"/>
      <c r="T3" s="973"/>
    </row>
    <row r="4" spans="1:21" s="713" customFormat="1" ht="45" hidden="1" customHeight="1" thickBot="1" x14ac:dyDescent="0.3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7.95" hidden="1" customHeight="1" x14ac:dyDescent="0.25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7.95" hidden="1" customHeight="1" x14ac:dyDescent="0.25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7.95" hidden="1" customHeight="1" x14ac:dyDescent="0.25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7.95" hidden="1" customHeight="1" x14ac:dyDescent="0.25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7.95" hidden="1" customHeight="1" x14ac:dyDescent="0.25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7.95" hidden="1" customHeight="1" x14ac:dyDescent="0.25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7.95" hidden="1" customHeight="1" thickBot="1" x14ac:dyDescent="0.3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7.95" hidden="1" customHeight="1" x14ac:dyDescent="0.25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7.95" hidden="1" customHeight="1" x14ac:dyDescent="0.25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7.95" hidden="1" customHeight="1" x14ac:dyDescent="0.25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7.95" hidden="1" customHeight="1" thickBot="1" x14ac:dyDescent="0.3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7.95" hidden="1" customHeight="1" x14ac:dyDescent="0.25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7.95" hidden="1" customHeight="1" x14ac:dyDescent="0.25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7.95" hidden="1" customHeight="1" x14ac:dyDescent="0.25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7.95" hidden="1" customHeight="1" thickBot="1" x14ac:dyDescent="0.3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7.95" hidden="1" customHeight="1" x14ac:dyDescent="0.25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7.95" hidden="1" customHeight="1" x14ac:dyDescent="0.25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7.95" hidden="1" customHeight="1" x14ac:dyDescent="0.25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7.95" hidden="1" customHeight="1" x14ac:dyDescent="0.25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7.95" hidden="1" customHeight="1" x14ac:dyDescent="0.25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7.95" hidden="1" customHeight="1" x14ac:dyDescent="0.25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7.95" hidden="1" customHeight="1" thickBot="1" x14ac:dyDescent="0.3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5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7.95" hidden="1" customHeight="1" x14ac:dyDescent="0.25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7.95" hidden="1" customHeight="1" x14ac:dyDescent="0.25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7.95" hidden="1" customHeight="1" x14ac:dyDescent="0.25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7.95" hidden="1" customHeight="1" x14ac:dyDescent="0.25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7.95" hidden="1" customHeight="1" thickBot="1" x14ac:dyDescent="0.3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7.95" hidden="1" customHeight="1" x14ac:dyDescent="0.25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7.95" hidden="1" customHeight="1" x14ac:dyDescent="0.25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7.95" hidden="1" customHeight="1" x14ac:dyDescent="0.25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7.95" hidden="1" customHeight="1" x14ac:dyDescent="0.25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7.95" hidden="1" customHeight="1" x14ac:dyDescent="0.25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7.95" hidden="1" customHeight="1" x14ac:dyDescent="0.25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7.95" hidden="1" customHeight="1" x14ac:dyDescent="0.25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7.95" hidden="1" customHeight="1" thickBot="1" x14ac:dyDescent="0.3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7.95" hidden="1" customHeight="1" x14ac:dyDescent="0.25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7.95" hidden="1" customHeight="1" x14ac:dyDescent="0.25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7.95" hidden="1" customHeight="1" x14ac:dyDescent="0.25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7.95" hidden="1" customHeight="1" x14ac:dyDescent="0.25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7.95" hidden="1" customHeight="1" x14ac:dyDescent="0.25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7.95" hidden="1" customHeight="1" x14ac:dyDescent="0.25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7.95" hidden="1" customHeight="1" thickBot="1" x14ac:dyDescent="0.3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5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7.95" hidden="1" customHeight="1" x14ac:dyDescent="0.25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7.95" hidden="1" customHeight="1" x14ac:dyDescent="0.25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7.95" hidden="1" customHeight="1" x14ac:dyDescent="0.25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7.95" hidden="1" customHeight="1" thickBot="1" x14ac:dyDescent="0.3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7.95" hidden="1" customHeight="1" x14ac:dyDescent="0.25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7.95" hidden="1" customHeight="1" x14ac:dyDescent="0.25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7.95" hidden="1" customHeight="1" x14ac:dyDescent="0.25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7.95" hidden="1" customHeight="1" x14ac:dyDescent="0.25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7.95" hidden="1" customHeight="1" x14ac:dyDescent="0.25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7.95" hidden="1" customHeight="1" thickBot="1" x14ac:dyDescent="0.3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7.95" hidden="1" customHeight="1" x14ac:dyDescent="0.25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7.95" hidden="1" customHeight="1" x14ac:dyDescent="0.25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7.95" hidden="1" customHeight="1" x14ac:dyDescent="0.25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7.95" hidden="1" customHeight="1" x14ac:dyDescent="0.25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7.95" hidden="1" customHeight="1" x14ac:dyDescent="0.25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7.95" hidden="1" customHeight="1" thickBot="1" x14ac:dyDescent="0.3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7.95" hidden="1" customHeight="1" x14ac:dyDescent="0.25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7.95" hidden="1" customHeight="1" x14ac:dyDescent="0.25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7.95" hidden="1" customHeight="1" x14ac:dyDescent="0.25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7.95" hidden="1" customHeight="1" x14ac:dyDescent="0.25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7.95" hidden="1" customHeight="1" thickBot="1" x14ac:dyDescent="0.3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7.95" hidden="1" customHeight="1" x14ac:dyDescent="0.25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7.95" hidden="1" customHeight="1" x14ac:dyDescent="0.25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7.95" hidden="1" customHeight="1" x14ac:dyDescent="0.25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7.95" hidden="1" customHeight="1" x14ac:dyDescent="0.25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7.95" hidden="1" customHeight="1" x14ac:dyDescent="0.25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7.95" hidden="1" customHeight="1" x14ac:dyDescent="0.25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7.95" hidden="1" customHeight="1" x14ac:dyDescent="0.25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7.95" hidden="1" customHeight="1" x14ac:dyDescent="0.25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7.95" hidden="1" customHeight="1" thickBot="1" x14ac:dyDescent="0.3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5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7.95" hidden="1" customHeight="1" x14ac:dyDescent="0.25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7.95" hidden="1" customHeight="1" x14ac:dyDescent="0.25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7.95" hidden="1" customHeight="1" x14ac:dyDescent="0.25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7.95" hidden="1" customHeight="1" x14ac:dyDescent="0.25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7.95" hidden="1" customHeight="1" x14ac:dyDescent="0.25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7.95" hidden="1" customHeight="1" thickBot="1" x14ac:dyDescent="0.3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7.95" hidden="1" customHeight="1" x14ac:dyDescent="0.25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7.95" hidden="1" customHeight="1" x14ac:dyDescent="0.25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7.95" hidden="1" customHeight="1" x14ac:dyDescent="0.25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7.95" hidden="1" customHeight="1" thickBot="1" x14ac:dyDescent="0.3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5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7.95" hidden="1" customHeight="1" x14ac:dyDescent="0.25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7.95" hidden="1" customHeight="1" x14ac:dyDescent="0.25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7.95" hidden="1" customHeight="1" x14ac:dyDescent="0.25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7.95" hidden="1" customHeight="1" x14ac:dyDescent="0.25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7.95" hidden="1" customHeight="1" x14ac:dyDescent="0.25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7.95" hidden="1" customHeight="1" x14ac:dyDescent="0.25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7.95" hidden="1" customHeight="1" x14ac:dyDescent="0.25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7.95" hidden="1" customHeight="1" x14ac:dyDescent="0.25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7.95" hidden="1" customHeight="1" x14ac:dyDescent="0.25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7.95" hidden="1" customHeight="1" x14ac:dyDescent="0.25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7.95" customHeight="1" thickBot="1" x14ac:dyDescent="0.3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7.95" customHeight="1" x14ac:dyDescent="0.25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7.95" customHeight="1" x14ac:dyDescent="0.25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7.95" customHeight="1" x14ac:dyDescent="0.25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7.95" customHeight="1" thickBot="1" x14ac:dyDescent="0.3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7.95" customHeight="1" x14ac:dyDescent="0.25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7.95" customHeight="1" x14ac:dyDescent="0.25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7.95" customHeight="1" x14ac:dyDescent="0.25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7.95" customHeight="1" x14ac:dyDescent="0.25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7.95" customHeight="1" x14ac:dyDescent="0.25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7.95" customHeight="1" thickBot="1" x14ac:dyDescent="0.3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7.95" customHeight="1" x14ac:dyDescent="0.25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7.95" customHeight="1" x14ac:dyDescent="0.25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7.95" customHeight="1" thickBot="1" x14ac:dyDescent="0.3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7.95" customHeight="1" x14ac:dyDescent="0.25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7.95" customHeight="1" x14ac:dyDescent="0.25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7.95" customHeight="1" x14ac:dyDescent="0.25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7.95" customHeight="1" x14ac:dyDescent="0.25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7.95" customHeight="1" thickBot="1" x14ac:dyDescent="0.3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7.95" customHeight="1" x14ac:dyDescent="0.25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7.95" customHeight="1" x14ac:dyDescent="0.25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7.95" customHeight="1" x14ac:dyDescent="0.25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7.95" customHeight="1" x14ac:dyDescent="0.25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7.95" customHeight="1" x14ac:dyDescent="0.25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7.95" customHeight="1" thickBot="1" x14ac:dyDescent="0.3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7.95" customHeight="1" x14ac:dyDescent="0.25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7.95" customHeight="1" x14ac:dyDescent="0.25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7.95" customHeight="1" x14ac:dyDescent="0.25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7.95" customHeight="1" x14ac:dyDescent="0.25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7.95" customHeight="1" thickBot="1" x14ac:dyDescent="0.3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7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4" t="s">
        <v>17</v>
      </c>
      <c r="C4" s="980" t="s">
        <v>18</v>
      </c>
      <c r="D4" s="980"/>
      <c r="E4" s="980"/>
      <c r="F4" s="980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4"/>
      <c r="C5" s="980"/>
      <c r="D5" s="980"/>
      <c r="E5" s="980"/>
      <c r="F5" s="980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7" t="s">
        <v>97</v>
      </c>
      <c r="D17" s="978"/>
      <c r="E17" s="978"/>
      <c r="F17" s="978"/>
      <c r="G17" s="978"/>
      <c r="H17" s="978"/>
      <c r="I17" s="979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462.90000000000003</v>
      </c>
      <c r="D19" s="109">
        <f>'FILL QUOTE-CALCULATIONS'!BF16</f>
        <v>788.40000000000009</v>
      </c>
      <c r="E19" s="109">
        <f>'FILL QUOTE-CALCULATIONS'!BF17</f>
        <v>788.40000000000009</v>
      </c>
      <c r="F19" s="109">
        <f>'FILL QUOTE-CALCULATIONS'!BF18</f>
        <v>417.1</v>
      </c>
      <c r="G19" s="109" t="str">
        <f>'FILL QUOTE-CALCULATIONS'!BF19</f>
        <v/>
      </c>
      <c r="H19" s="109" t="str">
        <f>'FILL QUOTE-CALCULATIONS'!BF20</f>
        <v/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>
        <f>'FILL QUOTE-CALCULATIONS'!AN15</f>
        <v>5</v>
      </c>
      <c r="D24" s="73">
        <f>'FILL QUOTE-CALCULATIONS'!AN16</f>
        <v>8.5</v>
      </c>
      <c r="E24" s="73">
        <f>'FILL QUOTE-CALCULATIONS'!AN17</f>
        <v>8.5</v>
      </c>
      <c r="F24" s="73">
        <f>'FILL QUOTE-CALCULATIONS'!AN18</f>
        <v>4.5</v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7" t="s">
        <v>98</v>
      </c>
      <c r="D27" s="978"/>
      <c r="E27" s="978"/>
      <c r="F27" s="978"/>
      <c r="G27" s="978"/>
      <c r="H27" s="978"/>
      <c r="I27" s="979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925.80000000000007</v>
      </c>
      <c r="D29" s="119">
        <f>E19</f>
        <v>788.40000000000009</v>
      </c>
      <c r="E29" s="119">
        <f>E19</f>
        <v>788.40000000000009</v>
      </c>
      <c r="F29" s="119">
        <f>D19*2</f>
        <v>1576.8000000000002</v>
      </c>
      <c r="G29" s="119" t="str">
        <f>G19</f>
        <v/>
      </c>
      <c r="H29" s="119">
        <f>E19*2</f>
        <v>1576.8000000000002</v>
      </c>
      <c r="I29" s="120" t="str">
        <f>I19</f>
        <v/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5" t="s">
        <v>91</v>
      </c>
      <c r="D38" s="976"/>
      <c r="F38" s="975" t="s">
        <v>92</v>
      </c>
      <c r="G38" s="976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4" t="s">
        <v>17</v>
      </c>
      <c r="C4" s="980" t="s">
        <v>106</v>
      </c>
      <c r="D4" s="980"/>
      <c r="E4" s="980"/>
      <c r="F4" s="980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4"/>
      <c r="C5" s="980"/>
      <c r="D5" s="980"/>
      <c r="E5" s="980"/>
      <c r="F5" s="980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7" t="s">
        <v>97</v>
      </c>
      <c r="D17" s="978"/>
      <c r="E17" s="978"/>
      <c r="F17" s="978"/>
      <c r="G17" s="978"/>
      <c r="H17" s="978"/>
      <c r="I17" s="979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>
        <f>'FILL QUOTE-CALCULATIONS'!AN15</f>
        <v>5</v>
      </c>
      <c r="D24" s="73">
        <f>'FILL QUOTE-CALCULATIONS'!AN16</f>
        <v>8.5</v>
      </c>
      <c r="E24" s="73">
        <f>'FILL QUOTE-CALCULATIONS'!AN17</f>
        <v>8.5</v>
      </c>
      <c r="F24" s="73">
        <f>'FILL QUOTE-CALCULATIONS'!AN18</f>
        <v>4.5</v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7" t="s">
        <v>98</v>
      </c>
      <c r="D27" s="978"/>
      <c r="E27" s="978"/>
      <c r="F27" s="978"/>
      <c r="G27" s="978"/>
      <c r="H27" s="978"/>
      <c r="I27" s="979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5" t="s">
        <v>91</v>
      </c>
      <c r="D38" s="976"/>
      <c r="F38" s="975" t="s">
        <v>92</v>
      </c>
      <c r="G38" s="976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81" t="s">
        <v>17</v>
      </c>
      <c r="C4" s="981"/>
      <c r="D4" s="982" t="s">
        <v>106</v>
      </c>
      <c r="E4" s="982"/>
      <c r="F4" s="982"/>
      <c r="G4" s="982"/>
      <c r="H4" s="982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81"/>
      <c r="C5" s="981"/>
      <c r="D5" s="982"/>
      <c r="E5" s="982"/>
      <c r="F5" s="982"/>
      <c r="G5" s="982"/>
      <c r="H5" s="982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3" t="s">
        <v>48</v>
      </c>
      <c r="E15" s="984"/>
      <c r="F15" s="984"/>
      <c r="G15" s="984"/>
      <c r="H15" s="984"/>
      <c r="I15" s="984"/>
      <c r="J15" s="984"/>
      <c r="K15" s="984"/>
      <c r="L15" s="984"/>
      <c r="M15" s="984"/>
      <c r="N15" s="984"/>
      <c r="O15" s="984"/>
      <c r="P15" s="984"/>
      <c r="Q15" s="985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6" t="s">
        <v>83</v>
      </c>
      <c r="C56" s="987"/>
      <c r="D56" s="987"/>
      <c r="E56" s="987"/>
      <c r="F56" s="987"/>
      <c r="G56" s="987"/>
      <c r="H56" s="987"/>
      <c r="I56" s="987"/>
      <c r="J56" s="987"/>
      <c r="K56" s="987"/>
      <c r="L56" s="987"/>
      <c r="M56" s="987"/>
      <c r="N56" s="987"/>
      <c r="O56" s="987"/>
      <c r="P56" s="987"/>
      <c r="Q56" s="987"/>
      <c r="R56" s="987"/>
      <c r="S56" s="987"/>
      <c r="T56" s="987"/>
      <c r="U56" s="987"/>
      <c r="V56" s="988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topLeftCell="D1" zoomScaleNormal="100" workbookViewId="0">
      <pane ySplit="14" topLeftCell="A15" activePane="bottomLeft" state="frozen"/>
      <selection pane="bottomLeft" activeCell="D16" sqref="D1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hidden="1" customWidth="1"/>
    <col min="35" max="52" width="12.7109375" style="265" hidden="1" customWidth="1"/>
    <col min="53" max="53" width="14.28515625" style="265" hidden="1" customWidth="1"/>
    <col min="54" max="55" width="12.7109375" style="265" hidden="1" customWidth="1"/>
    <col min="56" max="56" width="14.140625" style="265" hidden="1" customWidth="1"/>
    <col min="57" max="57" width="17.5703125" style="265" hidden="1" customWidth="1"/>
    <col min="58" max="59" width="12.7109375" style="265" hidden="1" customWidth="1"/>
    <col min="60" max="60" width="16.5703125" style="265" hidden="1" customWidth="1"/>
    <col min="61" max="62" width="12.7109375" style="265" hidden="1" customWidth="1"/>
    <col min="63" max="63" width="2.7109375" style="175" hidden="1" customWidth="1"/>
    <col min="64" max="78" width="0" style="175" hidden="1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COTIZACION # </v>
      </c>
      <c r="AC2" s="204" t="s">
        <v>759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TIPO DE MONEDA:</v>
      </c>
      <c r="S3" s="209" t="s">
        <v>220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TIPO DE VENTA:</v>
      </c>
      <c r="L4" s="657" t="s">
        <v>723</v>
      </c>
      <c r="R4" s="208" t="str">
        <f>IF(S4="INGLES","LANGUAJE:","IDIOMA:")</f>
        <v>IDIOMA:</v>
      </c>
      <c r="S4" s="209" t="s">
        <v>214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TIPO DE CAMBIO:</v>
      </c>
      <c r="AC4" s="210">
        <v>20</v>
      </c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755</v>
      </c>
      <c r="L6" s="214"/>
      <c r="O6" s="908" t="s">
        <v>757</v>
      </c>
      <c r="P6" s="214"/>
      <c r="Q6" s="214"/>
      <c r="R6" s="211"/>
      <c r="S6" s="213" t="s">
        <v>202</v>
      </c>
      <c r="T6" s="214"/>
      <c r="AC6" s="215" t="s">
        <v>203</v>
      </c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S7" s="192" t="str">
        <f>IF(S4="INGLES","TYPE OF PAYMENT (CASH/CHECK/DEPOSIT)","TIPO DE PAGO (EFECTIVO/CHEQUE/DEPOSITO)")</f>
        <v>TIPO DE PAGO (EFECTIVO/CHEQUE/DEPOSITO)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REQUIERE FACTURA?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756</v>
      </c>
      <c r="L9" s="214"/>
      <c r="O9" s="907" t="s">
        <v>758</v>
      </c>
      <c r="P9" s="214"/>
      <c r="Q9" s="214"/>
      <c r="R9" s="211"/>
      <c r="S9" s="213" t="s">
        <v>205</v>
      </c>
      <c r="T9" s="214"/>
      <c r="AC9" s="221">
        <v>46003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S10" s="216" t="str">
        <f>IF(S4="INGLES","SALESPERSON","VENDEDOR(A)")</f>
        <v>VENDEDOR(A)</v>
      </c>
      <c r="T10" s="216"/>
      <c r="U10" s="216"/>
      <c r="V10" s="216"/>
      <c r="Z10" s="216"/>
      <c r="AA10" s="216"/>
      <c r="AB10" s="191"/>
      <c r="AC10" s="217" t="str">
        <f>IF(S4="INGLES","DATE","FECHA")</f>
        <v>FECHA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7"/>
      <c r="T12" s="889" t="str">
        <f>B12</f>
        <v>CORTINAS</v>
      </c>
      <c r="U12" s="528" t="str">
        <f>T12</f>
        <v>CORTINAS</v>
      </c>
      <c r="V12" s="664" t="str">
        <f>T12</f>
        <v>CORTINAS</v>
      </c>
      <c r="W12" s="890" t="str">
        <f>P12</f>
        <v>HERRAJE</v>
      </c>
      <c r="X12" s="187" t="str">
        <f>W12</f>
        <v>HERRAJE</v>
      </c>
      <c r="Y12" s="187" t="str">
        <f>W12</f>
        <v>HERRAJE</v>
      </c>
      <c r="Z12" s="528" t="s">
        <v>745</v>
      </c>
      <c r="AA12" s="528" t="str">
        <f>Z12</f>
        <v>DRAPES+HW</v>
      </c>
      <c r="AB12" s="920" t="str">
        <f>IF(S4="INGLES","TOTALS","TOTALES")</f>
        <v>TOTALES</v>
      </c>
      <c r="AC12" s="921"/>
      <c r="AD12" s="181"/>
      <c r="AE12" s="918" t="s">
        <v>256</v>
      </c>
      <c r="AF12" s="918"/>
      <c r="AG12" s="918"/>
      <c r="AH12" s="919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11" t="s">
        <v>258</v>
      </c>
      <c r="AS12" s="913"/>
      <c r="AT12" s="913"/>
      <c r="AU12" s="913"/>
      <c r="AV12" s="913"/>
      <c r="AW12" s="912"/>
      <c r="AX12" s="911" t="s">
        <v>189</v>
      </c>
      <c r="AY12" s="912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4.5" thickBot="1" x14ac:dyDescent="0.3">
      <c r="B14" s="183" t="str">
        <f>IF('FILL QUOTE-CALCULATIONS'!$S$4="INGLES","ITEM","ART.")</f>
        <v>ART.</v>
      </c>
      <c r="C14" s="182" t="str">
        <f>IF('FILL QUOTE-CALCULATIONS'!$S$4="INGLES","QTY.","CANT.")</f>
        <v>CANT.</v>
      </c>
      <c r="D14" s="182" t="str">
        <f>IF('FILL QUOTE-CALCULATIONS'!$S$4="INGLES","DRAW DIRECTION","DIRECCION DE CORTINA")</f>
        <v>DIRECCION DE CORTINA</v>
      </c>
      <c r="E14" s="182" t="str">
        <f>IF('FILL QUOTE-CALCULATIONS'!$S$4="INGLES","DRAPERY STYLE","ESTILO DE CORTINA")</f>
        <v>ESTILO DE CORTINA</v>
      </c>
      <c r="F14" s="182" t="str">
        <f>IF('FILL QUOTE-CALCULATIONS'!$S$4="INGLES","DRAPERY TYPE","TIPO DE CORTINA")</f>
        <v>TIPO DE CORTINA</v>
      </c>
      <c r="G14" s="182" t="str">
        <f>IF('FILL QUOTE-CALCULATIONS'!$S$4="INGLES","FULLNESS","AMPLITUD")</f>
        <v>AMPLITUD</v>
      </c>
      <c r="H14" s="198" t="str">
        <f>IF('FILL QUOTE-CALCULATIONS'!$S$4="INGLES","'STOCK','LINE' or 'C.O.M.'  FABRICS","TELAS 'EN EXISTENCIA', 'POR ORDENAR' ó 'DEL CLIENTE'")</f>
        <v>TELAS 'EN EXISTENCIA', 'POR ORDENAR' ó 'DEL CLIENTE'</v>
      </c>
      <c r="I14" s="182" t="str">
        <f>IF('FILL QUOTE-CALCULATIONS'!$S$4="INGLES","FABRIC TYPE","TIPO DE TELA")</f>
        <v>TIPO DE TELA</v>
      </c>
      <c r="J14" s="182" t="str">
        <f>IF('FILL QUOTE-CALCULATIONS'!$S$4="INGLES","FABRIC YARDAGE PER QTY. REQUIRED","YARDAGE SEGUN CANTIDAD REQUERIDA")</f>
        <v>YARDAGE SEGUN CANTIDAD REQUERIDA</v>
      </c>
      <c r="K14" s="182" t="str">
        <f>IF('FILL QUOTE-CALCULATIONS'!$S$4="INGLES","FABRIC PATTERN AND COLOR NAME","NOMBRE y COLOR DE TELA")</f>
        <v>NOMBRE y COLOR DE TELA</v>
      </c>
      <c r="L14" s="182" t="str">
        <f>IF('FILL QUOTE-CALCULATIONS'!$S$4="INGLES","LINING TYPE","TIPO DE LINING")</f>
        <v>TIPO DE LINING</v>
      </c>
      <c r="M14" s="182" t="str">
        <f>IF('FILL QUOTE-CALCULATIONS'!$S$4="INGLES","ROOM / AREA NAME","NOMBRE DEL CUARTO ó AREA")</f>
        <v>NOMBRE DEL CUARTO ó AREA</v>
      </c>
      <c r="N14" s="182" t="str">
        <f>IF('FILL QUOTE-CALCULATIONS'!$S$4="INGLES","ROD SIZE","ANCHO DE RIEL")</f>
        <v>ANCHO DE RIEL</v>
      </c>
      <c r="O14" s="184" t="str">
        <f>IF('FILL QUOTE-CALCULATIONS'!$S$4="INGLES","DRAPERY FINISHED SIZE","ALTURA DE CORTINA")</f>
        <v>ALTURA DE CORTINA</v>
      </c>
      <c r="P14" s="183" t="str">
        <f>IF('FILL QUOTE-CALCULATIONS'!$S$4="INGLES","MOUNTING","MONTAJE")</f>
        <v>MONTAJE</v>
      </c>
      <c r="Q14" s="182" t="str">
        <f>IF('FILL QUOTE-CALCULATIONS'!$S$4="INGLES","HARDWARE TYPE","TIPO HERRAJE")</f>
        <v>TIPO HERRAJE</v>
      </c>
      <c r="R14" s="185" t="str">
        <f>IF('FILL QUOTE-CALCULATIONS'!$S$4="INGLES","HARDWARE COLOR","COLOR HERRAJE")</f>
        <v>COLOR HERRAJE</v>
      </c>
      <c r="S14" s="185" t="str">
        <f>IF('FILL QUOTE-CALCULATIONS'!$S$4="INGLES","BATON TYPE (in  the case that applies)","TIPO DE BASTON (en caso de que aplique)")</f>
        <v>TIPO DE BASTON (en caso de que aplique)</v>
      </c>
      <c r="T14" s="894" t="str">
        <f>IF('FILL QUOTE-CALCULATIONS'!$S$4="INGLES","UNIT PRICE","PRECIO UNITARIO")</f>
        <v>PRECIO UNITARIO</v>
      </c>
      <c r="U14" s="691" t="s">
        <v>723</v>
      </c>
      <c r="V14" s="184" t="s">
        <v>731</v>
      </c>
      <c r="W14" s="303" t="str">
        <f>IF('FILL QUOTE-CALCULATIONS'!$S4="INGLES","UNIT PRICE.","PRECIO UNITARIO")</f>
        <v>PRECIO UNITARIO</v>
      </c>
      <c r="X14" s="693" t="s">
        <v>723</v>
      </c>
      <c r="Y14" s="692" t="s">
        <v>731</v>
      </c>
      <c r="Z14" s="665" t="str">
        <f>IF('FILL QUOTE-CALCULATIONS'!$S$4="INGLES","UNIT PRICE.","PRECIO UNITARIO")</f>
        <v>PRECIO UNITARIO</v>
      </c>
      <c r="AA14" s="666" t="str">
        <f>IF('FILL QUOTE-CALCULATIONS'!$S$4="INGLES","EXTENDED PRICE","PRECIO EXTENDIDO")</f>
        <v>PRECIO EXTENDIDO</v>
      </c>
      <c r="AB14" s="894" t="str">
        <f>IF('FILL QUOTE-CALCULATIONS'!$S$4="INGLES","UNIT PRICE.","PRECIO UNITARIO")</f>
        <v>PRECIO UNITARIO</v>
      </c>
      <c r="AC14" s="303" t="str">
        <f>IF('FILL QUOTE-CALCULATIONS'!$S$4="INGLES","EXTENDED PRICE","PRECIO EXTENDIDO")</f>
        <v>PRECIO EXTENDIDO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1</v>
      </c>
      <c r="D15" s="178" t="s">
        <v>272</v>
      </c>
      <c r="E15" s="179" t="s">
        <v>132</v>
      </c>
      <c r="F15" s="179" t="s">
        <v>135</v>
      </c>
      <c r="G15" s="671">
        <v>2</v>
      </c>
      <c r="H15" s="906" t="s">
        <v>187</v>
      </c>
      <c r="I15" s="906" t="s">
        <v>322</v>
      </c>
      <c r="J15" s="179" t="str">
        <f t="shared" ref="J15:J22" si="0">IF(OR(C15="",C15&lt;1),"",IF(H15="C.O.M.",CEILING(AQ15,0.5),""))</f>
        <v/>
      </c>
      <c r="K15" s="672" t="s">
        <v>762</v>
      </c>
      <c r="L15" s="179" t="s">
        <v>122</v>
      </c>
      <c r="M15" s="672" t="s">
        <v>751</v>
      </c>
      <c r="N15" s="673">
        <v>122</v>
      </c>
      <c r="O15" s="673">
        <v>101</v>
      </c>
      <c r="P15" s="197" t="s">
        <v>287</v>
      </c>
      <c r="Q15" s="178" t="s">
        <v>737</v>
      </c>
      <c r="R15" s="176" t="s">
        <v>750</v>
      </c>
      <c r="S15" s="179" t="s">
        <v>289</v>
      </c>
      <c r="T15" s="895">
        <f t="shared" ref="T15:T62" si="1">IF(E15="",0,IF(OR(C15&lt;1,C15=""),"",BF15))</f>
        <v>462.90000000000003</v>
      </c>
      <c r="U15" s="668">
        <v>0.4</v>
      </c>
      <c r="V15" s="669">
        <v>0.5</v>
      </c>
      <c r="W15" s="896">
        <f t="shared" ref="W15:W62" si="2">IF(OR(C15&lt;1,C15=""),"",BI15)</f>
        <v>149.95000000000002</v>
      </c>
      <c r="X15" s="694">
        <v>0.4</v>
      </c>
      <c r="Y15" s="690">
        <v>0.3</v>
      </c>
      <c r="Z15" s="667">
        <f>T15*IF($L$4="RESIDENCIAL",1-U15,1-V15)+W15*IF($L$4="RESIDENCIAL",1-X15,1-Y15)</f>
        <v>367.71000000000004</v>
      </c>
      <c r="AA15" s="659">
        <f>IF(E15="",0,IF(OR(C15&lt;1,C15=""),"",IF($S$3="PESOS",Z15*C15*$AC$4,Z15*C15)))</f>
        <v>367.71000000000004</v>
      </c>
      <c r="AB15" s="895">
        <f t="shared" ref="AB15:AB62" si="3">IF(E15="",0,IF(OR(C15&lt;1,C15=""),"",T15+W15))</f>
        <v>612.85</v>
      </c>
      <c r="AC15" s="896">
        <f>IF(E15="",0,IF(OR(C15&lt;1,C15=""),"",IF($S$3="PESOS",AB15*C15*$AC$4, AB15*C15)))</f>
        <v>612.85</v>
      </c>
      <c r="AD15" s="181"/>
      <c r="AE15" s="883">
        <f t="shared" ref="AE15:AE62" si="4">IF(C15="","",$AG$6+$AG$7+$AG$8)</f>
        <v>12.5</v>
      </c>
      <c r="AF15" s="883">
        <f t="shared" ref="AF15:AF62" si="5">IF(C15="","",N15*$AF$13)</f>
        <v>6.1000000000000005</v>
      </c>
      <c r="AG15" s="883">
        <f t="shared" ref="AG15:AG62" si="6">IF(C15="","",$AG$3*2+1)</f>
        <v>9</v>
      </c>
      <c r="AH15" s="884">
        <f t="shared" ref="AH15:AH62" si="7">IF(C15="","",$AG$4*2)</f>
        <v>8</v>
      </c>
      <c r="AI15" s="306">
        <f t="shared" ref="AI15:AI62" si="8">IF(C15="","",N15*G15+AE15+AF15)</f>
        <v>262.60000000000002</v>
      </c>
      <c r="AJ15" s="307">
        <f t="shared" ref="AJ15:AJ62" si="9">IF(C15="","",O15+AG15+AH15)</f>
        <v>118</v>
      </c>
      <c r="AK15" s="307">
        <f t="shared" ref="AK15:AK62" si="10">IF(C15="","",IF(OR(F15="SHEER",F15="STAT. SHEER"),118,54))</f>
        <v>54</v>
      </c>
      <c r="AL15" s="308" t="str">
        <f t="shared" ref="AL15:AL62" si="11">IF(C15="","",IF(AK15&lt;65,"VERTICAL",IF(AJ15&gt;AK15,"VERTICAL","RAILROAD")))</f>
        <v>VERTICAL</v>
      </c>
      <c r="AM15" s="308">
        <f t="shared" ref="AM15:AM62" si="12">IF(C15="","",AI15/AK15)</f>
        <v>4.8629629629629632</v>
      </c>
      <c r="AN15" s="309">
        <f t="shared" ref="AN15:AN62" si="13">IF(C15="","",IF(AL15="RAILROAD","N/A",IF(AK15&lt;60,CEILING(AM15,0.5),CEILING(AM15,0.25))))</f>
        <v>5</v>
      </c>
      <c r="AO15" s="309">
        <f t="shared" ref="AO15:AO62" si="14">IF(C15="","",IF(AL15="VERTICAL",AN15*AK15/54,CEILING(AI15/54,0.5)))</f>
        <v>5</v>
      </c>
      <c r="AP15" s="308">
        <f t="shared" ref="AP15:AP62" si="15">IF(C15="","",IF(AL15="VERTICAL",CEILING(AN15*AJ15/36/0.93,0.25),CEILING(AI15/36/0.93,0.25)))</f>
        <v>17.75</v>
      </c>
      <c r="AQ15" s="310">
        <f t="shared" ref="AQ15:AQ62" si="16">IF(C15="","",AP15*C15)</f>
        <v>17.75</v>
      </c>
      <c r="AR15" s="306">
        <f t="shared" ref="AR15:AR62" si="17">IF(C15="","",CEILING(AI15,1))</f>
        <v>263</v>
      </c>
      <c r="AS15" s="308">
        <f t="shared" ref="AS15:AS62" si="18">IF(C15="","",O15+(2*$AG$3)+2+1)</f>
        <v>112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16.600000000000001</v>
      </c>
      <c r="AW15" s="310">
        <f t="shared" ref="AW15:AW62" si="22">IF(C15="","",AV15*C15)</f>
        <v>16.600000000000001</v>
      </c>
      <c r="AX15" s="311">
        <f t="shared" ref="AX15:AX62" si="23">IF(C15="","",N15/12/(1-$AX$13))</f>
        <v>11.050724637681158</v>
      </c>
      <c r="AY15" s="308">
        <f t="shared" ref="AY15:AY24" si="24">IF(C15="","",IF(S15="N/A","N/A",IF(O15&lt;100.01,36,IF(O15&gt;136.01,"N/A",IF(AND(O15&gt;100.011,O15&lt;112.01),48,IF(AND(O15&gt;112.011,O15&lt;124.01),60,72))))))</f>
        <v>48</v>
      </c>
      <c r="AZ15" s="312">
        <f>IF(C15="","",IF(H15="STOCK",VLOOKUP(I15,'COST - SELL'!$B$26:$G$29,6,0),IF(H15="LINE-ATELIER",VLOOKUP(I15,'COST - SELL'!$J$26:$Q$29,8,0),IF(H15="LINE-VTLUX",VLOOKUP(I15,'COST - SELL'!$B$36:$I$51,8,0),0))))</f>
        <v>19.950000000000003</v>
      </c>
      <c r="BA15" s="313">
        <f t="shared" ref="BA15:BA62" si="25">IF(C15="","",AP15*AZ15)</f>
        <v>354.11250000000007</v>
      </c>
      <c r="BB15" s="314">
        <f>IF(C15="","",IF(L15="N/A",0,VLOOKUP(L15,'COST - SELL'!$B$60:$I$63,8,0)))</f>
        <v>0</v>
      </c>
      <c r="BC15" s="313">
        <f t="shared" ref="BC15:BC62" si="26">IF(C15="","",IF(BB15=0,0,BB15*AV15))</f>
        <v>0</v>
      </c>
      <c r="BD15" s="315">
        <f>IF(C15="","",IF(H15="C.O.M.",VLOOKUP(F15,'COST - SELL'!$J$11:$N$19,5,0),VLOOKUP(F15,'COST - SELL'!$B$11:$H$19,7,0)))</f>
        <v>21.75</v>
      </c>
      <c r="BE15" s="315">
        <f t="shared" ref="BE15:BE62" si="27">IF(C15="","",BD15*AO15)</f>
        <v>108.75</v>
      </c>
      <c r="BF15" s="313">
        <f>IF(C15="","",CEILING(BA15+BC15+BE15,0.05))</f>
        <v>462.90000000000003</v>
      </c>
      <c r="BG15" s="316">
        <f>IF(C15="","",IF(Q15="N/A",0,VLOOKUP(Q15,'COST - SELL'!$B$80:$I$91,8,0)*'FILL QUOTE-CALCULATIONS'!AX15))</f>
        <v>138.13405797101447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11.8</v>
      </c>
      <c r="BI15" s="316">
        <f t="shared" ref="BI15:BI62" si="28">IF(C15="","",CEILING(BG15+BH15,0.05))</f>
        <v>149.95000000000002</v>
      </c>
      <c r="BJ15" s="316">
        <f t="shared" ref="BJ15:BJ62" si="29">IF(C15="","",BF15+BI15)</f>
        <v>612.85</v>
      </c>
      <c r="BL15" s="222">
        <f>BG15/AX15</f>
        <v>12.5</v>
      </c>
      <c r="BM15" s="222"/>
      <c r="BN15" s="222"/>
    </row>
    <row r="16" spans="2:70" x14ac:dyDescent="0.25">
      <c r="B16" s="231">
        <f>1+B15</f>
        <v>2</v>
      </c>
      <c r="C16" s="180">
        <v>1</v>
      </c>
      <c r="D16" s="178" t="s">
        <v>298</v>
      </c>
      <c r="E16" s="179" t="s">
        <v>132</v>
      </c>
      <c r="F16" s="179" t="s">
        <v>135</v>
      </c>
      <c r="G16" s="671">
        <v>2</v>
      </c>
      <c r="H16" s="906" t="s">
        <v>187</v>
      </c>
      <c r="I16" s="906" t="s">
        <v>322</v>
      </c>
      <c r="J16" s="179" t="str">
        <f t="shared" si="0"/>
        <v/>
      </c>
      <c r="K16" s="672" t="s">
        <v>762</v>
      </c>
      <c r="L16" s="179" t="s">
        <v>122</v>
      </c>
      <c r="M16" s="672" t="s">
        <v>752</v>
      </c>
      <c r="N16" s="673">
        <v>210</v>
      </c>
      <c r="O16" s="673">
        <v>101.25</v>
      </c>
      <c r="P16" s="197" t="s">
        <v>287</v>
      </c>
      <c r="Q16" s="178" t="s">
        <v>737</v>
      </c>
      <c r="R16" s="176" t="s">
        <v>750</v>
      </c>
      <c r="S16" s="179" t="s">
        <v>289</v>
      </c>
      <c r="T16" s="895">
        <f t="shared" si="1"/>
        <v>788.40000000000009</v>
      </c>
      <c r="U16" s="668">
        <v>0.4</v>
      </c>
      <c r="V16" s="669">
        <v>0.5</v>
      </c>
      <c r="W16" s="896">
        <f t="shared" si="2"/>
        <v>249.60000000000002</v>
      </c>
      <c r="X16" s="694">
        <v>0.4</v>
      </c>
      <c r="Y16" s="690">
        <v>0.3</v>
      </c>
      <c r="Z16" s="667">
        <f>IF(E16="",0,T16*IF($L$4="RESIDENCIAL",1-U16,1-V16)+W16*IF($L$4="RESIDENCIAL",1-X16,1-Y16))</f>
        <v>622.80000000000007</v>
      </c>
      <c r="AA16" s="659">
        <f>IF(E16="",0,IF(OR(C16&lt;1,C16=""),"",IF($S$3="PESOS",Z16*C16*$AC$4, Z16*C16)))</f>
        <v>622.80000000000007</v>
      </c>
      <c r="AB16" s="895">
        <f t="shared" si="3"/>
        <v>1038</v>
      </c>
      <c r="AC16" s="896">
        <f>IF(E16="",0,IF(OR(C16&lt;1,C16=""),"",IF($S$3="PESOS",AB16*C16*$AC$4, AB16*C16)))</f>
        <v>1038</v>
      </c>
      <c r="AD16" s="181"/>
      <c r="AE16" s="883">
        <f t="shared" si="4"/>
        <v>12.5</v>
      </c>
      <c r="AF16" s="883">
        <f t="shared" si="5"/>
        <v>10.5</v>
      </c>
      <c r="AG16" s="883">
        <f t="shared" si="6"/>
        <v>9</v>
      </c>
      <c r="AH16" s="884">
        <f t="shared" si="7"/>
        <v>8</v>
      </c>
      <c r="AI16" s="317">
        <f t="shared" si="8"/>
        <v>443</v>
      </c>
      <c r="AJ16" s="304">
        <f t="shared" si="9"/>
        <v>118.25</v>
      </c>
      <c r="AK16" s="304">
        <f t="shared" si="10"/>
        <v>54</v>
      </c>
      <c r="AL16" s="318" t="str">
        <f t="shared" si="11"/>
        <v>VERTICAL</v>
      </c>
      <c r="AM16" s="318">
        <f t="shared" si="12"/>
        <v>8.2037037037037042</v>
      </c>
      <c r="AN16" s="319">
        <f t="shared" si="13"/>
        <v>8.5</v>
      </c>
      <c r="AO16" s="319">
        <f t="shared" si="14"/>
        <v>8.5</v>
      </c>
      <c r="AP16" s="318">
        <f t="shared" si="15"/>
        <v>30.25</v>
      </c>
      <c r="AQ16" s="320">
        <f t="shared" si="16"/>
        <v>30.25</v>
      </c>
      <c r="AR16" s="306">
        <f t="shared" si="17"/>
        <v>443</v>
      </c>
      <c r="AS16" s="308">
        <f t="shared" si="18"/>
        <v>112.25</v>
      </c>
      <c r="AT16" s="308">
        <f t="shared" si="19"/>
        <v>54</v>
      </c>
      <c r="AU16" s="308" t="str">
        <f t="shared" si="20"/>
        <v>VERTICAL</v>
      </c>
      <c r="AV16" s="308">
        <f t="shared" si="21"/>
        <v>27.400000000000002</v>
      </c>
      <c r="AW16" s="310">
        <f t="shared" si="22"/>
        <v>27.400000000000002</v>
      </c>
      <c r="AX16" s="321">
        <f t="shared" si="23"/>
        <v>19.021739130434781</v>
      </c>
      <c r="AY16" s="308">
        <f t="shared" si="24"/>
        <v>48</v>
      </c>
      <c r="AZ16" s="312">
        <f>IF(C16="","",IF(H16="STOCK",VLOOKUP(I16,'COST - SELL'!$B$26:$G$29,6,0),IF(H16="LINE-ATELIER",VLOOKUP(I16,'COST - SELL'!$J$26:$Q$29,8,0),IF(H16="LINE-VTLUX",VLOOKUP(I16,'COST - SELL'!$B$36:$I$51,8,0),0))))</f>
        <v>19.950000000000003</v>
      </c>
      <c r="BA16" s="313">
        <f t="shared" si="25"/>
        <v>603.48750000000007</v>
      </c>
      <c r="BB16" s="314">
        <f>IF(C16="","",IF(L16="N/A",0,VLOOKUP(L16,'COST - SELL'!$B$60:$I$63,8,0)))</f>
        <v>0</v>
      </c>
      <c r="BC16" s="313">
        <f t="shared" si="26"/>
        <v>0</v>
      </c>
      <c r="BD16" s="315">
        <f>IF(C16="","",IF(H16="C.O.M.",VLOOKUP(F16,'COST - SELL'!$J$11:$N$19,5,0),VLOOKUP(F16,'COST - SELL'!$B$11:$H$19,7,0)))</f>
        <v>21.75</v>
      </c>
      <c r="BE16" s="315">
        <f t="shared" si="27"/>
        <v>184.875</v>
      </c>
      <c r="BF16" s="313">
        <f t="shared" ref="BF16:BF62" si="30">IF(C16="","",CEILING(BA16+BC16+BE16,0.05))</f>
        <v>788.40000000000009</v>
      </c>
      <c r="BG16" s="316">
        <f>IF(C16="","",IF(Q16="N/A",0,VLOOKUP(Q16,'COST - SELL'!$B$80:$I$91,8,0)*'FILL QUOTE-CALCULATIONS'!AX16))</f>
        <v>237.77173913043475</v>
      </c>
      <c r="BH16" s="316">
        <f>IF(C16="","",IF(S16="N/A",0,IF(AY16="N/A",0,INDEX('COST - SELL'!$O$70:$S$73,MATCH('FILL QUOTE-CALCULATIONS'!S16,'COST - SELL'!$O$70:$O$73,0),MATCH('FILL QUOTE-CALCULATIONS'!AY16,'COST - SELL'!$O$70:$S$70,0)))))</f>
        <v>11.8</v>
      </c>
      <c r="BI16" s="316">
        <f t="shared" si="28"/>
        <v>249.60000000000002</v>
      </c>
      <c r="BJ16" s="316">
        <f t="shared" si="29"/>
        <v>1038</v>
      </c>
    </row>
    <row r="17" spans="2:62" x14ac:dyDescent="0.25">
      <c r="B17" s="231">
        <f t="shared" ref="B17:B62" si="31">1+B16</f>
        <v>3</v>
      </c>
      <c r="C17" s="180">
        <v>1</v>
      </c>
      <c r="D17" s="178" t="s">
        <v>298</v>
      </c>
      <c r="E17" s="179" t="s">
        <v>132</v>
      </c>
      <c r="F17" s="179" t="s">
        <v>135</v>
      </c>
      <c r="G17" s="671">
        <v>2</v>
      </c>
      <c r="H17" s="906" t="s">
        <v>187</v>
      </c>
      <c r="I17" s="906" t="s">
        <v>322</v>
      </c>
      <c r="J17" s="179" t="str">
        <f t="shared" si="0"/>
        <v/>
      </c>
      <c r="K17" s="672" t="s">
        <v>762</v>
      </c>
      <c r="L17" s="179" t="s">
        <v>122</v>
      </c>
      <c r="M17" s="672" t="s">
        <v>753</v>
      </c>
      <c r="N17" s="673">
        <v>215</v>
      </c>
      <c r="O17" s="673">
        <v>101.75</v>
      </c>
      <c r="P17" s="197" t="s">
        <v>287</v>
      </c>
      <c r="Q17" s="178" t="s">
        <v>737</v>
      </c>
      <c r="R17" s="176" t="s">
        <v>750</v>
      </c>
      <c r="S17" s="179" t="s">
        <v>289</v>
      </c>
      <c r="T17" s="895">
        <f t="shared" si="1"/>
        <v>788.40000000000009</v>
      </c>
      <c r="U17" s="668">
        <v>0.4</v>
      </c>
      <c r="V17" s="669">
        <v>0.5</v>
      </c>
      <c r="W17" s="896">
        <f t="shared" si="2"/>
        <v>255.25</v>
      </c>
      <c r="X17" s="694">
        <v>0.4</v>
      </c>
      <c r="Y17" s="690">
        <v>0.3</v>
      </c>
      <c r="Z17" s="667">
        <f t="shared" ref="Z17:Z62" si="32">IF(E17="",0,T17*IF($L$4="RESIDENCIAL",1-U17,1-V17)+W17*IF($L$4="RESIDENCIAL",1-X17,1-Y17))</f>
        <v>626.19000000000005</v>
      </c>
      <c r="AA17" s="659">
        <f t="shared" ref="AA17:AA62" si="33">IF(E17="",0,IF(OR(C17&lt;1,C17=""),"",IF($S$3="PESOS",Z17*C17*$AC$4, Z17*C17)))</f>
        <v>626.19000000000005</v>
      </c>
      <c r="AB17" s="895">
        <f t="shared" si="3"/>
        <v>1043.6500000000001</v>
      </c>
      <c r="AC17" s="896">
        <f t="shared" ref="AC17:AC62" si="34">IF(E17="",0,IF(OR(C17&lt;1,C17=""),"",IF($S$3="PESOS",AB17*C17*$AC$4, AB17*C17)))</f>
        <v>1043.6500000000001</v>
      </c>
      <c r="AD17" s="181"/>
      <c r="AE17" s="883">
        <f t="shared" si="4"/>
        <v>12.5</v>
      </c>
      <c r="AF17" s="883">
        <f t="shared" si="5"/>
        <v>10.75</v>
      </c>
      <c r="AG17" s="883">
        <f t="shared" si="6"/>
        <v>9</v>
      </c>
      <c r="AH17" s="884">
        <f t="shared" si="7"/>
        <v>8</v>
      </c>
      <c r="AI17" s="317">
        <f t="shared" si="8"/>
        <v>453.25</v>
      </c>
      <c r="AJ17" s="304">
        <f t="shared" si="9"/>
        <v>118.75</v>
      </c>
      <c r="AK17" s="304">
        <f t="shared" si="10"/>
        <v>54</v>
      </c>
      <c r="AL17" s="318" t="str">
        <f t="shared" si="11"/>
        <v>VERTICAL</v>
      </c>
      <c r="AM17" s="318">
        <f t="shared" si="12"/>
        <v>8.393518518518519</v>
      </c>
      <c r="AN17" s="319">
        <f t="shared" si="13"/>
        <v>8.5</v>
      </c>
      <c r="AO17" s="319">
        <f t="shared" si="14"/>
        <v>8.5</v>
      </c>
      <c r="AP17" s="318">
        <f t="shared" si="15"/>
        <v>30.25</v>
      </c>
      <c r="AQ17" s="320">
        <f t="shared" si="16"/>
        <v>30.25</v>
      </c>
      <c r="AR17" s="306">
        <f t="shared" si="17"/>
        <v>454</v>
      </c>
      <c r="AS17" s="308">
        <f t="shared" si="18"/>
        <v>112.75</v>
      </c>
      <c r="AT17" s="308">
        <f t="shared" si="19"/>
        <v>54</v>
      </c>
      <c r="AU17" s="308" t="str">
        <f t="shared" si="20"/>
        <v>VERTICAL</v>
      </c>
      <c r="AV17" s="308">
        <f t="shared" si="21"/>
        <v>28.400000000000002</v>
      </c>
      <c r="AW17" s="310">
        <f t="shared" si="22"/>
        <v>28.400000000000002</v>
      </c>
      <c r="AX17" s="321">
        <f t="shared" si="23"/>
        <v>19.474637681159422</v>
      </c>
      <c r="AY17" s="308">
        <f t="shared" si="24"/>
        <v>48</v>
      </c>
      <c r="AZ17" s="312">
        <f>IF(C17="","",IF(H17="STOCK",VLOOKUP(I17,'COST - SELL'!$B$26:$G$29,6,0),IF(H17="LINE-ATELIER",VLOOKUP(I17,'COST - SELL'!$J$26:$Q$29,8,0),IF(H17="LINE-VTLUX",VLOOKUP(I17,'COST - SELL'!$B$36:$I$51,8,0),0))))</f>
        <v>19.950000000000003</v>
      </c>
      <c r="BA17" s="313">
        <f t="shared" si="25"/>
        <v>603.48750000000007</v>
      </c>
      <c r="BB17" s="314">
        <f>IF(C17="","",IF(L17="N/A",0,VLOOKUP(L17,'COST - SELL'!$B$60:$I$63,8,0)))</f>
        <v>0</v>
      </c>
      <c r="BC17" s="313">
        <f t="shared" si="26"/>
        <v>0</v>
      </c>
      <c r="BD17" s="315">
        <f>IF(C17="","",IF(H17="C.O.M.",VLOOKUP(F17,'COST - SELL'!$J$11:$N$19,5,0),VLOOKUP(F17,'COST - SELL'!$B$11:$H$19,7,0)))</f>
        <v>21.75</v>
      </c>
      <c r="BE17" s="315">
        <f t="shared" si="27"/>
        <v>184.875</v>
      </c>
      <c r="BF17" s="313">
        <f t="shared" si="30"/>
        <v>788.40000000000009</v>
      </c>
      <c r="BG17" s="316">
        <f>IF(C17="","",IF(Q17="N/A",0,VLOOKUP(Q17,'COST - SELL'!$B$80:$I$91,8,0)*'FILL QUOTE-CALCULATIONS'!AX17))</f>
        <v>243.43297101449278</v>
      </c>
      <c r="BH17" s="316">
        <f>IF(C17="","",IF(S17="N/A",0,IF(AY17="N/A",0,INDEX('COST - SELL'!$O$70:$S$73,MATCH('FILL QUOTE-CALCULATIONS'!S17,'COST - SELL'!$O$70:$O$73,0),MATCH('FILL QUOTE-CALCULATIONS'!AY17,'COST - SELL'!$O$70:$S$70,0)))))</f>
        <v>11.8</v>
      </c>
      <c r="BI17" s="316">
        <f t="shared" si="28"/>
        <v>255.25</v>
      </c>
      <c r="BJ17" s="316">
        <f t="shared" si="29"/>
        <v>1043.6500000000001</v>
      </c>
    </row>
    <row r="18" spans="2:62" x14ac:dyDescent="0.25">
      <c r="B18" s="231">
        <f t="shared" si="31"/>
        <v>4</v>
      </c>
      <c r="C18" s="180">
        <v>1</v>
      </c>
      <c r="D18" s="178" t="s">
        <v>273</v>
      </c>
      <c r="E18" s="179" t="s">
        <v>132</v>
      </c>
      <c r="F18" s="179" t="s">
        <v>135</v>
      </c>
      <c r="G18" s="671">
        <v>2</v>
      </c>
      <c r="H18" s="906" t="s">
        <v>187</v>
      </c>
      <c r="I18" s="906" t="s">
        <v>322</v>
      </c>
      <c r="J18" s="179" t="str">
        <f t="shared" si="0"/>
        <v/>
      </c>
      <c r="K18" s="672" t="s">
        <v>762</v>
      </c>
      <c r="L18" s="179" t="s">
        <v>122</v>
      </c>
      <c r="M18" s="672" t="s">
        <v>754</v>
      </c>
      <c r="N18" s="673">
        <v>111</v>
      </c>
      <c r="O18" s="673">
        <v>101.75</v>
      </c>
      <c r="P18" s="197" t="s">
        <v>287</v>
      </c>
      <c r="Q18" s="178" t="s">
        <v>737</v>
      </c>
      <c r="R18" s="176" t="s">
        <v>750</v>
      </c>
      <c r="S18" s="179" t="s">
        <v>289</v>
      </c>
      <c r="T18" s="895">
        <f t="shared" si="1"/>
        <v>417.1</v>
      </c>
      <c r="U18" s="668">
        <v>0.4</v>
      </c>
      <c r="V18" s="669">
        <v>0.5</v>
      </c>
      <c r="W18" s="896">
        <f t="shared" si="2"/>
        <v>137.5</v>
      </c>
      <c r="X18" s="694">
        <v>0.4</v>
      </c>
      <c r="Y18" s="690">
        <v>0.3</v>
      </c>
      <c r="Z18" s="667">
        <f t="shared" si="32"/>
        <v>332.76</v>
      </c>
      <c r="AA18" s="659">
        <f t="shared" si="33"/>
        <v>332.76</v>
      </c>
      <c r="AB18" s="895">
        <f t="shared" si="3"/>
        <v>554.6</v>
      </c>
      <c r="AC18" s="896">
        <f t="shared" si="34"/>
        <v>554.6</v>
      </c>
      <c r="AD18" s="181"/>
      <c r="AE18" s="883">
        <f t="shared" si="4"/>
        <v>12.5</v>
      </c>
      <c r="AF18" s="883">
        <f t="shared" si="5"/>
        <v>5.5500000000000007</v>
      </c>
      <c r="AG18" s="883">
        <f t="shared" si="6"/>
        <v>9</v>
      </c>
      <c r="AH18" s="884">
        <f t="shared" si="7"/>
        <v>8</v>
      </c>
      <c r="AI18" s="317">
        <f t="shared" si="8"/>
        <v>240.05</v>
      </c>
      <c r="AJ18" s="304">
        <f t="shared" si="9"/>
        <v>118.75</v>
      </c>
      <c r="AK18" s="304">
        <f t="shared" si="10"/>
        <v>54</v>
      </c>
      <c r="AL18" s="318" t="str">
        <f t="shared" si="11"/>
        <v>VERTICAL</v>
      </c>
      <c r="AM18" s="318">
        <f t="shared" si="12"/>
        <v>4.4453703703703704</v>
      </c>
      <c r="AN18" s="319">
        <f t="shared" si="13"/>
        <v>4.5</v>
      </c>
      <c r="AO18" s="319">
        <f t="shared" si="14"/>
        <v>4.5</v>
      </c>
      <c r="AP18" s="318">
        <f t="shared" si="15"/>
        <v>16</v>
      </c>
      <c r="AQ18" s="320">
        <f t="shared" si="16"/>
        <v>16</v>
      </c>
      <c r="AR18" s="306">
        <f t="shared" si="17"/>
        <v>241</v>
      </c>
      <c r="AS18" s="308">
        <f t="shared" si="18"/>
        <v>112.75</v>
      </c>
      <c r="AT18" s="308">
        <f t="shared" si="19"/>
        <v>54</v>
      </c>
      <c r="AU18" s="308" t="str">
        <f t="shared" si="20"/>
        <v>VERTICAL</v>
      </c>
      <c r="AV18" s="308">
        <f t="shared" si="21"/>
        <v>15</v>
      </c>
      <c r="AW18" s="310">
        <f t="shared" si="22"/>
        <v>15</v>
      </c>
      <c r="AX18" s="321">
        <f t="shared" si="23"/>
        <v>10.054347826086955</v>
      </c>
      <c r="AY18" s="308">
        <f t="shared" si="24"/>
        <v>48</v>
      </c>
      <c r="AZ18" s="312">
        <f>IF(C18="","",IF(H18="STOCK",VLOOKUP(I18,'COST - SELL'!$B$26:$G$29,6,0),IF(H18="LINE-ATELIER",VLOOKUP(I18,'COST - SELL'!$J$26:$Q$29,8,0),IF(H18="LINE-VTLUX",VLOOKUP(I18,'COST - SELL'!$B$36:$I$51,8,0),0))))</f>
        <v>19.950000000000003</v>
      </c>
      <c r="BA18" s="313">
        <f t="shared" si="25"/>
        <v>319.20000000000005</v>
      </c>
      <c r="BB18" s="314">
        <f>IF(C18="","",IF(L18="N/A",0,VLOOKUP(L18,'COST - SELL'!$B$60:$I$63,8,0)))</f>
        <v>0</v>
      </c>
      <c r="BC18" s="313">
        <f t="shared" si="26"/>
        <v>0</v>
      </c>
      <c r="BD18" s="315">
        <f>IF(C18="","",IF(H18="C.O.M.",VLOOKUP(F18,'COST - SELL'!$J$11:$N$19,5,0),VLOOKUP(F18,'COST - SELL'!$B$11:$H$19,7,0)))</f>
        <v>21.75</v>
      </c>
      <c r="BE18" s="315">
        <f t="shared" si="27"/>
        <v>97.875</v>
      </c>
      <c r="BF18" s="313">
        <f t="shared" si="30"/>
        <v>417.1</v>
      </c>
      <c r="BG18" s="316">
        <f>IF(C18="","",IF(Q18="N/A",0,VLOOKUP(Q18,'COST - SELL'!$B$80:$I$91,8,0)*'FILL QUOTE-CALCULATIONS'!AX18))</f>
        <v>125.67934782608694</v>
      </c>
      <c r="BH18" s="316">
        <f>IF(C18="","",IF(S18="N/A",0,IF(AY18="N/A",0,INDEX('COST - SELL'!$O$70:$S$73,MATCH('FILL QUOTE-CALCULATIONS'!S18,'COST - SELL'!$O$70:$O$73,0),MATCH('FILL QUOTE-CALCULATIONS'!AY18,'COST - SELL'!$O$70:$S$70,0)))))</f>
        <v>11.8</v>
      </c>
      <c r="BI18" s="316">
        <f t="shared" si="28"/>
        <v>137.5</v>
      </c>
      <c r="BJ18" s="316">
        <f t="shared" si="29"/>
        <v>554.6</v>
      </c>
    </row>
    <row r="19" spans="2:62" x14ac:dyDescent="0.25">
      <c r="B19" s="231">
        <f t="shared" si="31"/>
        <v>5</v>
      </c>
      <c r="C19" s="180"/>
      <c r="D19" s="178"/>
      <c r="E19" s="179"/>
      <c r="F19" s="179"/>
      <c r="G19" s="671">
        <v>2</v>
      </c>
      <c r="H19" s="906"/>
      <c r="I19" s="906"/>
      <c r="J19" s="179" t="str">
        <f t="shared" si="0"/>
        <v/>
      </c>
      <c r="K19" s="672"/>
      <c r="L19" s="179"/>
      <c r="M19" s="672"/>
      <c r="N19" s="673"/>
      <c r="O19" s="673"/>
      <c r="P19" s="197" t="s">
        <v>122</v>
      </c>
      <c r="Q19" s="178"/>
      <c r="R19" s="176"/>
      <c r="S19" s="179" t="s">
        <v>289</v>
      </c>
      <c r="T19" s="895">
        <f t="shared" si="1"/>
        <v>0</v>
      </c>
      <c r="U19" s="668">
        <v>0.4</v>
      </c>
      <c r="V19" s="669">
        <v>0.5</v>
      </c>
      <c r="W19" s="896" t="str">
        <f t="shared" si="2"/>
        <v/>
      </c>
      <c r="X19" s="694">
        <v>0.4</v>
      </c>
      <c r="Y19" s="690">
        <v>0.3</v>
      </c>
      <c r="Z19" s="667">
        <f t="shared" si="32"/>
        <v>0</v>
      </c>
      <c r="AA19" s="659">
        <f t="shared" si="33"/>
        <v>0</v>
      </c>
      <c r="AB19" s="895">
        <f t="shared" si="3"/>
        <v>0</v>
      </c>
      <c r="AC19" s="896">
        <f t="shared" si="34"/>
        <v>0</v>
      </c>
      <c r="AD19" s="181"/>
      <c r="AE19" s="883" t="str">
        <f t="shared" si="4"/>
        <v/>
      </c>
      <c r="AF19" s="883" t="str">
        <f t="shared" si="5"/>
        <v/>
      </c>
      <c r="AG19" s="883" t="str">
        <f t="shared" si="6"/>
        <v/>
      </c>
      <c r="AH19" s="884" t="str">
        <f t="shared" si="7"/>
        <v/>
      </c>
      <c r="AI19" s="317" t="str">
        <f t="shared" si="8"/>
        <v/>
      </c>
      <c r="AJ19" s="304" t="str">
        <f t="shared" si="9"/>
        <v/>
      </c>
      <c r="AK19" s="304" t="str">
        <f t="shared" si="10"/>
        <v/>
      </c>
      <c r="AL19" s="318" t="str">
        <f t="shared" si="11"/>
        <v/>
      </c>
      <c r="AM19" s="318" t="str">
        <f t="shared" si="12"/>
        <v/>
      </c>
      <c r="AN19" s="319" t="str">
        <f t="shared" si="13"/>
        <v/>
      </c>
      <c r="AO19" s="319" t="str">
        <f t="shared" si="14"/>
        <v/>
      </c>
      <c r="AP19" s="318" t="str">
        <f t="shared" si="15"/>
        <v/>
      </c>
      <c r="AQ19" s="320" t="str">
        <f t="shared" si="16"/>
        <v/>
      </c>
      <c r="AR19" s="306" t="str">
        <f t="shared" si="17"/>
        <v/>
      </c>
      <c r="AS19" s="308" t="str">
        <f t="shared" si="18"/>
        <v/>
      </c>
      <c r="AT19" s="308" t="str">
        <f t="shared" si="19"/>
        <v/>
      </c>
      <c r="AU19" s="308" t="str">
        <f t="shared" si="20"/>
        <v/>
      </c>
      <c r="AV19" s="308" t="str">
        <f t="shared" si="21"/>
        <v/>
      </c>
      <c r="AW19" s="310" t="str">
        <f t="shared" si="22"/>
        <v/>
      </c>
      <c r="AX19" s="321" t="str">
        <f t="shared" si="23"/>
        <v/>
      </c>
      <c r="AY19" s="308" t="str">
        <f t="shared" si="24"/>
        <v/>
      </c>
      <c r="AZ19" s="312" t="str">
        <f>IF(C19="","",IF(H19="STOCK",VLOOKUP(I19,'COST - SELL'!$B$26:$G$29,6,0),IF(H19="LINE-ATELIER",VLOOKUP(I19,'COST - SELL'!$J$26:$Q$29,8,0),IF(H19="LINE-VTLUX",VLOOKUP(I19,'COST - SELL'!$B$36:$I$51,8,0),0))))</f>
        <v/>
      </c>
      <c r="BA19" s="313" t="str">
        <f t="shared" si="25"/>
        <v/>
      </c>
      <c r="BB19" s="314" t="str">
        <f>IF(C19="","",IF(L19="N/A",0,VLOOKUP(L19,'COST - SELL'!$B$60:$I$63,8,0)))</f>
        <v/>
      </c>
      <c r="BC19" s="313" t="str">
        <f t="shared" si="26"/>
        <v/>
      </c>
      <c r="BD19" s="315" t="str">
        <f>IF(C19="","",IF(H19="C.O.M.",VLOOKUP(F19,'COST - SELL'!$J$11:$N$19,5,0),VLOOKUP(F19,'COST - SELL'!$B$11:$H$19,7,0)))</f>
        <v/>
      </c>
      <c r="BE19" s="315" t="str">
        <f t="shared" si="27"/>
        <v/>
      </c>
      <c r="BF19" s="313" t="str">
        <f t="shared" si="30"/>
        <v/>
      </c>
      <c r="BG19" s="316" t="str">
        <f>IF(C19="","",IF(Q19="N/A",0,VLOOKUP(Q19,'COST - SELL'!$B$80:$I$91,8,0)*'FILL QUOTE-CALCULATIONS'!AX19))</f>
        <v/>
      </c>
      <c r="BH19" s="316" t="str">
        <f>IF(C19="","",IF(S19="N/A",0,IF(AY19="N/A",0,INDEX('COST - SELL'!$O$70:$S$73,MATCH('FILL QUOTE-CALCULATIONS'!S19,'COST - SELL'!$O$70:$O$73,0),MATCH('FILL QUOTE-CALCULATIONS'!AY19,'COST - SELL'!$O$70:$S$70,0)))))</f>
        <v/>
      </c>
      <c r="BI19" s="316" t="str">
        <f t="shared" si="28"/>
        <v/>
      </c>
      <c r="BJ19" s="316" t="str">
        <f t="shared" si="29"/>
        <v/>
      </c>
    </row>
    <row r="20" spans="2:62" x14ac:dyDescent="0.25">
      <c r="B20" s="231">
        <f t="shared" si="31"/>
        <v>6</v>
      </c>
      <c r="C20" s="180"/>
      <c r="D20" s="178"/>
      <c r="E20" s="179"/>
      <c r="F20" s="179"/>
      <c r="G20" s="671">
        <v>2</v>
      </c>
      <c r="H20" s="906"/>
      <c r="I20" s="906"/>
      <c r="J20" s="179" t="str">
        <f t="shared" si="0"/>
        <v/>
      </c>
      <c r="K20" s="672"/>
      <c r="L20" s="179"/>
      <c r="M20" s="672"/>
      <c r="N20" s="673"/>
      <c r="O20" s="673"/>
      <c r="P20" s="197" t="s">
        <v>122</v>
      </c>
      <c r="Q20" s="178"/>
      <c r="R20" s="176"/>
      <c r="S20" s="179" t="s">
        <v>289</v>
      </c>
      <c r="T20" s="895">
        <f t="shared" si="1"/>
        <v>0</v>
      </c>
      <c r="U20" s="668">
        <v>0.4</v>
      </c>
      <c r="V20" s="669">
        <v>0.5</v>
      </c>
      <c r="W20" s="896" t="str">
        <f t="shared" si="2"/>
        <v/>
      </c>
      <c r="X20" s="694">
        <v>0.4</v>
      </c>
      <c r="Y20" s="690">
        <v>0.3</v>
      </c>
      <c r="Z20" s="667">
        <f t="shared" si="32"/>
        <v>0</v>
      </c>
      <c r="AA20" s="659">
        <f t="shared" si="33"/>
        <v>0</v>
      </c>
      <c r="AB20" s="895">
        <f t="shared" si="3"/>
        <v>0</v>
      </c>
      <c r="AC20" s="896">
        <f t="shared" si="34"/>
        <v>0</v>
      </c>
      <c r="AD20" s="181"/>
      <c r="AE20" s="883" t="str">
        <f t="shared" si="4"/>
        <v/>
      </c>
      <c r="AF20" s="883" t="str">
        <f t="shared" si="5"/>
        <v/>
      </c>
      <c r="AG20" s="883" t="str">
        <f t="shared" si="6"/>
        <v/>
      </c>
      <c r="AH20" s="884" t="str">
        <f t="shared" si="7"/>
        <v/>
      </c>
      <c r="AI20" s="317" t="str">
        <f t="shared" si="8"/>
        <v/>
      </c>
      <c r="AJ20" s="304" t="str">
        <f t="shared" si="9"/>
        <v/>
      </c>
      <c r="AK20" s="304" t="str">
        <f t="shared" si="10"/>
        <v/>
      </c>
      <c r="AL20" s="318" t="str">
        <f t="shared" si="11"/>
        <v/>
      </c>
      <c r="AM20" s="318" t="str">
        <f t="shared" si="12"/>
        <v/>
      </c>
      <c r="AN20" s="319" t="str">
        <f t="shared" si="13"/>
        <v/>
      </c>
      <c r="AO20" s="319" t="str">
        <f t="shared" si="14"/>
        <v/>
      </c>
      <c r="AP20" s="318" t="str">
        <f t="shared" si="15"/>
        <v/>
      </c>
      <c r="AQ20" s="320" t="str">
        <f t="shared" si="16"/>
        <v/>
      </c>
      <c r="AR20" s="306" t="str">
        <f t="shared" si="17"/>
        <v/>
      </c>
      <c r="AS20" s="308" t="str">
        <f t="shared" si="18"/>
        <v/>
      </c>
      <c r="AT20" s="308" t="str">
        <f t="shared" si="19"/>
        <v/>
      </c>
      <c r="AU20" s="308" t="str">
        <f t="shared" si="20"/>
        <v/>
      </c>
      <c r="AV20" s="308" t="str">
        <f t="shared" si="21"/>
        <v/>
      </c>
      <c r="AW20" s="310" t="str">
        <f t="shared" si="22"/>
        <v/>
      </c>
      <c r="AX20" s="321" t="str">
        <f t="shared" si="23"/>
        <v/>
      </c>
      <c r="AY20" s="308" t="str">
        <f t="shared" si="24"/>
        <v/>
      </c>
      <c r="AZ20" s="312" t="str">
        <f>IF(C20="","",IF(H20="STOCK",VLOOKUP(I20,'COST - SELL'!$B$26:$G$29,6,0),IF(H20="LINE-ATELIER",VLOOKUP(I20,'COST - SELL'!$J$26:$Q$29,8,0),IF(H20="LINE-VTLUX",VLOOKUP(I20,'COST - SELL'!$B$36:$I$51,8,0),0))))</f>
        <v/>
      </c>
      <c r="BA20" s="313" t="str">
        <f t="shared" si="25"/>
        <v/>
      </c>
      <c r="BB20" s="314" t="str">
        <f>IF(C20="","",IF(L20="N/A",0,VLOOKUP(L20,'COST - SELL'!$B$60:$I$63,8,0)))</f>
        <v/>
      </c>
      <c r="BC20" s="313" t="str">
        <f t="shared" si="26"/>
        <v/>
      </c>
      <c r="BD20" s="315" t="str">
        <f>IF(C20="","",IF(H20="C.O.M.",VLOOKUP(F20,'COST - SELL'!$J$11:$N$19,5,0),VLOOKUP(F20,'COST - SELL'!$B$11:$H$19,7,0)))</f>
        <v/>
      </c>
      <c r="BE20" s="315" t="str">
        <f t="shared" si="27"/>
        <v/>
      </c>
      <c r="BF20" s="313" t="str">
        <f t="shared" si="30"/>
        <v/>
      </c>
      <c r="BG20" s="316" t="str">
        <f>IF(C20="","",IF(Q20="N/A",0,VLOOKUP(Q20,'COST - SELL'!$B$80:$I$91,8,0)*'FILL QUOTE-CALCULATIONS'!AX20))</f>
        <v/>
      </c>
      <c r="BH20" s="316" t="str">
        <f>IF(C20="","",IF(S20="N/A",0,IF(AY20="N/A",0,INDEX('COST - SELL'!$O$70:$S$73,MATCH('FILL QUOTE-CALCULATIONS'!S20,'COST - SELL'!$O$70:$O$73,0),MATCH('FILL QUOTE-CALCULATIONS'!AY20,'COST - SELL'!$O$70:$S$70,0)))))</f>
        <v/>
      </c>
      <c r="BI20" s="316" t="str">
        <f t="shared" si="28"/>
        <v/>
      </c>
      <c r="BJ20" s="316" t="str">
        <f t="shared" si="29"/>
        <v/>
      </c>
    </row>
    <row r="21" spans="2:62" x14ac:dyDescent="0.25">
      <c r="B21" s="231">
        <f t="shared" si="31"/>
        <v>7</v>
      </c>
      <c r="C21" s="180"/>
      <c r="D21" s="178"/>
      <c r="E21" s="179"/>
      <c r="F21" s="179"/>
      <c r="G21" s="671">
        <v>2</v>
      </c>
      <c r="H21" s="906"/>
      <c r="I21" s="906"/>
      <c r="J21" s="179" t="str">
        <f t="shared" si="0"/>
        <v/>
      </c>
      <c r="K21" s="672"/>
      <c r="L21" s="179"/>
      <c r="M21" s="672"/>
      <c r="N21" s="673"/>
      <c r="O21" s="673"/>
      <c r="P21" s="197" t="s">
        <v>122</v>
      </c>
      <c r="Q21" s="178"/>
      <c r="R21" s="176"/>
      <c r="S21" s="179" t="s">
        <v>289</v>
      </c>
      <c r="T21" s="895">
        <f t="shared" si="1"/>
        <v>0</v>
      </c>
      <c r="U21" s="668">
        <v>0.4</v>
      </c>
      <c r="V21" s="669">
        <v>0.5</v>
      </c>
      <c r="W21" s="896" t="str">
        <f t="shared" si="2"/>
        <v/>
      </c>
      <c r="X21" s="694">
        <v>0.4</v>
      </c>
      <c r="Y21" s="690">
        <v>0.3</v>
      </c>
      <c r="Z21" s="667">
        <f t="shared" si="32"/>
        <v>0</v>
      </c>
      <c r="AA21" s="659">
        <f t="shared" si="33"/>
        <v>0</v>
      </c>
      <c r="AB21" s="895">
        <f t="shared" si="3"/>
        <v>0</v>
      </c>
      <c r="AC21" s="896">
        <f t="shared" si="34"/>
        <v>0</v>
      </c>
      <c r="AD21" s="181"/>
      <c r="AE21" s="883" t="str">
        <f t="shared" si="4"/>
        <v/>
      </c>
      <c r="AF21" s="883" t="str">
        <f t="shared" si="5"/>
        <v/>
      </c>
      <c r="AG21" s="883" t="str">
        <f t="shared" si="6"/>
        <v/>
      </c>
      <c r="AH21" s="884" t="str">
        <f t="shared" si="7"/>
        <v/>
      </c>
      <c r="AI21" s="317" t="str">
        <f t="shared" si="8"/>
        <v/>
      </c>
      <c r="AJ21" s="304" t="str">
        <f t="shared" si="9"/>
        <v/>
      </c>
      <c r="AK21" s="304" t="str">
        <f t="shared" si="10"/>
        <v/>
      </c>
      <c r="AL21" s="318" t="str">
        <f t="shared" si="11"/>
        <v/>
      </c>
      <c r="AM21" s="318" t="str">
        <f t="shared" si="12"/>
        <v/>
      </c>
      <c r="AN21" s="319" t="str">
        <f t="shared" si="13"/>
        <v/>
      </c>
      <c r="AO21" s="319" t="str">
        <f t="shared" si="14"/>
        <v/>
      </c>
      <c r="AP21" s="318" t="str">
        <f t="shared" si="15"/>
        <v/>
      </c>
      <c r="AQ21" s="320" t="str">
        <f t="shared" si="16"/>
        <v/>
      </c>
      <c r="AR21" s="306" t="str">
        <f t="shared" si="17"/>
        <v/>
      </c>
      <c r="AS21" s="308" t="str">
        <f t="shared" si="18"/>
        <v/>
      </c>
      <c r="AT21" s="308" t="str">
        <f t="shared" si="19"/>
        <v/>
      </c>
      <c r="AU21" s="308" t="str">
        <f t="shared" si="20"/>
        <v/>
      </c>
      <c r="AV21" s="308" t="str">
        <f t="shared" si="21"/>
        <v/>
      </c>
      <c r="AW21" s="310" t="str">
        <f t="shared" si="22"/>
        <v/>
      </c>
      <c r="AX21" s="321" t="str">
        <f t="shared" si="23"/>
        <v/>
      </c>
      <c r="AY21" s="308" t="str">
        <f t="shared" si="24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5"/>
        <v/>
      </c>
      <c r="BB21" s="314" t="str">
        <f>IF(C21="","",IF(L21="N/A",0,VLOOKUP(L21,'COST - SELL'!$B$60:$I$63,8,0)))</f>
        <v/>
      </c>
      <c r="BC21" s="313" t="str">
        <f t="shared" si="26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7"/>
        <v/>
      </c>
      <c r="BF21" s="313" t="str">
        <f t="shared" si="30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8"/>
        <v/>
      </c>
      <c r="BJ21" s="316" t="str">
        <f t="shared" si="29"/>
        <v/>
      </c>
    </row>
    <row r="22" spans="2:62" x14ac:dyDescent="0.25">
      <c r="B22" s="231">
        <f t="shared" si="31"/>
        <v>8</v>
      </c>
      <c r="C22" s="180"/>
      <c r="D22" s="178"/>
      <c r="E22" s="179"/>
      <c r="F22" s="179"/>
      <c r="G22" s="671"/>
      <c r="H22" s="906"/>
      <c r="I22" s="906"/>
      <c r="J22" s="179" t="str">
        <f t="shared" si="0"/>
        <v/>
      </c>
      <c r="K22" s="672"/>
      <c r="L22" s="179"/>
      <c r="M22" s="672"/>
      <c r="N22" s="673"/>
      <c r="O22" s="673"/>
      <c r="P22" s="197" t="s">
        <v>122</v>
      </c>
      <c r="Q22" s="178"/>
      <c r="R22" s="176"/>
      <c r="S22" s="179" t="s">
        <v>289</v>
      </c>
      <c r="T22" s="895">
        <f t="shared" si="1"/>
        <v>0</v>
      </c>
      <c r="U22" s="668">
        <v>0.4</v>
      </c>
      <c r="V22" s="669">
        <v>0.5</v>
      </c>
      <c r="W22" s="896" t="str">
        <f t="shared" si="2"/>
        <v/>
      </c>
      <c r="X22" s="694">
        <v>0.4</v>
      </c>
      <c r="Y22" s="690">
        <v>0.3</v>
      </c>
      <c r="Z22" s="667">
        <f t="shared" si="32"/>
        <v>0</v>
      </c>
      <c r="AA22" s="659">
        <f t="shared" si="33"/>
        <v>0</v>
      </c>
      <c r="AB22" s="895">
        <f t="shared" si="3"/>
        <v>0</v>
      </c>
      <c r="AC22" s="896">
        <f t="shared" si="34"/>
        <v>0</v>
      </c>
      <c r="AD22" s="181"/>
      <c r="AE22" s="883" t="str">
        <f t="shared" si="4"/>
        <v/>
      </c>
      <c r="AF22" s="883" t="str">
        <f t="shared" si="5"/>
        <v/>
      </c>
      <c r="AG22" s="883" t="str">
        <f t="shared" si="6"/>
        <v/>
      </c>
      <c r="AH22" s="884" t="str">
        <f t="shared" si="7"/>
        <v/>
      </c>
      <c r="AI22" s="317" t="str">
        <f t="shared" si="8"/>
        <v/>
      </c>
      <c r="AJ22" s="304" t="str">
        <f t="shared" si="9"/>
        <v/>
      </c>
      <c r="AK22" s="304" t="str">
        <f t="shared" si="10"/>
        <v/>
      </c>
      <c r="AL22" s="318" t="str">
        <f t="shared" si="11"/>
        <v/>
      </c>
      <c r="AM22" s="318" t="str">
        <f t="shared" si="12"/>
        <v/>
      </c>
      <c r="AN22" s="319" t="str">
        <f t="shared" si="13"/>
        <v/>
      </c>
      <c r="AO22" s="319" t="str">
        <f t="shared" si="14"/>
        <v/>
      </c>
      <c r="AP22" s="318" t="str">
        <f t="shared" si="15"/>
        <v/>
      </c>
      <c r="AQ22" s="320" t="str">
        <f t="shared" si="16"/>
        <v/>
      </c>
      <c r="AR22" s="306" t="str">
        <f t="shared" si="17"/>
        <v/>
      </c>
      <c r="AS22" s="308" t="str">
        <f t="shared" si="18"/>
        <v/>
      </c>
      <c r="AT22" s="308" t="str">
        <f t="shared" si="19"/>
        <v/>
      </c>
      <c r="AU22" s="308" t="str">
        <f t="shared" si="20"/>
        <v/>
      </c>
      <c r="AV22" s="308" t="str">
        <f t="shared" si="21"/>
        <v/>
      </c>
      <c r="AW22" s="310" t="str">
        <f t="shared" si="22"/>
        <v/>
      </c>
      <c r="AX22" s="321" t="str">
        <f t="shared" si="23"/>
        <v/>
      </c>
      <c r="AY22" s="308" t="str">
        <f t="shared" si="24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5"/>
        <v/>
      </c>
      <c r="BB22" s="314" t="str">
        <f>IF(C22="","",IF(L22="N/A",0,VLOOKUP(L22,'COST - SELL'!$B$60:$I$63,8,0)))</f>
        <v/>
      </c>
      <c r="BC22" s="313" t="str">
        <f t="shared" si="26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7"/>
        <v/>
      </c>
      <c r="BF22" s="313" t="str">
        <f t="shared" si="30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8"/>
        <v/>
      </c>
      <c r="BJ22" s="316" t="str">
        <f t="shared" si="29"/>
        <v/>
      </c>
    </row>
    <row r="23" spans="2:62" x14ac:dyDescent="0.25">
      <c r="B23" s="231">
        <f t="shared" si="31"/>
        <v>9</v>
      </c>
      <c r="C23" s="180"/>
      <c r="D23" s="178"/>
      <c r="E23" s="179"/>
      <c r="F23" s="179"/>
      <c r="G23" s="671"/>
      <c r="H23" s="906"/>
      <c r="I23" s="906"/>
      <c r="J23" s="179" t="str">
        <f t="shared" ref="J23" si="35">IF(OR(C23="",C23&lt;1),"",IF(H23="C.O.M.",CEILING(AQ23,0.5),""))</f>
        <v/>
      </c>
      <c r="K23" s="672"/>
      <c r="L23" s="179"/>
      <c r="M23" s="672"/>
      <c r="N23" s="673"/>
      <c r="O23" s="673"/>
      <c r="P23" s="197" t="s">
        <v>122</v>
      </c>
      <c r="Q23" s="178"/>
      <c r="R23" s="176"/>
      <c r="S23" s="179" t="s">
        <v>289</v>
      </c>
      <c r="T23" s="895">
        <f t="shared" si="1"/>
        <v>0</v>
      </c>
      <c r="U23" s="668">
        <v>0.4</v>
      </c>
      <c r="V23" s="669">
        <v>0.5</v>
      </c>
      <c r="W23" s="896" t="str">
        <f t="shared" si="2"/>
        <v/>
      </c>
      <c r="X23" s="694">
        <v>0.4</v>
      </c>
      <c r="Y23" s="690">
        <v>0.3</v>
      </c>
      <c r="Z23" s="667">
        <f t="shared" si="32"/>
        <v>0</v>
      </c>
      <c r="AA23" s="659">
        <f t="shared" si="33"/>
        <v>0</v>
      </c>
      <c r="AB23" s="895">
        <f t="shared" si="3"/>
        <v>0</v>
      </c>
      <c r="AC23" s="896">
        <f t="shared" si="34"/>
        <v>0</v>
      </c>
      <c r="AD23" s="181"/>
      <c r="AE23" s="883" t="str">
        <f t="shared" si="4"/>
        <v/>
      </c>
      <c r="AF23" s="883" t="str">
        <f t="shared" si="5"/>
        <v/>
      </c>
      <c r="AG23" s="883" t="str">
        <f t="shared" si="6"/>
        <v/>
      </c>
      <c r="AH23" s="884" t="str">
        <f t="shared" si="7"/>
        <v/>
      </c>
      <c r="AI23" s="317" t="str">
        <f t="shared" si="8"/>
        <v/>
      </c>
      <c r="AJ23" s="304" t="str">
        <f t="shared" si="9"/>
        <v/>
      </c>
      <c r="AK23" s="304" t="str">
        <f t="shared" si="10"/>
        <v/>
      </c>
      <c r="AL23" s="318" t="str">
        <f t="shared" si="11"/>
        <v/>
      </c>
      <c r="AM23" s="318" t="str">
        <f t="shared" si="12"/>
        <v/>
      </c>
      <c r="AN23" s="319" t="str">
        <f t="shared" si="13"/>
        <v/>
      </c>
      <c r="AO23" s="319" t="str">
        <f t="shared" si="14"/>
        <v/>
      </c>
      <c r="AP23" s="318" t="str">
        <f t="shared" si="15"/>
        <v/>
      </c>
      <c r="AQ23" s="320" t="str">
        <f t="shared" si="16"/>
        <v/>
      </c>
      <c r="AR23" s="306" t="str">
        <f t="shared" si="17"/>
        <v/>
      </c>
      <c r="AS23" s="308" t="str">
        <f t="shared" si="18"/>
        <v/>
      </c>
      <c r="AT23" s="308" t="str">
        <f t="shared" si="19"/>
        <v/>
      </c>
      <c r="AU23" s="308" t="str">
        <f t="shared" si="20"/>
        <v/>
      </c>
      <c r="AV23" s="308" t="str">
        <f t="shared" si="21"/>
        <v/>
      </c>
      <c r="AW23" s="310" t="str">
        <f t="shared" si="22"/>
        <v/>
      </c>
      <c r="AX23" s="321" t="str">
        <f t="shared" si="23"/>
        <v/>
      </c>
      <c r="AY23" s="308" t="str">
        <f t="shared" si="24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5"/>
        <v/>
      </c>
      <c r="BB23" s="314" t="str">
        <f>IF(C23="","",IF(L23="N/A",0,VLOOKUP(L23,'COST - SELL'!$B$60:$I$63,8,0)))</f>
        <v/>
      </c>
      <c r="BC23" s="313" t="str">
        <f t="shared" si="26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7"/>
        <v/>
      </c>
      <c r="BF23" s="313" t="str">
        <f t="shared" si="30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8"/>
        <v/>
      </c>
      <c r="BJ23" s="316" t="str">
        <f t="shared" si="29"/>
        <v/>
      </c>
    </row>
    <row r="24" spans="2:62" x14ac:dyDescent="0.25">
      <c r="B24" s="231">
        <f t="shared" si="31"/>
        <v>10</v>
      </c>
      <c r="C24" s="180"/>
      <c r="D24" s="178"/>
      <c r="E24" s="179"/>
      <c r="F24" s="179"/>
      <c r="G24" s="671"/>
      <c r="H24" s="906"/>
      <c r="I24" s="906"/>
      <c r="J24" s="179" t="str">
        <f t="shared" ref="J24:J31" si="36">IF(OR(C24="",C24&lt;1),"",IF(H24="C.O.M.",CEILING(AQ24,0.5),""))</f>
        <v/>
      </c>
      <c r="K24" s="672"/>
      <c r="L24" s="179"/>
      <c r="M24" s="672"/>
      <c r="N24" s="673"/>
      <c r="O24" s="673"/>
      <c r="P24" s="197" t="s">
        <v>122</v>
      </c>
      <c r="Q24" s="178"/>
      <c r="R24" s="176"/>
      <c r="S24" s="179" t="s">
        <v>289</v>
      </c>
      <c r="T24" s="895">
        <f t="shared" si="1"/>
        <v>0</v>
      </c>
      <c r="U24" s="668">
        <v>0.4</v>
      </c>
      <c r="V24" s="669">
        <v>0.5</v>
      </c>
      <c r="W24" s="896" t="str">
        <f t="shared" si="2"/>
        <v/>
      </c>
      <c r="X24" s="694">
        <v>0.4</v>
      </c>
      <c r="Y24" s="690">
        <v>0.3</v>
      </c>
      <c r="Z24" s="667">
        <f t="shared" si="32"/>
        <v>0</v>
      </c>
      <c r="AA24" s="659">
        <f t="shared" si="33"/>
        <v>0</v>
      </c>
      <c r="AB24" s="895">
        <f t="shared" si="3"/>
        <v>0</v>
      </c>
      <c r="AC24" s="896">
        <f t="shared" si="34"/>
        <v>0</v>
      </c>
      <c r="AD24" s="181"/>
      <c r="AE24" s="883" t="str">
        <f t="shared" si="4"/>
        <v/>
      </c>
      <c r="AF24" s="883" t="str">
        <f t="shared" si="5"/>
        <v/>
      </c>
      <c r="AG24" s="883" t="str">
        <f t="shared" si="6"/>
        <v/>
      </c>
      <c r="AH24" s="884" t="str">
        <f t="shared" si="7"/>
        <v/>
      </c>
      <c r="AI24" s="317" t="str">
        <f t="shared" si="8"/>
        <v/>
      </c>
      <c r="AJ24" s="304" t="str">
        <f t="shared" si="9"/>
        <v/>
      </c>
      <c r="AK24" s="304" t="str">
        <f t="shared" si="10"/>
        <v/>
      </c>
      <c r="AL24" s="318" t="str">
        <f t="shared" si="11"/>
        <v/>
      </c>
      <c r="AM24" s="318" t="str">
        <f t="shared" si="12"/>
        <v/>
      </c>
      <c r="AN24" s="319" t="str">
        <f t="shared" si="13"/>
        <v/>
      </c>
      <c r="AO24" s="319" t="str">
        <f t="shared" si="14"/>
        <v/>
      </c>
      <c r="AP24" s="318" t="str">
        <f t="shared" si="15"/>
        <v/>
      </c>
      <c r="AQ24" s="320" t="str">
        <f t="shared" si="16"/>
        <v/>
      </c>
      <c r="AR24" s="306" t="str">
        <f t="shared" si="17"/>
        <v/>
      </c>
      <c r="AS24" s="308" t="str">
        <f t="shared" si="18"/>
        <v/>
      </c>
      <c r="AT24" s="308" t="str">
        <f t="shared" si="19"/>
        <v/>
      </c>
      <c r="AU24" s="308" t="str">
        <f t="shared" si="20"/>
        <v/>
      </c>
      <c r="AV24" s="308" t="str">
        <f t="shared" si="21"/>
        <v/>
      </c>
      <c r="AW24" s="310" t="str">
        <f t="shared" si="22"/>
        <v/>
      </c>
      <c r="AX24" s="321" t="str">
        <f t="shared" si="23"/>
        <v/>
      </c>
      <c r="AY24" s="308" t="str">
        <f t="shared" si="24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5"/>
        <v/>
      </c>
      <c r="BB24" s="314" t="str">
        <f>IF(C24="","",IF(L24="N/A",0,VLOOKUP(L24,'COST - SELL'!$B$60:$I$63,8,0)))</f>
        <v/>
      </c>
      <c r="BC24" s="313" t="str">
        <f t="shared" si="26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7"/>
        <v/>
      </c>
      <c r="BF24" s="313" t="str">
        <f t="shared" si="30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8"/>
        <v/>
      </c>
      <c r="BJ24" s="316" t="str">
        <f t="shared" si="29"/>
        <v/>
      </c>
    </row>
    <row r="25" spans="2:62" x14ac:dyDescent="0.25">
      <c r="B25" s="231">
        <f t="shared" si="31"/>
        <v>11</v>
      </c>
      <c r="C25" s="180"/>
      <c r="D25" s="178"/>
      <c r="E25" s="179"/>
      <c r="F25" s="179"/>
      <c r="G25" s="671"/>
      <c r="H25" s="906"/>
      <c r="I25" s="906"/>
      <c r="J25" s="179" t="str">
        <f t="shared" si="36"/>
        <v/>
      </c>
      <c r="K25" s="672"/>
      <c r="L25" s="179"/>
      <c r="M25" s="672"/>
      <c r="N25" s="673"/>
      <c r="O25" s="673"/>
      <c r="P25" s="197" t="s">
        <v>122</v>
      </c>
      <c r="Q25" s="178"/>
      <c r="R25" s="176"/>
      <c r="S25" s="179" t="s">
        <v>289</v>
      </c>
      <c r="T25" s="895">
        <f t="shared" si="1"/>
        <v>0</v>
      </c>
      <c r="U25" s="668">
        <v>0.4</v>
      </c>
      <c r="V25" s="669">
        <v>0.5</v>
      </c>
      <c r="W25" s="896" t="str">
        <f t="shared" si="2"/>
        <v/>
      </c>
      <c r="X25" s="694">
        <v>0.4</v>
      </c>
      <c r="Y25" s="690">
        <v>0.3</v>
      </c>
      <c r="Z25" s="667">
        <f t="shared" si="32"/>
        <v>0</v>
      </c>
      <c r="AA25" s="659">
        <f t="shared" si="33"/>
        <v>0</v>
      </c>
      <c r="AB25" s="895">
        <f t="shared" si="3"/>
        <v>0</v>
      </c>
      <c r="AC25" s="896">
        <f t="shared" si="34"/>
        <v>0</v>
      </c>
      <c r="AD25" s="181"/>
      <c r="AE25" s="883" t="str">
        <f t="shared" si="4"/>
        <v/>
      </c>
      <c r="AF25" s="883" t="str">
        <f t="shared" si="5"/>
        <v/>
      </c>
      <c r="AG25" s="883" t="str">
        <f t="shared" si="6"/>
        <v/>
      </c>
      <c r="AH25" s="884" t="str">
        <f t="shared" si="7"/>
        <v/>
      </c>
      <c r="AI25" s="317" t="str">
        <f t="shared" si="8"/>
        <v/>
      </c>
      <c r="AJ25" s="304" t="str">
        <f t="shared" si="9"/>
        <v/>
      </c>
      <c r="AK25" s="304" t="str">
        <f t="shared" si="10"/>
        <v/>
      </c>
      <c r="AL25" s="318" t="str">
        <f t="shared" si="11"/>
        <v/>
      </c>
      <c r="AM25" s="318" t="str">
        <f t="shared" si="12"/>
        <v/>
      </c>
      <c r="AN25" s="319" t="str">
        <f t="shared" si="13"/>
        <v/>
      </c>
      <c r="AO25" s="319" t="str">
        <f t="shared" si="14"/>
        <v/>
      </c>
      <c r="AP25" s="318" t="str">
        <f t="shared" si="15"/>
        <v/>
      </c>
      <c r="AQ25" s="320" t="str">
        <f t="shared" si="16"/>
        <v/>
      </c>
      <c r="AR25" s="306" t="str">
        <f t="shared" si="17"/>
        <v/>
      </c>
      <c r="AS25" s="308" t="str">
        <f t="shared" si="18"/>
        <v/>
      </c>
      <c r="AT25" s="308" t="str">
        <f t="shared" si="19"/>
        <v/>
      </c>
      <c r="AU25" s="308" t="str">
        <f t="shared" si="20"/>
        <v/>
      </c>
      <c r="AV25" s="308" t="str">
        <f t="shared" si="21"/>
        <v/>
      </c>
      <c r="AW25" s="310" t="str">
        <f t="shared" si="22"/>
        <v/>
      </c>
      <c r="AX25" s="321" t="str">
        <f t="shared" si="23"/>
        <v/>
      </c>
      <c r="AY25" s="308" t="str">
        <f t="shared" ref="AY25:AY62" si="37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5"/>
        <v/>
      </c>
      <c r="BB25" s="314" t="str">
        <f>IF(C25="","",IF(L25="N/A",0,VLOOKUP(L25,'COST - SELL'!$B$60:$I$63,8,0)))</f>
        <v/>
      </c>
      <c r="BC25" s="313" t="str">
        <f t="shared" si="26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7"/>
        <v/>
      </c>
      <c r="BF25" s="313" t="str">
        <f t="shared" si="30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8"/>
        <v/>
      </c>
      <c r="BJ25" s="316" t="str">
        <f t="shared" si="29"/>
        <v/>
      </c>
    </row>
    <row r="26" spans="2:62" x14ac:dyDescent="0.25">
      <c r="B26" s="231">
        <f t="shared" si="31"/>
        <v>12</v>
      </c>
      <c r="C26" s="180"/>
      <c r="D26" s="178"/>
      <c r="E26" s="179"/>
      <c r="F26" s="179"/>
      <c r="G26" s="671"/>
      <c r="H26" s="906"/>
      <c r="I26" s="906"/>
      <c r="J26" s="179" t="str">
        <f t="shared" si="36"/>
        <v/>
      </c>
      <c r="K26" s="672"/>
      <c r="L26" s="179"/>
      <c r="M26" s="672"/>
      <c r="N26" s="673"/>
      <c r="O26" s="673"/>
      <c r="P26" s="197" t="s">
        <v>122</v>
      </c>
      <c r="Q26" s="178"/>
      <c r="R26" s="176"/>
      <c r="S26" s="179" t="s">
        <v>289</v>
      </c>
      <c r="T26" s="895">
        <f t="shared" si="1"/>
        <v>0</v>
      </c>
      <c r="U26" s="668">
        <v>0.4</v>
      </c>
      <c r="V26" s="669">
        <v>0.5</v>
      </c>
      <c r="W26" s="896" t="str">
        <f t="shared" si="2"/>
        <v/>
      </c>
      <c r="X26" s="694">
        <v>0.4</v>
      </c>
      <c r="Y26" s="690">
        <v>0.3</v>
      </c>
      <c r="Z26" s="667">
        <f t="shared" si="32"/>
        <v>0</v>
      </c>
      <c r="AA26" s="659">
        <f t="shared" si="33"/>
        <v>0</v>
      </c>
      <c r="AB26" s="895">
        <f t="shared" si="3"/>
        <v>0</v>
      </c>
      <c r="AC26" s="896">
        <f t="shared" si="34"/>
        <v>0</v>
      </c>
      <c r="AD26" s="181"/>
      <c r="AE26" s="883" t="str">
        <f t="shared" si="4"/>
        <v/>
      </c>
      <c r="AF26" s="883" t="str">
        <f t="shared" si="5"/>
        <v/>
      </c>
      <c r="AG26" s="883" t="str">
        <f t="shared" si="6"/>
        <v/>
      </c>
      <c r="AH26" s="884" t="str">
        <f t="shared" si="7"/>
        <v/>
      </c>
      <c r="AI26" s="317" t="str">
        <f t="shared" si="8"/>
        <v/>
      </c>
      <c r="AJ26" s="304" t="str">
        <f t="shared" si="9"/>
        <v/>
      </c>
      <c r="AK26" s="304" t="str">
        <f t="shared" si="10"/>
        <v/>
      </c>
      <c r="AL26" s="318" t="str">
        <f t="shared" si="11"/>
        <v/>
      </c>
      <c r="AM26" s="318" t="str">
        <f t="shared" si="12"/>
        <v/>
      </c>
      <c r="AN26" s="319" t="str">
        <f t="shared" si="13"/>
        <v/>
      </c>
      <c r="AO26" s="319" t="str">
        <f t="shared" si="14"/>
        <v/>
      </c>
      <c r="AP26" s="318" t="str">
        <f t="shared" si="15"/>
        <v/>
      </c>
      <c r="AQ26" s="320" t="str">
        <f t="shared" si="16"/>
        <v/>
      </c>
      <c r="AR26" s="306" t="str">
        <f t="shared" si="17"/>
        <v/>
      </c>
      <c r="AS26" s="308" t="str">
        <f t="shared" si="18"/>
        <v/>
      </c>
      <c r="AT26" s="308" t="str">
        <f t="shared" si="19"/>
        <v/>
      </c>
      <c r="AU26" s="308" t="str">
        <f t="shared" si="20"/>
        <v/>
      </c>
      <c r="AV26" s="308" t="str">
        <f t="shared" si="21"/>
        <v/>
      </c>
      <c r="AW26" s="310" t="str">
        <f t="shared" si="22"/>
        <v/>
      </c>
      <c r="AX26" s="321" t="str">
        <f t="shared" si="23"/>
        <v/>
      </c>
      <c r="AY26" s="308" t="str">
        <f t="shared" si="37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5"/>
        <v/>
      </c>
      <c r="BB26" s="314" t="str">
        <f>IF(C26="","",IF(L26="N/A",0,VLOOKUP(L26,'COST - SELL'!$B$60:$I$63,8,0)))</f>
        <v/>
      </c>
      <c r="BC26" s="313" t="str">
        <f t="shared" si="26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7"/>
        <v/>
      </c>
      <c r="BF26" s="313" t="str">
        <f t="shared" si="30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8"/>
        <v/>
      </c>
      <c r="BJ26" s="316" t="str">
        <f t="shared" si="29"/>
        <v/>
      </c>
    </row>
    <row r="27" spans="2:62" x14ac:dyDescent="0.25">
      <c r="B27" s="231">
        <f t="shared" si="31"/>
        <v>13</v>
      </c>
      <c r="C27" s="180"/>
      <c r="D27" s="178"/>
      <c r="E27" s="179"/>
      <c r="F27" s="179"/>
      <c r="G27" s="671"/>
      <c r="H27" s="906"/>
      <c r="I27" s="906"/>
      <c r="J27" s="179" t="str">
        <f t="shared" si="36"/>
        <v/>
      </c>
      <c r="K27" s="672"/>
      <c r="L27" s="179"/>
      <c r="M27" s="672"/>
      <c r="N27" s="673"/>
      <c r="O27" s="673"/>
      <c r="P27" s="197" t="s">
        <v>122</v>
      </c>
      <c r="Q27" s="178"/>
      <c r="R27" s="176"/>
      <c r="S27" s="179" t="s">
        <v>289</v>
      </c>
      <c r="T27" s="895">
        <f t="shared" si="1"/>
        <v>0</v>
      </c>
      <c r="U27" s="668">
        <v>0.4</v>
      </c>
      <c r="V27" s="669">
        <v>0.5</v>
      </c>
      <c r="W27" s="896" t="str">
        <f t="shared" si="2"/>
        <v/>
      </c>
      <c r="X27" s="694">
        <v>0.4</v>
      </c>
      <c r="Y27" s="690">
        <v>0.3</v>
      </c>
      <c r="Z27" s="667">
        <f t="shared" si="32"/>
        <v>0</v>
      </c>
      <c r="AA27" s="659">
        <f t="shared" si="33"/>
        <v>0</v>
      </c>
      <c r="AB27" s="895">
        <f t="shared" si="3"/>
        <v>0</v>
      </c>
      <c r="AC27" s="896">
        <f t="shared" si="34"/>
        <v>0</v>
      </c>
      <c r="AD27" s="181"/>
      <c r="AE27" s="883" t="str">
        <f t="shared" si="4"/>
        <v/>
      </c>
      <c r="AF27" s="883" t="str">
        <f t="shared" si="5"/>
        <v/>
      </c>
      <c r="AG27" s="883" t="str">
        <f t="shared" si="6"/>
        <v/>
      </c>
      <c r="AH27" s="884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37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0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x14ac:dyDescent="0.25">
      <c r="B28" s="231">
        <f t="shared" si="31"/>
        <v>14</v>
      </c>
      <c r="C28" s="180"/>
      <c r="D28" s="178"/>
      <c r="E28" s="179"/>
      <c r="F28" s="179"/>
      <c r="G28" s="671"/>
      <c r="H28" s="906"/>
      <c r="I28" s="906"/>
      <c r="J28" s="179" t="str">
        <f t="shared" si="36"/>
        <v/>
      </c>
      <c r="K28" s="672"/>
      <c r="L28" s="179"/>
      <c r="M28" s="672"/>
      <c r="N28" s="673"/>
      <c r="O28" s="673"/>
      <c r="P28" s="197" t="s">
        <v>122</v>
      </c>
      <c r="Q28" s="178"/>
      <c r="R28" s="176"/>
      <c r="S28" s="179" t="s">
        <v>289</v>
      </c>
      <c r="T28" s="895">
        <f t="shared" si="1"/>
        <v>0</v>
      </c>
      <c r="U28" s="668">
        <v>0.4</v>
      </c>
      <c r="V28" s="669">
        <v>0.5</v>
      </c>
      <c r="W28" s="896" t="str">
        <f t="shared" si="2"/>
        <v/>
      </c>
      <c r="X28" s="694">
        <v>0.4</v>
      </c>
      <c r="Y28" s="690">
        <v>0.3</v>
      </c>
      <c r="Z28" s="667">
        <f t="shared" si="32"/>
        <v>0</v>
      </c>
      <c r="AA28" s="659">
        <f t="shared" si="33"/>
        <v>0</v>
      </c>
      <c r="AB28" s="895">
        <f t="shared" si="3"/>
        <v>0</v>
      </c>
      <c r="AC28" s="896">
        <f t="shared" si="34"/>
        <v>0</v>
      </c>
      <c r="AD28" s="181"/>
      <c r="AE28" s="883" t="str">
        <f t="shared" si="4"/>
        <v/>
      </c>
      <c r="AF28" s="883" t="str">
        <f t="shared" si="5"/>
        <v/>
      </c>
      <c r="AG28" s="883" t="str">
        <f t="shared" si="6"/>
        <v/>
      </c>
      <c r="AH28" s="884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37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0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x14ac:dyDescent="0.25">
      <c r="B29" s="231">
        <f t="shared" si="31"/>
        <v>15</v>
      </c>
      <c r="C29" s="180"/>
      <c r="D29" s="178"/>
      <c r="E29" s="179"/>
      <c r="F29" s="179"/>
      <c r="G29" s="671"/>
      <c r="H29" s="906"/>
      <c r="I29" s="906"/>
      <c r="J29" s="179" t="str">
        <f t="shared" si="36"/>
        <v/>
      </c>
      <c r="K29" s="672"/>
      <c r="L29" s="179"/>
      <c r="M29" s="672"/>
      <c r="N29" s="673"/>
      <c r="O29" s="673"/>
      <c r="P29" s="197" t="s">
        <v>122</v>
      </c>
      <c r="Q29" s="178"/>
      <c r="R29" s="176"/>
      <c r="S29" s="179" t="s">
        <v>289</v>
      </c>
      <c r="T29" s="895">
        <f t="shared" si="1"/>
        <v>0</v>
      </c>
      <c r="U29" s="668">
        <v>0.4</v>
      </c>
      <c r="V29" s="669">
        <v>0.5</v>
      </c>
      <c r="W29" s="896" t="str">
        <f t="shared" si="2"/>
        <v/>
      </c>
      <c r="X29" s="694">
        <v>0.4</v>
      </c>
      <c r="Y29" s="690">
        <v>0.3</v>
      </c>
      <c r="Z29" s="667">
        <f t="shared" si="32"/>
        <v>0</v>
      </c>
      <c r="AA29" s="659">
        <f t="shared" si="33"/>
        <v>0</v>
      </c>
      <c r="AB29" s="895">
        <f t="shared" si="3"/>
        <v>0</v>
      </c>
      <c r="AC29" s="896">
        <f t="shared" si="34"/>
        <v>0</v>
      </c>
      <c r="AD29" s="181"/>
      <c r="AE29" s="883" t="str">
        <f t="shared" si="4"/>
        <v/>
      </c>
      <c r="AF29" s="883" t="str">
        <f t="shared" si="5"/>
        <v/>
      </c>
      <c r="AG29" s="883" t="str">
        <f t="shared" si="6"/>
        <v/>
      </c>
      <c r="AH29" s="884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37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0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x14ac:dyDescent="0.25">
      <c r="B30" s="231">
        <f t="shared" si="31"/>
        <v>16</v>
      </c>
      <c r="C30" s="180"/>
      <c r="D30" s="178"/>
      <c r="E30" s="179"/>
      <c r="F30" s="179"/>
      <c r="G30" s="671"/>
      <c r="H30" s="906"/>
      <c r="I30" s="906"/>
      <c r="J30" s="179" t="str">
        <f t="shared" si="36"/>
        <v/>
      </c>
      <c r="K30" s="672"/>
      <c r="L30" s="179"/>
      <c r="M30" s="672"/>
      <c r="N30" s="673"/>
      <c r="O30" s="673"/>
      <c r="P30" s="197" t="s">
        <v>122</v>
      </c>
      <c r="Q30" s="178"/>
      <c r="R30" s="176"/>
      <c r="S30" s="179" t="s">
        <v>289</v>
      </c>
      <c r="T30" s="895">
        <f t="shared" si="1"/>
        <v>0</v>
      </c>
      <c r="U30" s="668">
        <v>0.4</v>
      </c>
      <c r="V30" s="669">
        <v>0.5</v>
      </c>
      <c r="W30" s="896" t="str">
        <f t="shared" si="2"/>
        <v/>
      </c>
      <c r="X30" s="694">
        <v>0.4</v>
      </c>
      <c r="Y30" s="690">
        <v>0.3</v>
      </c>
      <c r="Z30" s="667">
        <f t="shared" si="32"/>
        <v>0</v>
      </c>
      <c r="AA30" s="659">
        <f t="shared" si="33"/>
        <v>0</v>
      </c>
      <c r="AB30" s="895">
        <f t="shared" si="3"/>
        <v>0</v>
      </c>
      <c r="AC30" s="896">
        <f t="shared" si="34"/>
        <v>0</v>
      </c>
      <c r="AD30" s="181"/>
      <c r="AE30" s="883" t="str">
        <f t="shared" si="4"/>
        <v/>
      </c>
      <c r="AF30" s="883" t="str">
        <f t="shared" si="5"/>
        <v/>
      </c>
      <c r="AG30" s="883" t="str">
        <f t="shared" si="6"/>
        <v/>
      </c>
      <c r="AH30" s="884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37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0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x14ac:dyDescent="0.25">
      <c r="B31" s="231">
        <f t="shared" si="31"/>
        <v>17</v>
      </c>
      <c r="C31" s="180"/>
      <c r="D31" s="178"/>
      <c r="E31" s="179"/>
      <c r="F31" s="179"/>
      <c r="G31" s="671"/>
      <c r="H31" s="906"/>
      <c r="I31" s="906"/>
      <c r="J31" s="179" t="str">
        <f t="shared" si="36"/>
        <v/>
      </c>
      <c r="K31" s="672"/>
      <c r="L31" s="179"/>
      <c r="M31" s="672"/>
      <c r="N31" s="673"/>
      <c r="O31" s="673"/>
      <c r="P31" s="197" t="s">
        <v>122</v>
      </c>
      <c r="Q31" s="178"/>
      <c r="R31" s="176"/>
      <c r="S31" s="179" t="s">
        <v>289</v>
      </c>
      <c r="T31" s="895">
        <f t="shared" si="1"/>
        <v>0</v>
      </c>
      <c r="U31" s="668">
        <v>0.4</v>
      </c>
      <c r="V31" s="669">
        <v>0.5</v>
      </c>
      <c r="W31" s="896" t="str">
        <f t="shared" si="2"/>
        <v/>
      </c>
      <c r="X31" s="694">
        <v>0.4</v>
      </c>
      <c r="Y31" s="690">
        <v>0.3</v>
      </c>
      <c r="Z31" s="667">
        <f t="shared" si="32"/>
        <v>0</v>
      </c>
      <c r="AA31" s="659">
        <f t="shared" si="33"/>
        <v>0</v>
      </c>
      <c r="AB31" s="895">
        <f t="shared" si="3"/>
        <v>0</v>
      </c>
      <c r="AC31" s="896">
        <f t="shared" si="34"/>
        <v>0</v>
      </c>
      <c r="AD31" s="181"/>
      <c r="AE31" s="883" t="str">
        <f t="shared" si="4"/>
        <v/>
      </c>
      <c r="AF31" s="883" t="str">
        <f t="shared" si="5"/>
        <v/>
      </c>
      <c r="AG31" s="883" t="str">
        <f t="shared" si="6"/>
        <v/>
      </c>
      <c r="AH31" s="884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37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0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x14ac:dyDescent="0.25">
      <c r="B32" s="231">
        <f t="shared" si="31"/>
        <v>18</v>
      </c>
      <c r="C32" s="180"/>
      <c r="D32" s="178"/>
      <c r="E32" s="179"/>
      <c r="F32" s="179"/>
      <c r="G32" s="671"/>
      <c r="H32" s="906"/>
      <c r="I32" s="906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1"/>
        <v>0</v>
      </c>
      <c r="U32" s="668">
        <v>0.4</v>
      </c>
      <c r="V32" s="669">
        <v>0.5</v>
      </c>
      <c r="W32" s="896" t="str">
        <f t="shared" si="2"/>
        <v/>
      </c>
      <c r="X32" s="694">
        <v>0.3</v>
      </c>
      <c r="Y32" s="690">
        <v>0.3</v>
      </c>
      <c r="Z32" s="667">
        <f t="shared" si="32"/>
        <v>0</v>
      </c>
      <c r="AA32" s="659">
        <f t="shared" si="33"/>
        <v>0</v>
      </c>
      <c r="AB32" s="895">
        <f t="shared" si="3"/>
        <v>0</v>
      </c>
      <c r="AC32" s="896">
        <f t="shared" si="34"/>
        <v>0</v>
      </c>
      <c r="AD32" s="181"/>
      <c r="AE32" s="883" t="str">
        <f t="shared" si="4"/>
        <v/>
      </c>
      <c r="AF32" s="883" t="str">
        <f t="shared" si="5"/>
        <v/>
      </c>
      <c r="AG32" s="883" t="str">
        <f t="shared" si="6"/>
        <v/>
      </c>
      <c r="AH32" s="884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37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0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x14ac:dyDescent="0.25">
      <c r="B33" s="231">
        <f t="shared" si="31"/>
        <v>19</v>
      </c>
      <c r="C33" s="180"/>
      <c r="D33" s="178"/>
      <c r="E33" s="179"/>
      <c r="F33" s="179"/>
      <c r="G33" s="671"/>
      <c r="H33" s="906"/>
      <c r="I33" s="906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1"/>
        <v>0</v>
      </c>
      <c r="U33" s="668">
        <v>0.3</v>
      </c>
      <c r="V33" s="669">
        <v>0.5</v>
      </c>
      <c r="W33" s="896" t="str">
        <f t="shared" si="2"/>
        <v/>
      </c>
      <c r="X33" s="694">
        <v>0.3</v>
      </c>
      <c r="Y33" s="690">
        <v>0.3</v>
      </c>
      <c r="Z33" s="667">
        <f t="shared" si="32"/>
        <v>0</v>
      </c>
      <c r="AA33" s="659">
        <f t="shared" si="33"/>
        <v>0</v>
      </c>
      <c r="AB33" s="895">
        <f t="shared" si="3"/>
        <v>0</v>
      </c>
      <c r="AC33" s="896">
        <f t="shared" si="34"/>
        <v>0</v>
      </c>
      <c r="AD33" s="181"/>
      <c r="AE33" s="883" t="str">
        <f t="shared" si="4"/>
        <v/>
      </c>
      <c r="AF33" s="883" t="str">
        <f t="shared" si="5"/>
        <v/>
      </c>
      <c r="AG33" s="883" t="str">
        <f t="shared" si="6"/>
        <v/>
      </c>
      <c r="AH33" s="884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37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0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x14ac:dyDescent="0.25">
      <c r="B34" s="231">
        <f t="shared" si="31"/>
        <v>20</v>
      </c>
      <c r="C34" s="180"/>
      <c r="D34" s="178"/>
      <c r="E34" s="179"/>
      <c r="F34" s="179"/>
      <c r="G34" s="671"/>
      <c r="H34" s="906"/>
      <c r="I34" s="906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1"/>
        <v>0</v>
      </c>
      <c r="U34" s="668">
        <v>0.3</v>
      </c>
      <c r="V34" s="669">
        <v>0.5</v>
      </c>
      <c r="W34" s="896" t="str">
        <f t="shared" si="2"/>
        <v/>
      </c>
      <c r="X34" s="694">
        <v>0.3</v>
      </c>
      <c r="Y34" s="690">
        <v>0.3</v>
      </c>
      <c r="Z34" s="667">
        <f t="shared" si="32"/>
        <v>0</v>
      </c>
      <c r="AA34" s="659">
        <f t="shared" si="33"/>
        <v>0</v>
      </c>
      <c r="AB34" s="895">
        <f t="shared" si="3"/>
        <v>0</v>
      </c>
      <c r="AC34" s="896">
        <f t="shared" si="34"/>
        <v>0</v>
      </c>
      <c r="AD34" s="181"/>
      <c r="AE34" s="883" t="str">
        <f t="shared" si="4"/>
        <v/>
      </c>
      <c r="AF34" s="883" t="str">
        <f t="shared" si="5"/>
        <v/>
      </c>
      <c r="AG34" s="883" t="str">
        <f t="shared" si="6"/>
        <v/>
      </c>
      <c r="AH34" s="884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37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0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x14ac:dyDescent="0.25">
      <c r="B35" s="231">
        <f t="shared" si="31"/>
        <v>21</v>
      </c>
      <c r="C35" s="180"/>
      <c r="D35" s="178"/>
      <c r="E35" s="179"/>
      <c r="F35" s="179"/>
      <c r="G35" s="671"/>
      <c r="H35" s="906"/>
      <c r="I35" s="906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1"/>
        <v>0</v>
      </c>
      <c r="U35" s="668">
        <v>0.3</v>
      </c>
      <c r="V35" s="669">
        <v>0.5</v>
      </c>
      <c r="W35" s="896" t="str">
        <f t="shared" si="2"/>
        <v/>
      </c>
      <c r="X35" s="694">
        <v>0.3</v>
      </c>
      <c r="Y35" s="690">
        <v>0.3</v>
      </c>
      <c r="Z35" s="667">
        <f t="shared" si="32"/>
        <v>0</v>
      </c>
      <c r="AA35" s="659">
        <f t="shared" si="33"/>
        <v>0</v>
      </c>
      <c r="AB35" s="895">
        <f t="shared" si="3"/>
        <v>0</v>
      </c>
      <c r="AC35" s="896">
        <f t="shared" si="34"/>
        <v>0</v>
      </c>
      <c r="AD35" s="181"/>
      <c r="AE35" s="883" t="str">
        <f t="shared" si="4"/>
        <v/>
      </c>
      <c r="AF35" s="883" t="str">
        <f t="shared" si="5"/>
        <v/>
      </c>
      <c r="AG35" s="883" t="str">
        <f t="shared" si="6"/>
        <v/>
      </c>
      <c r="AH35" s="884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37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0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x14ac:dyDescent="0.25">
      <c r="B36" s="231">
        <f t="shared" si="31"/>
        <v>22</v>
      </c>
      <c r="C36" s="180"/>
      <c r="D36" s="178"/>
      <c r="E36" s="179"/>
      <c r="F36" s="179"/>
      <c r="G36" s="671"/>
      <c r="H36" s="906"/>
      <c r="I36" s="906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1"/>
        <v>0</v>
      </c>
      <c r="U36" s="668">
        <v>0.3</v>
      </c>
      <c r="V36" s="669">
        <v>0.5</v>
      </c>
      <c r="W36" s="896" t="str">
        <f t="shared" si="2"/>
        <v/>
      </c>
      <c r="X36" s="694">
        <v>0.3</v>
      </c>
      <c r="Y36" s="690">
        <v>0.3</v>
      </c>
      <c r="Z36" s="667">
        <f t="shared" si="32"/>
        <v>0</v>
      </c>
      <c r="AA36" s="659">
        <f t="shared" si="33"/>
        <v>0</v>
      </c>
      <c r="AB36" s="895">
        <f t="shared" si="3"/>
        <v>0</v>
      </c>
      <c r="AC36" s="896">
        <f t="shared" si="34"/>
        <v>0</v>
      </c>
      <c r="AD36" s="181"/>
      <c r="AE36" s="883" t="str">
        <f t="shared" si="4"/>
        <v/>
      </c>
      <c r="AF36" s="883" t="str">
        <f t="shared" si="5"/>
        <v/>
      </c>
      <c r="AG36" s="883" t="str">
        <f t="shared" si="6"/>
        <v/>
      </c>
      <c r="AH36" s="884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37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0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x14ac:dyDescent="0.25">
      <c r="B37" s="231">
        <f t="shared" si="31"/>
        <v>23</v>
      </c>
      <c r="C37" s="180"/>
      <c r="D37" s="178"/>
      <c r="E37" s="179"/>
      <c r="F37" s="179"/>
      <c r="G37" s="671"/>
      <c r="H37" s="906"/>
      <c r="I37" s="906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1"/>
        <v>0</v>
      </c>
      <c r="U37" s="668">
        <v>0.3</v>
      </c>
      <c r="V37" s="669">
        <v>0.5</v>
      </c>
      <c r="W37" s="896" t="str">
        <f t="shared" si="2"/>
        <v/>
      </c>
      <c r="X37" s="694">
        <v>0.3</v>
      </c>
      <c r="Y37" s="690">
        <v>0.3</v>
      </c>
      <c r="Z37" s="667">
        <f t="shared" si="32"/>
        <v>0</v>
      </c>
      <c r="AA37" s="659">
        <f t="shared" si="33"/>
        <v>0</v>
      </c>
      <c r="AB37" s="895">
        <f t="shared" si="3"/>
        <v>0</v>
      </c>
      <c r="AC37" s="896">
        <f t="shared" si="34"/>
        <v>0</v>
      </c>
      <c r="AD37" s="181"/>
      <c r="AE37" s="883" t="str">
        <f t="shared" si="4"/>
        <v/>
      </c>
      <c r="AF37" s="883" t="str">
        <f t="shared" si="5"/>
        <v/>
      </c>
      <c r="AG37" s="883" t="str">
        <f t="shared" si="6"/>
        <v/>
      </c>
      <c r="AH37" s="884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37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0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x14ac:dyDescent="0.25">
      <c r="B38" s="231">
        <f t="shared" si="31"/>
        <v>24</v>
      </c>
      <c r="C38" s="180"/>
      <c r="D38" s="178"/>
      <c r="E38" s="179"/>
      <c r="F38" s="179"/>
      <c r="G38" s="671"/>
      <c r="H38" s="906"/>
      <c r="I38" s="906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1"/>
        <v>0</v>
      </c>
      <c r="U38" s="668">
        <v>0.3</v>
      </c>
      <c r="V38" s="669">
        <v>0.5</v>
      </c>
      <c r="W38" s="896" t="str">
        <f t="shared" si="2"/>
        <v/>
      </c>
      <c r="X38" s="694">
        <v>0.3</v>
      </c>
      <c r="Y38" s="690">
        <v>0.3</v>
      </c>
      <c r="Z38" s="667">
        <f t="shared" si="32"/>
        <v>0</v>
      </c>
      <c r="AA38" s="659">
        <f t="shared" si="33"/>
        <v>0</v>
      </c>
      <c r="AB38" s="895">
        <f t="shared" si="3"/>
        <v>0</v>
      </c>
      <c r="AC38" s="896">
        <f t="shared" si="34"/>
        <v>0</v>
      </c>
      <c r="AD38" s="181"/>
      <c r="AE38" s="883" t="str">
        <f t="shared" si="4"/>
        <v/>
      </c>
      <c r="AF38" s="883" t="str">
        <f t="shared" si="5"/>
        <v/>
      </c>
      <c r="AG38" s="883" t="str">
        <f t="shared" si="6"/>
        <v/>
      </c>
      <c r="AH38" s="884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37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0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x14ac:dyDescent="0.25">
      <c r="B39" s="231">
        <f t="shared" si="31"/>
        <v>25</v>
      </c>
      <c r="C39" s="180"/>
      <c r="D39" s="178"/>
      <c r="E39" s="179"/>
      <c r="F39" s="179"/>
      <c r="G39" s="671"/>
      <c r="H39" s="906"/>
      <c r="I39" s="906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1"/>
        <v>0</v>
      </c>
      <c r="U39" s="668">
        <v>0.3</v>
      </c>
      <c r="V39" s="669">
        <v>0.5</v>
      </c>
      <c r="W39" s="896" t="str">
        <f t="shared" si="2"/>
        <v/>
      </c>
      <c r="X39" s="694">
        <v>0.3</v>
      </c>
      <c r="Y39" s="690">
        <v>0.3</v>
      </c>
      <c r="Z39" s="667">
        <f t="shared" si="32"/>
        <v>0</v>
      </c>
      <c r="AA39" s="659">
        <f t="shared" si="33"/>
        <v>0</v>
      </c>
      <c r="AB39" s="895">
        <f t="shared" si="3"/>
        <v>0</v>
      </c>
      <c r="AC39" s="896">
        <f t="shared" si="34"/>
        <v>0</v>
      </c>
      <c r="AD39" s="181"/>
      <c r="AE39" s="883" t="str">
        <f t="shared" si="4"/>
        <v/>
      </c>
      <c r="AF39" s="883" t="str">
        <f t="shared" si="5"/>
        <v/>
      </c>
      <c r="AG39" s="883" t="str">
        <f t="shared" si="6"/>
        <v/>
      </c>
      <c r="AH39" s="884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37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0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x14ac:dyDescent="0.25">
      <c r="B40" s="231">
        <f t="shared" si="31"/>
        <v>26</v>
      </c>
      <c r="C40" s="180"/>
      <c r="D40" s="178"/>
      <c r="E40" s="179"/>
      <c r="F40" s="179"/>
      <c r="G40" s="671"/>
      <c r="H40" s="906"/>
      <c r="I40" s="906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1"/>
        <v>0</v>
      </c>
      <c r="U40" s="668">
        <v>0.3</v>
      </c>
      <c r="V40" s="669">
        <v>0.5</v>
      </c>
      <c r="W40" s="896" t="str">
        <f t="shared" si="2"/>
        <v/>
      </c>
      <c r="X40" s="694">
        <v>0.3</v>
      </c>
      <c r="Y40" s="690">
        <v>0.3</v>
      </c>
      <c r="Z40" s="667">
        <f t="shared" si="32"/>
        <v>0</v>
      </c>
      <c r="AA40" s="659">
        <f t="shared" si="33"/>
        <v>0</v>
      </c>
      <c r="AB40" s="895">
        <f t="shared" si="3"/>
        <v>0</v>
      </c>
      <c r="AC40" s="896">
        <f t="shared" si="34"/>
        <v>0</v>
      </c>
      <c r="AD40" s="181"/>
      <c r="AE40" s="883" t="str">
        <f t="shared" si="4"/>
        <v/>
      </c>
      <c r="AF40" s="883" t="str">
        <f t="shared" si="5"/>
        <v/>
      </c>
      <c r="AG40" s="883" t="str">
        <f t="shared" si="6"/>
        <v/>
      </c>
      <c r="AH40" s="884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37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0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x14ac:dyDescent="0.25">
      <c r="B41" s="231">
        <f t="shared" si="31"/>
        <v>27</v>
      </c>
      <c r="C41" s="180"/>
      <c r="D41" s="178"/>
      <c r="E41" s="179"/>
      <c r="F41" s="179"/>
      <c r="G41" s="671"/>
      <c r="H41" s="906"/>
      <c r="I41" s="906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1"/>
        <v>0</v>
      </c>
      <c r="U41" s="668">
        <v>0.3</v>
      </c>
      <c r="V41" s="669">
        <v>0.5</v>
      </c>
      <c r="W41" s="896" t="str">
        <f t="shared" si="2"/>
        <v/>
      </c>
      <c r="X41" s="694">
        <v>0.3</v>
      </c>
      <c r="Y41" s="690">
        <v>0.3</v>
      </c>
      <c r="Z41" s="667">
        <f t="shared" si="32"/>
        <v>0</v>
      </c>
      <c r="AA41" s="659">
        <f t="shared" si="33"/>
        <v>0</v>
      </c>
      <c r="AB41" s="895">
        <f t="shared" si="3"/>
        <v>0</v>
      </c>
      <c r="AC41" s="896">
        <f t="shared" si="34"/>
        <v>0</v>
      </c>
      <c r="AD41" s="181"/>
      <c r="AE41" s="883" t="str">
        <f t="shared" si="4"/>
        <v/>
      </c>
      <c r="AF41" s="883" t="str">
        <f t="shared" si="5"/>
        <v/>
      </c>
      <c r="AG41" s="883" t="str">
        <f t="shared" si="6"/>
        <v/>
      </c>
      <c r="AH41" s="884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37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0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x14ac:dyDescent="0.25">
      <c r="B42" s="231">
        <f t="shared" si="31"/>
        <v>28</v>
      </c>
      <c r="C42" s="180"/>
      <c r="D42" s="178"/>
      <c r="E42" s="179"/>
      <c r="F42" s="179"/>
      <c r="G42" s="671"/>
      <c r="H42" s="906"/>
      <c r="I42" s="906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1"/>
        <v>0</v>
      </c>
      <c r="U42" s="668">
        <v>0.3</v>
      </c>
      <c r="V42" s="669">
        <v>0.5</v>
      </c>
      <c r="W42" s="896" t="str">
        <f t="shared" si="2"/>
        <v/>
      </c>
      <c r="X42" s="694">
        <v>0.3</v>
      </c>
      <c r="Y42" s="690">
        <v>0.3</v>
      </c>
      <c r="Z42" s="667">
        <f t="shared" si="32"/>
        <v>0</v>
      </c>
      <c r="AA42" s="659">
        <f t="shared" si="33"/>
        <v>0</v>
      </c>
      <c r="AB42" s="895">
        <f t="shared" si="3"/>
        <v>0</v>
      </c>
      <c r="AC42" s="896">
        <f t="shared" si="34"/>
        <v>0</v>
      </c>
      <c r="AD42" s="181"/>
      <c r="AE42" s="883" t="str">
        <f t="shared" si="4"/>
        <v/>
      </c>
      <c r="AF42" s="883" t="str">
        <f t="shared" si="5"/>
        <v/>
      </c>
      <c r="AG42" s="883" t="str">
        <f t="shared" si="6"/>
        <v/>
      </c>
      <c r="AH42" s="884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37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0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x14ac:dyDescent="0.25">
      <c r="B43" s="231">
        <f t="shared" si="31"/>
        <v>29</v>
      </c>
      <c r="C43" s="180"/>
      <c r="D43" s="178"/>
      <c r="E43" s="179"/>
      <c r="F43" s="179"/>
      <c r="G43" s="671"/>
      <c r="H43" s="906"/>
      <c r="I43" s="906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1"/>
        <v>0</v>
      </c>
      <c r="U43" s="668">
        <v>0.3</v>
      </c>
      <c r="V43" s="669">
        <v>0.5</v>
      </c>
      <c r="W43" s="896" t="str">
        <f t="shared" si="2"/>
        <v/>
      </c>
      <c r="X43" s="694">
        <v>0.3</v>
      </c>
      <c r="Y43" s="690">
        <v>0.3</v>
      </c>
      <c r="Z43" s="667">
        <f t="shared" si="32"/>
        <v>0</v>
      </c>
      <c r="AA43" s="659">
        <f t="shared" si="33"/>
        <v>0</v>
      </c>
      <c r="AB43" s="895">
        <f t="shared" si="3"/>
        <v>0</v>
      </c>
      <c r="AC43" s="896">
        <f t="shared" si="34"/>
        <v>0</v>
      </c>
      <c r="AD43" s="181"/>
      <c r="AE43" s="883" t="str">
        <f t="shared" si="4"/>
        <v/>
      </c>
      <c r="AF43" s="883" t="str">
        <f t="shared" si="5"/>
        <v/>
      </c>
      <c r="AG43" s="883" t="str">
        <f t="shared" si="6"/>
        <v/>
      </c>
      <c r="AH43" s="884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37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0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x14ac:dyDescent="0.25">
      <c r="B44" s="231">
        <f t="shared" si="31"/>
        <v>30</v>
      </c>
      <c r="C44" s="180"/>
      <c r="D44" s="178"/>
      <c r="E44" s="179"/>
      <c r="F44" s="179"/>
      <c r="G44" s="671"/>
      <c r="H44" s="906"/>
      <c r="I44" s="906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1"/>
        <v>0</v>
      </c>
      <c r="U44" s="668">
        <v>0.3</v>
      </c>
      <c r="V44" s="669">
        <v>0.5</v>
      </c>
      <c r="W44" s="896" t="str">
        <f t="shared" si="2"/>
        <v/>
      </c>
      <c r="X44" s="694">
        <v>0.3</v>
      </c>
      <c r="Y44" s="690">
        <v>0.3</v>
      </c>
      <c r="Z44" s="667">
        <f t="shared" si="32"/>
        <v>0</v>
      </c>
      <c r="AA44" s="659">
        <f t="shared" si="33"/>
        <v>0</v>
      </c>
      <c r="AB44" s="895">
        <f t="shared" si="3"/>
        <v>0</v>
      </c>
      <c r="AC44" s="896">
        <f t="shared" si="34"/>
        <v>0</v>
      </c>
      <c r="AD44" s="181"/>
      <c r="AE44" s="883" t="str">
        <f t="shared" si="4"/>
        <v/>
      </c>
      <c r="AF44" s="883" t="str">
        <f t="shared" si="5"/>
        <v/>
      </c>
      <c r="AG44" s="883" t="str">
        <f t="shared" si="6"/>
        <v/>
      </c>
      <c r="AH44" s="884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37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0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5">
      <c r="B45" s="231">
        <f t="shared" si="31"/>
        <v>31</v>
      </c>
      <c r="C45" s="180"/>
      <c r="D45" s="178"/>
      <c r="E45" s="179"/>
      <c r="F45" s="179"/>
      <c r="G45" s="671"/>
      <c r="H45" s="906"/>
      <c r="I45" s="906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1"/>
        <v>0</v>
      </c>
      <c r="U45" s="668">
        <v>0.3</v>
      </c>
      <c r="V45" s="669">
        <v>0.5</v>
      </c>
      <c r="W45" s="896" t="str">
        <f t="shared" si="2"/>
        <v/>
      </c>
      <c r="X45" s="694">
        <v>0.3</v>
      </c>
      <c r="Y45" s="690">
        <v>0.3</v>
      </c>
      <c r="Z45" s="667">
        <f t="shared" si="32"/>
        <v>0</v>
      </c>
      <c r="AA45" s="659">
        <f t="shared" si="33"/>
        <v>0</v>
      </c>
      <c r="AB45" s="895">
        <f t="shared" si="3"/>
        <v>0</v>
      </c>
      <c r="AC45" s="896">
        <f t="shared" si="34"/>
        <v>0</v>
      </c>
      <c r="AD45" s="181"/>
      <c r="AE45" s="883" t="str">
        <f t="shared" si="4"/>
        <v/>
      </c>
      <c r="AF45" s="883" t="str">
        <f t="shared" si="5"/>
        <v/>
      </c>
      <c r="AG45" s="883" t="str">
        <f t="shared" si="6"/>
        <v/>
      </c>
      <c r="AH45" s="884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37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0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x14ac:dyDescent="0.25">
      <c r="B46" s="231">
        <f t="shared" si="31"/>
        <v>32</v>
      </c>
      <c r="C46" s="180"/>
      <c r="D46" s="178"/>
      <c r="E46" s="179"/>
      <c r="F46" s="179"/>
      <c r="G46" s="671"/>
      <c r="H46" s="906"/>
      <c r="I46" s="906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1"/>
        <v>0</v>
      </c>
      <c r="U46" s="668">
        <v>0.3</v>
      </c>
      <c r="V46" s="669">
        <v>0.5</v>
      </c>
      <c r="W46" s="896" t="str">
        <f t="shared" si="2"/>
        <v/>
      </c>
      <c r="X46" s="694">
        <v>0.3</v>
      </c>
      <c r="Y46" s="690">
        <v>0.3</v>
      </c>
      <c r="Z46" s="667">
        <f t="shared" si="32"/>
        <v>0</v>
      </c>
      <c r="AA46" s="659">
        <f t="shared" si="33"/>
        <v>0</v>
      </c>
      <c r="AB46" s="895">
        <f t="shared" si="3"/>
        <v>0</v>
      </c>
      <c r="AC46" s="896">
        <f t="shared" si="34"/>
        <v>0</v>
      </c>
      <c r="AD46" s="181"/>
      <c r="AE46" s="883" t="str">
        <f t="shared" si="4"/>
        <v/>
      </c>
      <c r="AF46" s="883" t="str">
        <f t="shared" si="5"/>
        <v/>
      </c>
      <c r="AG46" s="883" t="str">
        <f t="shared" si="6"/>
        <v/>
      </c>
      <c r="AH46" s="884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37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0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5">
      <c r="B47" s="231">
        <f t="shared" si="31"/>
        <v>33</v>
      </c>
      <c r="C47" s="180"/>
      <c r="D47" s="178"/>
      <c r="E47" s="179"/>
      <c r="F47" s="179"/>
      <c r="G47" s="671"/>
      <c r="H47" s="906"/>
      <c r="I47" s="906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1"/>
        <v>0</v>
      </c>
      <c r="U47" s="668">
        <v>0.3</v>
      </c>
      <c r="V47" s="669">
        <v>0.5</v>
      </c>
      <c r="W47" s="896" t="str">
        <f t="shared" si="2"/>
        <v/>
      </c>
      <c r="X47" s="694">
        <v>0.3</v>
      </c>
      <c r="Y47" s="690">
        <v>0.3</v>
      </c>
      <c r="Z47" s="667">
        <f t="shared" si="32"/>
        <v>0</v>
      </c>
      <c r="AA47" s="659">
        <f t="shared" si="33"/>
        <v>0</v>
      </c>
      <c r="AB47" s="895">
        <f t="shared" si="3"/>
        <v>0</v>
      </c>
      <c r="AC47" s="896">
        <f t="shared" si="34"/>
        <v>0</v>
      </c>
      <c r="AD47" s="181"/>
      <c r="AE47" s="883" t="str">
        <f t="shared" si="4"/>
        <v/>
      </c>
      <c r="AF47" s="883" t="str">
        <f t="shared" si="5"/>
        <v/>
      </c>
      <c r="AG47" s="883" t="str">
        <f t="shared" si="6"/>
        <v/>
      </c>
      <c r="AH47" s="884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37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0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x14ac:dyDescent="0.25">
      <c r="B48" s="231">
        <f t="shared" si="31"/>
        <v>34</v>
      </c>
      <c r="C48" s="180"/>
      <c r="D48" s="178"/>
      <c r="E48" s="179"/>
      <c r="F48" s="179"/>
      <c r="G48" s="671"/>
      <c r="H48" s="906"/>
      <c r="I48" s="906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1"/>
        <v>0</v>
      </c>
      <c r="U48" s="668">
        <v>0.3</v>
      </c>
      <c r="V48" s="669">
        <v>0.5</v>
      </c>
      <c r="W48" s="896" t="str">
        <f t="shared" si="2"/>
        <v/>
      </c>
      <c r="X48" s="694">
        <v>0.3</v>
      </c>
      <c r="Y48" s="690">
        <v>0.3</v>
      </c>
      <c r="Z48" s="667">
        <f t="shared" si="32"/>
        <v>0</v>
      </c>
      <c r="AA48" s="659">
        <f t="shared" si="33"/>
        <v>0</v>
      </c>
      <c r="AB48" s="895">
        <f t="shared" si="3"/>
        <v>0</v>
      </c>
      <c r="AC48" s="896">
        <f t="shared" si="34"/>
        <v>0</v>
      </c>
      <c r="AD48" s="181"/>
      <c r="AE48" s="883" t="str">
        <f t="shared" si="4"/>
        <v/>
      </c>
      <c r="AF48" s="883" t="str">
        <f t="shared" si="5"/>
        <v/>
      </c>
      <c r="AG48" s="883" t="str">
        <f t="shared" si="6"/>
        <v/>
      </c>
      <c r="AH48" s="884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37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0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x14ac:dyDescent="0.25">
      <c r="B49" s="231">
        <f t="shared" si="31"/>
        <v>35</v>
      </c>
      <c r="C49" s="180"/>
      <c r="D49" s="178"/>
      <c r="E49" s="179"/>
      <c r="F49" s="179"/>
      <c r="G49" s="671"/>
      <c r="H49" s="906"/>
      <c r="I49" s="906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1"/>
        <v>0</v>
      </c>
      <c r="U49" s="668">
        <v>0.3</v>
      </c>
      <c r="V49" s="669">
        <v>0.5</v>
      </c>
      <c r="W49" s="896" t="str">
        <f t="shared" si="2"/>
        <v/>
      </c>
      <c r="X49" s="694">
        <v>0.3</v>
      </c>
      <c r="Y49" s="690">
        <v>0.3</v>
      </c>
      <c r="Z49" s="667">
        <f t="shared" si="32"/>
        <v>0</v>
      </c>
      <c r="AA49" s="659">
        <f t="shared" si="33"/>
        <v>0</v>
      </c>
      <c r="AB49" s="895">
        <f t="shared" si="3"/>
        <v>0</v>
      </c>
      <c r="AC49" s="896">
        <f t="shared" si="34"/>
        <v>0</v>
      </c>
      <c r="AD49" s="181"/>
      <c r="AE49" s="883" t="str">
        <f t="shared" si="4"/>
        <v/>
      </c>
      <c r="AF49" s="883" t="str">
        <f t="shared" si="5"/>
        <v/>
      </c>
      <c r="AG49" s="883" t="str">
        <f t="shared" si="6"/>
        <v/>
      </c>
      <c r="AH49" s="884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37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0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x14ac:dyDescent="0.25">
      <c r="B50" s="231">
        <f t="shared" si="31"/>
        <v>36</v>
      </c>
      <c r="C50" s="180"/>
      <c r="D50" s="178"/>
      <c r="E50" s="179"/>
      <c r="F50" s="179"/>
      <c r="G50" s="671"/>
      <c r="H50" s="906"/>
      <c r="I50" s="906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1"/>
        <v>0</v>
      </c>
      <c r="U50" s="668">
        <v>0.3</v>
      </c>
      <c r="V50" s="669">
        <v>0.5</v>
      </c>
      <c r="W50" s="896" t="str">
        <f t="shared" si="2"/>
        <v/>
      </c>
      <c r="X50" s="694">
        <v>0.3</v>
      </c>
      <c r="Y50" s="690">
        <v>0.3</v>
      </c>
      <c r="Z50" s="667">
        <f t="shared" si="32"/>
        <v>0</v>
      </c>
      <c r="AA50" s="659">
        <f t="shared" si="33"/>
        <v>0</v>
      </c>
      <c r="AB50" s="895">
        <f t="shared" si="3"/>
        <v>0</v>
      </c>
      <c r="AC50" s="896">
        <f t="shared" si="34"/>
        <v>0</v>
      </c>
      <c r="AD50" s="181"/>
      <c r="AE50" s="883" t="str">
        <f t="shared" si="4"/>
        <v/>
      </c>
      <c r="AF50" s="883" t="str">
        <f t="shared" si="5"/>
        <v/>
      </c>
      <c r="AG50" s="883" t="str">
        <f t="shared" si="6"/>
        <v/>
      </c>
      <c r="AH50" s="884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37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0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5">
      <c r="B51" s="231">
        <f t="shared" si="31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1"/>
        <v>0</v>
      </c>
      <c r="U51" s="668">
        <v>0.3</v>
      </c>
      <c r="V51" s="669">
        <v>0.5</v>
      </c>
      <c r="W51" s="896" t="str">
        <f t="shared" si="2"/>
        <v/>
      </c>
      <c r="X51" s="694">
        <v>0.3</v>
      </c>
      <c r="Y51" s="690">
        <v>0.3</v>
      </c>
      <c r="Z51" s="667">
        <f t="shared" si="32"/>
        <v>0</v>
      </c>
      <c r="AA51" s="659">
        <f t="shared" si="33"/>
        <v>0</v>
      </c>
      <c r="AB51" s="895">
        <f t="shared" si="3"/>
        <v>0</v>
      </c>
      <c r="AC51" s="896">
        <f t="shared" si="34"/>
        <v>0</v>
      </c>
      <c r="AD51" s="181"/>
      <c r="AE51" s="883" t="str">
        <f t="shared" si="4"/>
        <v/>
      </c>
      <c r="AF51" s="883" t="str">
        <f t="shared" si="5"/>
        <v/>
      </c>
      <c r="AG51" s="883" t="str">
        <f t="shared" si="6"/>
        <v/>
      </c>
      <c r="AH51" s="884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37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0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x14ac:dyDescent="0.25">
      <c r="B52" s="231">
        <f t="shared" si="31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1"/>
        <v>0</v>
      </c>
      <c r="U52" s="668">
        <v>0.3</v>
      </c>
      <c r="V52" s="669">
        <v>0.5</v>
      </c>
      <c r="W52" s="896" t="str">
        <f t="shared" si="2"/>
        <v/>
      </c>
      <c r="X52" s="694">
        <v>0.3</v>
      </c>
      <c r="Y52" s="690">
        <v>0.3</v>
      </c>
      <c r="Z52" s="667">
        <f t="shared" si="32"/>
        <v>0</v>
      </c>
      <c r="AA52" s="659">
        <f t="shared" si="33"/>
        <v>0</v>
      </c>
      <c r="AB52" s="895">
        <f t="shared" si="3"/>
        <v>0</v>
      </c>
      <c r="AC52" s="896">
        <f t="shared" si="34"/>
        <v>0</v>
      </c>
      <c r="AD52" s="181"/>
      <c r="AE52" s="883" t="str">
        <f t="shared" si="4"/>
        <v/>
      </c>
      <c r="AF52" s="883" t="str">
        <f t="shared" si="5"/>
        <v/>
      </c>
      <c r="AG52" s="883" t="str">
        <f t="shared" si="6"/>
        <v/>
      </c>
      <c r="AH52" s="884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37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0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5">
      <c r="B53" s="231">
        <f t="shared" si="31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1"/>
        <v>0</v>
      </c>
      <c r="U53" s="668">
        <v>0.3</v>
      </c>
      <c r="V53" s="669">
        <v>0.5</v>
      </c>
      <c r="W53" s="896" t="str">
        <f t="shared" si="2"/>
        <v/>
      </c>
      <c r="X53" s="694">
        <v>0.3</v>
      </c>
      <c r="Y53" s="690">
        <v>0.3</v>
      </c>
      <c r="Z53" s="667">
        <f t="shared" si="32"/>
        <v>0</v>
      </c>
      <c r="AA53" s="659">
        <f t="shared" si="33"/>
        <v>0</v>
      </c>
      <c r="AB53" s="895">
        <f t="shared" si="3"/>
        <v>0</v>
      </c>
      <c r="AC53" s="896">
        <f t="shared" si="34"/>
        <v>0</v>
      </c>
      <c r="AD53" s="181"/>
      <c r="AE53" s="883" t="str">
        <f t="shared" si="4"/>
        <v/>
      </c>
      <c r="AF53" s="883" t="str">
        <f t="shared" si="5"/>
        <v/>
      </c>
      <c r="AG53" s="883" t="str">
        <f t="shared" si="6"/>
        <v/>
      </c>
      <c r="AH53" s="884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37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0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x14ac:dyDescent="0.25">
      <c r="B54" s="231">
        <f t="shared" si="31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1"/>
        <v>0</v>
      </c>
      <c r="U54" s="668">
        <v>0.3</v>
      </c>
      <c r="V54" s="669">
        <v>0.5</v>
      </c>
      <c r="W54" s="896" t="str">
        <f t="shared" si="2"/>
        <v/>
      </c>
      <c r="X54" s="694">
        <v>0.3</v>
      </c>
      <c r="Y54" s="690">
        <v>0.3</v>
      </c>
      <c r="Z54" s="667">
        <f t="shared" si="32"/>
        <v>0</v>
      </c>
      <c r="AA54" s="659">
        <f t="shared" si="33"/>
        <v>0</v>
      </c>
      <c r="AB54" s="895">
        <f t="shared" si="3"/>
        <v>0</v>
      </c>
      <c r="AC54" s="896">
        <f t="shared" si="34"/>
        <v>0</v>
      </c>
      <c r="AD54" s="181"/>
      <c r="AE54" s="883" t="str">
        <f t="shared" si="4"/>
        <v/>
      </c>
      <c r="AF54" s="883" t="str">
        <f t="shared" si="5"/>
        <v/>
      </c>
      <c r="AG54" s="883" t="str">
        <f t="shared" si="6"/>
        <v/>
      </c>
      <c r="AH54" s="884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37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0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x14ac:dyDescent="0.25">
      <c r="B55" s="231">
        <f t="shared" si="31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1"/>
        <v>0</v>
      </c>
      <c r="U55" s="668">
        <v>0.3</v>
      </c>
      <c r="V55" s="669">
        <v>0.5</v>
      </c>
      <c r="W55" s="896" t="str">
        <f t="shared" si="2"/>
        <v/>
      </c>
      <c r="X55" s="694">
        <v>0.3</v>
      </c>
      <c r="Y55" s="690">
        <v>0.3</v>
      </c>
      <c r="Z55" s="667">
        <f t="shared" si="32"/>
        <v>0</v>
      </c>
      <c r="AA55" s="659">
        <f t="shared" si="33"/>
        <v>0</v>
      </c>
      <c r="AB55" s="895">
        <f t="shared" si="3"/>
        <v>0</v>
      </c>
      <c r="AC55" s="896">
        <f t="shared" si="34"/>
        <v>0</v>
      </c>
      <c r="AD55" s="181"/>
      <c r="AE55" s="883" t="str">
        <f t="shared" si="4"/>
        <v/>
      </c>
      <c r="AF55" s="883" t="str">
        <f t="shared" si="5"/>
        <v/>
      </c>
      <c r="AG55" s="883" t="str">
        <f t="shared" si="6"/>
        <v/>
      </c>
      <c r="AH55" s="884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37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0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x14ac:dyDescent="0.25">
      <c r="B56" s="231">
        <f t="shared" si="31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1"/>
        <v>0</v>
      </c>
      <c r="U56" s="668">
        <v>0.3</v>
      </c>
      <c r="V56" s="669">
        <v>0.5</v>
      </c>
      <c r="W56" s="896" t="str">
        <f t="shared" si="2"/>
        <v/>
      </c>
      <c r="X56" s="694">
        <v>0.3</v>
      </c>
      <c r="Y56" s="690">
        <v>0.3</v>
      </c>
      <c r="Z56" s="667">
        <f t="shared" si="32"/>
        <v>0</v>
      </c>
      <c r="AA56" s="659">
        <f t="shared" si="33"/>
        <v>0</v>
      </c>
      <c r="AB56" s="895">
        <f t="shared" si="3"/>
        <v>0</v>
      </c>
      <c r="AC56" s="896">
        <f t="shared" si="34"/>
        <v>0</v>
      </c>
      <c r="AD56" s="181"/>
      <c r="AE56" s="883" t="str">
        <f t="shared" si="4"/>
        <v/>
      </c>
      <c r="AF56" s="883" t="str">
        <f t="shared" si="5"/>
        <v/>
      </c>
      <c r="AG56" s="883" t="str">
        <f t="shared" si="6"/>
        <v/>
      </c>
      <c r="AH56" s="884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37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0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5">
      <c r="B57" s="231">
        <f t="shared" si="31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1"/>
        <v>0</v>
      </c>
      <c r="U57" s="668">
        <v>0.3</v>
      </c>
      <c r="V57" s="669">
        <v>0.5</v>
      </c>
      <c r="W57" s="896" t="str">
        <f t="shared" si="2"/>
        <v/>
      </c>
      <c r="X57" s="694">
        <v>0.3</v>
      </c>
      <c r="Y57" s="690">
        <v>0.3</v>
      </c>
      <c r="Z57" s="667">
        <f t="shared" si="32"/>
        <v>0</v>
      </c>
      <c r="AA57" s="659">
        <f t="shared" si="33"/>
        <v>0</v>
      </c>
      <c r="AB57" s="895">
        <f t="shared" si="3"/>
        <v>0</v>
      </c>
      <c r="AC57" s="896">
        <f t="shared" si="34"/>
        <v>0</v>
      </c>
      <c r="AD57" s="181"/>
      <c r="AE57" s="883" t="str">
        <f t="shared" si="4"/>
        <v/>
      </c>
      <c r="AF57" s="883" t="str">
        <f t="shared" si="5"/>
        <v/>
      </c>
      <c r="AG57" s="883" t="str">
        <f t="shared" si="6"/>
        <v/>
      </c>
      <c r="AH57" s="884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37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0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x14ac:dyDescent="0.25">
      <c r="B58" s="231">
        <f t="shared" si="31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1"/>
        <v>0</v>
      </c>
      <c r="U58" s="668">
        <v>0.3</v>
      </c>
      <c r="V58" s="669">
        <v>0.5</v>
      </c>
      <c r="W58" s="896" t="str">
        <f t="shared" si="2"/>
        <v/>
      </c>
      <c r="X58" s="694">
        <v>0.3</v>
      </c>
      <c r="Y58" s="690">
        <v>0.3</v>
      </c>
      <c r="Z58" s="667">
        <f t="shared" si="32"/>
        <v>0</v>
      </c>
      <c r="AA58" s="659">
        <f t="shared" si="33"/>
        <v>0</v>
      </c>
      <c r="AB58" s="895">
        <f t="shared" si="3"/>
        <v>0</v>
      </c>
      <c r="AC58" s="896">
        <f t="shared" si="34"/>
        <v>0</v>
      </c>
      <c r="AD58" s="181"/>
      <c r="AE58" s="883" t="str">
        <f t="shared" si="4"/>
        <v/>
      </c>
      <c r="AF58" s="883" t="str">
        <f t="shared" si="5"/>
        <v/>
      </c>
      <c r="AG58" s="883" t="str">
        <f t="shared" si="6"/>
        <v/>
      </c>
      <c r="AH58" s="884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37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0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5">
      <c r="B59" s="231">
        <f t="shared" si="31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1"/>
        <v>0</v>
      </c>
      <c r="U59" s="668">
        <v>0.3</v>
      </c>
      <c r="V59" s="669">
        <v>0.5</v>
      </c>
      <c r="W59" s="896" t="str">
        <f t="shared" si="2"/>
        <v/>
      </c>
      <c r="X59" s="694">
        <v>0.3</v>
      </c>
      <c r="Y59" s="690">
        <v>0.3</v>
      </c>
      <c r="Z59" s="667">
        <f t="shared" si="32"/>
        <v>0</v>
      </c>
      <c r="AA59" s="659">
        <f t="shared" si="33"/>
        <v>0</v>
      </c>
      <c r="AB59" s="895">
        <f t="shared" si="3"/>
        <v>0</v>
      </c>
      <c r="AC59" s="896">
        <f t="shared" si="34"/>
        <v>0</v>
      </c>
      <c r="AD59" s="181"/>
      <c r="AE59" s="883" t="str">
        <f t="shared" si="4"/>
        <v/>
      </c>
      <c r="AF59" s="883" t="str">
        <f t="shared" si="5"/>
        <v/>
      </c>
      <c r="AG59" s="883" t="str">
        <f t="shared" si="6"/>
        <v/>
      </c>
      <c r="AH59" s="884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37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0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x14ac:dyDescent="0.25">
      <c r="B60" s="231">
        <f t="shared" si="31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1"/>
        <v>0</v>
      </c>
      <c r="U60" s="668">
        <v>0.3</v>
      </c>
      <c r="V60" s="669">
        <v>0.5</v>
      </c>
      <c r="W60" s="896" t="str">
        <f t="shared" si="2"/>
        <v/>
      </c>
      <c r="X60" s="694">
        <v>0.3</v>
      </c>
      <c r="Y60" s="690">
        <v>0.3</v>
      </c>
      <c r="Z60" s="667">
        <f t="shared" si="32"/>
        <v>0</v>
      </c>
      <c r="AA60" s="659">
        <f t="shared" si="33"/>
        <v>0</v>
      </c>
      <c r="AB60" s="895">
        <f t="shared" si="3"/>
        <v>0</v>
      </c>
      <c r="AC60" s="896">
        <f t="shared" si="34"/>
        <v>0</v>
      </c>
      <c r="AD60" s="181"/>
      <c r="AE60" s="883" t="str">
        <f t="shared" si="4"/>
        <v/>
      </c>
      <c r="AF60" s="883" t="str">
        <f t="shared" si="5"/>
        <v/>
      </c>
      <c r="AG60" s="883" t="str">
        <f t="shared" si="6"/>
        <v/>
      </c>
      <c r="AH60" s="884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37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0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x14ac:dyDescent="0.25">
      <c r="B61" s="231">
        <f t="shared" si="31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1"/>
        <v>0</v>
      </c>
      <c r="U61" s="668">
        <v>0.3</v>
      </c>
      <c r="V61" s="669">
        <v>0.5</v>
      </c>
      <c r="W61" s="896" t="str">
        <f t="shared" si="2"/>
        <v/>
      </c>
      <c r="X61" s="694">
        <v>0.3</v>
      </c>
      <c r="Y61" s="690">
        <v>0.3</v>
      </c>
      <c r="Z61" s="667">
        <f t="shared" si="32"/>
        <v>0</v>
      </c>
      <c r="AA61" s="659">
        <f t="shared" si="33"/>
        <v>0</v>
      </c>
      <c r="AB61" s="895">
        <f t="shared" si="3"/>
        <v>0</v>
      </c>
      <c r="AC61" s="896">
        <f t="shared" si="34"/>
        <v>0</v>
      </c>
      <c r="AD61" s="181"/>
      <c r="AE61" s="883" t="str">
        <f t="shared" si="4"/>
        <v/>
      </c>
      <c r="AF61" s="883" t="str">
        <f t="shared" si="5"/>
        <v/>
      </c>
      <c r="AG61" s="883" t="str">
        <f t="shared" si="6"/>
        <v/>
      </c>
      <c r="AH61" s="884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37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0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5.75" thickBot="1" x14ac:dyDescent="0.3">
      <c r="B62" s="231">
        <f t="shared" si="31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1"/>
        <v>0</v>
      </c>
      <c r="U62" s="668">
        <v>0.3</v>
      </c>
      <c r="V62" s="669">
        <v>0.5</v>
      </c>
      <c r="W62" s="896" t="str">
        <f t="shared" si="2"/>
        <v/>
      </c>
      <c r="X62" s="694">
        <v>0.3</v>
      </c>
      <c r="Y62" s="690">
        <v>0.3</v>
      </c>
      <c r="Z62" s="667">
        <f t="shared" si="32"/>
        <v>0</v>
      </c>
      <c r="AA62" s="659">
        <f t="shared" si="33"/>
        <v>0</v>
      </c>
      <c r="AB62" s="895">
        <f t="shared" si="3"/>
        <v>0</v>
      </c>
      <c r="AC62" s="896">
        <f t="shared" si="34"/>
        <v>0</v>
      </c>
      <c r="AD62" s="181"/>
      <c r="AE62" s="883" t="str">
        <f t="shared" si="4"/>
        <v/>
      </c>
      <c r="AF62" s="883" t="str">
        <f t="shared" si="5"/>
        <v/>
      </c>
      <c r="AG62" s="883" t="str">
        <f t="shared" si="6"/>
        <v/>
      </c>
      <c r="AH62" s="884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37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0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5.75" thickBot="1" x14ac:dyDescent="0.3">
      <c r="B63" s="232" t="str">
        <f>IF('FILL QUOTE-CALCULATIONS'!S4="INGLES","ITEM","ART.")</f>
        <v>ART.</v>
      </c>
      <c r="C63" s="410" t="str">
        <f>IF('FILL QUOTE-CALCULATIONS'!S4="INGLES","QTY.","CANT.")</f>
        <v>CANT.</v>
      </c>
      <c r="D63" s="914" t="str">
        <f>IF('FILL QUOTE-CALCULATIONS'!S4="INGLES","DESCRIPTION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8.75" x14ac:dyDescent="0.25">
      <c r="B64" s="235">
        <v>1</v>
      </c>
      <c r="C64" s="193"/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/>
      <c r="AC64" s="897" t="str">
        <f>IF(C64="","",IF($S$3="PESOS",C64*AB64*$AC$4,C64*AB64))</f>
        <v/>
      </c>
      <c r="AD64" s="181"/>
    </row>
    <row r="65" spans="2:35" ht="18.75" x14ac:dyDescent="0.25">
      <c r="B65" s="231">
        <f t="shared" ref="B65:B67" si="38">1+B64</f>
        <v>2</v>
      </c>
      <c r="C65" s="180"/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/>
      <c r="AC65" s="898" t="str">
        <f>IF(C65="","",IF($S$3="PESOS",C65*AB65*$AC$4,C65*AB65))</f>
        <v/>
      </c>
      <c r="AD65" s="181"/>
      <c r="AF65" s="222"/>
    </row>
    <row r="66" spans="2:35" ht="18.75" x14ac:dyDescent="0.25">
      <c r="B66" s="231">
        <f t="shared" si="38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8" t="str">
        <f t="shared" ref="AC66:AC67" si="39">IF(C66="","",IF($S$3="PESOS",C66*AB66*$AC$4,C66*AB66))</f>
        <v/>
      </c>
      <c r="AD66" s="181"/>
      <c r="AF66" s="222"/>
    </row>
    <row r="67" spans="2:35" ht="19.5" thickBot="1" x14ac:dyDescent="0.3">
      <c r="B67" s="242">
        <f t="shared" si="38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9" t="str">
        <f t="shared" si="39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900">
        <f>SUM(AC15:AC62)</f>
        <v>3249.1</v>
      </c>
      <c r="AD69" s="181"/>
      <c r="AE69" s="885" t="str">
        <f>S3</f>
        <v>DOLLARS</v>
      </c>
      <c r="AF69" s="886" t="str">
        <f>IF(S4="INGLES","CURRENCY TYPE","TIPO DE MONEDA")</f>
        <v>TIPO DE MONEDA</v>
      </c>
      <c r="AG69" s="887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DESCUENTO EN PORCENTAJE (%) =</v>
      </c>
      <c r="AC70" s="901">
        <f>AC71/AC69</f>
        <v>0.39999999999999991</v>
      </c>
      <c r="AD70" s="181"/>
      <c r="AE70" s="888">
        <f>AC4</f>
        <v>20</v>
      </c>
      <c r="AF70" s="886" t="s">
        <v>222</v>
      </c>
      <c r="AG70" s="887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DESCUENTO EN DINERO ($) =</v>
      </c>
      <c r="AC71" s="902">
        <f>SUM(AC15:AC62)-SUM(AA15:AA62)</f>
        <v>1299.6399999999996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SERVICIOS ADICIONALES=</v>
      </c>
      <c r="AC72" s="903">
        <f>SUM(AC64:AC67)</f>
        <v>0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 TOTAL =</v>
      </c>
      <c r="AC73" s="904">
        <f>(AC69-AC71)+AC72</f>
        <v>1949.4600000000003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5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Cotizado por:</v>
      </c>
      <c r="AB76" s="263" t="s">
        <v>749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hyperlinks>
    <hyperlink ref="O9" r:id="rId1" xr:uid="{A727DB3D-3264-459A-BE9A-B5A5710EC9B1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B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8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DFE3111-E5D6-4486-ABB3-8647E7FA927C}">
          <x14:formula1>
            <xm:f>'DROP LIST'!$F$36:$F$38</xm:f>
          </x14:formula1>
          <xm:sqref>L4</xm:sqref>
        </x14:dataValidation>
        <x14:dataValidation type="list" allowBlank="1" showInputMessage="1" showErrorMessage="1" xr:uid="{9075C25A-82B6-4F56-B5A3-D58DB3B4BF28}">
          <x14:formula1>
            <xm:f>'DROP LIST'!$Q$16:$Q$25</xm:f>
          </x14:formula1>
          <xm:sqref>V15:W62 Y15:Y62</xm:sqref>
        </x14:dataValidation>
        <x14:dataValidation type="list" allowBlank="1" showInputMessage="1" showErrorMessage="1" xr:uid="{00000000-0002-0000-0100-00000A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23BCACC0-95FA-4D64-B42A-1BFAA70BA737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C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BF42-7DA1-4182-820C-B7EDD93C06CF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5" t="s">
        <v>713</v>
      </c>
      <c r="D3" s="926"/>
      <c r="E3" s="926"/>
      <c r="F3" s="927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2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3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3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3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3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3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3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3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3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3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3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4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38" t="s">
        <v>172</v>
      </c>
      <c r="G7" s="939"/>
      <c r="H7" s="940"/>
      <c r="J7" s="941" t="s">
        <v>329</v>
      </c>
      <c r="L7" s="938" t="s">
        <v>172</v>
      </c>
      <c r="M7" s="939"/>
      <c r="N7" s="940"/>
    </row>
    <row r="8" spans="2:16" ht="15" hidden="1" customHeight="1" x14ac:dyDescent="0.25">
      <c r="B8" s="950" t="s">
        <v>328</v>
      </c>
      <c r="C8" s="951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42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52"/>
      <c r="C9" s="953"/>
      <c r="D9" s="437">
        <v>0.4</v>
      </c>
      <c r="F9" s="438" t="s">
        <v>77</v>
      </c>
      <c r="G9" s="438" t="s">
        <v>174</v>
      </c>
      <c r="H9" s="438" t="s">
        <v>175</v>
      </c>
      <c r="J9" s="943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38" t="s">
        <v>172</v>
      </c>
      <c r="F22" s="939"/>
      <c r="G22" s="940"/>
      <c r="O22" s="938" t="s">
        <v>172</v>
      </c>
      <c r="P22" s="939"/>
      <c r="Q22" s="940"/>
    </row>
    <row r="23" spans="2:17" hidden="1" x14ac:dyDescent="0.25">
      <c r="B23" s="944" t="s">
        <v>181</v>
      </c>
      <c r="C23" s="945"/>
      <c r="D23" s="946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44" t="s">
        <v>185</v>
      </c>
      <c r="K23" s="945"/>
      <c r="L23" s="945"/>
      <c r="M23" s="945"/>
      <c r="N23" s="946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47"/>
      <c r="C24" s="948"/>
      <c r="D24" s="949"/>
      <c r="E24" s="438" t="s">
        <v>77</v>
      </c>
      <c r="F24" s="438" t="s">
        <v>174</v>
      </c>
      <c r="G24" s="438" t="s">
        <v>175</v>
      </c>
      <c r="J24" s="947"/>
      <c r="K24" s="948"/>
      <c r="L24" s="948"/>
      <c r="M24" s="948"/>
      <c r="N24" s="949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38" t="s">
        <v>172</v>
      </c>
      <c r="H32" s="939"/>
      <c r="I32" s="940"/>
    </row>
    <row r="33" spans="1:12" hidden="1" x14ac:dyDescent="0.25">
      <c r="B33" s="954" t="s">
        <v>662</v>
      </c>
      <c r="C33" s="955"/>
      <c r="D33" s="955"/>
      <c r="E33" s="955"/>
      <c r="F33" s="956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57"/>
      <c r="C34" s="958"/>
      <c r="D34" s="958"/>
      <c r="E34" s="958"/>
      <c r="F34" s="959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38" t="s">
        <v>172</v>
      </c>
      <c r="H56" s="939"/>
      <c r="I56" s="940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5" t="s">
        <v>172</v>
      </c>
      <c r="H67" s="936"/>
      <c r="I67" s="936"/>
      <c r="J67" s="936"/>
      <c r="K67" s="935" t="s">
        <v>172</v>
      </c>
      <c r="L67" s="936"/>
      <c r="M67" s="936"/>
      <c r="N67" s="937"/>
      <c r="O67" s="457"/>
      <c r="P67" s="935" t="s">
        <v>172</v>
      </c>
      <c r="Q67" s="936"/>
      <c r="R67" s="936"/>
      <c r="S67" s="937"/>
    </row>
    <row r="68" spans="2:19" ht="15.75" hidden="1" x14ac:dyDescent="0.25">
      <c r="C68" s="935" t="s">
        <v>196</v>
      </c>
      <c r="D68" s="936"/>
      <c r="E68" s="936"/>
      <c r="F68" s="937"/>
      <c r="G68" s="963">
        <f>'MARK UP''s'!D12</f>
        <v>0.5</v>
      </c>
      <c r="H68" s="964"/>
      <c r="I68" s="964"/>
      <c r="J68" s="964"/>
      <c r="K68" s="963">
        <f>'MARK UP''s'!E12</f>
        <v>0.4</v>
      </c>
      <c r="L68" s="964"/>
      <c r="M68" s="964"/>
      <c r="N68" s="965"/>
      <c r="O68" s="458"/>
      <c r="P68" s="963">
        <f>'MARK UP''s'!F12</f>
        <v>0.3</v>
      </c>
      <c r="Q68" s="964"/>
      <c r="R68" s="964"/>
      <c r="S68" s="965"/>
    </row>
    <row r="69" spans="2:19" ht="16.5" hidden="1" thickBot="1" x14ac:dyDescent="0.3">
      <c r="C69" s="960" t="s">
        <v>77</v>
      </c>
      <c r="D69" s="961"/>
      <c r="E69" s="961"/>
      <c r="F69" s="962"/>
      <c r="G69" s="960" t="s">
        <v>77</v>
      </c>
      <c r="H69" s="961"/>
      <c r="I69" s="961"/>
      <c r="J69" s="961"/>
      <c r="K69" s="960" t="s">
        <v>174</v>
      </c>
      <c r="L69" s="961"/>
      <c r="M69" s="961"/>
      <c r="N69" s="962"/>
      <c r="O69" s="459"/>
      <c r="P69" s="960" t="s">
        <v>175</v>
      </c>
      <c r="Q69" s="961"/>
      <c r="R69" s="961"/>
      <c r="S69" s="962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66" t="s">
        <v>172</v>
      </c>
      <c r="E78" s="967"/>
      <c r="F78" s="968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28" t="s">
        <v>708</v>
      </c>
      <c r="C98" s="929"/>
      <c r="D98" s="932" t="s">
        <v>339</v>
      </c>
      <c r="E98" s="933"/>
      <c r="F98" s="933"/>
      <c r="G98" s="933"/>
      <c r="H98" s="933"/>
      <c r="I98" s="934"/>
    </row>
    <row r="99" spans="2:9" ht="15.75" hidden="1" thickBot="1" x14ac:dyDescent="0.3">
      <c r="B99" s="930"/>
      <c r="C99" s="931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5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5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5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5.75" thickBot="1" x14ac:dyDescent="0.3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5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5.75" thickBot="1" x14ac:dyDescent="0.3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5.75" thickBot="1" x14ac:dyDescent="0.3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5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9833-AC5A-4458-BCDD-B2721D1BCDB7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5" t="s">
        <v>95</v>
      </c>
      <c r="Q4" s="916"/>
      <c r="R4" s="916"/>
      <c r="S4" s="916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7C94292-7C86-4FDD-9607-C40FF3A67691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A4C470A7-F213-4863-AC56-7653813D53BF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FAD32793-1FB8-4B48-8DBD-169667C5A1AB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3B370A15-BEBB-44B5-9CEF-2C297A472239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9964C29D-9439-4D60-880A-4E2D795323EF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A5A163DE-BCF2-444D-92DF-3AD7AC2C06ED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1E217E28-9E27-4F66-BAD9-EBC58F2ADFE9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B8883C4F-0977-4B01-B6DD-2A8213C6AC3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6E071573-33B2-4AFC-A108-5D6F683BAA0C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E71C3A26-7126-43E0-8837-6A559657E1A2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CB8E-77B1-44B6-B03A-0F077358C572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4" t="str">
        <f>IF('CALC - RIPP-STD HW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BB2ADDF5-AF56-483A-B034-A14FDF2C4C85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3119327F-71B7-4665-9415-8C3EA876FD9A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7AACCCF-4E7D-4477-B9A9-F0EC751271AB}">
          <x14:formula1>
            <xm:f>'DROP LIST'!$M$15:$M$35</xm:f>
          </x14:formula1>
          <xm:sqref>I15:I62</xm:sqref>
        </x14:dataValidation>
        <x14:dataValidation type="list" allowBlank="1" showInputMessage="1" showErrorMessage="1" xr:uid="{E0D0AA24-661F-4E28-9EBB-586C651268DB}">
          <x14:formula1>
            <xm:f>'DROP LIST'!$P$7:$P$8</xm:f>
          </x14:formula1>
          <xm:sqref>S4</xm:sqref>
        </x14:dataValidation>
        <x14:dataValidation type="list" allowBlank="1" showInputMessage="1" showErrorMessage="1" xr:uid="{038D0734-1A9E-432D-98BB-E34CF2A10A8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674C065B-08EC-42D9-9D97-C1E8BED046A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F545C622-44A1-40E8-A2DE-2FCFE49FB0B5}">
          <x14:formula1>
            <xm:f>'DROP LIST'!$M$7:$M$10</xm:f>
          </x14:formula1>
          <xm:sqref>H15:H62</xm:sqref>
        </x14:dataValidation>
        <x14:dataValidation type="list" allowBlank="1" showInputMessage="1" showErrorMessage="1" xr:uid="{FF50A4BD-454E-473E-900E-A18D1CF3444B}">
          <x14:formula1>
            <xm:f>'DROP LIST'!$E$7:$E$15</xm:f>
          </x14:formula1>
          <xm:sqref>E15:E62</xm:sqref>
        </x14:dataValidation>
        <x14:dataValidation type="list" allowBlank="1" showInputMessage="1" showErrorMessage="1" xr:uid="{3AA39A76-9758-4450-BFC9-B9C1E744229D}">
          <x14:formula1>
            <xm:f>'DROP LIST'!$H$7:$H$19</xm:f>
          </x14:formula1>
          <xm:sqref>F15:F62</xm:sqref>
        </x14:dataValidation>
        <x14:dataValidation type="list" allowBlank="1" showInputMessage="1" showErrorMessage="1" xr:uid="{744F3BEC-177C-444A-B902-7174D42FFEB2}">
          <x14:formula1>
            <xm:f>'DROP LIST'!$B$7:$B$13</xm:f>
          </x14:formula1>
          <xm:sqref>D15:D62</xm:sqref>
        </x14:dataValidation>
        <x14:dataValidation type="list" allowBlank="1" showInputMessage="1" showErrorMessage="1" xr:uid="{A23D2D33-1DC7-47E3-BF4A-04211F9433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B2B7593E-205F-47E7-9360-8CF43732A8A5}">
          <x14:formula1>
            <xm:f>'DROP LIST'!$P$16:$P$25</xm:f>
          </x14:formula1>
          <xm:sqref>AI70</xm:sqref>
        </x14:dataValidation>
        <x14:dataValidation type="list" allowBlank="1" showInputMessage="1" showErrorMessage="1" xr:uid="{5B0C8A68-A6CC-4554-A50A-1D20C586514E}">
          <x14:formula1>
            <xm:f>'DROP LIST'!$H$43:$H$46</xm:f>
          </x14:formula1>
          <xm:sqref>S15:S62</xm:sqref>
        </x14:dataValidation>
        <x14:dataValidation type="list" allowBlank="1" showInputMessage="1" showErrorMessage="1" xr:uid="{183E83A7-4AA6-4B91-B965-C9F4AA2EBEB6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4" t="str">
        <f>IF('CALC -P.P. - STD HW'!S4="INGLES","DESCRIPTION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2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2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2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2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2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2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2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2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2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2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2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2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2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200-000002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4" t="str">
        <f>IF('CALC - RIPP- H-RAIL HW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3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3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3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3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3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3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3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3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3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3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3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3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3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300-000002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SELL'!Print_Area</vt:lpstr>
      <vt:lpstr>QUOTE!Print_Area</vt:lpstr>
      <vt:lpstr>'TABLA PRECIOS BOD TOP GROMMET'!Print_Area</vt:lpstr>
      <vt:lpstr>'TABLA PRECIOS SHEER TOP GROMMET'!Print_Area</vt:lpstr>
      <vt:lpstr>'TABLA PRECIOS BOD TOP GROMMET'!Print_Titles</vt:lpstr>
      <vt:lpstr>'TABLA PRECIOS SHEER TOP GROMMET'!Print_Titles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Ricardo Garcia</cp:lastModifiedBy>
  <cp:lastPrinted>2022-08-12T19:44:02Z</cp:lastPrinted>
  <dcterms:created xsi:type="dcterms:W3CDTF">2021-02-10T23:07:35Z</dcterms:created>
  <dcterms:modified xsi:type="dcterms:W3CDTF">2026-01-22T20:06:33Z</dcterms:modified>
</cp:coreProperties>
</file>