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VERONICA RIVERA\"/>
    </mc:Choice>
  </mc:AlternateContent>
  <xr:revisionPtr revIDLastSave="0" documentId="13_ncr:1_{620D0B72-8372-44D3-92DD-C10647E556A8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6" l="1"/>
  <c r="R13" i="6"/>
  <c r="J31" i="5"/>
  <c r="J30" i="5"/>
  <c r="J29" i="5"/>
  <c r="J28" i="5"/>
  <c r="J27" i="5"/>
  <c r="J26" i="5"/>
  <c r="J25" i="5"/>
  <c r="J19" i="5"/>
  <c r="J24" i="5"/>
  <c r="J23" i="5"/>
  <c r="AA34" i="6"/>
  <c r="AA37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J15" i="5" s="1"/>
  <c r="AH15" i="5"/>
  <c r="AK15" i="5"/>
  <c r="AS15" i="5"/>
  <c r="AT15" i="5"/>
  <c r="AX15" i="5"/>
  <c r="BG15" i="5" s="1"/>
  <c r="AY15" i="5"/>
  <c r="BH15" i="5" s="1"/>
  <c r="AZ15" i="5"/>
  <c r="BB15" i="5"/>
  <c r="BD15" i="5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J16" i="5"/>
  <c r="AE16" i="5"/>
  <c r="AF16" i="5"/>
  <c r="AG16" i="5"/>
  <c r="AH16" i="5"/>
  <c r="AJ16" i="5" s="1"/>
  <c r="AK16" i="5"/>
  <c r="AS16" i="5"/>
  <c r="AT16" i="5"/>
  <c r="AX16" i="5"/>
  <c r="BG16" i="5" s="1"/>
  <c r="AY16" i="5"/>
  <c r="BH16" i="5" s="1"/>
  <c r="AZ16" i="5"/>
  <c r="BB16" i="5"/>
  <c r="BD16" i="5"/>
  <c r="J17" i="5"/>
  <c r="AE17" i="5"/>
  <c r="AF17" i="5"/>
  <c r="AI17" i="5" s="1"/>
  <c r="AG17" i="5"/>
  <c r="AH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J18" i="5"/>
  <c r="AE18" i="5"/>
  <c r="AF18" i="5"/>
  <c r="AI18" i="5" s="1"/>
  <c r="AG18" i="5"/>
  <c r="AH18" i="5"/>
  <c r="AK18" i="5"/>
  <c r="AS18" i="5"/>
  <c r="AT18" i="5"/>
  <c r="AX18" i="5"/>
  <c r="AY18" i="5"/>
  <c r="BH18" i="5" s="1"/>
  <c r="AZ18" i="5"/>
  <c r="BB18" i="5"/>
  <c r="BD18" i="5"/>
  <c r="BG18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L40" i="6"/>
  <c r="C40" i="6"/>
  <c r="Q40" i="6" s="1"/>
  <c r="R39" i="6"/>
  <c r="J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C32" i="6"/>
  <c r="G32" i="6" s="1"/>
  <c r="R31" i="6"/>
  <c r="J31" i="6"/>
  <c r="C31" i="6"/>
  <c r="S31" i="6" s="1"/>
  <c r="R30" i="6"/>
  <c r="J30" i="6"/>
  <c r="C30" i="6"/>
  <c r="P30" i="6" s="1"/>
  <c r="AA33" i="6" l="1"/>
  <c r="P32" i="6"/>
  <c r="E42" i="6"/>
  <c r="M42" i="6" s="1"/>
  <c r="D55" i="6"/>
  <c r="AA32" i="6"/>
  <c r="D32" i="6"/>
  <c r="D39" i="6"/>
  <c r="E48" i="6"/>
  <c r="M48" i="6" s="1"/>
  <c r="G58" i="6"/>
  <c r="E39" i="6"/>
  <c r="M39" i="6" s="1"/>
  <c r="H56" i="6"/>
  <c r="F39" i="6"/>
  <c r="E40" i="6"/>
  <c r="M40" i="6" s="1"/>
  <c r="I51" i="6"/>
  <c r="AA36" i="6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N17" i="5" s="1"/>
  <c r="AP17" i="5" s="1"/>
  <c r="BA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BC31" i="5" l="1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Q17" i="5"/>
  <c r="AN16" i="5"/>
  <c r="AP16" i="5" s="1"/>
  <c r="AQ16" i="5" s="1"/>
  <c r="AO20" i="5"/>
  <c r="BE20" i="5" s="1"/>
  <c r="AO19" i="5"/>
  <c r="BE19" i="5" s="1"/>
  <c r="AO17" i="5"/>
  <c r="BE17" i="5" s="1"/>
  <c r="BF17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W27" i="5" l="1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BJ17" i="5"/>
  <c r="T17" i="5"/>
  <c r="T20" i="5"/>
  <c r="T22" i="5"/>
  <c r="E13" i="10"/>
  <c r="K13" i="10" s="1"/>
  <c r="E12" i="10"/>
  <c r="K12" i="10" s="1"/>
  <c r="E11" i="10"/>
  <c r="K11" i="10" s="1"/>
  <c r="C19" i="10"/>
  <c r="E19" i="10" s="1"/>
  <c r="C18" i="10"/>
  <c r="E18" i="10" s="1"/>
  <c r="C17" i="10"/>
  <c r="E17" i="10" s="1"/>
  <c r="C16" i="10"/>
  <c r="E16" i="10" s="1"/>
  <c r="C15" i="10"/>
  <c r="E15" i="10" s="1"/>
  <c r="C14" i="10"/>
  <c r="E14" i="10" s="1"/>
  <c r="BJ29" i="5" l="1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T18" i="5"/>
  <c r="Z18" i="5" s="1"/>
  <c r="AA18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D85" i="10" s="1"/>
  <c r="C85" i="10"/>
  <c r="T16" i="5" l="1"/>
  <c r="Z16" i="5" s="1"/>
  <c r="AA16" i="5" s="1"/>
  <c r="AB18" i="5"/>
  <c r="AC18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6" i="5" l="1"/>
  <c r="AC16" i="5" s="1"/>
  <c r="Z15" i="5"/>
  <c r="AA15" i="5" s="1"/>
  <c r="AB15" i="5"/>
  <c r="AC15" i="5" s="1"/>
  <c r="F81" i="10"/>
  <c r="E81" i="10"/>
  <c r="G81" i="10"/>
  <c r="H81" i="10" s="1"/>
  <c r="F73" i="10"/>
  <c r="E73" i="10"/>
  <c r="D73" i="10"/>
  <c r="C73" i="10"/>
  <c r="I81" i="10" l="1"/>
  <c r="AC69" i="5"/>
  <c r="AC71" i="5"/>
  <c r="D72" i="10"/>
  <c r="C72" i="10"/>
  <c r="E71" i="10"/>
  <c r="D71" i="10"/>
  <c r="C71" i="10"/>
  <c r="V76" i="6"/>
  <c r="W73" i="6"/>
  <c r="AC70" i="5" l="1"/>
  <c r="AC73" i="5"/>
  <c r="D23" i="19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8" i="20"/>
  <c r="AG292" i="20"/>
  <c r="AG286" i="20"/>
  <c r="AG280" i="20"/>
  <c r="AG274" i="20"/>
  <c r="AG268" i="20"/>
  <c r="AG262" i="20"/>
  <c r="AG256" i="20"/>
  <c r="AG249" i="20"/>
  <c r="AG243" i="20"/>
  <c r="AG237" i="20"/>
  <c r="AG231" i="20"/>
  <c r="AG225" i="20"/>
  <c r="AG219" i="20"/>
  <c r="AG213" i="20"/>
  <c r="AG208" i="20"/>
  <c r="AB299" i="20"/>
  <c r="AG299" i="20" s="1"/>
  <c r="AB298" i="20"/>
  <c r="AB297" i="20"/>
  <c r="AG297" i="20" s="1"/>
  <c r="AB296" i="20"/>
  <c r="AG296" i="20" s="1"/>
  <c r="AG295" i="20" s="1"/>
  <c r="AB295" i="20"/>
  <c r="AB294" i="20"/>
  <c r="AB293" i="20"/>
  <c r="AG293" i="20" s="1"/>
  <c r="AB292" i="20"/>
  <c r="AB291" i="20"/>
  <c r="AG291" i="20" s="1"/>
  <c r="AB290" i="20"/>
  <c r="AG290" i="20" s="1"/>
  <c r="AB289" i="20"/>
  <c r="AB288" i="20"/>
  <c r="AB287" i="20"/>
  <c r="AG287" i="20" s="1"/>
  <c r="AB286" i="20"/>
  <c r="AB285" i="20"/>
  <c r="AG285" i="20" s="1"/>
  <c r="AB284" i="20"/>
  <c r="AG284" i="20" s="1"/>
  <c r="AG283" i="20" s="1"/>
  <c r="AB283" i="20"/>
  <c r="AB282" i="20"/>
  <c r="AB281" i="20"/>
  <c r="AG281" i="20" s="1"/>
  <c r="AB280" i="20"/>
  <c r="AB279" i="20"/>
  <c r="AG279" i="20" s="1"/>
  <c r="AB278" i="20"/>
  <c r="AG278" i="20" s="1"/>
  <c r="AG276" i="20" s="1"/>
  <c r="AB277" i="20"/>
  <c r="AB276" i="20"/>
  <c r="AB275" i="20"/>
  <c r="AG275" i="20" s="1"/>
  <c r="AB274" i="20"/>
  <c r="AB273" i="20"/>
  <c r="AG273" i="20" s="1"/>
  <c r="AB272" i="20"/>
  <c r="AG272" i="20" s="1"/>
  <c r="AB271" i="20"/>
  <c r="AB270" i="20"/>
  <c r="AB269" i="20"/>
  <c r="AG269" i="20" s="1"/>
  <c r="AB268" i="20"/>
  <c r="AB267" i="20"/>
  <c r="AG267" i="20" s="1"/>
  <c r="AB266" i="20"/>
  <c r="AG266" i="20" s="1"/>
  <c r="AG265" i="20" s="1"/>
  <c r="AB265" i="20"/>
  <c r="AB264" i="20"/>
  <c r="AB263" i="20"/>
  <c r="AG263" i="20" s="1"/>
  <c r="AB262" i="20"/>
  <c r="AB261" i="20"/>
  <c r="AG261" i="20" s="1"/>
  <c r="AB260" i="20"/>
  <c r="AG260" i="20" s="1"/>
  <c r="AB259" i="20"/>
  <c r="AB258" i="20"/>
  <c r="AB257" i="20"/>
  <c r="AG257" i="20" s="1"/>
  <c r="AB256" i="20"/>
  <c r="AB255" i="20"/>
  <c r="AG255" i="20" s="1"/>
  <c r="AB254" i="20"/>
  <c r="AG254" i="20" s="1"/>
  <c r="AB253" i="20"/>
  <c r="AB252" i="20"/>
  <c r="AB250" i="20"/>
  <c r="AG250" i="20" s="1"/>
  <c r="AB249" i="20"/>
  <c r="AB248" i="20"/>
  <c r="AG248" i="20" s="1"/>
  <c r="AB247" i="20"/>
  <c r="AG247" i="20" s="1"/>
  <c r="AG246" i="20" s="1"/>
  <c r="AB246" i="20"/>
  <c r="AB245" i="20"/>
  <c r="AB244" i="20"/>
  <c r="AG244" i="20" s="1"/>
  <c r="AB243" i="20"/>
  <c r="AB242" i="20"/>
  <c r="AG242" i="20" s="1"/>
  <c r="AB241" i="20"/>
  <c r="AG241" i="20" s="1"/>
  <c r="AB240" i="20"/>
  <c r="AB239" i="20"/>
  <c r="AB238" i="20"/>
  <c r="AG238" i="20" s="1"/>
  <c r="AB237" i="20"/>
  <c r="AB236" i="20"/>
  <c r="AG236" i="20" s="1"/>
  <c r="AB235" i="20"/>
  <c r="AG235" i="20" s="1"/>
  <c r="AB234" i="20"/>
  <c r="AB233" i="20"/>
  <c r="AB232" i="20"/>
  <c r="AG232" i="20" s="1"/>
  <c r="AB231" i="20"/>
  <c r="AB230" i="20"/>
  <c r="AG230" i="20" s="1"/>
  <c r="AB229" i="20"/>
  <c r="AG229" i="20" s="1"/>
  <c r="AB228" i="20"/>
  <c r="AB227" i="20"/>
  <c r="AB226" i="20"/>
  <c r="AG226" i="20" s="1"/>
  <c r="AB225" i="20"/>
  <c r="AB224" i="20"/>
  <c r="AG224" i="20" s="1"/>
  <c r="AB223" i="20"/>
  <c r="AG223" i="20" s="1"/>
  <c r="AB222" i="20"/>
  <c r="AB221" i="20"/>
  <c r="AB220" i="20"/>
  <c r="AG220" i="20" s="1"/>
  <c r="AB219" i="20"/>
  <c r="AB218" i="20"/>
  <c r="AG218" i="20" s="1"/>
  <c r="AB217" i="20"/>
  <c r="AG217" i="20" s="1"/>
  <c r="AB216" i="20"/>
  <c r="AB215" i="20"/>
  <c r="AB214" i="20"/>
  <c r="AG214" i="20" s="1"/>
  <c r="AB213" i="20"/>
  <c r="AB212" i="20"/>
  <c r="AG212" i="20" s="1"/>
  <c r="AB211" i="20"/>
  <c r="AG211" i="20" s="1"/>
  <c r="AB210" i="20"/>
  <c r="AB209" i="20"/>
  <c r="AB208" i="20"/>
  <c r="AB207" i="20"/>
  <c r="AG207" i="20" s="1"/>
  <c r="AB206" i="20"/>
  <c r="AG206" i="20" s="1"/>
  <c r="AB205" i="20"/>
  <c r="AG205" i="20" s="1"/>
  <c r="AG204" i="20" s="1"/>
  <c r="AB204" i="20"/>
  <c r="AB203" i="20"/>
  <c r="Z299" i="20"/>
  <c r="Z290" i="20"/>
  <c r="Z280" i="20"/>
  <c r="Z267" i="20"/>
  <c r="Z262" i="20"/>
  <c r="Z256" i="20"/>
  <c r="Z247" i="20"/>
  <c r="Z242" i="20"/>
  <c r="Z230" i="20"/>
  <c r="Z218" i="20"/>
  <c r="Z206" i="20"/>
  <c r="U299" i="20"/>
  <c r="U298" i="20"/>
  <c r="Z298" i="20" s="1"/>
  <c r="U297" i="20"/>
  <c r="Z297" i="20" s="1"/>
  <c r="U296" i="20"/>
  <c r="Z296" i="20" s="1"/>
  <c r="U295" i="20"/>
  <c r="U294" i="20"/>
  <c r="U293" i="20"/>
  <c r="Z293" i="20" s="1"/>
  <c r="U292" i="20"/>
  <c r="Z292" i="20" s="1"/>
  <c r="U291" i="20"/>
  <c r="Z291" i="20" s="1"/>
  <c r="U290" i="20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U266" i="20"/>
  <c r="Z266" i="20" s="1"/>
  <c r="U265" i="20"/>
  <c r="U264" i="20"/>
  <c r="U263" i="20"/>
  <c r="Z263" i="20" s="1"/>
  <c r="U262" i="20"/>
  <c r="U261" i="20"/>
  <c r="Z261" i="20" s="1"/>
  <c r="U260" i="20"/>
  <c r="Z260" i="20" s="1"/>
  <c r="U259" i="20"/>
  <c r="U258" i="20"/>
  <c r="U257" i="20"/>
  <c r="Z257" i="20" s="1"/>
  <c r="U256" i="20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U246" i="20"/>
  <c r="U245" i="20"/>
  <c r="U244" i="20"/>
  <c r="Z244" i="20" s="1"/>
  <c r="U243" i="20"/>
  <c r="Z243" i="20" s="1"/>
  <c r="U242" i="20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U205" i="20"/>
  <c r="Z205" i="20" s="1"/>
  <c r="U204" i="20"/>
  <c r="U203" i="20"/>
  <c r="Z216" i="20" l="1"/>
  <c r="Z253" i="20"/>
  <c r="Z265" i="20"/>
  <c r="AG216" i="20"/>
  <c r="AG228" i="20"/>
  <c r="AG240" i="20"/>
  <c r="AG277" i="20"/>
  <c r="AG289" i="20"/>
  <c r="Z227" i="20"/>
  <c r="Z210" i="20"/>
  <c r="Z259" i="20"/>
  <c r="Z277" i="20"/>
  <c r="Z289" i="20"/>
  <c r="AG210" i="20"/>
  <c r="AG253" i="20"/>
  <c r="AG252" i="20"/>
  <c r="Z204" i="20"/>
  <c r="Z203" i="20"/>
  <c r="Z234" i="20"/>
  <c r="Z283" i="20"/>
  <c r="Z295" i="20"/>
  <c r="Z246" i="20"/>
  <c r="AG222" i="20"/>
  <c r="AG234" i="20"/>
  <c r="AG259" i="20"/>
  <c r="AG271" i="20"/>
  <c r="Z240" i="20"/>
  <c r="Z228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N55" i="22"/>
  <c r="AM55" i="22"/>
  <c r="AP55" i="22" s="1"/>
  <c r="AR55" i="22" s="1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AY50" i="22"/>
  <c r="AQ50" i="22"/>
  <c r="AN50" i="22"/>
  <c r="AM50" i="22"/>
  <c r="AP50" i="22" s="1"/>
  <c r="AR50" i="22" s="1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N47" i="22"/>
  <c r="AM47" i="22"/>
  <c r="AP47" i="22" s="1"/>
  <c r="AK47" i="22"/>
  <c r="J47" i="22"/>
  <c r="BH46" i="22"/>
  <c r="BI46" i="22" s="1"/>
  <c r="BE46" i="22"/>
  <c r="BD46" i="22"/>
  <c r="AZ46" i="22"/>
  <c r="AY46" i="22"/>
  <c r="BA46" i="22" s="1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AY42" i="22"/>
  <c r="AQ42" i="22"/>
  <c r="AN42" i="22"/>
  <c r="AM42" i="22"/>
  <c r="AK42" i="22"/>
  <c r="J42" i="22"/>
  <c r="BH41" i="22"/>
  <c r="BI41" i="22" s="1"/>
  <c r="BE41" i="22"/>
  <c r="BD41" i="22"/>
  <c r="AZ41" i="22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BA40" i="22" s="1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R38" i="22"/>
  <c r="AQ38" i="22"/>
  <c r="AP38" i="22"/>
  <c r="AN38" i="22"/>
  <c r="AM38" i="22"/>
  <c r="AK38" i="22"/>
  <c r="J38" i="22"/>
  <c r="BH37" i="22"/>
  <c r="BI37" i="22" s="1"/>
  <c r="BE37" i="22"/>
  <c r="BD37" i="22"/>
  <c r="AZ37" i="22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K29" i="22"/>
  <c r="J29" i="22"/>
  <c r="BH28" i="22"/>
  <c r="BI28" i="22" s="1"/>
  <c r="BE28" i="22"/>
  <c r="BD28" i="22"/>
  <c r="BA28" i="22"/>
  <c r="AZ28" i="22"/>
  <c r="AY28" i="22"/>
  <c r="AQ28" i="22"/>
  <c r="AR28" i="22" s="1"/>
  <c r="AN28" i="22"/>
  <c r="AM28" i="22"/>
  <c r="AK28" i="22"/>
  <c r="J28" i="22"/>
  <c r="BH27" i="22"/>
  <c r="BI27" i="22" s="1"/>
  <c r="BE27" i="22"/>
  <c r="BD27" i="22"/>
  <c r="BA27" i="22"/>
  <c r="AZ27" i="22"/>
  <c r="AY27" i="22"/>
  <c r="AQ27" i="22"/>
  <c r="AR27" i="22" s="1"/>
  <c r="AN27" i="22"/>
  <c r="AM27" i="22"/>
  <c r="AK27" i="22"/>
  <c r="J27" i="22"/>
  <c r="BH26" i="22"/>
  <c r="BI26" i="22" s="1"/>
  <c r="BE26" i="22"/>
  <c r="BD26" i="22"/>
  <c r="BA26" i="22"/>
  <c r="AZ26" i="22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K19" i="22"/>
  <c r="J19" i="22"/>
  <c r="BH18" i="22"/>
  <c r="BI18" i="22" s="1"/>
  <c r="BE18" i="22"/>
  <c r="BD18" i="22"/>
  <c r="AZ18" i="22"/>
  <c r="AY18" i="22"/>
  <c r="AQ18" i="22"/>
  <c r="AR18" i="22" s="1"/>
  <c r="AN18" i="22"/>
  <c r="AP18" i="22" s="1"/>
  <c r="AM18" i="22"/>
  <c r="AK18" i="22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BA15" i="22" s="1"/>
  <c r="AY15" i="22"/>
  <c r="AR15" i="22"/>
  <c r="AQ15" i="22"/>
  <c r="AN15" i="22"/>
  <c r="AM15" i="22"/>
  <c r="AP15" i="22" s="1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D54" i="21" s="1"/>
  <c r="AC53" i="21"/>
  <c r="AC50" i="21"/>
  <c r="AC49" i="21"/>
  <c r="AC48" i="21"/>
  <c r="AD48" i="21" s="1"/>
  <c r="AC47" i="21"/>
  <c r="AC44" i="21"/>
  <c r="AC43" i="21"/>
  <c r="AC42" i="21"/>
  <c r="AC41" i="21"/>
  <c r="AC38" i="21"/>
  <c r="AC37" i="21"/>
  <c r="AC36" i="21"/>
  <c r="AD36" i="21" s="1"/>
  <c r="AC35" i="21"/>
  <c r="AC32" i="21"/>
  <c r="AC31" i="21"/>
  <c r="AD31" i="21" s="1"/>
  <c r="AC30" i="21"/>
  <c r="AC29" i="21"/>
  <c r="AC26" i="21"/>
  <c r="AC25" i="21"/>
  <c r="AD25" i="21" s="1"/>
  <c r="AC24" i="21"/>
  <c r="AC20" i="21"/>
  <c r="AC19" i="21"/>
  <c r="AC18" i="21"/>
  <c r="AD18" i="21" s="1"/>
  <c r="AC23" i="21"/>
  <c r="AC17" i="21"/>
  <c r="AD17" i="21"/>
  <c r="AE17" i="21" s="1"/>
  <c r="AC17" i="18"/>
  <c r="AD11" i="21"/>
  <c r="AD35" i="21" s="1"/>
  <c r="AD60" i="21"/>
  <c r="AD55" i="21"/>
  <c r="AD44" i="21"/>
  <c r="AD43" i="21"/>
  <c r="AD41" i="21"/>
  <c r="AD38" i="21"/>
  <c r="AD37" i="21"/>
  <c r="AD32" i="21"/>
  <c r="AD30" i="21"/>
  <c r="AD29" i="21"/>
  <c r="AD26" i="21"/>
  <c r="AD24" i="21"/>
  <c r="AD23" i="21"/>
  <c r="AD19" i="2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39" i="22" l="1"/>
  <c r="AT39" i="22" s="1"/>
  <c r="AR54" i="22"/>
  <c r="AT54" i="22" s="1"/>
  <c r="AR40" i="22"/>
  <c r="AT40" i="22" s="1"/>
  <c r="AD47" i="21"/>
  <c r="AD61" i="21"/>
  <c r="AL16" i="22"/>
  <c r="W18" i="22"/>
  <c r="X18" i="22" s="1"/>
  <c r="Y18" i="22" s="1"/>
  <c r="AD19" i="22"/>
  <c r="AP20" i="22"/>
  <c r="AP21" i="22"/>
  <c r="AP22" i="22"/>
  <c r="BA32" i="22"/>
  <c r="AL38" i="22"/>
  <c r="BA41" i="22"/>
  <c r="AP43" i="22"/>
  <c r="AR43" i="22" s="1"/>
  <c r="AP46" i="22"/>
  <c r="BA50" i="22"/>
  <c r="BA53" i="22"/>
  <c r="AP56" i="22"/>
  <c r="AR56" i="22" s="1"/>
  <c r="BA57" i="22"/>
  <c r="AP58" i="22"/>
  <c r="W19" i="22"/>
  <c r="X19" i="22" s="1"/>
  <c r="AD20" i="21"/>
  <c r="AE20" i="21" s="1"/>
  <c r="AF20" i="21" s="1"/>
  <c r="AD50" i="21"/>
  <c r="AD62" i="21"/>
  <c r="W20" i="22"/>
  <c r="AL29" i="22"/>
  <c r="AO29" i="22" s="1"/>
  <c r="AP30" i="22"/>
  <c r="AR47" i="22"/>
  <c r="AR58" i="22"/>
  <c r="AR61" i="22"/>
  <c r="AU61" i="22" s="1"/>
  <c r="AO16" i="22"/>
  <c r="AD53" i="21"/>
  <c r="BA18" i="22"/>
  <c r="AP19" i="22"/>
  <c r="AD20" i="22"/>
  <c r="BA25" i="22"/>
  <c r="AP29" i="22"/>
  <c r="BA37" i="22"/>
  <c r="BA42" i="22"/>
  <c r="AP44" i="22"/>
  <c r="AR46" i="22"/>
  <c r="AT46" i="22" s="1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S16" i="22"/>
  <c r="AT16" i="22" s="1"/>
  <c r="AX16" i="22"/>
  <c r="BB16" i="22" s="1"/>
  <c r="BC16" i="22" s="1"/>
  <c r="AF18" i="22"/>
  <c r="AE18" i="22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O46" i="22" s="1"/>
  <c r="AV46" i="22" s="1"/>
  <c r="AL45" i="22"/>
  <c r="AO45" i="22" s="1"/>
  <c r="AL52" i="22"/>
  <c r="AO52" i="22" s="1"/>
  <c r="AL51" i="22"/>
  <c r="AO51" i="22" s="1"/>
  <c r="AL50" i="22"/>
  <c r="AO50" i="22" s="1"/>
  <c r="AV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O61" i="22" s="1"/>
  <c r="AV61" i="22" s="1"/>
  <c r="AL48" i="22"/>
  <c r="AO48" i="22" s="1"/>
  <c r="AL44" i="22"/>
  <c r="AL42" i="22"/>
  <c r="AL41" i="22"/>
  <c r="AO41" i="22" s="1"/>
  <c r="AL40" i="22"/>
  <c r="AO40" i="22" s="1"/>
  <c r="AL35" i="22"/>
  <c r="AO35" i="22" s="1"/>
  <c r="AL54" i="22"/>
  <c r="AL39" i="22"/>
  <c r="AO39" i="22" s="1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X20" i="22"/>
  <c r="Y20" i="22" s="1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P42" i="22"/>
  <c r="AR42" i="22" s="1"/>
  <c r="AO44" i="22"/>
  <c r="AO54" i="22"/>
  <c r="AD36" i="22"/>
  <c r="AO38" i="22"/>
  <c r="W47" i="22"/>
  <c r="AV48" i="22"/>
  <c r="AU48" i="22"/>
  <c r="AT48" i="22"/>
  <c r="AD50" i="22"/>
  <c r="AR62" i="22"/>
  <c r="AR44" i="22"/>
  <c r="AD49" i="22"/>
  <c r="AV55" i="22"/>
  <c r="AU55" i="22"/>
  <c r="AT55" i="22"/>
  <c r="AO60" i="22"/>
  <c r="AU60" i="22" s="1"/>
  <c r="AD53" i="22"/>
  <c r="AD55" i="22"/>
  <c r="W59" i="22"/>
  <c r="AR59" i="22"/>
  <c r="AT60" i="22"/>
  <c r="AT45" i="22"/>
  <c r="W48" i="22"/>
  <c r="AD62" i="22"/>
  <c r="AO47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 s="1"/>
  <c r="AE47" i="21"/>
  <c r="AF47" i="21" s="1"/>
  <c r="AE48" i="21"/>
  <c r="AF48" i="21" s="1"/>
  <c r="AE25" i="21"/>
  <c r="AF25" i="21" s="1"/>
  <c r="AE30" i="21"/>
  <c r="AF30" i="21" s="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X18" i="21" s="1"/>
  <c r="Y18" i="21" s="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V39" i="22" l="1"/>
  <c r="AU39" i="22"/>
  <c r="AU50" i="22"/>
  <c r="AT61" i="22"/>
  <c r="AV60" i="22"/>
  <c r="AV40" i="22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X47" i="22"/>
  <c r="Y47" i="22" s="1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AW49" i="21" s="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W18" i="21" s="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G201" i="20"/>
  <c r="AG189" i="20"/>
  <c r="AG177" i="20"/>
  <c r="AG165" i="20"/>
  <c r="AG151" i="20"/>
  <c r="AG145" i="20"/>
  <c r="AG139" i="20"/>
  <c r="AG133" i="20"/>
  <c r="AG127" i="20"/>
  <c r="AG121" i="20"/>
  <c r="AG115" i="20"/>
  <c r="AG109" i="20"/>
  <c r="AG102" i="20"/>
  <c r="AG96" i="20"/>
  <c r="AG90" i="20"/>
  <c r="AG84" i="20"/>
  <c r="AG78" i="20"/>
  <c r="AG72" i="20"/>
  <c r="AG66" i="20"/>
  <c r="AG60" i="20"/>
  <c r="AG53" i="20"/>
  <c r="AG47" i="20"/>
  <c r="AG41" i="20"/>
  <c r="AG35" i="20"/>
  <c r="AG29" i="20"/>
  <c r="AG23" i="20"/>
  <c r="AG17" i="20"/>
  <c r="AG11" i="20"/>
  <c r="AB201" i="20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B188" i="20"/>
  <c r="AG188" i="20" s="1"/>
  <c r="AB187" i="20"/>
  <c r="AG187" i="20" s="1"/>
  <c r="AB186" i="20"/>
  <c r="AG186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B176" i="20"/>
  <c r="AG176" i="20" s="1"/>
  <c r="AB175" i="20"/>
  <c r="AG175" i="20" s="1"/>
  <c r="AB174" i="20"/>
  <c r="AG174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B164" i="20"/>
  <c r="AG164" i="20" s="1"/>
  <c r="AB163" i="20"/>
  <c r="AG163" i="20" s="1"/>
  <c r="AB162" i="20"/>
  <c r="AG162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B150" i="20"/>
  <c r="AG150" i="20" s="1"/>
  <c r="AB149" i="20"/>
  <c r="AG149" i="20" s="1"/>
  <c r="AB148" i="20"/>
  <c r="AB147" i="20"/>
  <c r="AB146" i="20"/>
  <c r="AG146" i="20" s="1"/>
  <c r="AB145" i="20"/>
  <c r="AB144" i="20"/>
  <c r="AG144" i="20" s="1"/>
  <c r="AB143" i="20"/>
  <c r="AG143" i="20" s="1"/>
  <c r="AB142" i="20"/>
  <c r="AB141" i="20"/>
  <c r="AB140" i="20"/>
  <c r="AG140" i="20" s="1"/>
  <c r="AB139" i="20"/>
  <c r="AB138" i="20"/>
  <c r="AG138" i="20" s="1"/>
  <c r="AB137" i="20"/>
  <c r="AG137" i="20" s="1"/>
  <c r="AB136" i="20"/>
  <c r="AB135" i="20"/>
  <c r="AB134" i="20"/>
  <c r="AG134" i="20" s="1"/>
  <c r="AB133" i="20"/>
  <c r="AB132" i="20"/>
  <c r="AG132" i="20" s="1"/>
  <c r="AB131" i="20"/>
  <c r="AG131" i="20" s="1"/>
  <c r="AB130" i="20"/>
  <c r="AB129" i="20"/>
  <c r="AB128" i="20"/>
  <c r="AG128" i="20" s="1"/>
  <c r="AB127" i="20"/>
  <c r="AB126" i="20"/>
  <c r="AG126" i="20" s="1"/>
  <c r="AB125" i="20"/>
  <c r="AG125" i="20" s="1"/>
  <c r="AB124" i="20"/>
  <c r="AB123" i="20"/>
  <c r="AB122" i="20"/>
  <c r="AG122" i="20" s="1"/>
  <c r="AB121" i="20"/>
  <c r="AB120" i="20"/>
  <c r="AG120" i="20" s="1"/>
  <c r="AB119" i="20"/>
  <c r="AG119" i="20" s="1"/>
  <c r="AB118" i="20"/>
  <c r="AB117" i="20"/>
  <c r="AB116" i="20"/>
  <c r="AG116" i="20" s="1"/>
  <c r="AB115" i="20"/>
  <c r="AB114" i="20"/>
  <c r="AG114" i="20" s="1"/>
  <c r="AB113" i="20"/>
  <c r="AG113" i="20" s="1"/>
  <c r="AB112" i="20"/>
  <c r="AB111" i="20"/>
  <c r="AB110" i="20"/>
  <c r="AG110" i="20" s="1"/>
  <c r="AB109" i="20"/>
  <c r="AB108" i="20"/>
  <c r="AG108" i="20" s="1"/>
  <c r="AB107" i="20"/>
  <c r="AG107" i="20" s="1"/>
  <c r="AB106" i="20"/>
  <c r="AB105" i="20"/>
  <c r="AB103" i="20"/>
  <c r="AG103" i="20" s="1"/>
  <c r="AB102" i="20"/>
  <c r="AB101" i="20"/>
  <c r="AG101" i="20" s="1"/>
  <c r="AB100" i="20"/>
  <c r="AG100" i="20" s="1"/>
  <c r="AB99" i="20"/>
  <c r="AB98" i="20"/>
  <c r="AB97" i="20"/>
  <c r="AG97" i="20" s="1"/>
  <c r="AB96" i="20"/>
  <c r="AB95" i="20"/>
  <c r="AG95" i="20" s="1"/>
  <c r="AB94" i="20"/>
  <c r="AG94" i="20" s="1"/>
  <c r="AB93" i="20"/>
  <c r="AB92" i="20"/>
  <c r="AB91" i="20"/>
  <c r="AG91" i="20" s="1"/>
  <c r="AB90" i="20"/>
  <c r="AB89" i="20"/>
  <c r="AG89" i="20" s="1"/>
  <c r="AB88" i="20"/>
  <c r="AG88" i="20" s="1"/>
  <c r="AB87" i="20"/>
  <c r="AB86" i="20"/>
  <c r="AB85" i="20"/>
  <c r="AG85" i="20" s="1"/>
  <c r="AB84" i="20"/>
  <c r="AB83" i="20"/>
  <c r="AG83" i="20" s="1"/>
  <c r="AB82" i="20"/>
  <c r="AG82" i="20" s="1"/>
  <c r="AB81" i="20"/>
  <c r="AB80" i="20"/>
  <c r="AB79" i="20"/>
  <c r="AG79" i="20" s="1"/>
  <c r="AB78" i="20"/>
  <c r="AB77" i="20"/>
  <c r="AG77" i="20" s="1"/>
  <c r="AB76" i="20"/>
  <c r="AG76" i="20" s="1"/>
  <c r="AB75" i="20"/>
  <c r="AB74" i="20"/>
  <c r="AB73" i="20"/>
  <c r="AG73" i="20" s="1"/>
  <c r="AB72" i="20"/>
  <c r="AB71" i="20"/>
  <c r="AG71" i="20" s="1"/>
  <c r="AB70" i="20"/>
  <c r="AG70" i="20" s="1"/>
  <c r="AB69" i="20"/>
  <c r="AB68" i="20"/>
  <c r="AB67" i="20"/>
  <c r="AG67" i="20" s="1"/>
  <c r="AB66" i="20"/>
  <c r="AB65" i="20"/>
  <c r="AG65" i="20" s="1"/>
  <c r="AB64" i="20"/>
  <c r="AG64" i="20" s="1"/>
  <c r="AB63" i="20"/>
  <c r="AB62" i="20"/>
  <c r="AB61" i="20"/>
  <c r="AG61" i="20" s="1"/>
  <c r="AB60" i="20"/>
  <c r="AB59" i="20"/>
  <c r="AG59" i="20" s="1"/>
  <c r="AB58" i="20"/>
  <c r="AG58" i="20" s="1"/>
  <c r="AB57" i="20"/>
  <c r="AB56" i="20"/>
  <c r="AB54" i="20"/>
  <c r="AG54" i="20" s="1"/>
  <c r="AB53" i="20"/>
  <c r="AB52" i="20"/>
  <c r="AG52" i="20" s="1"/>
  <c r="AB51" i="20"/>
  <c r="AG51" i="20" s="1"/>
  <c r="AB50" i="20"/>
  <c r="AB49" i="20"/>
  <c r="AB48" i="20"/>
  <c r="AG48" i="20" s="1"/>
  <c r="AB47" i="20"/>
  <c r="AB46" i="20"/>
  <c r="AG46" i="20" s="1"/>
  <c r="AB45" i="20"/>
  <c r="AG45" i="20" s="1"/>
  <c r="AB44" i="20"/>
  <c r="AB43" i="20"/>
  <c r="AB42" i="20"/>
  <c r="AG42" i="20" s="1"/>
  <c r="AB41" i="20"/>
  <c r="AB40" i="20"/>
  <c r="AG40" i="20" s="1"/>
  <c r="AB39" i="20"/>
  <c r="AG39" i="20" s="1"/>
  <c r="AB38" i="20"/>
  <c r="AB37" i="20"/>
  <c r="AB36" i="20"/>
  <c r="AG36" i="20" s="1"/>
  <c r="AB35" i="20"/>
  <c r="AB34" i="20"/>
  <c r="AG34" i="20" s="1"/>
  <c r="AB33" i="20"/>
  <c r="AG33" i="20" s="1"/>
  <c r="AB32" i="20"/>
  <c r="AB31" i="20"/>
  <c r="AB30" i="20"/>
  <c r="AG30" i="20" s="1"/>
  <c r="AB29" i="20"/>
  <c r="AB28" i="20"/>
  <c r="AG28" i="20" s="1"/>
  <c r="AB27" i="20"/>
  <c r="AG27" i="20" s="1"/>
  <c r="AB26" i="20"/>
  <c r="AB25" i="20"/>
  <c r="AB24" i="20"/>
  <c r="AG24" i="20" s="1"/>
  <c r="AB23" i="20"/>
  <c r="AB22" i="20"/>
  <c r="AG22" i="20" s="1"/>
  <c r="AB21" i="20"/>
  <c r="AG21" i="20" s="1"/>
  <c r="AB20" i="20"/>
  <c r="AB19" i="20"/>
  <c r="AB18" i="20"/>
  <c r="AG18" i="20" s="1"/>
  <c r="AB17" i="20"/>
  <c r="AB16" i="20"/>
  <c r="AG16" i="20" s="1"/>
  <c r="AB15" i="20"/>
  <c r="AG15" i="20" s="1"/>
  <c r="AB14" i="20"/>
  <c r="AB13" i="20"/>
  <c r="AB12" i="20"/>
  <c r="AG12" i="20" s="1"/>
  <c r="AB11" i="20"/>
  <c r="AB10" i="20"/>
  <c r="AG10" i="20" s="1"/>
  <c r="AB8" i="20"/>
  <c r="AB7" i="20"/>
  <c r="Z150" i="20"/>
  <c r="Z138" i="20"/>
  <c r="Z126" i="20"/>
  <c r="Z114" i="20"/>
  <c r="Z110" i="20"/>
  <c r="Z109" i="20"/>
  <c r="Z108" i="20"/>
  <c r="Z107" i="20"/>
  <c r="Z101" i="20"/>
  <c r="Z95" i="20"/>
  <c r="Z89" i="20"/>
  <c r="Z83" i="20"/>
  <c r="Z77" i="20"/>
  <c r="Z71" i="20"/>
  <c r="Z65" i="20"/>
  <c r="Z59" i="20"/>
  <c r="Z52" i="20"/>
  <c r="Z46" i="20"/>
  <c r="Z40" i="20"/>
  <c r="Z34" i="20"/>
  <c r="Z28" i="20"/>
  <c r="Z22" i="20"/>
  <c r="Z16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U113" i="20"/>
  <c r="Z113" i="20" s="1"/>
  <c r="U105" i="20"/>
  <c r="U103" i="20"/>
  <c r="Z103" i="20" s="1"/>
  <c r="U102" i="20"/>
  <c r="Z102" i="20" s="1"/>
  <c r="U101" i="20"/>
  <c r="U100" i="20"/>
  <c r="Z100" i="20" s="1"/>
  <c r="Z99" i="20" s="1"/>
  <c r="U99" i="20"/>
  <c r="U98" i="20"/>
  <c r="U97" i="20"/>
  <c r="Z97" i="20" s="1"/>
  <c r="U96" i="20"/>
  <c r="Z96" i="20" s="1"/>
  <c r="U95" i="20"/>
  <c r="U94" i="20"/>
  <c r="Z94" i="20" s="1"/>
  <c r="U93" i="20"/>
  <c r="U92" i="20"/>
  <c r="U91" i="20"/>
  <c r="Z91" i="20" s="1"/>
  <c r="U90" i="20"/>
  <c r="Z90" i="20" s="1"/>
  <c r="U89" i="20"/>
  <c r="U88" i="20"/>
  <c r="Z88" i="20" s="1"/>
  <c r="Z87" i="20" s="1"/>
  <c r="U87" i="20"/>
  <c r="U86" i="20"/>
  <c r="U85" i="20"/>
  <c r="Z85" i="20" s="1"/>
  <c r="U84" i="20"/>
  <c r="Z84" i="20" s="1"/>
  <c r="U83" i="20"/>
  <c r="U82" i="20"/>
  <c r="Z82" i="20" s="1"/>
  <c r="U81" i="20"/>
  <c r="U80" i="20"/>
  <c r="U79" i="20"/>
  <c r="Z79" i="20" s="1"/>
  <c r="U78" i="20"/>
  <c r="Z78" i="20" s="1"/>
  <c r="U77" i="20"/>
  <c r="U76" i="20"/>
  <c r="Z76" i="20" s="1"/>
  <c r="Z75" i="20" s="1"/>
  <c r="U75" i="20"/>
  <c r="U74" i="20"/>
  <c r="U73" i="20"/>
  <c r="Z73" i="20" s="1"/>
  <c r="U72" i="20"/>
  <c r="Z72" i="20" s="1"/>
  <c r="U71" i="20"/>
  <c r="U70" i="20"/>
  <c r="Z70" i="20" s="1"/>
  <c r="U69" i="20"/>
  <c r="U68" i="20"/>
  <c r="U67" i="20"/>
  <c r="Z67" i="20" s="1"/>
  <c r="U66" i="20"/>
  <c r="Z66" i="20" s="1"/>
  <c r="U65" i="20"/>
  <c r="U64" i="20"/>
  <c r="Z64" i="20" s="1"/>
  <c r="Z63" i="20" s="1"/>
  <c r="U63" i="20"/>
  <c r="U62" i="20"/>
  <c r="U61" i="20"/>
  <c r="Z61" i="20" s="1"/>
  <c r="U60" i="20"/>
  <c r="Z60" i="20" s="1"/>
  <c r="U59" i="20"/>
  <c r="U58" i="20"/>
  <c r="Z58" i="20" s="1"/>
  <c r="U57" i="20"/>
  <c r="U56" i="20"/>
  <c r="U54" i="20"/>
  <c r="Z54" i="20" s="1"/>
  <c r="U53" i="20"/>
  <c r="Z53" i="20" s="1"/>
  <c r="U52" i="20"/>
  <c r="U51" i="20"/>
  <c r="Z51" i="20" s="1"/>
  <c r="Z50" i="20" s="1"/>
  <c r="U50" i="20"/>
  <c r="U49" i="20"/>
  <c r="U48" i="20"/>
  <c r="Z48" i="20" s="1"/>
  <c r="U47" i="20"/>
  <c r="Z47" i="20" s="1"/>
  <c r="U46" i="20"/>
  <c r="U45" i="20"/>
  <c r="Z45" i="20" s="1"/>
  <c r="U44" i="20"/>
  <c r="U43" i="20"/>
  <c r="U42" i="20"/>
  <c r="Z42" i="20" s="1"/>
  <c r="U41" i="20"/>
  <c r="Z41" i="20" s="1"/>
  <c r="U40" i="20"/>
  <c r="U39" i="20"/>
  <c r="Z39" i="20" s="1"/>
  <c r="Z38" i="20" s="1"/>
  <c r="U38" i="20"/>
  <c r="U37" i="20"/>
  <c r="U36" i="20"/>
  <c r="Z36" i="20" s="1"/>
  <c r="U35" i="20"/>
  <c r="Z35" i="20" s="1"/>
  <c r="U34" i="20"/>
  <c r="U33" i="20"/>
  <c r="Z33" i="20" s="1"/>
  <c r="U32" i="20"/>
  <c r="U31" i="20"/>
  <c r="U30" i="20"/>
  <c r="Z30" i="20" s="1"/>
  <c r="U29" i="20"/>
  <c r="Z29" i="20" s="1"/>
  <c r="U28" i="20"/>
  <c r="U27" i="20"/>
  <c r="Z27" i="20" s="1"/>
  <c r="Z26" i="20" s="1"/>
  <c r="U26" i="20"/>
  <c r="U25" i="20"/>
  <c r="U24" i="20"/>
  <c r="Z24" i="20" s="1"/>
  <c r="U23" i="20"/>
  <c r="Z23" i="20" s="1"/>
  <c r="U22" i="20"/>
  <c r="U21" i="20"/>
  <c r="Z21" i="20" s="1"/>
  <c r="U20" i="20"/>
  <c r="U19" i="20"/>
  <c r="U18" i="20"/>
  <c r="Z18" i="20" s="1"/>
  <c r="U17" i="20"/>
  <c r="Z17" i="20" s="1"/>
  <c r="U16" i="20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20" i="20"/>
  <c r="Z31" i="20"/>
  <c r="Z32" i="20"/>
  <c r="Z44" i="20"/>
  <c r="Z57" i="20"/>
  <c r="Z56" i="20"/>
  <c r="Z69" i="20"/>
  <c r="Z80" i="20"/>
  <c r="Z81" i="20"/>
  <c r="Z93" i="20"/>
  <c r="Z105" i="20"/>
  <c r="Z7" i="20"/>
  <c r="Z8" i="20"/>
  <c r="Z118" i="20"/>
  <c r="Z129" i="20"/>
  <c r="Z130" i="20"/>
  <c r="Z142" i="20"/>
  <c r="AG14" i="20"/>
  <c r="AG26" i="20"/>
  <c r="AG38" i="20"/>
  <c r="AG50" i="20"/>
  <c r="AG63" i="20"/>
  <c r="AG75" i="20"/>
  <c r="AG87" i="20"/>
  <c r="AG99" i="20"/>
  <c r="AG112" i="20"/>
  <c r="AG124" i="20"/>
  <c r="AG136" i="20"/>
  <c r="AG148" i="20"/>
  <c r="AG161" i="20"/>
  <c r="AG173" i="20"/>
  <c r="AG185" i="20"/>
  <c r="AG197" i="20"/>
  <c r="AG7" i="20"/>
  <c r="AG8" i="20"/>
  <c r="X17" i="18"/>
  <c r="Y17" i="18" s="1"/>
  <c r="Z185" i="20"/>
  <c r="Z106" i="20"/>
  <c r="Z161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33" i="10"/>
  <c r="J47" i="10"/>
  <c r="J45" i="10"/>
  <c r="J41" i="10"/>
  <c r="J42" i="10" s="1"/>
  <c r="J43" i="10" s="1"/>
  <c r="J37" i="10"/>
  <c r="J38" i="10" s="1"/>
  <c r="J39" i="10" s="1"/>
  <c r="I33" i="10"/>
  <c r="G33" i="10"/>
  <c r="H84" i="10" l="1"/>
  <c r="I84" i="10" s="1"/>
  <c r="H80" i="10"/>
  <c r="I80" i="10" s="1"/>
  <c r="G82" i="10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AI65" i="18"/>
  <c r="B65" i="18"/>
  <c r="B66" i="18" s="1"/>
  <c r="B67" i="18" s="1"/>
  <c r="AI64" i="18"/>
  <c r="D63" i="18"/>
  <c r="C63" i="18"/>
  <c r="B63" i="18"/>
  <c r="BH62" i="18"/>
  <c r="BI62" i="18" s="1"/>
  <c r="BE62" i="18"/>
  <c r="BD62" i="18"/>
  <c r="BM62" i="18" s="1"/>
  <c r="AZ62" i="18"/>
  <c r="AY62" i="18"/>
  <c r="AQ62" i="18"/>
  <c r="AN62" i="18"/>
  <c r="AP62" i="18" s="1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P61" i="18"/>
  <c r="AR61" i="18" s="1"/>
  <c r="AT61" i="18" s="1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AY58" i="18"/>
  <c r="AQ58" i="18"/>
  <c r="AR58" i="18" s="1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AY57" i="18"/>
  <c r="AQ57" i="18"/>
  <c r="AN57" i="18"/>
  <c r="AM57" i="18"/>
  <c r="AP57" i="18" s="1"/>
  <c r="AK57" i="18"/>
  <c r="J57" i="18"/>
  <c r="BH56" i="18"/>
  <c r="BI56" i="18" s="1"/>
  <c r="BE56" i="18"/>
  <c r="BD56" i="18"/>
  <c r="BM56" i="18" s="1"/>
  <c r="AZ56" i="18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P52" i="18" s="1"/>
  <c r="AM52" i="18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N50" i="18"/>
  <c r="AM50" i="18"/>
  <c r="AP50" i="18" s="1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N48" i="18"/>
  <c r="AM48" i="18"/>
  <c r="AP48" i="18" s="1"/>
  <c r="AR48" i="18" s="1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P44" i="18" s="1"/>
  <c r="AR44" i="18" s="1"/>
  <c r="AM44" i="18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R32" i="18"/>
  <c r="AQ32" i="18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BA24" i="18" s="1"/>
  <c r="AY24" i="18"/>
  <c r="AR24" i="18"/>
  <c r="AQ24" i="18"/>
  <c r="AN24" i="18"/>
  <c r="AM24" i="18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AZ21" i="18"/>
  <c r="AY21" i="18"/>
  <c r="BA21" i="18" s="1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AZ20" i="18"/>
  <c r="AY20" i="18"/>
  <c r="BA20" i="18" s="1"/>
  <c r="AQ20" i="18"/>
  <c r="AR20" i="18" s="1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AY19" i="18"/>
  <c r="AQ19" i="18"/>
  <c r="AR19" i="18" s="1"/>
  <c r="AN19" i="18"/>
  <c r="AP19" i="18" s="1"/>
  <c r="AM19" i="18"/>
  <c r="AK19" i="18"/>
  <c r="AC19" i="18"/>
  <c r="V19" i="18"/>
  <c r="J19" i="18"/>
  <c r="BH18" i="18"/>
  <c r="BI18" i="18" s="1"/>
  <c r="BE18" i="18"/>
  <c r="BD18" i="18"/>
  <c r="BM18" i="18" s="1"/>
  <c r="BA18" i="18"/>
  <c r="AZ18" i="18"/>
  <c r="AY18" i="18"/>
  <c r="AQ18" i="18"/>
  <c r="AR18" i="18" s="1"/>
  <c r="AN18" i="18"/>
  <c r="AP18" i="18" s="1"/>
  <c r="AM18" i="18"/>
  <c r="AK18" i="18"/>
  <c r="AC18" i="18"/>
  <c r="V18" i="18"/>
  <c r="J18" i="18"/>
  <c r="BH17" i="18"/>
  <c r="BI17" i="18" s="1"/>
  <c r="BE17" i="18"/>
  <c r="BD17" i="18"/>
  <c r="BM17" i="18" s="1"/>
  <c r="AZ17" i="18"/>
  <c r="AY17" i="18"/>
  <c r="AQ17" i="18"/>
  <c r="AR17" i="18" s="1"/>
  <c r="AN17" i="18"/>
  <c r="AM17" i="18"/>
  <c r="AK17" i="18"/>
  <c r="J17" i="18"/>
  <c r="BH16" i="18"/>
  <c r="BI16" i="18" s="1"/>
  <c r="BE16" i="18"/>
  <c r="BD16" i="18"/>
  <c r="BM16" i="18" s="1"/>
  <c r="AZ16" i="18"/>
  <c r="BA16" i="18" s="1"/>
  <c r="AY16" i="18"/>
  <c r="AR16" i="18"/>
  <c r="AQ16" i="18"/>
  <c r="AN16" i="18"/>
  <c r="AM16" i="18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BA15" i="18" s="1"/>
  <c r="AY15" i="18"/>
  <c r="AQ15" i="18"/>
  <c r="AR15" i="18" s="1"/>
  <c r="AP15" i="18"/>
  <c r="AN15" i="18"/>
  <c r="AM15" i="18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5" i="18" s="1"/>
  <c r="AO15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V59" i="17"/>
  <c r="W59" i="17" s="1"/>
  <c r="V54" i="17"/>
  <c r="V53" i="17"/>
  <c r="W53" i="17" s="1"/>
  <c r="V50" i="17"/>
  <c r="V48" i="17"/>
  <c r="V47" i="17"/>
  <c r="V42" i="17"/>
  <c r="W42" i="17" s="1"/>
  <c r="V41" i="17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60" i="16"/>
  <c r="AD54" i="16"/>
  <c r="AD43" i="16"/>
  <c r="AD38" i="16"/>
  <c r="AD31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AC35" i="15"/>
  <c r="V35" i="15"/>
  <c r="AC29" i="15"/>
  <c r="V29" i="15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BM56" i="17" s="1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N54" i="17"/>
  <c r="AM54" i="17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N42" i="17"/>
  <c r="AP42" i="17" s="1"/>
  <c r="AR42" i="17" s="1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BA34" i="17" s="1"/>
  <c r="AY34" i="17"/>
  <c r="AQ34" i="17"/>
  <c r="AR34" i="17" s="1"/>
  <c r="AN34" i="17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P32" i="17" s="1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R27" i="17"/>
  <c r="AQ27" i="17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BM25" i="17" s="1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P22" i="17" s="1"/>
  <c r="AM22" i="17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N62" i="15"/>
  <c r="AP62" i="15" s="1"/>
  <c r="AR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AY56" i="15"/>
  <c r="BA56" i="15" s="1"/>
  <c r="AQ56" i="15"/>
  <c r="AN56" i="15"/>
  <c r="AM56" i="15"/>
  <c r="AK56" i="15"/>
  <c r="J56" i="15"/>
  <c r="BH55" i="15"/>
  <c r="BI55" i="15" s="1"/>
  <c r="BE55" i="15"/>
  <c r="BD55" i="15"/>
  <c r="BM55" i="15" s="1"/>
  <c r="AZ55" i="15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K48" i="15"/>
  <c r="J48" i="15"/>
  <c r="BH47" i="15"/>
  <c r="BI47" i="15" s="1"/>
  <c r="BE47" i="15"/>
  <c r="BD47" i="15"/>
  <c r="BM47" i="15" s="1"/>
  <c r="AZ47" i="15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M41" i="15"/>
  <c r="AK41" i="15"/>
  <c r="J41" i="15"/>
  <c r="BH40" i="15"/>
  <c r="BI40" i="15" s="1"/>
  <c r="BE40" i="15"/>
  <c r="BD40" i="15"/>
  <c r="BM40" i="15" s="1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N39" i="15"/>
  <c r="AP39" i="15" s="1"/>
  <c r="AR39" i="15" s="1"/>
  <c r="AM39" i="15"/>
  <c r="AK39" i="15"/>
  <c r="J39" i="15"/>
  <c r="BH38" i="15"/>
  <c r="BI38" i="15" s="1"/>
  <c r="BE38" i="15"/>
  <c r="BD38" i="15"/>
  <c r="BM38" i="15" s="1"/>
  <c r="AZ38" i="15"/>
  <c r="AY38" i="15"/>
  <c r="AQ38" i="15"/>
  <c r="AR38" i="15" s="1"/>
  <c r="AN38" i="15"/>
  <c r="AM38" i="15"/>
  <c r="AK38" i="15"/>
  <c r="J38" i="15"/>
  <c r="BH37" i="15"/>
  <c r="BI37" i="15" s="1"/>
  <c r="BE37" i="15"/>
  <c r="BD37" i="15"/>
  <c r="BM37" i="15" s="1"/>
  <c r="AZ37" i="15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BM35" i="15" s="1"/>
  <c r="AZ35" i="15"/>
  <c r="AY35" i="15"/>
  <c r="AQ35" i="15"/>
  <c r="AR35" i="15" s="1"/>
  <c r="AN35" i="15"/>
  <c r="AM35" i="15"/>
  <c r="AP35" i="15" s="1"/>
  <c r="AK35" i="15"/>
  <c r="J35" i="15"/>
  <c r="BH34" i="15"/>
  <c r="BI34" i="15" s="1"/>
  <c r="BE34" i="15"/>
  <c r="BD34" i="15"/>
  <c r="BM34" i="15" s="1"/>
  <c r="AZ34" i="15"/>
  <c r="AY34" i="15"/>
  <c r="AR34" i="15"/>
  <c r="AQ34" i="15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R31" i="15"/>
  <c r="AQ31" i="15"/>
  <c r="AN31" i="15"/>
  <c r="AM31" i="15"/>
  <c r="AK31" i="15"/>
  <c r="J31" i="15"/>
  <c r="BH30" i="15"/>
  <c r="BI30" i="15" s="1"/>
  <c r="BE30" i="15"/>
  <c r="BD30" i="15"/>
  <c r="BM30" i="15" s="1"/>
  <c r="AZ30" i="15"/>
  <c r="AY30" i="15"/>
  <c r="AQ30" i="15"/>
  <c r="AR30" i="15" s="1"/>
  <c r="AN30" i="15"/>
  <c r="AM30" i="15"/>
  <c r="AK30" i="15"/>
  <c r="J30" i="15"/>
  <c r="BH29" i="15"/>
  <c r="BI29" i="15" s="1"/>
  <c r="BE29" i="15"/>
  <c r="BD29" i="15"/>
  <c r="BM29" i="15" s="1"/>
  <c r="AZ29" i="15"/>
  <c r="AY29" i="15"/>
  <c r="BA29" i="15" s="1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AZ28" i="15"/>
  <c r="BA28" i="15" s="1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AY24" i="15"/>
  <c r="BA24" i="15" s="1"/>
  <c r="AQ24" i="15"/>
  <c r="AR24" i="15" s="1"/>
  <c r="AN24" i="15"/>
  <c r="AM24" i="15"/>
  <c r="AK24" i="15"/>
  <c r="J24" i="15"/>
  <c r="BH23" i="15"/>
  <c r="BI23" i="15" s="1"/>
  <c r="BE23" i="15"/>
  <c r="BD23" i="15"/>
  <c r="BM23" i="15" s="1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AY22" i="15"/>
  <c r="AQ22" i="15"/>
  <c r="AR22" i="15" s="1"/>
  <c r="AN22" i="15"/>
  <c r="AM22" i="15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K21" i="15"/>
  <c r="J21" i="15"/>
  <c r="BH20" i="15"/>
  <c r="BI20" i="15" s="1"/>
  <c r="BE20" i="15"/>
  <c r="BD20" i="15"/>
  <c r="BM20" i="15" s="1"/>
  <c r="AZ20" i="15"/>
  <c r="AY20" i="15"/>
  <c r="BA20" i="15" s="1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P19" i="15" s="1"/>
  <c r="AK19" i="15"/>
  <c r="J19" i="15"/>
  <c r="BH18" i="15"/>
  <c r="BI18" i="15" s="1"/>
  <c r="BE18" i="15"/>
  <c r="BD18" i="15"/>
  <c r="BM18" i="15" s="1"/>
  <c r="AZ18" i="15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AY16" i="15"/>
  <c r="BA16" i="15" s="1"/>
  <c r="AQ16" i="15"/>
  <c r="AR16" i="15" s="1"/>
  <c r="AN16" i="15"/>
  <c r="AP16" i="15" s="1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62" i="18" l="1"/>
  <c r="AR57" i="18"/>
  <c r="AP22" i="15"/>
  <c r="BA22" i="15"/>
  <c r="AP24" i="15"/>
  <c r="AP29" i="15"/>
  <c r="AP31" i="15"/>
  <c r="BA35" i="15"/>
  <c r="BA37" i="15"/>
  <c r="AP42" i="15"/>
  <c r="AP48" i="15"/>
  <c r="BA48" i="15"/>
  <c r="AP54" i="15"/>
  <c r="AR54" i="15" s="1"/>
  <c r="AT54" i="15" s="1"/>
  <c r="AP61" i="15"/>
  <c r="BA15" i="16"/>
  <c r="BA27" i="16"/>
  <c r="BA29" i="16"/>
  <c r="BA31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R42" i="15"/>
  <c r="AP34" i="16"/>
  <c r="BA34" i="16"/>
  <c r="AP38" i="16"/>
  <c r="AP50" i="16"/>
  <c r="BA52" i="16"/>
  <c r="AR57" i="16"/>
  <c r="AP61" i="16"/>
  <c r="AR61" i="16" s="1"/>
  <c r="BA61" i="16"/>
  <c r="BA21" i="17"/>
  <c r="W50" i="15"/>
  <c r="AD24" i="16"/>
  <c r="AD42" i="16"/>
  <c r="AD56" i="16"/>
  <c r="W41" i="17"/>
  <c r="W50" i="17"/>
  <c r="W60" i="17"/>
  <c r="AD61" i="17"/>
  <c r="AD44" i="17"/>
  <c r="AP16" i="18"/>
  <c r="BA19" i="18"/>
  <c r="BA23" i="18"/>
  <c r="AP24" i="18"/>
  <c r="AP29" i="18"/>
  <c r="BA29" i="18"/>
  <c r="BA31" i="18"/>
  <c r="BA39" i="18"/>
  <c r="AP41" i="18"/>
  <c r="AR41" i="18" s="1"/>
  <c r="BA46" i="18"/>
  <c r="AR51" i="18"/>
  <c r="BA52" i="18"/>
  <c r="BA53" i="18"/>
  <c r="BA56" i="18"/>
  <c r="BA57" i="18"/>
  <c r="BA58" i="18"/>
  <c r="BA61" i="18"/>
  <c r="BA18" i="15"/>
  <c r="AP21" i="15"/>
  <c r="BA27" i="15"/>
  <c r="AP30" i="15"/>
  <c r="BA30" i="15"/>
  <c r="AP38" i="15"/>
  <c r="BA38" i="15"/>
  <c r="AP41" i="15"/>
  <c r="AR41" i="15" s="1"/>
  <c r="AT41" i="15" s="1"/>
  <c r="BA47" i="15"/>
  <c r="AR48" i="15"/>
  <c r="BA49" i="15"/>
  <c r="AP51" i="15"/>
  <c r="BA51" i="15"/>
  <c r="BA55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P27" i="17"/>
  <c r="BA36" i="17"/>
  <c r="AP44" i="17"/>
  <c r="AR44" i="17" s="1"/>
  <c r="AP46" i="17"/>
  <c r="AR46" i="17" s="1"/>
  <c r="BA46" i="17"/>
  <c r="BA48" i="17"/>
  <c r="BA52" i="17"/>
  <c r="AP55" i="17"/>
  <c r="BA59" i="17"/>
  <c r="Y12" i="15"/>
  <c r="Z12" i="15" s="1"/>
  <c r="AD35" i="15"/>
  <c r="AD20" i="15"/>
  <c r="AE20" i="15" s="1"/>
  <c r="AD53" i="15"/>
  <c r="AD42" i="15"/>
  <c r="AD55" i="16"/>
  <c r="AD61" i="16"/>
  <c r="AD47" i="17"/>
  <c r="AD53" i="17"/>
  <c r="AD59" i="17"/>
  <c r="AL17" i="18"/>
  <c r="AO17" i="18" s="1"/>
  <c r="AL19" i="18"/>
  <c r="AO19" i="18" s="1"/>
  <c r="AR50" i="18"/>
  <c r="AI72" i="18"/>
  <c r="BA16" i="17"/>
  <c r="AP20" i="17"/>
  <c r="AP23" i="17"/>
  <c r="BA23" i="17"/>
  <c r="AP34" i="17"/>
  <c r="BA51" i="17"/>
  <c r="AP54" i="17"/>
  <c r="AR54" i="17" s="1"/>
  <c r="AT54" i="17" s="1"/>
  <c r="W29" i="15"/>
  <c r="W18" i="15"/>
  <c r="X18" i="15" s="1"/>
  <c r="AD30" i="15"/>
  <c r="W37" i="15"/>
  <c r="W26" i="15"/>
  <c r="W38" i="15"/>
  <c r="W47" i="15"/>
  <c r="AD43" i="15"/>
  <c r="AD49" i="15"/>
  <c r="AD55" i="15"/>
  <c r="AD61" i="15"/>
  <c r="AD37" i="16"/>
  <c r="AD44" i="16"/>
  <c r="W54" i="17"/>
  <c r="AF12" i="17"/>
  <c r="AG12" i="17" s="1"/>
  <c r="AD17" i="16"/>
  <c r="AD26" i="16"/>
  <c r="AD32" i="16"/>
  <c r="AD50" i="16"/>
  <c r="AD62" i="16"/>
  <c r="AD48" i="17"/>
  <c r="AP17" i="18"/>
  <c r="BA17" i="18"/>
  <c r="BA30" i="18"/>
  <c r="BA38" i="18"/>
  <c r="BA42" i="18"/>
  <c r="AP43" i="18"/>
  <c r="AR43" i="18" s="1"/>
  <c r="AP45" i="18"/>
  <c r="AR45" i="18" s="1"/>
  <c r="AT45" i="18" s="1"/>
  <c r="BA45" i="18"/>
  <c r="AP49" i="18"/>
  <c r="BA50" i="18"/>
  <c r="AP60" i="18"/>
  <c r="AR60" i="18" s="1"/>
  <c r="BA62" i="18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O43" i="18" s="1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V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V61" i="18"/>
  <c r="AD30" i="18"/>
  <c r="AT43" i="18"/>
  <c r="AU46" i="18"/>
  <c r="AT46" i="18"/>
  <c r="AD35" i="18"/>
  <c r="AD42" i="18"/>
  <c r="W55" i="18"/>
  <c r="AD36" i="18"/>
  <c r="AR40" i="18"/>
  <c r="AU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E19" i="17" s="1"/>
  <c r="AF19" i="17" s="1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E55" i="17" s="1"/>
  <c r="AF55" i="17" s="1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25" i="17"/>
  <c r="AF25" i="17" s="1"/>
  <c r="AE31" i="17"/>
  <c r="AF31" i="17" s="1"/>
  <c r="AE37" i="17"/>
  <c r="AF37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S29" i="16" s="1"/>
  <c r="AT29" i="16" s="1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X29" i="16"/>
  <c r="BB29" i="16" s="1"/>
  <c r="BC29" i="16" s="1"/>
  <c r="AO30" i="16"/>
  <c r="AT41" i="16"/>
  <c r="AT45" i="16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O34" i="17" s="1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U18" i="18"/>
  <c r="AU29" i="16"/>
  <c r="AV29" i="16"/>
  <c r="AF17" i="17"/>
  <c r="AU60" i="15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E54" i="18"/>
  <c r="AF54" i="18" s="1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Y53" i="18"/>
  <c r="X53" i="18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E24" i="18"/>
  <c r="AF24" i="18" s="1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F12" i="6" l="1"/>
  <c r="L12" i="6"/>
  <c r="F13" i="6"/>
  <c r="L13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<sst xmlns="http://schemas.openxmlformats.org/spreadsheetml/2006/main" count="9434" uniqueCount="762">
  <si>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</si>
  <si>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</si>
  <si>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</si>
  <si>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</si>
  <si>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</si>
  <si>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</si>
  <si>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</si>
  <si>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</si>
  <si>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</si>
  <si>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</si>
  <si>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</si>
  <si>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</si>
  <si>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</si>
  <si>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</si>
  <si>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</si>
  <si>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</si>
  <si>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</si>
  <si>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</si>
  <si>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</si>
  <si>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</si>
  <si>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</si>
  <si>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</si>
  <si>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</si>
  <si>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</si>
  <si>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</si>
  <si>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</si>
  <si>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</si>
  <si>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</si>
  <si>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</si>
  <si>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</si>
  <si>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</si>
  <si>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</si>
  <si>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</si>
  <si>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</si>
  <si>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</si>
  <si>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</si>
  <si>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</si>
  <si>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</si>
  <si>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</si>
  <si>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</si>
  <si>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</si>
  <si>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</si>
  <si>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</si>
  <si>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</si>
  <si>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</si>
  <si>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</si>
  <si>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</si>
  <si>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</si>
  <si>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</si>
  <si>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</si>
  <si>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</si>
  <si>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</si>
  <si>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</si>
  <si>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</si>
  <si>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</si>
  <si>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</si>
  <si>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</si>
  <si>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</si>
  <si>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</si>
  <si>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</si>
  <si>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</si>
  <si>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</si>
  <si>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</si>
  <si>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</si>
  <si>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</si>
  <si>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</si>
  <si>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</si>
  <si>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</si>
  <si>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</si>
  <si>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</si>
  <si>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</si>
  <si>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</si>
  <si>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</si>
  <si>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</si>
  <si>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</si>
  <si>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</si>
  <si>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</si>
  <si>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</si>
  <si>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</si>
  <si>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</si>
  <si>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</si>
  <si>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</si>
  <si>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</si>
  <si>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</si>
  <si>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</si>
  <si>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</si>
  <si>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</si>
  <si>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</si>
  <si>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</si>
  <si>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</si>
  <si>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</si>
  <si>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</si>
  <si>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</si>
  <si>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</si>
  <si>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</si>
  <si>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</si>
  <si>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</si>
  <si>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</si>
  <si>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</si>
  <si>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</si>
  <si>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</si>
  <si>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</si>
  <si>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</si>
  <si>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</si>
  <si>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</si>
  <si>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</si>
  <si>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</si>
  <si>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</si>
  <si>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</si>
  <si>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</si>
  <si>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</si>
  <si>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</si>
  <si>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</si>
  <si>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</si>
  <si>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</si>
  <si>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</si>
  <si>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</si>
  <si>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</si>
  <si>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</si>
  <si>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</si>
  <si>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</si>
  <si>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</si>
  <si>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</si>
  <si>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</si>
  <si>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</si>
  <si>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</si>
  <si>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</si>
  <si>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</si>
  <si>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</si>
  <si>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</si>
  <si>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</si>
  <si>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</si>
  <si>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</si>
  <si>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</si>
  <si>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</si>
  <si>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</si>
  <si>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</si>
  <si>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</si>
  <si>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</si>
  <si>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</si>
  <si>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</si>
  <si>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</si>
  <si>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</si>
  <si>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</si>
  <si>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</si>
  <si>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</si>
  <si>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</si>
  <si>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</si>
  <si>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</si>
  <si>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</si>
  <si>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</si>
  <si>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</si>
  <si>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</si>
  <si>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</si>
  <si>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</si>
  <si>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</si>
  <si>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</si>
  <si>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</si>
  <si>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</si>
  <si>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</si>
  <si>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</si>
  <si>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</si>
  <si>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</si>
  <si>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</si>
  <si>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</si>
  <si>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</si>
  <si>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</si>
  <si>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</si>
  <si>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</si>
  <si>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</si>
  <si>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</si>
  <si>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</si>
  <si>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</si>
  <si>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</si>
  <si>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</si>
  <si>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</si>
  <si>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</si>
  <si>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</si>
  <si>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</si>
  <si>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</si>
  <si>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</si>
  <si>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</si>
  <si>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</si>
  <si>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</si>
  <si>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</si>
  <si>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</si>
  <si>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</si>
  <si>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</si>
  <si>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</si>
  <si>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</si>
  <si>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</si>
  <si>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</si>
  <si>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</si>
  <si>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</si>
  <si>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</si>
  <si>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</si>
  <si>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</si>
  <si>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</si>
  <si>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</si>
  <si>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</si>
  <si>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</si>
  <si>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</si>
  <si>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</si>
  <si>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</si>
  <si>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</si>
  <si>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</si>
  <si>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</si>
  <si>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</si>
  <si>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</si>
  <si>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</si>
  <si>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</si>
  <si>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</si>
  <si>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</si>
  <si>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</si>
  <si>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</si>
  <si>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</si>
  <si>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</si>
  <si>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</si>
  <si>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</si>
  <si>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</si>
  <si>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</si>
  <si>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</si>
  <si>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</si>
  <si>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</si>
  <si>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</si>
  <si>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</si>
  <si>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</si>
  <si>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</si>
  <si>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</si>
  <si>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</si>
  <si>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</si>
  <si>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</si>
  <si>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</si>
  <si>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</si>
  <si>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</si>
  <si>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</si>
  <si>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</si>
  <si>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</si>
  <si>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</si>
  <si>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</si>
  <si>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</si>
  <si>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</si>
  <si>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</si>
  <si>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</si>
  <si>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</si>
  <si>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</si>
  <si>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</si>
  <si>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</si>
  <si>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</si>
  <si>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</si>
  <si>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</si>
  <si>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</si>
  <si>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</si>
  <si>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</si>
  <si>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</si>
  <si>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</si>
  <si>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</si>
  <si>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</si>
  <si>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</si>
  <si>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</si>
  <si>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</si>
  <si>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</si>
  <si>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</si>
  <si>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</si>
  <si>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</si>
  <si>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</si>
  <si>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</si>
  <si>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</si>
  <si>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</si>
  <si>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</si>
  <si>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</si>
  <si>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</si>
  <si>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</si>
  <si>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</si>
  <si>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</si>
  <si>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</si>
  <si>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</si>
  <si>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</si>
  <si>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</si>
  <si>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</si>
  <si>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</si>
  <si>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</si>
  <si>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</si>
  <si>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</si>
  <si>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</si>
  <si>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</si>
  <si>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</si>
  <si>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</si>
  <si>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</si>
  <si>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</si>
  <si>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</si>
  <si>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</si>
  <si>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</si>
  <si>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</si>
  <si>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</si>
  <si>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</si>
  <si>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</si>
  <si>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</si>
  <si>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</si>
  <si>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</si>
  <si>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</si>
  <si>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</si>
  <si>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</si>
  <si>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</si>
  <si>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</si>
  <si>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</si>
  <si>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</si>
  <si>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</si>
  <si>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</si>
  <si>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</si>
  <si>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</si>
  <si>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</si>
  <si>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</si>
  <si>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</si>
  <si>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</si>
  <si>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</si>
  <si>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</si>
  <si>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</si>
  <si>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</si>
  <si>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</si>
  <si>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</si>
  <si>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</si>
  <si>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</si>
  <si>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</si>
  <si>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</si>
  <si>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</si>
  <si>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</si>
  <si>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</si>
  <si>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</si>
  <si>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</si>
  <si>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</si>
  <si>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</si>
  <si>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</si>
  <si>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</si>
  <si>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</si>
  <si>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</si>
  <si>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</si>
  <si>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</si>
  <si>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</si>
  <si>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</si>
  <si>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</si>
  <si>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</si>
  <si>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</si>
  <si>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</si>
  <si>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</si>
  <si>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</si>
  <si>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</si>
  <si>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</si>
  <si>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</si>
  <si>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</si>
  <si>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</si>
  <si>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</si>
  <si>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</si>
  <si>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</si>
  <si>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</si>
  <si>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</si>
  <si>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</si>
  <si>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</si>
  <si>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</si>
  <si>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</si>
  <si>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</si>
  <si>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</si>
  <si>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</si>
  <si>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</si>
  <si>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</si>
  <si>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</si>
  <si>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</si>
  <si>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</si>
  <si>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</si>
  <si>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</si>
  <si>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</si>
  <si>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</si>
  <si>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</si>
  <si>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</si>
  <si>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</si>
  <si>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</si>
  <si>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</si>
  <si>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</si>
  <si>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</si>
  <si>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</si>
  <si>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</si>
  <si>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</si>
  <si>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</si>
  <si>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</si>
  <si>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</si>
  <si>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</si>
  <si>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</si>
  <si>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</si>
  <si>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</si>
  <si>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</si>
  <si>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</si>
  <si>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</si>
  <si>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</si>
  <si>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</si>
  <si>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</si>
  <si>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</si>
  <si>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</si>
  <si>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</si>
  <si>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</si>
  <si>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</si>
  <si>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</si>
  <si>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</si>
  <si>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</si>
  <si>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</si>
  <si>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</si>
  <si>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</si>
  <si>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</si>
  <si>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</si>
  <si>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</si>
  <si>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</si>
  <si>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</si>
  <si>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</si>
  <si>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</si>
  <si>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</si>
  <si>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</si>
  <si>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</si>
  <si>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</si>
  <si>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</si>
  <si>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</si>
  <si>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</si>
  <si>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</si>
  <si>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</si>
  <si>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</si>
  <si>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</si>
  <si>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</si>
  <si>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</si>
  <si>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</si>
  <si>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</si>
  <si>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</si>
  <si>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</si>
  <si>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</si>
  <si>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</si>
  <si>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</si>
  <si>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</si>
  <si>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</si>
  <si>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</si>
  <si>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</si>
  <si>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</si>
  <si>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</si>
  <si>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</si>
  <si>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</si>
  <si>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</si>
  <si>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</si>
  <si>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</si>
  <si>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</si>
  <si>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</si>
  <si>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</si>
  <si>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</si>
  <si>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</si>
  <si>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</si>
  <si>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</si>
  <si>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</si>
  <si>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</si>
  <si>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</si>
  <si>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</si>
  <si>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</si>
  <si>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</si>
  <si>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</si>
  <si>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</si>
  <si>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</si>
  <si>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</si>
  <si>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</si>
  <si>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</si>
  <si>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</si>
  <si>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</si>
  <si>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</si>
  <si>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</si>
  <si>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</si>
  <si>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</si>
  <si>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</si>
  <si>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</si>
  <si>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</si>
  <si>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</si>
  <si>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</si>
  <si>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</si>
  <si>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</si>
  <si>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</si>
  <si>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</si>
  <si>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</si>
  <si>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</si>
  <si>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</si>
  <si>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</si>
  <si>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</si>
  <si>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</si>
  <si>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</si>
  <si>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</si>
  <si>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</si>
  <si>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</si>
  <si>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</si>
  <si>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</si>
  <si>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</si>
  <si>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</si>
  <si>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</si>
  <si>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</si>
  <si>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</si>
  <si>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</si>
  <si>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</si>
  <si>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</si>
  <si>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</si>
  <si>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</si>
  <si>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</si>
  <si>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</si>
  <si>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</si>
  <si>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</si>
  <si>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</si>
  <si>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</si>
  <si>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</si>
  <si>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</si>
  <si>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</si>
  <si>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</si>
  <si>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</si>
  <si>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</si>
  <si>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</si>
  <si>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</si>
  <si>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</si>
  <si>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</si>
  <si>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</si>
  <si>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</si>
  <si>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</si>
  <si>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</si>
  <si>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</si>
  <si>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</si>
  <si>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</si>
  <si>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</si>
  <si>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</si>
  <si>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</si>
  <si>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</si>
  <si>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</si>
  <si>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</si>
  <si>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</si>
  <si>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</si>
  <si>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</si>
  <si>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</si>
  <si>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</si>
  <si>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</si>
  <si>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</si>
  <si>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</si>
  <si>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</si>
  <si>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</si>
  <si>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</si>
  <si>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</si>
  <si>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</si>
  <si>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</si>
  <si>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</si>
  <si>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</si>
  <si>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</si>
  <si>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</si>
  <si>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</si>
  <si>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</si>
  <si>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</si>
  <si>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</si>
  <si>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</si>
  <si>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</si>
  <si>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</si>
  <si>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</si>
  <si>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</si>
  <si>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</si>
  <si>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</si>
  <si>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</si>
  <si>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</si>
  <si>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</si>
  <si>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</si>
  <si>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</si>
  <si>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</si>
  <si>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</si>
  <si>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</si>
  <si>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</si>
  <si>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</si>
  <si>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</si>
  <si>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</si>
  <si>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</si>
  <si>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</si>
  <si>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</si>
  <si>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</si>
  <si>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</si>
  <si>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</si>
  <si>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</si>
  <si>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</si>
  <si>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</si>
  <si>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</si>
  <si>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</si>
  <si>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</si>
  <si>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</si>
  <si>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</si>
  <si>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</si>
  <si>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</si>
  <si>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</si>
  <si>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</si>
  <si>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</si>
  <si>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</si>
  <si>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</si>
  <si>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</si>
  <si>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</si>
  <si>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</si>
  <si>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</si>
  <si>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</si>
  <si>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</si>
  <si>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</si>
  <si>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</si>
  <si>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</si>
  <si>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</si>
  <si>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</si>
  <si>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</si>
  <si>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</si>
  <si>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</si>
  <si>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</si>
  <si>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</si>
  <si>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</si>
  <si>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</si>
  <si>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</si>
  <si>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</si>
  <si>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</si>
  <si>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</si>
  <si>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</si>
  <si>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</si>
  <si>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</si>
  <si>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</si>
  <si>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</si>
  <si>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</si>
  <si>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</si>
  <si>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</si>
  <si>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</si>
  <si>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</si>
  <si>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</si>
  <si>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</si>
  <si>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</si>
  <si>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</si>
  <si>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</si>
  <si>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</si>
  <si>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</si>
  <si>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</si>
  <si>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</si>
  <si>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</si>
  <si>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</si>
  <si>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</si>
  <si>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</si>
  <si>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</si>
  <si>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</si>
  <si>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</si>
  <si>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</si>
  <si>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</si>
  <si>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</si>
  <si>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</si>
  <si>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</si>
  <si>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</si>
  <si>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</si>
  <si>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</si>
  <si>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</si>
  <si>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</si>
  <si>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</si>
  <si>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</si>
  <si>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</si>
  <si>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</si>
  <si>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</si>
  <si>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</si>
  <si>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</si>
  <si>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</si>
  <si>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</si>
  <si>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</si>
  <si>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</si>
  <si>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</si>
  <si>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</si>
  <si>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</si>
  <si>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</si>
  <si>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</si>
  <si>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</si>
  <si>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</si>
  <si>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</si>
  <si>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</si>
  <si>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</si>
  <si>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</si>
  <si>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</si>
  <si>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</si>
  <si>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</si>
  <si>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</si>
  <si>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</si>
  <si>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</si>
  <si>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</si>
  <si>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</si>
  <si>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</si>
  <si>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</si>
  <si>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</si>
  <si>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</si>
  <si>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</si>
  <si>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</si>
  <si>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</si>
  <si>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</si>
  <si>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</si>
  <si>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</si>
  <si>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</si>
  <si>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</si>
  <si>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</si>
  <si>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</si>
  <si>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</si>
  <si>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</si>
  <si>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</si>
  <si>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</si>
  <si>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</si>
  <si>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</si>
  <si>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</si>
  <si>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</si>
  <si>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</si>
  <si>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</si>
  <si>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</si>
  <si>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</si>
  <si>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</si>
  <si>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</si>
  <si>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</si>
  <si>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</si>
  <si>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</si>
  <si>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</si>
  <si>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</si>
  <si>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</si>
  <si>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</si>
  <si>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</si>
  <si>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</si>
  <si>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</si>
  <si>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</si>
  <si>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</si>
  <si>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</si>
  <si>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</si>
  <si>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</si>
  <si>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</si>
  <si>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</si>
  <si>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</si>
  <si>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</si>
  <si>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</si>
  <si>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</si>
  <si>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</si>
  <si>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</si>
  <si>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</si>
  <si>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</si>
  <si>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</si>
  <si>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</si>
  <si>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</si>
  <si>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</si>
  <si>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</si>
  <si>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</si>
  <si>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</si>
  <si>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</si>
  <si>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</si>
  <si>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</si>
  <si>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</si>
  <si>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</si>
  <si>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</si>
  <si>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</si>
  <si>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</si>
  <si>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</si>
  <si>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</si>
  <si>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</si>
  <si>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</si>
  <si>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SHEER BATISTE C/W IVORY </t>
  </si>
  <si>
    <t xml:space="preserve">SALA PUERTA </t>
  </si>
  <si>
    <t xml:space="preserve">RECAMARA PRINCIPAL </t>
  </si>
  <si>
    <t xml:space="preserve">RECAMARA SECUNDARIA </t>
  </si>
  <si>
    <t xml:space="preserve">RESIDENCIAL CIMALTA LUXURY  TOWNHOUSE </t>
  </si>
  <si>
    <t xml:space="preserve">VERONICA RIVERA </t>
  </si>
  <si>
    <t xml:space="preserve">AV MIZAR 156  COL BUENAVISTA IN 301 TIJUANA CIMALTA </t>
  </si>
  <si>
    <t>664 252 1950</t>
  </si>
  <si>
    <t xml:space="preserve">BS 260121 B CORTINA </t>
  </si>
  <si>
    <t>IVA 8%</t>
  </si>
  <si>
    <t xml:space="preserve">IVA  8%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</si>
</sst>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90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29" fillId="2" borderId="59" xfId="0" applyFont="1" applyFill="1" applyBorder="1" applyAlignment="1">
      <alignment horizontal="left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C1" zoomScale="85" zoomScaleNormal="85" workbookViewId="0">
      <selection activeCell="W71" sqref="W71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260121 B CORTINA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RESIDENCIAL CIMALTA LUXURY  TOWNHOUSE </v>
      </c>
      <c r="L4" s="340"/>
      <c r="N4" s="340" t="str">
        <f>'FILL QUOTE-CALCULATIONS'!O6</f>
        <v xml:space="preserve">AV MIZAR 156  COL BUENAVISTA IN 301 TIJUANA CIMALTA 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VERONICA RIVERA </v>
      </c>
      <c r="L7" s="340"/>
      <c r="N7" s="347" t="str">
        <f>'FILL QUOTE-CALCULATIONS'!O9</f>
        <v>664 252 1950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46043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10" t="str">
        <f>'FILL QUOTE-CALCULATIONS'!P12:S12</f>
        <v>HERRAJE</v>
      </c>
      <c r="Q10" s="910"/>
      <c r="R10" s="910"/>
      <c r="S10" s="910"/>
      <c r="T10" s="352" t="str">
        <f>'FILL QUOTE-CALCULATIONS'!T12</f>
        <v>CORTINAS</v>
      </c>
      <c r="U10" s="352" t="str">
        <f>'FILL QUOTE-CALCULATIONS'!W12</f>
        <v>HERRAJE</v>
      </c>
      <c r="V10" s="910" t="str">
        <f>'FILL QUOTE-CALCULATIONS'!AB12</f>
        <v>TOTALES</v>
      </c>
      <c r="W10" s="910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PNL-DER.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FRESCURA (TERGAL)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SHEER PLAIN (BATISTE)</v>
      </c>
      <c r="J12" s="360" t="str">
        <f>'FILL QUOTE-CALCULATIONS'!J15</f>
        <v/>
      </c>
      <c r="K12" s="360" t="str">
        <f>IF(OR(C12&lt;1,C12=""),"",'FILL QUOTE-CALCULATIONS'!K15)</f>
        <v xml:space="preserve">SHEER BATISTE C/W IVORY 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SALA PUERTA </v>
      </c>
      <c r="N12" s="362">
        <f>IF(OR(C12&lt;1,C12=""),"",'FILL QUOTE-CALCULATIONS'!N15)</f>
        <v>111.25</v>
      </c>
      <c r="O12" s="362">
        <f>IF(OR(C12&lt;1,C12=""),"",'FILL QUOTE-CALCULATIONS'!O15)</f>
        <v>99</v>
      </c>
      <c r="P12" s="360" t="str">
        <f>IF(OR(C12&lt;1,C12=""),"",IF('FILL QUOTE-CALCULATIONS'!$S$4="INGLES",'FILL QUOTE-CALCULATIONS'!P15, VLOOKUP('FILL QUOTE-CALCULATIONS'!P15,'DROP LIST'!$E$25:$F$27,2,0)))</f>
        <v>AL TECHO</v>
      </c>
      <c r="Q12" s="360" t="str">
        <f>IF(OR(C12&lt;1,C12=""),"",IF('FILL QUOTE-CALCULATIONS'!$S$4="INGLES",'FILL QUOTE-CALCULATIONS'!Q15,VLOOKUP('FILL QUOTE-CALCULATIONS'!Q15,'DROP LIST'!$H$25:$I$36,2,0)))</f>
        <v>HOTELERO - BASTON - RIPP.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217.8</v>
      </c>
      <c r="U12" s="364">
        <f>IF(OR(C12&lt;1,C12=""),"",'FILL QUOTE-CALCULATIONS'!W15)</f>
        <v>135.25</v>
      </c>
      <c r="V12" s="365">
        <f>IF(OR(C12&lt;1,C12=""),"",IF('FILL QUOTE-CALCULATIONS'!$S$3="DOLLARS",'FILL QUOTE-CALCULATIONS'!AB15,'FILL QUOTE-CALCULATIONS'!AB15*'FILL QUOTE-CALCULATIONS'!$AC$4))</f>
        <v>353.05</v>
      </c>
      <c r="W12" s="366">
        <f>IF(OR(C12&lt;1,C12=""),"",IF('FILL QUOTE-CALCULATIONS'!$S$3="DOLLARS",'FILL QUOTE-CALCULATIONS'!AC15,'FILL QUOTE-CALCULATIONS'!AC15*'FILL QUOTE-CALCULATIONS'!$AC$4))</f>
        <v>353.05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PNL-DER.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SHEER PLAIN (BATISTE)</v>
      </c>
      <c r="J13" s="360" t="str">
        <f>'FILL QUOTE-CALCULATIONS'!J16</f>
        <v/>
      </c>
      <c r="K13" s="360" t="str">
        <f>IF(OR(C13&lt;1,C13=""),"",'FILL QUOTE-CALCULATIONS'!K16)</f>
        <v xml:space="preserve">SHEER BATISTE C/W IVORY 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RECAMARA PRINCIPAL </v>
      </c>
      <c r="N13" s="362">
        <f>IF(OR(C13&lt;1,C13=""),"",'FILL QUOTE-CALCULATIONS'!N16)</f>
        <v>117.25</v>
      </c>
      <c r="O13" s="362">
        <f>IF(OR(C13&lt;1,C13=""),"",'FILL QUOTE-CALCULATIONS'!O16)</f>
        <v>99.25</v>
      </c>
      <c r="P13" s="360" t="str">
        <f>IF(OR(C13&lt;1,C13=""),"",IF('FILL QUOTE-CALCULATIONS'!$S$4="INGLES",'FILL QUOTE-CALCULATIONS'!P16, VLOOKUP('FILL QUOTE-CALCULATIONS'!P16,'DROP LIST'!$E$25:$F$27,2,0)))</f>
        <v>AL TECHO</v>
      </c>
      <c r="Q13" s="360" t="str">
        <f>IF(OR(C13&lt;1,C13=""),"",IF('FILL QUOTE-CALCULATIONS'!$S$4="INGLES",'FILL QUOTE-CALCULATIONS'!Q16,VLOOKUP('FILL QUOTE-CALCULATIONS'!Q16,'DROP LIST'!$H$25:$I$36,2,0)))</f>
        <v>HOTELERO - BASTON - RIPP.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235.9</v>
      </c>
      <c r="U13" s="364">
        <f>IF(OR(C13&lt;1,C13=""),"",'FILL QUOTE-CALCULATIONS'!W16)</f>
        <v>142.05000000000001</v>
      </c>
      <c r="V13" s="365">
        <f>IF(OR(C13&lt;1,C13=""),"",IF('FILL QUOTE-CALCULATIONS'!$S$3="DOLLARS",'FILL QUOTE-CALCULATIONS'!AB16,'FILL QUOTE-CALCULATIONS'!AB16*'FILL QUOTE-CALCULATIONS'!$AC$4))</f>
        <v>377.95000000000005</v>
      </c>
      <c r="W13" s="366">
        <f>IF(OR(C13&lt;1,C13=""),"",IF('FILL QUOTE-CALCULATIONS'!$S$3="DOLLARS",'FILL QUOTE-CALCULATIONS'!AC16,'FILL QUOTE-CALCULATIONS'!AC16*'FILL QUOTE-CALCULATIONS'!$AC$4))</f>
        <v>377.95000000000005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tr">
        <f>IF(OR(C14&lt;1,C14=""),"",IF('FILL QUOTE-CALCULATIONS'!$S$4="INGLES",'FILL QUOTE-CALCULATIONS'!F17,VLOOKUP('FILL QUOTE-CALCULATIONS'!F17,'DROP LIST'!$H$7:$I$19,2,0)))</f>
        <v>FRESCURA (TERGAL)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SHEER PLAIN (BATISTE)</v>
      </c>
      <c r="J14" s="360" t="str">
        <f>'FILL QUOTE-CALCULATIONS'!J17</f>
        <v/>
      </c>
      <c r="K14" s="360" t="str">
        <f>IF(OR(C14&lt;1,C14=""),"",'FILL QUOTE-CALCULATIONS'!K17)</f>
        <v xml:space="preserve">SHEER BATISTE C/W IVORY 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RECAMARA SECUNDARIA </v>
      </c>
      <c r="N14" s="362">
        <f>IF(OR(C14&lt;1,C14=""),"",'FILL QUOTE-CALCULATIONS'!N17)</f>
        <v>60</v>
      </c>
      <c r="O14" s="362">
        <f>IF(OR(C14&lt;1,C14=""),"",'FILL QUOTE-CALCULATIONS'!O17)</f>
        <v>98.625</v>
      </c>
      <c r="P14" s="360" t="str">
        <f>IF(OR(C14&lt;1,C14=""),"",IF('FILL QUOTE-CALCULATIONS'!$S$4="INGLES",'FILL QUOTE-CALCULATIONS'!P17, VLOOKUP('FILL QUOTE-CALCULATIONS'!P17,'DROP LIST'!$E$25:$F$27,2,0)))</f>
        <v>AL TECHO</v>
      </c>
      <c r="Q14" s="360" t="str">
        <f>IF(OR(C14&lt;1,C14=""),"",IF('FILL QUOTE-CALCULATIONS'!$S$4="INGLES",'FILL QUOTE-CALCULATIONS'!Q17,VLOOKUP('FILL QUOTE-CALCULATIONS'!Q17,'DROP LIST'!$H$25:$I$36,2,0)))</f>
        <v>HOTELERO - BASTON - RIPP.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BLANCO</v>
      </c>
      <c r="T14" s="363">
        <f>IF(OR(C14&lt;1,C14=""),"",'FILL QUOTE-CALCULATIONS'!T17)</f>
        <v>133.55000000000001</v>
      </c>
      <c r="U14" s="364">
        <f>IF(OR(C14&lt;1,C14=""),"",'FILL QUOTE-CALCULATIONS'!W17)</f>
        <v>77.2</v>
      </c>
      <c r="V14" s="365">
        <f>IF(OR(C14&lt;1,C14=""),"",IF('FILL QUOTE-CALCULATIONS'!$S$3="DOLLARS",'FILL QUOTE-CALCULATIONS'!AB17,'FILL QUOTE-CALCULATIONS'!AB17*'FILL QUOTE-CALCULATIONS'!$AC$4))</f>
        <v>210.75</v>
      </c>
      <c r="W14" s="366">
        <f>IF(OR(C14&lt;1,C14=""),"",IF('FILL QUOTE-CALCULATIONS'!$S$3="DOLLARS",'FILL QUOTE-CALCULATIONS'!AC17,'FILL QUOTE-CALCULATIONS'!AC17*'FILL QUOTE-CALCULATIONS'!$AC$4))</f>
        <v>210.75</v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 t="str">
        <f>'FILL QUOTE-CALCULATIONS'!J18</f>
        <v/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>IVA 8%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37.67</v>
      </c>
      <c r="W62" s="381">
        <f>IF(V62="","",V62*C62)</f>
        <v>37.67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941.75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0.5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470.875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">
        <v>761</v>
      </c>
      <c r="W71" s="396">
        <f>IF(OR('FILL QUOTE-CALCULATIONS'!AC72="",'FILL QUOTE-CALCULATIONS'!AC72=0),"",'FILL QUOTE-CALCULATIONS'!AC72)</f>
        <v>37.67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508.54500000000002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1" t="str">
        <f>'FILL QUOTE-CALCULATIONS'!AB76</f>
        <v xml:space="preserve">RICARDO GARCIA </v>
      </c>
      <c r="W76" s="911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5" t="str">
        <f>IF('CALC -P.P. - H-RAIL HW'!S4="INGLES","DESCRIPTION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5" t="str">
        <f>IF('CALC -RIPP- MOT.PLUG IN'!S4="INGLES","DESCRIPTION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5" t="str">
        <f>IF('CALC -P.P.- MOT.PLUG IN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2" t="s">
        <v>348</v>
      </c>
      <c r="R3" s="973"/>
      <c r="S3" s="973"/>
      <c r="T3" s="974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5" t="s">
        <v>17</v>
      </c>
      <c r="C4" s="981" t="s">
        <v>18</v>
      </c>
      <c r="D4" s="981"/>
      <c r="E4" s="981"/>
      <c r="F4" s="981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5"/>
      <c r="C5" s="981"/>
      <c r="D5" s="981"/>
      <c r="E5" s="981"/>
      <c r="F5" s="981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8" t="s">
        <v>97</v>
      </c>
      <c r="D17" s="979"/>
      <c r="E17" s="979"/>
      <c r="F17" s="979"/>
      <c r="G17" s="979"/>
      <c r="H17" s="979"/>
      <c r="I17" s="980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217.8</v>
      </c>
      <c r="D19" s="109">
        <f>'FILL QUOTE-CALCULATIONS'!BF16</f>
        <v>235.9</v>
      </c>
      <c r="E19" s="109">
        <f>'FILL QUOTE-CALCULATIONS'!BF17</f>
        <v>133.55000000000001</v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 t="str">
        <f>'FILL QUOTE-CALCULATIONS'!AN15</f>
        <v>N/A</v>
      </c>
      <c r="D24" s="73" t="str">
        <f>'FILL QUOTE-CALCULATIONS'!AN16</f>
        <v>N/A</v>
      </c>
      <c r="E24" s="73" t="str">
        <f>'FILL QUOTE-CALCULATIONS'!AN17</f>
        <v>N/A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8" t="s">
        <v>98</v>
      </c>
      <c r="D27" s="979"/>
      <c r="E27" s="979"/>
      <c r="F27" s="979"/>
      <c r="G27" s="979"/>
      <c r="H27" s="979"/>
      <c r="I27" s="980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435.6</v>
      </c>
      <c r="D29" s="119">
        <f>E19</f>
        <v>133.55000000000001</v>
      </c>
      <c r="E29" s="119">
        <f>E19</f>
        <v>133.55000000000001</v>
      </c>
      <c r="F29" s="119">
        <f>D19*2</f>
        <v>471.8</v>
      </c>
      <c r="G29" s="119" t="str">
        <f>G19</f>
        <v/>
      </c>
      <c r="H29" s="119">
        <f>E19*2</f>
        <v>267.10000000000002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6" t="s">
        <v>91</v>
      </c>
      <c r="D38" s="977"/>
      <c r="F38" s="976" t="s">
        <v>92</v>
      </c>
      <c r="G38" s="977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5" t="s">
        <v>17</v>
      </c>
      <c r="C4" s="981" t="s">
        <v>106</v>
      </c>
      <c r="D4" s="981"/>
      <c r="E4" s="981"/>
      <c r="F4" s="981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5"/>
      <c r="C5" s="981"/>
      <c r="D5" s="981"/>
      <c r="E5" s="981"/>
      <c r="F5" s="981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8" t="s">
        <v>97</v>
      </c>
      <c r="D17" s="979"/>
      <c r="E17" s="979"/>
      <c r="F17" s="979"/>
      <c r="G17" s="979"/>
      <c r="H17" s="979"/>
      <c r="I17" s="980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 t="str">
        <f>'FILL QUOTE-CALCULATIONS'!AN15</f>
        <v>N/A</v>
      </c>
      <c r="D24" s="73" t="str">
        <f>'FILL QUOTE-CALCULATIONS'!AN16</f>
        <v>N/A</v>
      </c>
      <c r="E24" s="73" t="str">
        <f>'FILL QUOTE-CALCULATIONS'!AN17</f>
        <v>N/A</v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8" t="s">
        <v>98</v>
      </c>
      <c r="D27" s="979"/>
      <c r="E27" s="979"/>
      <c r="F27" s="979"/>
      <c r="G27" s="979"/>
      <c r="H27" s="979"/>
      <c r="I27" s="980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6" t="s">
        <v>91</v>
      </c>
      <c r="D38" s="977"/>
      <c r="F38" s="976" t="s">
        <v>92</v>
      </c>
      <c r="G38" s="977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2" t="s">
        <v>17</v>
      </c>
      <c r="C4" s="982"/>
      <c r="D4" s="983" t="s">
        <v>106</v>
      </c>
      <c r="E4" s="983"/>
      <c r="F4" s="983"/>
      <c r="G4" s="983"/>
      <c r="H4" s="983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2"/>
      <c r="C5" s="982"/>
      <c r="D5" s="983"/>
      <c r="E5" s="983"/>
      <c r="F5" s="983"/>
      <c r="G5" s="983"/>
      <c r="H5" s="983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4" t="s">
        <v>48</v>
      </c>
      <c r="E15" s="985"/>
      <c r="F15" s="985"/>
      <c r="G15" s="985"/>
      <c r="H15" s="985"/>
      <c r="I15" s="985"/>
      <c r="J15" s="985"/>
      <c r="K15" s="985"/>
      <c r="L15" s="985"/>
      <c r="M15" s="985"/>
      <c r="N15" s="985"/>
      <c r="O15" s="985"/>
      <c r="P15" s="985"/>
      <c r="Q15" s="986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7" t="s">
        <v>83</v>
      </c>
      <c r="C56" s="988"/>
      <c r="D56" s="988"/>
      <c r="E56" s="988"/>
      <c r="F56" s="988"/>
      <c r="G56" s="988"/>
      <c r="H56" s="988"/>
      <c r="I56" s="988"/>
      <c r="J56" s="988"/>
      <c r="K56" s="988"/>
      <c r="L56" s="988"/>
      <c r="M56" s="988"/>
      <c r="N56" s="988"/>
      <c r="O56" s="988"/>
      <c r="P56" s="988"/>
      <c r="Q56" s="988"/>
      <c r="R56" s="988"/>
      <c r="S56" s="988"/>
      <c r="T56" s="988"/>
      <c r="U56" s="988"/>
      <c r="V56" s="989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48" activePane="bottomLeft" state="frozen"/>
      <selection pane="bottomLeft" activeCell="AC66" sqref="AC6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759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724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909" t="s">
        <v>755</v>
      </c>
      <c r="L6" s="214"/>
      <c r="O6" s="908" t="s">
        <v>757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756</v>
      </c>
      <c r="L9" s="214"/>
      <c r="O9" s="907" t="s">
        <v>758</v>
      </c>
      <c r="P9" s="214"/>
      <c r="Q9" s="214"/>
      <c r="R9" s="211"/>
      <c r="S9" s="213" t="s">
        <v>205</v>
      </c>
      <c r="T9" s="214"/>
      <c r="AC9" s="221">
        <v>46043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8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1" t="str">
        <f>IF(S4="INGLES","TOTALS","TOTALES")</f>
        <v>TOTALES</v>
      </c>
      <c r="AC12" s="922"/>
      <c r="AD12" s="181"/>
      <c r="AE12" s="919" t="s">
        <v>256</v>
      </c>
      <c r="AF12" s="919"/>
      <c r="AG12" s="919"/>
      <c r="AH12" s="920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2" t="s">
        <v>258</v>
      </c>
      <c r="AS12" s="914"/>
      <c r="AT12" s="914"/>
      <c r="AU12" s="914"/>
      <c r="AV12" s="914"/>
      <c r="AW12" s="913"/>
      <c r="AX12" s="912" t="s">
        <v>189</v>
      </c>
      <c r="AY12" s="913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272</v>
      </c>
      <c r="E15" s="179" t="s">
        <v>132</v>
      </c>
      <c r="F15" s="179" t="s">
        <v>116</v>
      </c>
      <c r="G15" s="671">
        <v>2</v>
      </c>
      <c r="H15" s="906" t="s">
        <v>187</v>
      </c>
      <c r="I15" s="906" t="s">
        <v>184</v>
      </c>
      <c r="J15" s="179" t="str">
        <f t="shared" ref="J15:J22" si="0">IF(OR(C15="",C15&lt;1),"",IF(H15="C.O.M.",CEILING(AQ15,0.5),""))</f>
        <v/>
      </c>
      <c r="K15" s="672" t="s">
        <v>751</v>
      </c>
      <c r="L15" s="179" t="s">
        <v>122</v>
      </c>
      <c r="M15" s="672" t="s">
        <v>752</v>
      </c>
      <c r="N15" s="673">
        <v>111.25</v>
      </c>
      <c r="O15" s="673">
        <v>99</v>
      </c>
      <c r="P15" s="197" t="s">
        <v>287</v>
      </c>
      <c r="Q15" s="178" t="s">
        <v>737</v>
      </c>
      <c r="R15" s="176" t="s">
        <v>750</v>
      </c>
      <c r="S15" s="179" t="s">
        <v>289</v>
      </c>
      <c r="T15" s="895">
        <f t="shared" ref="T15:T62" si="1">IF(E15="",0,IF(OR(C15&lt;1,C15=""),"",BF15))</f>
        <v>217.8</v>
      </c>
      <c r="U15" s="668">
        <v>0.4</v>
      </c>
      <c r="V15" s="669">
        <v>0.5</v>
      </c>
      <c r="W15" s="896">
        <f t="shared" ref="W15:W62" si="2">IF(OR(C15&lt;1,C15=""),"",BI15)</f>
        <v>135.25</v>
      </c>
      <c r="X15" s="694">
        <v>0.4</v>
      </c>
      <c r="Y15" s="690">
        <v>0.5</v>
      </c>
      <c r="Z15" s="667">
        <f>T15*IF($L$4="RESIDENCIAL",1-U15,1-V15)+W15*IF($L$4="RESIDENCIAL",1-X15,1-Y15)</f>
        <v>176.52500000000001</v>
      </c>
      <c r="AA15" s="659">
        <f>IF(E15="",0,IF(OR(C15&lt;1,C15=""),"",IF($S$3="PESOS",Z15*C15*$AC$4,Z15*C15)))</f>
        <v>176.52500000000001</v>
      </c>
      <c r="AB15" s="895">
        <f t="shared" ref="AB15:AB62" si="3">IF(E15="",0,IF(OR(C15&lt;1,C15=""),"",T15+W15))</f>
        <v>353.05</v>
      </c>
      <c r="AC15" s="896">
        <f>IF(E15="",0,IF(OR(C15&lt;1,C15=""),"",IF($S$3="PESOS",AB15*C15*$AC$4, AB15*C15)))</f>
        <v>353.05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5.5625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240.5625</v>
      </c>
      <c r="AJ15" s="307">
        <f t="shared" ref="AJ15:AJ62" si="9">IF(C15="","",O15+AG15+AH15)</f>
        <v>116</v>
      </c>
      <c r="AK15" s="307">
        <f t="shared" ref="AK15:AK62" si="10">IF(C15="","",IF(OR(F15="SHEER",F15="STAT. SHEER"),118,54))</f>
        <v>118</v>
      </c>
      <c r="AL15" s="308" t="str">
        <f t="shared" ref="AL15:AL62" si="11">IF(C15="","",IF(AK15&lt;65,"VERTICAL",IF(AJ15&gt;AK15,"VERTICAL","RAILROAD")))</f>
        <v>RAILROAD</v>
      </c>
      <c r="AM15" s="308">
        <f t="shared" ref="AM15:AM62" si="12">IF(C15="","",AI15/AK15)</f>
        <v>2.0386652542372881</v>
      </c>
      <c r="AN15" s="309" t="str">
        <f t="shared" ref="AN15:AN62" si="13">IF(C15="","",IF(AL15="RAILROAD","N/A",IF(AK15&lt;60,CEILING(AM15,0.5),CEILING(AM15,0.25))))</f>
        <v>N/A</v>
      </c>
      <c r="AO15" s="309">
        <f t="shared" ref="AO15:AO62" si="14">IF(C15="","",IF(AL15="VERTICAL",AN15*AK15/54,CEILING(AI15/54,0.5)))</f>
        <v>4.5</v>
      </c>
      <c r="AP15" s="308">
        <f t="shared" ref="AP15:AP62" si="15">IF(C15="","",IF(AL15="VERTICAL",CEILING(AN15*AJ15/36/0.93,0.25),CEILING(AI15/36/0.93,0.25)))</f>
        <v>7.25</v>
      </c>
      <c r="AQ15" s="310">
        <f t="shared" ref="AQ15:AQ62" si="16">IF(C15="","",AP15*C15)</f>
        <v>7.25</v>
      </c>
      <c r="AR15" s="306">
        <f t="shared" ref="AR15:AR62" si="17">IF(C15="","",CEILING(AI15,1))</f>
        <v>241</v>
      </c>
      <c r="AS15" s="308">
        <f t="shared" ref="AS15:AS62" si="18">IF(C15="","",O15+(2*$AG$3)+2+1)</f>
        <v>110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14.700000000000001</v>
      </c>
      <c r="AW15" s="310">
        <f t="shared" ref="AW15:AW62" si="22">IF(C15="","",AV15*C15)</f>
        <v>14.700000000000001</v>
      </c>
      <c r="AX15" s="311">
        <f t="shared" ref="AX15:AX62" si="23">IF(C15="","",N15/12/(1-$AX$13))</f>
        <v>10.076992753623189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144.63750000000002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16.25</v>
      </c>
      <c r="BE15" s="315">
        <f t="shared" ref="BE15:BE62" si="27">IF(C15="","",BD15*AO15)</f>
        <v>73.125</v>
      </c>
      <c r="BF15" s="313">
        <f>IF(C15="","",CEILING(BA15+BC15+BE15,0.05))</f>
        <v>217.8</v>
      </c>
      <c r="BG15" s="316">
        <f>IF(C15="","",IF(Q15="N/A",0,VLOOKUP(Q15,'COST - SELL'!$B$80:$I$91,8,0)*'FILL QUOTE-CALCULATIONS'!AX15))</f>
        <v>125.96240942028987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9.25</v>
      </c>
      <c r="BI15" s="316">
        <f t="shared" ref="BI15:BI62" si="28">IF(C15="","",CEILING(BG15+BH15,0.05))</f>
        <v>135.25</v>
      </c>
      <c r="BJ15" s="316">
        <f t="shared" ref="BJ15:BJ62" si="29">IF(C15="","",BF15+BI15)</f>
        <v>353.05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272</v>
      </c>
      <c r="E16" s="179" t="s">
        <v>132</v>
      </c>
      <c r="F16" s="179" t="s">
        <v>116</v>
      </c>
      <c r="G16" s="671">
        <v>2</v>
      </c>
      <c r="H16" s="906" t="s">
        <v>187</v>
      </c>
      <c r="I16" s="906" t="s">
        <v>184</v>
      </c>
      <c r="J16" s="179" t="str">
        <f t="shared" si="0"/>
        <v/>
      </c>
      <c r="K16" s="672" t="s">
        <v>751</v>
      </c>
      <c r="L16" s="179" t="s">
        <v>122</v>
      </c>
      <c r="M16" s="672" t="s">
        <v>753</v>
      </c>
      <c r="N16" s="673">
        <v>117.25</v>
      </c>
      <c r="O16" s="673">
        <v>99.25</v>
      </c>
      <c r="P16" s="197" t="s">
        <v>287</v>
      </c>
      <c r="Q16" s="178" t="s">
        <v>737</v>
      </c>
      <c r="R16" s="176" t="s">
        <v>750</v>
      </c>
      <c r="S16" s="179" t="s">
        <v>289</v>
      </c>
      <c r="T16" s="895">
        <f t="shared" si="1"/>
        <v>235.9</v>
      </c>
      <c r="U16" s="668">
        <v>0.4</v>
      </c>
      <c r="V16" s="669">
        <v>0.5</v>
      </c>
      <c r="W16" s="896">
        <f t="shared" si="2"/>
        <v>142.05000000000001</v>
      </c>
      <c r="X16" s="694">
        <v>0.4</v>
      </c>
      <c r="Y16" s="690">
        <v>0.5</v>
      </c>
      <c r="Z16" s="667">
        <f>IF(E16="",0,T16*IF($L$4="RESIDENCIAL",1-U16,1-V16)+W16*IF($L$4="RESIDENCIAL",1-X16,1-Y16))</f>
        <v>188.97500000000002</v>
      </c>
      <c r="AA16" s="659">
        <f>IF(E16="",0,IF(OR(C16&lt;1,C16=""),"",IF($S$3="PESOS",Z16*C16*$AC$4, Z16*C16)))</f>
        <v>188.97500000000002</v>
      </c>
      <c r="AB16" s="895">
        <f t="shared" si="3"/>
        <v>377.95000000000005</v>
      </c>
      <c r="AC16" s="896">
        <f>IF(E16="",0,IF(OR(C16&lt;1,C16=""),"",IF($S$3="PESOS",AB16*C16*$AC$4, AB16*C16)))</f>
        <v>377.95000000000005</v>
      </c>
      <c r="AD16" s="181"/>
      <c r="AE16" s="883">
        <f t="shared" si="4"/>
        <v>12.5</v>
      </c>
      <c r="AF16" s="883">
        <f t="shared" si="5"/>
        <v>5.8625000000000007</v>
      </c>
      <c r="AG16" s="883">
        <f t="shared" si="6"/>
        <v>9</v>
      </c>
      <c r="AH16" s="884">
        <f t="shared" si="7"/>
        <v>8</v>
      </c>
      <c r="AI16" s="317">
        <f t="shared" si="8"/>
        <v>252.86250000000001</v>
      </c>
      <c r="AJ16" s="304">
        <f t="shared" si="9"/>
        <v>116.25</v>
      </c>
      <c r="AK16" s="304">
        <f t="shared" si="10"/>
        <v>118</v>
      </c>
      <c r="AL16" s="318" t="str">
        <f t="shared" si="11"/>
        <v>RAILROAD</v>
      </c>
      <c r="AM16" s="318">
        <f t="shared" si="12"/>
        <v>2.1429025423728816</v>
      </c>
      <c r="AN16" s="319" t="str">
        <f t="shared" si="13"/>
        <v>N/A</v>
      </c>
      <c r="AO16" s="319">
        <f t="shared" si="14"/>
        <v>5</v>
      </c>
      <c r="AP16" s="318">
        <f t="shared" si="15"/>
        <v>7.75</v>
      </c>
      <c r="AQ16" s="320">
        <f t="shared" si="16"/>
        <v>7.75</v>
      </c>
      <c r="AR16" s="306">
        <f t="shared" si="17"/>
        <v>253</v>
      </c>
      <c r="AS16" s="308">
        <f t="shared" si="18"/>
        <v>110.25</v>
      </c>
      <c r="AT16" s="308">
        <f t="shared" si="19"/>
        <v>54</v>
      </c>
      <c r="AU16" s="308" t="str">
        <f t="shared" si="20"/>
        <v>VERTICAL</v>
      </c>
      <c r="AV16" s="308">
        <f t="shared" si="21"/>
        <v>15.5</v>
      </c>
      <c r="AW16" s="310">
        <f t="shared" si="22"/>
        <v>15.5</v>
      </c>
      <c r="AX16" s="321">
        <f t="shared" si="23"/>
        <v>10.620471014492754</v>
      </c>
      <c r="AY16" s="308">
        <f t="shared" si="24"/>
        <v>36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154.61250000000001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81.25</v>
      </c>
      <c r="BF16" s="313">
        <f t="shared" ref="BF16:BF62" si="30">IF(C16="","",CEILING(BA16+BC16+BE16,0.05))</f>
        <v>235.9</v>
      </c>
      <c r="BG16" s="316">
        <f>IF(C16="","",IF(Q16="N/A",0,VLOOKUP(Q16,'COST - SELL'!$B$80:$I$91,8,0)*'FILL QUOTE-CALCULATIONS'!AX16))</f>
        <v>132.75588768115944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9.25</v>
      </c>
      <c r="BI16" s="316">
        <f t="shared" si="28"/>
        <v>142.05000000000001</v>
      </c>
      <c r="BJ16" s="316">
        <f t="shared" si="29"/>
        <v>377.95000000000005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132</v>
      </c>
      <c r="F17" s="179" t="s">
        <v>116</v>
      </c>
      <c r="G17" s="671">
        <v>2</v>
      </c>
      <c r="H17" s="906" t="s">
        <v>187</v>
      </c>
      <c r="I17" s="906" t="s">
        <v>184</v>
      </c>
      <c r="J17" s="179" t="str">
        <f t="shared" si="0"/>
        <v/>
      </c>
      <c r="K17" s="672" t="s">
        <v>751</v>
      </c>
      <c r="L17" s="179" t="s">
        <v>122</v>
      </c>
      <c r="M17" s="672" t="s">
        <v>754</v>
      </c>
      <c r="N17" s="673">
        <v>60</v>
      </c>
      <c r="O17" s="673">
        <v>98.625</v>
      </c>
      <c r="P17" s="197" t="s">
        <v>287</v>
      </c>
      <c r="Q17" s="178" t="s">
        <v>737</v>
      </c>
      <c r="R17" s="176" t="s">
        <v>750</v>
      </c>
      <c r="S17" s="179" t="s">
        <v>289</v>
      </c>
      <c r="T17" s="895">
        <f t="shared" si="1"/>
        <v>133.55000000000001</v>
      </c>
      <c r="U17" s="668">
        <v>0.4</v>
      </c>
      <c r="V17" s="669">
        <v>0.5</v>
      </c>
      <c r="W17" s="896">
        <f t="shared" si="2"/>
        <v>77.2</v>
      </c>
      <c r="X17" s="694">
        <v>0.4</v>
      </c>
      <c r="Y17" s="690">
        <v>0.5</v>
      </c>
      <c r="Z17" s="667">
        <f t="shared" ref="Z17:Z62" si="32">IF(E17="",0,T17*IF($L$4="RESIDENCIAL",1-U17,1-V17)+W17*IF($L$4="RESIDENCIAL",1-X17,1-Y17))</f>
        <v>105.375</v>
      </c>
      <c r="AA17" s="659">
        <f t="shared" ref="AA17:AA62" si="33">IF(E17="",0,IF(OR(C17&lt;1,C17=""),"",IF($S$3="PESOS",Z17*C17*$AC$4, Z17*C17)))</f>
        <v>105.375</v>
      </c>
      <c r="AB17" s="895">
        <f t="shared" si="3"/>
        <v>210.75</v>
      </c>
      <c r="AC17" s="896">
        <f t="shared" ref="AC17:AC62" si="34">IF(E17="",0,IF(OR(C17&lt;1,C17=""),"",IF($S$3="PESOS",AB17*C17*$AC$4, AB17*C17)))</f>
        <v>210.75</v>
      </c>
      <c r="AD17" s="181"/>
      <c r="AE17" s="883">
        <f t="shared" si="4"/>
        <v>12.5</v>
      </c>
      <c r="AF17" s="883">
        <f t="shared" si="5"/>
        <v>3</v>
      </c>
      <c r="AG17" s="883">
        <f t="shared" si="6"/>
        <v>9</v>
      </c>
      <c r="AH17" s="884">
        <f t="shared" si="7"/>
        <v>8</v>
      </c>
      <c r="AI17" s="317">
        <f t="shared" si="8"/>
        <v>135.5</v>
      </c>
      <c r="AJ17" s="304">
        <f t="shared" si="9"/>
        <v>115.625</v>
      </c>
      <c r="AK17" s="304">
        <f t="shared" si="10"/>
        <v>118</v>
      </c>
      <c r="AL17" s="318" t="str">
        <f t="shared" si="11"/>
        <v>RAILROAD</v>
      </c>
      <c r="AM17" s="318">
        <f t="shared" si="12"/>
        <v>1.1483050847457628</v>
      </c>
      <c r="AN17" s="319" t="str">
        <f t="shared" si="13"/>
        <v>N/A</v>
      </c>
      <c r="AO17" s="319">
        <f t="shared" si="14"/>
        <v>3</v>
      </c>
      <c r="AP17" s="318">
        <f t="shared" si="15"/>
        <v>4.25</v>
      </c>
      <c r="AQ17" s="320">
        <f t="shared" si="16"/>
        <v>4.25</v>
      </c>
      <c r="AR17" s="306">
        <f t="shared" si="17"/>
        <v>136</v>
      </c>
      <c r="AS17" s="308">
        <f t="shared" si="18"/>
        <v>109.625</v>
      </c>
      <c r="AT17" s="308">
        <f t="shared" si="19"/>
        <v>54</v>
      </c>
      <c r="AU17" s="308" t="str">
        <f t="shared" si="20"/>
        <v>VERTICAL</v>
      </c>
      <c r="AV17" s="308">
        <f t="shared" si="21"/>
        <v>9</v>
      </c>
      <c r="AW17" s="310">
        <f t="shared" si="22"/>
        <v>9</v>
      </c>
      <c r="AX17" s="321">
        <f t="shared" si="23"/>
        <v>5.4347826086956523</v>
      </c>
      <c r="AY17" s="308">
        <f t="shared" si="24"/>
        <v>36</v>
      </c>
      <c r="AZ17" s="312">
        <f>IF(C17="","",IF(H17="STOCK",VLOOKUP(I17,'COST - SELL'!$B$26:$G$29,6,0),IF(H17="LINE-ATELIER",VLOOKUP(I17,'COST - SELL'!$J$26:$Q$29,8,0),IF(H17="LINE-VTLUX",VLOOKUP(I17,'COST - SELL'!$B$36:$I$51,8,0),0))))</f>
        <v>19.950000000000003</v>
      </c>
      <c r="BA17" s="313">
        <f t="shared" si="25"/>
        <v>84.787500000000009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16.25</v>
      </c>
      <c r="BE17" s="315">
        <f t="shared" si="27"/>
        <v>48.75</v>
      </c>
      <c r="BF17" s="313">
        <f t="shared" si="30"/>
        <v>133.55000000000001</v>
      </c>
      <c r="BG17" s="316">
        <f>IF(C17="","",IF(Q17="N/A",0,VLOOKUP(Q17,'COST - SELL'!$B$80:$I$91,8,0)*'FILL QUOTE-CALCULATIONS'!AX17))</f>
        <v>67.934782608695656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9.25</v>
      </c>
      <c r="BI17" s="316">
        <f t="shared" si="28"/>
        <v>77.2</v>
      </c>
      <c r="BJ17" s="316">
        <f t="shared" si="29"/>
        <v>210.75</v>
      </c>
    </row>
    <row r="18" spans="2:62" x14ac:dyDescent="0.25">
      <c r="B18" s="231">
        <f t="shared" si="31"/>
        <v>4</v>
      </c>
      <c r="C18" s="180"/>
      <c r="D18" s="178"/>
      <c r="E18" s="179"/>
      <c r="F18" s="179"/>
      <c r="G18" s="671">
        <v>2</v>
      </c>
      <c r="H18" s="906"/>
      <c r="I18" s="906"/>
      <c r="J18" s="179" t="str">
        <f t="shared" si="0"/>
        <v/>
      </c>
      <c r="K18" s="672"/>
      <c r="L18" s="179"/>
      <c r="M18" s="672"/>
      <c r="N18" s="673"/>
      <c r="O18" s="673"/>
      <c r="P18" s="197" t="s">
        <v>122</v>
      </c>
      <c r="Q18" s="178"/>
      <c r="R18" s="176"/>
      <c r="S18" s="179" t="s">
        <v>289</v>
      </c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si="32"/>
        <v>0</v>
      </c>
      <c r="AA18" s="659">
        <f t="shared" si="33"/>
        <v>0</v>
      </c>
      <c r="AB18" s="895">
        <f t="shared" si="3"/>
        <v>0</v>
      </c>
      <c r="AC18" s="896">
        <f t="shared" si="34"/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1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5" t="str">
        <f>IF('FILL QUOTE-CALCULATIONS'!S4="INGLES","DESCRIPTION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>
        <v>1</v>
      </c>
      <c r="D64" s="236" t="s">
        <v>760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37.67</v>
      </c>
      <c r="AC64" s="897">
        <f>IF(C64="","",IF($S$3="PESOS",C64*AB64*$AC$4,C64*AB64))</f>
        <v>37.67</v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941.75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0.5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470.875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37.67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508.54500000000002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6" t="s">
        <v>713</v>
      </c>
      <c r="D3" s="927"/>
      <c r="E3" s="927"/>
      <c r="F3" s="928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3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4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4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4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4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4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4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4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4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4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4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5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8" t="s">
        <v>172</v>
      </c>
      <c r="G7" s="949"/>
      <c r="H7" s="950"/>
      <c r="J7" s="951" t="s">
        <v>329</v>
      </c>
      <c r="L7" s="948" t="s">
        <v>172</v>
      </c>
      <c r="M7" s="949"/>
      <c r="N7" s="950"/>
    </row>
    <row r="8" spans="2:16" ht="15" hidden="1" customHeight="1" x14ac:dyDescent="0.25">
      <c r="B8" s="960" t="s">
        <v>328</v>
      </c>
      <c r="C8" s="961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2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2"/>
      <c r="C9" s="963"/>
      <c r="D9" s="437">
        <v>0.4</v>
      </c>
      <c r="F9" s="438" t="s">
        <v>77</v>
      </c>
      <c r="G9" s="438" t="s">
        <v>174</v>
      </c>
      <c r="H9" s="438" t="s">
        <v>175</v>
      </c>
      <c r="J9" s="953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8" t="s">
        <v>172</v>
      </c>
      <c r="F22" s="949"/>
      <c r="G22" s="950"/>
      <c r="O22" s="948" t="s">
        <v>172</v>
      </c>
      <c r="P22" s="949"/>
      <c r="Q22" s="950"/>
    </row>
    <row r="23" spans="2:17" hidden="1" x14ac:dyDescent="0.25">
      <c r="B23" s="954" t="s">
        <v>181</v>
      </c>
      <c r="C23" s="955"/>
      <c r="D23" s="956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4" t="s">
        <v>185</v>
      </c>
      <c r="K23" s="955"/>
      <c r="L23" s="955"/>
      <c r="M23" s="955"/>
      <c r="N23" s="956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7"/>
      <c r="C24" s="958"/>
      <c r="D24" s="959"/>
      <c r="E24" s="438" t="s">
        <v>77</v>
      </c>
      <c r="F24" s="438" t="s">
        <v>174</v>
      </c>
      <c r="G24" s="438" t="s">
        <v>175</v>
      </c>
      <c r="J24" s="957"/>
      <c r="K24" s="958"/>
      <c r="L24" s="958"/>
      <c r="M24" s="958"/>
      <c r="N24" s="959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8" t="s">
        <v>172</v>
      </c>
      <c r="H32" s="949"/>
      <c r="I32" s="950"/>
    </row>
    <row r="33" spans="1:12" hidden="1" x14ac:dyDescent="0.25">
      <c r="B33" s="964" t="s">
        <v>662</v>
      </c>
      <c r="C33" s="965"/>
      <c r="D33" s="965"/>
      <c r="E33" s="965"/>
      <c r="F33" s="966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7"/>
      <c r="C34" s="968"/>
      <c r="D34" s="968"/>
      <c r="E34" s="968"/>
      <c r="F34" s="969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8" t="s">
        <v>172</v>
      </c>
      <c r="H56" s="949"/>
      <c r="I56" s="950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8" t="s">
        <v>172</v>
      </c>
      <c r="H67" s="939"/>
      <c r="I67" s="939"/>
      <c r="J67" s="939"/>
      <c r="K67" s="938" t="s">
        <v>172</v>
      </c>
      <c r="L67" s="939"/>
      <c r="M67" s="939"/>
      <c r="N67" s="940"/>
      <c r="O67" s="457"/>
      <c r="P67" s="938" t="s">
        <v>172</v>
      </c>
      <c r="Q67" s="939"/>
      <c r="R67" s="939"/>
      <c r="S67" s="940"/>
    </row>
    <row r="68" spans="2:19" ht="15.75" hidden="1" x14ac:dyDescent="0.25">
      <c r="C68" s="938" t="s">
        <v>196</v>
      </c>
      <c r="D68" s="939"/>
      <c r="E68" s="939"/>
      <c r="F68" s="940"/>
      <c r="G68" s="932">
        <f>'MARK UP''s'!D12</f>
        <v>0.5</v>
      </c>
      <c r="H68" s="933"/>
      <c r="I68" s="933"/>
      <c r="J68" s="933"/>
      <c r="K68" s="932">
        <f>'MARK UP''s'!E12</f>
        <v>0.4</v>
      </c>
      <c r="L68" s="933"/>
      <c r="M68" s="933"/>
      <c r="N68" s="934"/>
      <c r="O68" s="458"/>
      <c r="P68" s="932">
        <f>'MARK UP''s'!F12</f>
        <v>0.3</v>
      </c>
      <c r="Q68" s="933"/>
      <c r="R68" s="933"/>
      <c r="S68" s="934"/>
    </row>
    <row r="69" spans="2:19" ht="16.5" hidden="1" thickBot="1" x14ac:dyDescent="0.3">
      <c r="C69" s="929" t="s">
        <v>77</v>
      </c>
      <c r="D69" s="930"/>
      <c r="E69" s="930"/>
      <c r="F69" s="931"/>
      <c r="G69" s="929" t="s">
        <v>77</v>
      </c>
      <c r="H69" s="930"/>
      <c r="I69" s="930"/>
      <c r="J69" s="930"/>
      <c r="K69" s="929" t="s">
        <v>174</v>
      </c>
      <c r="L69" s="930"/>
      <c r="M69" s="930"/>
      <c r="N69" s="931"/>
      <c r="O69" s="459"/>
      <c r="P69" s="929" t="s">
        <v>175</v>
      </c>
      <c r="Q69" s="930"/>
      <c r="R69" s="930"/>
      <c r="S69" s="931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5" t="s">
        <v>172</v>
      </c>
      <c r="E78" s="936"/>
      <c r="F78" s="937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1" t="s">
        <v>708</v>
      </c>
      <c r="C98" s="942"/>
      <c r="D98" s="945" t="s">
        <v>339</v>
      </c>
      <c r="E98" s="946"/>
      <c r="F98" s="946"/>
      <c r="G98" s="946"/>
      <c r="H98" s="946"/>
      <c r="I98" s="947"/>
    </row>
    <row r="99" spans="2:9" ht="15.75" hidden="1" thickBot="1" x14ac:dyDescent="0.3">
      <c r="B99" s="943"/>
      <c r="C99" s="944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6" t="s">
        <v>95</v>
      </c>
      <c r="Q4" s="917"/>
      <c r="R4" s="917"/>
      <c r="S4" s="917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5" t="str">
        <f>IF('CALC - RIPP-STD HW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5" t="str">
        <f>IF('CALC -P.P. - STD HW'!S4="INGLES","DESCRIPTION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5" t="str">
        <f>IF('CALC - RIPP- H-RAIL HW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2022-08-12T19:44:02Z</cp:lastPrinted>
  <dcterms:created xsi:type="dcterms:W3CDTF">2021-02-10T23:07:35Z</dcterms:created>
  <dcterms:modified xsi:type="dcterms:W3CDTF">2026-01-22T00:05:46Z</dcterms:modified>
</cp:coreProperties>
</file>