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6\COTIZACIONES ENERO 26\PO BS 011026EG-1 LILIAN MORENO\"/>
    </mc:Choice>
  </mc:AlternateContent>
  <xr:revisionPtr revIDLastSave="0" documentId="8_{514917E4-01AD-4E53-9247-57FE92E21141}" xr6:coauthVersionLast="47" xr6:coauthVersionMax="47" xr10:uidLastSave="{00000000-0000-0000-0000-000000000000}"/>
  <bookViews>
    <workbookView xWindow="28680" yWindow="-120" windowWidth="29040" windowHeight="15840" tabRatio="988" activeTab="3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6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H54" i="23" s="1"/>
  <c r="I54" i="23" s="1"/>
  <c r="J54" i="23" s="1"/>
  <c r="K54" i="23" s="1"/>
  <c r="G52" i="23"/>
  <c r="G49" i="23"/>
  <c r="G48" i="23"/>
  <c r="G47" i="23"/>
  <c r="H49" i="23" s="1"/>
  <c r="I49" i="23" s="1"/>
  <c r="J49" i="23" s="1"/>
  <c r="K49" i="23" s="1"/>
  <c r="G44" i="23"/>
  <c r="G43" i="23"/>
  <c r="G42" i="23"/>
  <c r="H44" i="23" s="1"/>
  <c r="I44" i="23" s="1"/>
  <c r="J44" i="23" s="1"/>
  <c r="K44" i="23" s="1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D17" i="38" s="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X65" i="46" l="1"/>
  <c r="C62" i="46"/>
  <c r="J11" i="46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<sst xmlns="http://schemas.openxmlformats.org/spreadsheetml/2006/main" count="3311" uniqueCount="473">
  <si>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</si>
  <si>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</si>
  <si>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</si>
  <si>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</si>
  <si>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</si>
  <si>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</si>
  <si>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</si>
  <si>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</si>
  <si>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</si>
  <si>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</si>
  <si>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</si>
  <si>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</si>
  <si>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</si>
  <si>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</si>
  <si>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</si>
  <si>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</si>
  <si>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</si>
  <si>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</si>
  <si>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</si>
  <si>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</si>
  <si>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</si>
  <si>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</si>
  <si>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</si>
  <si>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</si>
  <si>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</si>
  <si>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</si>
  <si>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</si>
  <si>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</si>
  <si>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</si>
  <si>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</si>
  <si>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</si>
  <si>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</si>
  <si>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</si>
  <si>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</si>
  <si>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</si>
  <si>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</si>
  <si>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</si>
  <si>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</si>
  <si>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</si>
  <si>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</si>
  <si>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</si>
  <si>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</si>
  <si>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</si>
  <si>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</si>
  <si>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</si>
  <si>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</si>
  <si>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</si>
  <si>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</si>
  <si>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</si>
  <si>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</si>
  <si>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</si>
  <si>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</si>
  <si>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</si>
  <si>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</si>
  <si>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</si>
  <si>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</si>
  <si>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</si>
  <si>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</si>
  <si>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</si>
  <si>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</si>
  <si>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</si>
  <si>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</si>
  <si>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</si>
  <si>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</si>
  <si>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</si>
  <si>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</si>
  <si>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</si>
  <si>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</si>
  <si>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</si>
  <si>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</si>
  <si>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</si>
  <si>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</si>
  <si>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</si>
  <si>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</si>
  <si>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</si>
  <si>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</si>
  <si>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</si>
  <si>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</si>
  <si>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</si>
  <si>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</si>
  <si>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</si>
  <si>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</si>
  <si>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</si>
  <si>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</si>
  <si>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</si>
  <si>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</si>
  <si>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</si>
  <si>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</si>
  <si>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</si>
  <si>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</si>
  <si>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</si>
  <si>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</si>
  <si>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</si>
  <si>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</si>
  <si>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</si>
  <si>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</si>
  <si>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</si>
  <si>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</si>
  <si>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</si>
  <si>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</si>
  <si>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</si>
  <si>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</si>
  <si>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</si>
  <si>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</si>
  <si>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</si>
  <si>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</si>
  <si>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</si>
  <si>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</si>
  <si>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</si>
  <si>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</si>
  <si>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</si>
  <si>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</si>
  <si>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</si>
  <si>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</si>
  <si>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</si>
  <si>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</si>
  <si>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</si>
  <si>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</si>
  <si>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</si>
  <si>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</si>
  <si>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</si>
  <si>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</si>
  <si>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</si>
  <si>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</si>
  <si>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</si>
  <si>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</si>
  <si>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</si>
  <si>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</si>
  <si>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</si>
  <si>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</si>
  <si>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</si>
  <si>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</si>
  <si>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</si>
  <si>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</si>
  <si>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</si>
  <si>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</si>
  <si>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</si>
  <si>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</si>
  <si>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</si>
  <si>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</si>
  <si>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</si>
  <si>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</si>
  <si>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</si>
  <si>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</si>
  <si>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</si>
  <si>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</si>
  <si>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</si>
  <si>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</si>
  <si>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</si>
  <si>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</si>
  <si>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</si>
  <si>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</si>
  <si>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</si>
  <si>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</si>
  <si>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</si>
  <si>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</si>
  <si>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</si>
  <si>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</si>
  <si>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</si>
  <si>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</si>
  <si>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</si>
  <si>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</si>
  <si>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</si>
  <si>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</si>
  <si>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</si>
  <si>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</si>
  <si>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</si>
  <si>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</si>
  <si>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</si>
  <si>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</si>
  <si>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</si>
  <si>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</si>
  <si>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</si>
  <si>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</si>
  <si>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</si>
  <si>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</si>
  <si>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</si>
  <si>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</si>
  <si>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</si>
  <si>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</si>
  <si>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</si>
  <si>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</si>
  <si>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</si>
  <si>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</si>
  <si>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</si>
  <si>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</si>
  <si>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</si>
  <si>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</si>
  <si>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</si>
  <si>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</si>
  <si>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</si>
  <si>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</si>
  <si>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</si>
  <si>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</si>
  <si>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</si>
  <si>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</si>
  <si>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</si>
  <si>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</si>
  <si>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</si>
  <si>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</si>
  <si>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</si>
  <si>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</si>
  <si>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</si>
  <si>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</si>
  <si>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</si>
  <si>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</si>
  <si>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</si>
  <si>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</si>
  <si>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</si>
  <si>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</si>
  <si>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</si>
  <si>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</si>
  <si>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</si>
  <si>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</si>
  <si>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</si>
  <si>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</si>
  <si>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</si>
  <si>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</si>
  <si>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</si>
  <si>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</si>
  <si>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</si>
  <si>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</si>
  <si>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</si>
  <si>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</si>
  <si>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</si>
  <si>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</si>
  <si>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</si>
  <si>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</si>
  <si>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</si>
  <si>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</si>
  <si>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</si>
  <si>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</si>
  <si>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</si>
  <si>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</si>
  <si>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</si>
  <si>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</si>
  <si>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</si>
  <si>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</si>
  <si>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</si>
  <si>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</si>
  <si>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</si>
  <si>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</si>
  <si>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</si>
  <si>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</si>
  <si>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</si>
  <si>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</si>
  <si>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</si>
  <si>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</si>
  <si>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</si>
  <si>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</si>
  <si>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</si>
  <si>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</si>
  <si>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</si>
  <si>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</si>
  <si>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</si>
  <si>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</si>
  <si>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</si>
  <si>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</si>
  <si>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</si>
  <si>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</si>
  <si>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</si>
  <si>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</si>
  <si>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</si>
  <si>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</si>
  <si>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</si>
  <si>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</si>
  <si>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</si>
  <si>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</si>
  <si>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</si>
  <si>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</si>
  <si>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</si>
  <si>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</si>
  <si>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</si>
  <si>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</si>
  <si>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</si>
  <si>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</si>
  <si>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</si>
  <si>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</si>
  <si>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</si>
  <si>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</si>
  <si>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</si>
  <si>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</si>
  <si>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</si>
  <si>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</si>
  <si>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</si>
  <si>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</si>
  <si>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</si>
  <si>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</si>
  <si>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</si>
  <si>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</si>
  <si>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</si>
  <si>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</si>
  <si>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</si>
  <si>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</si>
  <si>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</si>
  <si>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</si>
  <si>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</si>
  <si>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</si>
  <si>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</si>
  <si>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</si>
  <si>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</si>
  <si>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</si>
  <si>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</si>
  <si>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</si>
  <si>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</si>
  <si>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</si>
  <si>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</si>
  <si>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</si>
  <si>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</si>
  <si>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</si>
  <si>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</si>
  <si>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</si>
  <si>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</si>
  <si>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</si>
  <si>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</si>
  <si>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</si>
  <si>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</si>
  <si>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</si>
  <si>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</si>
  <si>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</si>
  <si>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</si>
  <si>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</si>
  <si>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</si>
  <si>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</si>
  <si>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</si>
  <si>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</si>
  <si>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</si>
  <si>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</si>
  <si>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</si>
  <si>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</si>
  <si>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</si>
  <si>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</si>
  <si>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</si>
  <si>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</si>
  <si>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</si>
  <si>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</si>
  <si>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</si>
  <si>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</si>
  <si>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</si>
  <si>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</si>
  <si>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</si>
  <si>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</si>
  <si>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</si>
  <si>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</si>
  <si>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</si>
  <si>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</si>
  <si>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</si>
  <si>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</si>
  <si>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</si>
  <si>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</si>
  <si>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</si>
  <si>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</si>
  <si>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</si>
  <si>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</si>
  <si>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</si>
  <si>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</si>
  <si>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</si>
  <si>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</si>
  <si>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</si>
  <si>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</si>
  <si>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</si>
  <si>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</si>
  <si>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</si>
  <si>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</si>
  <si>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</si>
  <si>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</si>
  <si>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</si>
  <si>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</si>
  <si>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</si>
  <si>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</si>
  <si>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</si>
  <si>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</si>
  <si>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</si>
  <si>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</si>
  <si>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</si>
  <si>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</si>
  <si>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</si>
  <si>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</si>
  <si>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</si>
  <si>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</si>
  <si>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</si>
  <si>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</si>
  <si>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</si>
  <si>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</si>
  <si>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</si>
  <si>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</si>
  <si>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</si>
  <si>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</si>
  <si>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</si>
  <si>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</si>
  <si>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</si>
  <si>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</si>
  <si>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</si>
  <si>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</si>
  <si>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</si>
  <si>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</si>
  <si>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</si>
  <si>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</si>
  <si>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</si>
  <si>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</si>
  <si>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</si>
  <si>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</si>
  <si>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</si>
  <si>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</si>
  <si>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</si>
  <si>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</si>
  <si>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</si>
  <si>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</si>
  <si>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</si>
  <si>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</si>
  <si>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</si>
  <si>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</si>
  <si>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</si>
  <si>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</si>
  <si>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</si>
  <si>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</si>
  <si>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</si>
  <si>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</si>
  <si>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</si>
  <si>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</si>
  <si>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</si>
  <si>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</si>
  <si>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</si>
  <si>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</si>
  <si>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</si>
  <si>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</si>
  <si>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</si>
  <si>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</si>
  <si>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</si>
  <si>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</si>
  <si>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</si>
  <si>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</si>
  <si>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</si>
  <si>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</si>
  <si>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</si>
  <si>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</si>
  <si>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</si>
  <si>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</si>
  <si>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</si>
  <si>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</si>
  <si>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</si>
  <si>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</si>
  <si>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</si>
  <si>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</si>
  <si>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</si>
  <si>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</si>
  <si>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</si>
  <si>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</si>
  <si>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</si>
  <si>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</si>
  <si>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</si>
  <si>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</si>
  <si>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</si>
  <si>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</si>
  <si>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</si>
  <si>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</si>
  <si>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</si>
  <si>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</si>
  <si>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</si>
  <si>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</si>
  <si>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</si>
  <si>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Playas de Rosarito, B.C.</t>
  </si>
  <si>
    <t xml:space="preserve">Playas de Rosarito, B.C. </t>
  </si>
  <si>
    <t>VENTANA</t>
  </si>
  <si>
    <t>ESAU GOMEZ</t>
  </si>
  <si>
    <t>LILIAN MORENO</t>
  </si>
  <si>
    <t>TIJUANA</t>
  </si>
  <si>
    <t>EL MIRADOR</t>
  </si>
  <si>
    <t xml:space="preserve">BAHIA MAGLADELAN </t>
  </si>
  <si>
    <t>664 336 8800</t>
  </si>
  <si>
    <t>BS 11026EG-1</t>
  </si>
  <si>
    <t>BO TEXTURE GREY</t>
  </si>
  <si>
    <t>fascia metalica color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</si>
</sst>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0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4" fillId="2" borderId="48" xfId="0" applyFont="1" applyFill="1" applyBorder="1" applyAlignment="1">
      <alignment horizontal="center"/>
    </xf>
    <xf numFmtId="0" fontId="33" fillId="2" borderId="0" xfId="0" applyFont="1" applyFill="1" applyAlignment="1">
      <alignment vertical="top"/>
    </xf>
    <xf numFmtId="0" fontId="3" fillId="2" borderId="0" xfId="0" applyFont="1" applyFill="1" applyAlignment="1">
      <alignment horizontal="right" vertical="top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348334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zoomScale="85" zoomScaleNormal="85" workbookViewId="0">
      <selection activeCell="N62" sqref="N62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42578125" style="7" customWidth="1"/>
    <col min="12" max="12" width="7.28515625" style="7" customWidth="1"/>
    <col min="13" max="13" width="11.710937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Fecha:</v>
      </c>
      <c r="I5" s="285">
        <f>'CALCULATOR SHEET'!T9</f>
        <v>46032</v>
      </c>
      <c r="J5" s="286"/>
      <c r="K5" s="286"/>
      <c r="L5" s="286"/>
      <c r="M5" s="287" t="str">
        <f>IF('CALCULATOR SHEET'!W2=1,"DOCUMENT #","DOCUMENTO #")</f>
        <v>DOCUMENTO #</v>
      </c>
      <c r="N5" s="365" t="str">
        <f>IF('CALCULATOR SHEET'!T5&lt;&gt;"",'CALCULATOR SHEET'!T5,"")</f>
        <v>BS 11026EG-1</v>
      </c>
      <c r="O5" s="365"/>
      <c r="P5" s="324" t="str">
        <f>'CALCULATOR SHEET'!T2</f>
        <v>REV.4.13 MAY1722</v>
      </c>
      <c r="Q5" s="192"/>
    </row>
    <row r="6" spans="3:23" ht="15.75" thickTop="1">
      <c r="C6" s="1"/>
      <c r="P6" s="298"/>
    </row>
    <row r="7" spans="3:23" ht="20.100000000000001" customHeight="1" thickBot="1">
      <c r="C7" s="286"/>
      <c r="D7" s="286"/>
      <c r="E7" s="286"/>
      <c r="F7" s="286"/>
      <c r="G7" s="286"/>
      <c r="H7" s="156" t="str">
        <f>IF('CALCULATOR SHEET'!D9&lt;&gt;"",'CALCULATOR SHEET'!D9,"")</f>
        <v>LILIAN MORENO</v>
      </c>
      <c r="J7" s="366" t="str">
        <f>IF('CALCULATOR SHEET'!H8&lt;&gt;"","Calle: "&amp;'CALCULATOR SHEET'!H10&amp;", Numero: "&amp;'CALCULATOR SHEET'!H11,"")</f>
        <v>Calle: BAHIA MAGLADELAN , Numero: 3021</v>
      </c>
      <c r="K7" s="366"/>
      <c r="L7" s="366"/>
      <c r="N7" s="156" t="str">
        <f>IF('CALCULATOR SHEET'!P5&lt;&gt;"",'CALCULATOR SHEET'!P5,"")</f>
        <v/>
      </c>
      <c r="O7" s="156"/>
      <c r="P7" s="362" t="str">
        <f>IF('CALCULATOR SHEET'!P4&lt;&gt;"",'CALCULATOR SHEET'!P4,"")</f>
        <v/>
      </c>
      <c r="Q7" s="7"/>
    </row>
    <row r="8" spans="3:23" ht="18" thickTop="1" thickBot="1">
      <c r="C8" s="157" t="s">
        <v>136</v>
      </c>
      <c r="H8" s="9" t="str">
        <f>IF('CALCULATOR SHEET'!$W$2=1,GENERAL!Q12,GENERAL!Q18)</f>
        <v>PROYECTO</v>
      </c>
      <c r="J8" s="366" t="str">
        <f>IF('CALCULATOR SHEET'!H9&lt;&gt;"","Frac: "&amp;'CALCULATOR SHEET'!H9&amp;" - "&amp;'CALCULATOR SHEET'!H8,"")</f>
        <v>Frac: EL MIRADOR - TIJUANA</v>
      </c>
      <c r="K8" s="366"/>
      <c r="L8" s="366"/>
      <c r="N8" s="9" t="str">
        <f>IF('CALCULATOR SHEET'!$W$2=1,GENERAL!W12,GENERAL!W18)</f>
        <v>TIPO DE PAGO</v>
      </c>
      <c r="O8" s="3"/>
      <c r="P8" s="9" t="str">
        <f>IF('CALCULATOR SHEET'!$W$2=1,GENERAL!Y12,GENERAL!Y18)</f>
        <v>FACTURA</v>
      </c>
      <c r="Q8" s="34"/>
    </row>
    <row r="9" spans="3:23" ht="17.25" thickTop="1">
      <c r="C9" s="157" t="s">
        <v>137</v>
      </c>
      <c r="J9" s="3" t="str">
        <f>IF('CALCULATOR SHEET'!$W$2=1,GENERAL!$S$12,GENERAL!$S$18)</f>
        <v>DIRECCION</v>
      </c>
    </row>
    <row r="10" spans="3:23" ht="20.100000000000001" customHeight="1" thickBot="1">
      <c r="C10" s="157" t="s">
        <v>462</v>
      </c>
      <c r="H10" s="156" t="str">
        <f>IF('CALCULATOR SHEET'!D10&lt;&gt;"",'CALCULATOR SHEET'!D10,"")</f>
        <v>LILIAN MORENO</v>
      </c>
      <c r="J10" s="366" t="str">
        <f>IF('CALCULATOR SHEET'!K11&lt;&gt;"",'CALCULATOR SHEET'!$K$11&amp;" Cell: "&amp;'CALCULATOR SHEET'!K10,"")</f>
        <v/>
      </c>
      <c r="K10" s="366"/>
      <c r="L10" s="366"/>
      <c r="N10" s="366" t="str">
        <f>IF('CALCULATOR SHEET'!S70&lt;&gt;"",'CALCULATOR SHEET'!S70,"")</f>
        <v>ESAU GOMEZ</v>
      </c>
      <c r="O10" s="366"/>
      <c r="P10" s="366"/>
      <c r="Q10" s="12"/>
    </row>
    <row r="11" spans="3:23" ht="15.75" thickTop="1">
      <c r="C11" s="1"/>
      <c r="D11" s="12" t="s">
        <v>194</v>
      </c>
      <c r="G11" s="1" t="s">
        <v>193</v>
      </c>
      <c r="H11" s="9" t="str">
        <f>IF('CALCULATOR SHEET'!$W$2=1,GENERAL!Q15,GENERAL!Q21)</f>
        <v>CONTACTO</v>
      </c>
      <c r="J11" s="9" t="str">
        <f>IF('CALCULATOR SHEET'!$W$2=1,GENERAL!S15,GENERAL!S21)</f>
        <v>INFORMACION DE CONTACTO</v>
      </c>
      <c r="N11" s="9" t="str">
        <f>IF('CALCULATOR SHEET'!$W$2=1,GENERAL!W15,GENERAL!W21)</f>
        <v>VENDEDOR</v>
      </c>
      <c r="O11" s="9"/>
    </row>
    <row r="12" spans="3:23">
      <c r="G12" s="9"/>
      <c r="M12" s="34" t="s">
        <v>200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CANT.</v>
      </c>
      <c r="E13" s="158" t="str">
        <f>IF('CALCULATOR SHEET'!$W$2=1,GENERAL!S4,GENERAL!S6)</f>
        <v>PRODUCTO</v>
      </c>
      <c r="F13" s="158" t="str">
        <f>IF('CALCULATOR SHEET'!$W$2=1,GENERAL!T4,GENERAL!T6)</f>
        <v>GRUPO</v>
      </c>
      <c r="G13" s="158" t="str">
        <f>IF('CALCULATOR SHEET'!$W$2=1,GENERAL!U4,GENERAL!U6)</f>
        <v>TELA / COLOR</v>
      </c>
      <c r="H13" s="158" t="str">
        <f>IF('CALCULATOR SHEET'!$W$2=1,GENERAL!V4,GENERAL!V6)</f>
        <v>AREA</v>
      </c>
      <c r="I13" s="158" t="str">
        <f>IF('CALCULATOR SHEET'!$W$2=1,GENERAL!W4,GENERAL!W6)</f>
        <v>ANCHO</v>
      </c>
      <c r="J13" s="158" t="str">
        <f>IF('CALCULATOR SHEET'!$W$2=1,GENERAL!X4,GENERAL!X6)</f>
        <v>LARGO</v>
      </c>
      <c r="K13" s="158" t="str">
        <f>IF('CALCULATOR SHEET'!$W$2=1,GENERAL!Y4,GENERAL!Y6)</f>
        <v>TIPO CONTROL</v>
      </c>
      <c r="L13" s="158" t="str">
        <f>IF('CALCULATOR SHEET'!$W$2=1,GENERAL!Z4,GENERAL!Z6)</f>
        <v>LADO</v>
      </c>
      <c r="M13" s="158" t="str">
        <f>IF('CALCULATOR SHEET'!$W$2=1,GENERAL!AA4,GENERAL!AA6)</f>
        <v>CORNISA</v>
      </c>
      <c r="N13" s="158" t="str">
        <f>IF('CALCULATOR SHEET'!$W$2=1,GENERAL!AB4,GENERAL!AB6)</f>
        <v>PRECIO C/A</v>
      </c>
      <c r="O13" s="158"/>
      <c r="P13" s="158" t="str">
        <f>IF('CALCULATOR SHEET'!$W$2=1,GENERAL!AD4,GENERAL!AD6)</f>
        <v>SUB TOTAL</v>
      </c>
      <c r="Q13" s="34"/>
      <c r="R13" s="243" t="s">
        <v>143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69" t="str">
        <f>IF('CALCULATOR SHEET'!D13&lt;&gt;"",IF('CALCULATOR SHEET'!$W$2=1,'CALCULATOR SHEET'!D13,VLOOKUP('CALCULATOR SHEET'!D13,GENERAL!$J$6:$K$13,2,0)),"")</f>
        <v>ENROLLABLE</v>
      </c>
      <c r="F14" s="170" t="str">
        <f>IF('CALCULATOR SHEET'!E13&lt;&gt;"",'CALCULATOR SHEET'!E13,"")</f>
        <v>GROUP 4</v>
      </c>
      <c r="G14" s="169" t="str">
        <f>IF('CALCULATOR SHEET'!G13&lt;&gt;"",'CALCULATOR SHEET'!G13,"")</f>
        <v>BO TEXTURE GREY</v>
      </c>
      <c r="H14" s="170" t="str">
        <f>IF('CALCULATOR SHEET'!H13&lt;&gt;"",'CALCULATOR SHEET'!H13,"")</f>
        <v>VENTANA</v>
      </c>
      <c r="I14" s="171">
        <f>IF(E14&lt;&gt;"",'CALCULATOR SHEET'!I13,"")</f>
        <v>72</v>
      </c>
      <c r="J14" s="171">
        <f>IF(I14&lt;&gt;"",'CALCULATOR SHEET'!J13,"")</f>
        <v>53</v>
      </c>
      <c r="K14" s="169" t="str">
        <f>IF('CALCULATOR SHEET'!K13&lt;&gt;"",IF('CALCULATOR SHEET'!$W$2=1,'CALCULATOR SHEET'!K13,VLOOKUP('CALCULATOR SHEET'!K13,GENERAL!$H$6:$I$11,2,0)),"")</f>
        <v>CADENA DE METAL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>YES</v>
      </c>
      <c r="N14" s="172">
        <f>IF(E14&lt;&gt;"",T14,"")</f>
        <v>246</v>
      </c>
      <c r="O14" s="164"/>
      <c r="P14" s="167">
        <f>IF(D14&lt;&gt;"",N14*D14,"")</f>
        <v>246</v>
      </c>
      <c r="Q14" s="193"/>
      <c r="R14" s="64" t="s">
        <v>199</v>
      </c>
      <c r="T14" s="160">
        <f>IF('CALCULATOR SHEET'!$T$58="PESOS",'CALCULATOR SHEET'!S13*'CALCULATOR SHEET'!$W$6,'CALCULATOR SHEET'!S13)</f>
        <v>246</v>
      </c>
    </row>
    <row r="15" spans="3:23" s="64" customFormat="1" ht="45" customHeight="1">
      <c r="C15" s="173">
        <f>C14+1</f>
        <v>2</v>
      </c>
      <c r="D15" s="174" t="str">
        <f>IF('CALCULATOR SHEET'!C14&lt;&gt;"",'CALCULATOR SHEET'!C14,"")</f>
        <v/>
      </c>
      <c r="E15" s="169" t="str">
        <f>IF('CALCULATOR SHEET'!D14&lt;&gt;"",IF('CALCULATOR SHEET'!$W$2=1,'CALCULATOR SHEET'!D14,VLOOKUP('CALCULATOR SHEET'!D14,GENERAL!$J$6:$K$13,2,0)),"")</f>
        <v/>
      </c>
      <c r="F15" s="175" t="str">
        <f>IF('CALCULATOR SHEET'!E14&lt;&gt;"",'CALCULATOR SHEET'!E14,"")</f>
        <v/>
      </c>
      <c r="G15" s="174" t="str">
        <f>IF('CALCULATOR SHEET'!G14&lt;&gt;"",'CALCULATOR SHEET'!G14,"")</f>
        <v/>
      </c>
      <c r="H15" s="175" t="str">
        <f>IF('CALCULATOR SHEET'!H14&lt;&gt;"",'CALCULATOR SHEET'!H14,"")</f>
        <v/>
      </c>
      <c r="I15" s="176" t="str">
        <f>IF(E15&lt;&gt;"",'CALCULATOR SHEET'!I14,"")</f>
        <v/>
      </c>
      <c r="J15" s="176" t="str">
        <f>IF(I15&lt;&gt;"",'CALCULATOR SHEET'!J14,"")</f>
        <v/>
      </c>
      <c r="K15" s="169" t="str">
        <f>IF('CALCULATOR SHEET'!K14&lt;&gt;"",IF('CALCULATOR SHEET'!$W$2=1,'CALCULATOR SHEET'!K14,VLOOKUP('CALCULATOR SHEET'!K14,GENERAL!$H$6:$I$11,2,0)),"")</f>
        <v/>
      </c>
      <c r="L15" s="174" t="str">
        <f>IF('CALCULATOR SHEET'!M14&lt;&gt;"",'CALCULATOR SHEET'!M14,"")</f>
        <v/>
      </c>
      <c r="M15" s="174" t="str">
        <f>IF(E15&lt;&gt;"",IF(OR('CALCULATOR SHEET'!P14&lt;&gt;"NO",'CALCULATOR SHEET'!Q14&lt;&gt;"NO"),"YES",""),"")</f>
        <v/>
      </c>
      <c r="N15" s="177" t="str">
        <f>IF(E15&lt;&gt;"",T15,"")</f>
        <v/>
      </c>
      <c r="O15" s="165"/>
      <c r="P15" s="166" t="str">
        <f>IF(D15&lt;&gt;"",N15*D15,"")</f>
        <v/>
      </c>
      <c r="Q15" s="194"/>
      <c r="R15" s="64" t="s">
        <v>199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69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4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4"/>
      <c r="R16" s="64" t="s">
        <v>199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69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4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199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69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4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199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144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CANT.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0" t="str">
        <f>IF('CALCULATOR SHEET'!B54&lt;&gt;"",'CALCULATOR SHEET'!B54,"")</f>
        <v/>
      </c>
      <c r="D56" s="67" t="str">
        <f>IF('CALCULATOR SHEET'!C54&lt;&gt;"",'CALCULATOR SHEET'!C54,"")</f>
        <v/>
      </c>
      <c r="E56" s="289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0" t="str">
        <f>IF('CALCULATOR SHEET'!B55&lt;&gt;"",'CALCULATOR SHEET'!B55,"")</f>
        <v/>
      </c>
      <c r="D57" s="67" t="str">
        <f>IF('CALCULATOR SHEET'!C55&lt;&gt;"",'CALCULATOR SHEET'!C55,"")</f>
        <v/>
      </c>
      <c r="E57" s="289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0" t="str">
        <f>IF('CALCULATOR SHEET'!B56&lt;&gt;"",'CALCULATOR SHEET'!B56,"")</f>
        <v/>
      </c>
      <c r="D58" s="67" t="str">
        <f>IF('CALCULATOR SHEET'!C56&lt;&gt;"",'CALCULATOR SHEET'!C56,"")</f>
        <v/>
      </c>
      <c r="E58" s="289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0" t="str">
        <f>IF('CALCULATOR SHEET'!B57&lt;&gt;"",'CALCULATOR SHEET'!B57,"")</f>
        <v/>
      </c>
      <c r="D59" s="67" t="str">
        <f>IF('CALCULATOR SHEET'!C57&lt;&gt;"",'CALCULATOR SHEET'!C57,"")</f>
        <v/>
      </c>
      <c r="E59" s="289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INSTALACION INCLUIDA EN TODOS LOS PRODUCTOS</v>
      </c>
      <c r="N62" s="295"/>
      <c r="O62" s="295" t="str">
        <f>IF('CALCULATOR SHEET'!T59&lt;&gt;0,CLIENTE!X62,"")</f>
        <v>SUB TOTAL</v>
      </c>
      <c r="P62" s="296">
        <f>IF(O62&lt;&gt;"",SUM(P14:P53),"")</f>
        <v>246</v>
      </c>
      <c r="Q62" s="188"/>
      <c r="X62" s="163" t="str">
        <f>IF('CALCULATOR SHEET'!$W$2=1,GENERAL!Q35,GENERAL!S35)</f>
        <v>SUB TOTAL</v>
      </c>
      <c r="Y62" s="221">
        <f>P62</f>
        <v>246</v>
      </c>
    </row>
    <row r="63" spans="3:25" s="64" customFormat="1" ht="20.100000000000001" customHeight="1">
      <c r="C63" s="64" t="str">
        <f>IF('CALCULATOR SHEET'!$W$2=2,'CALCULATOR SHEET'!B90,'CALCULATOR SHEET'!B82)</f>
        <v>50% del gran total es requerido para comenzar la produccion</v>
      </c>
      <c r="O63" s="163" t="str">
        <f>IF('CALCULATOR SHEET'!T60&lt;&gt;0,CLIENTE!X63,"")</f>
        <v>DESCUENTO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DESCUENTO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Entrega de producto terminado puede variar dependiendo del inventario disponible</v>
      </c>
      <c r="G64" s="17"/>
      <c r="O64" s="163" t="str">
        <f>IF(O63&lt;&gt;"",X64,"")</f>
        <v>TOTAL DESC.</v>
      </c>
      <c r="P64" s="187">
        <f>IF(P63&lt;&gt;"",'CALCULATOR SHEET'!T61,"")</f>
        <v>98.4</v>
      </c>
      <c r="Q64" s="187"/>
      <c r="R64" s="179"/>
      <c r="S64" s="179"/>
      <c r="X64" s="163" t="str">
        <f>IF('CALCULATOR SHEET'!$W$2=1,GENERAL!Q37,GENERAL!S37)</f>
        <v>TOTAL DESC.</v>
      </c>
      <c r="Y64" s="219">
        <f>IF(Y63&gt;0,'CALCULATOR SHEET'!T63,0)</f>
        <v>147.6</v>
      </c>
    </row>
    <row r="65" spans="3:25" s="64" customFormat="1" ht="20.100000000000001" customHeight="1">
      <c r="C65" s="64" t="str">
        <f>IF('CALCULATOR SHEET'!$W$2=2,'CALCULATOR SHEET'!B92,'CALCULATOR SHEET'!B84)</f>
        <v>En sistemas automatizados, la propiedad debe proveer las tomas electricas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DESC</v>
      </c>
      <c r="Y65" s="219">
        <f>IF(P64&lt;&gt;"",'CALCULATOR SHEET'!T63,0)</f>
        <v>147.6</v>
      </c>
    </row>
    <row r="66" spans="3:25" s="64" customFormat="1" ht="20.100000000000001" customHeight="1">
      <c r="C66" s="64" t="str">
        <f>IF('CALCULATOR SHEET'!$W$2=2,'CALCULATOR SHEET'!B93,'CALCULATOR SHEET'!B85)</f>
        <v>Para instalar, la propiedad debe de estar lista para instalacion o puede que existan cargos adicionales</v>
      </c>
      <c r="O66" s="163" t="str">
        <f>IF(Y63&gt;0,X65,"")</f>
        <v>TOTAL INC. DESC</v>
      </c>
      <c r="P66" s="350">
        <f>IF(Y65=0,"",Y65)</f>
        <v>147.6</v>
      </c>
      <c r="Q66" s="195"/>
      <c r="R66" s="180"/>
      <c r="S66" s="180"/>
      <c r="X66" s="163" t="str">
        <f>IF('CALCULATOR SHEET'!$W$2=1,GENERAL!Q39,GENERAL!S39)</f>
        <v>SERVICIOS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En integracion a sistemas inteligentes, un tecnico debe de evaluar las condiciones para asegurar un correcto funcionamiento</v>
      </c>
      <c r="O67" s="163" t="str">
        <f>IF(Y67&gt;0,X67,"")</f>
        <v>IVA 16%</v>
      </c>
      <c r="P67" s="187">
        <f>IF(Y67&lt;&gt;0,Y67,"")</f>
        <v>11.808000000000021</v>
      </c>
      <c r="Q67" s="218"/>
      <c r="X67" s="163" t="str">
        <f>IF('CALCULATOR SHEET'!$W$2=1,GENERAL!Q40,GENERAL!S40)</f>
        <v>IVA 16%</v>
      </c>
      <c r="Y67" s="219">
        <f>IF('CALCULATOR SHEET'!T64&lt;&gt;0,'CALCULATOR SHEET'!T64,0)</f>
        <v>11.808000000000021</v>
      </c>
    </row>
    <row r="68" spans="3:25" s="64" customFormat="1" ht="20.100000000000001" customHeight="1">
      <c r="C68" s="239" t="s">
        <v>139</v>
      </c>
      <c r="D68" s="240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DEPOSITO</v>
      </c>
      <c r="Y68" s="219">
        <f>IF('CALCULATOR SHEET'!T65&lt;&gt;0,'CALCULATOR SHEET'!T65,0)</f>
        <v>0</v>
      </c>
    </row>
    <row r="69" spans="3:25" ht="24.95" customHeight="1">
      <c r="C69" s="241" t="str">
        <f>IF('CALCULATOR SHEET'!$W$2=1,"Experts In:","Expertos en:")</f>
        <v>Expertos en:</v>
      </c>
      <c r="D69" s="1"/>
      <c r="K69" s="1"/>
      <c r="L69" s="1"/>
      <c r="M69" s="348"/>
      <c r="N69" s="348"/>
      <c r="O69" s="348"/>
      <c r="X69" s="163" t="str">
        <f>IF('CALCULATOR SHEET'!$W$2=1,GENERAL!Q42,GENERAL!S42)</f>
        <v>GRAN TOTAL=</v>
      </c>
      <c r="Y69" s="221">
        <f>'CALCULATOR SHEET'!T66</f>
        <v>159.40800000000002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M70" s="1"/>
      <c r="O70" s="163" t="str">
        <f>X69</f>
        <v>GRAN TOTAL=</v>
      </c>
      <c r="P70" s="349">
        <f>Y69</f>
        <v>159.40800000000002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M71" s="363"/>
      <c r="N71" s="363"/>
      <c r="O71" s="364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Cotizado por:</v>
      </c>
      <c r="P74" s="163" t="str">
        <f>IF('CALCULATOR SHEET'!S70="","",'CALCULATOR SHEET'!S70)</f>
        <v>ESAU GOMEZ</v>
      </c>
    </row>
    <row r="75" spans="3:25" ht="24.95" customHeight="1">
      <c r="G75" s="242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307</v>
      </c>
    </row>
    <row r="106" spans="3:3" ht="24.95" customHeight="1">
      <c r="C106" s="12" t="s">
        <v>304</v>
      </c>
    </row>
    <row r="107" spans="3:3" ht="24.95" customHeight="1">
      <c r="C107" s="12" t="s">
        <v>305</v>
      </c>
    </row>
    <row r="108" spans="3:3" ht="24.95" customHeight="1">
      <c r="C108" s="12" t="s">
        <v>306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432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4">
        <v>151</v>
      </c>
      <c r="O7" s="354">
        <v>158</v>
      </c>
      <c r="P7" s="354">
        <v>177</v>
      </c>
      <c r="Q7" s="355">
        <v>238</v>
      </c>
      <c r="R7" s="355">
        <v>247</v>
      </c>
      <c r="S7" s="355">
        <v>257</v>
      </c>
      <c r="T7" s="355">
        <v>266</v>
      </c>
      <c r="U7" s="360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165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4">
        <v>161</v>
      </c>
      <c r="O8" s="354">
        <v>169</v>
      </c>
      <c r="P8" s="354">
        <v>188</v>
      </c>
      <c r="Q8" s="355">
        <v>250</v>
      </c>
      <c r="R8" s="355">
        <v>260</v>
      </c>
      <c r="S8" s="355">
        <v>270</v>
      </c>
      <c r="T8" s="355">
        <v>280</v>
      </c>
      <c r="U8" s="360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4">
        <v>171</v>
      </c>
      <c r="O9" s="354">
        <v>180</v>
      </c>
      <c r="P9" s="354">
        <v>200</v>
      </c>
      <c r="Q9" s="355">
        <v>263</v>
      </c>
      <c r="R9" s="355">
        <v>273</v>
      </c>
      <c r="S9" s="355">
        <v>284</v>
      </c>
      <c r="T9" s="355">
        <v>294</v>
      </c>
      <c r="U9" s="360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4">
        <v>181</v>
      </c>
      <c r="O10" s="354">
        <v>191</v>
      </c>
      <c r="P10" s="354">
        <v>211</v>
      </c>
      <c r="Q10" s="355">
        <v>275</v>
      </c>
      <c r="R10" s="355">
        <v>286</v>
      </c>
      <c r="S10" s="355">
        <v>297</v>
      </c>
      <c r="T10" s="355">
        <v>308</v>
      </c>
      <c r="U10" s="360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4">
        <v>192</v>
      </c>
      <c r="O11" s="354">
        <v>201</v>
      </c>
      <c r="P11" s="354">
        <v>223</v>
      </c>
      <c r="Q11" s="355">
        <v>287</v>
      </c>
      <c r="R11" s="355">
        <v>299</v>
      </c>
      <c r="S11" s="355">
        <v>311</v>
      </c>
      <c r="T11" s="355">
        <v>322</v>
      </c>
      <c r="U11" s="360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4">
        <v>202</v>
      </c>
      <c r="O12" s="354">
        <v>212</v>
      </c>
      <c r="P12" s="354">
        <v>234</v>
      </c>
      <c r="Q12" s="355">
        <v>299</v>
      </c>
      <c r="R12" s="355">
        <v>312</v>
      </c>
      <c r="S12" s="355">
        <v>324</v>
      </c>
      <c r="T12" s="355">
        <v>336</v>
      </c>
      <c r="U12" s="360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4">
        <v>212</v>
      </c>
      <c r="O13" s="354">
        <v>223</v>
      </c>
      <c r="P13" s="354">
        <v>246</v>
      </c>
      <c r="Q13" s="355">
        <v>311</v>
      </c>
      <c r="R13" s="355">
        <v>324</v>
      </c>
      <c r="S13" s="355">
        <v>338</v>
      </c>
      <c r="T13" s="355">
        <v>351</v>
      </c>
      <c r="U13" s="360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4">
        <v>222</v>
      </c>
      <c r="O14" s="354">
        <v>234</v>
      </c>
      <c r="P14" s="354">
        <v>257</v>
      </c>
      <c r="Q14" s="355">
        <v>323</v>
      </c>
      <c r="R14" s="355">
        <v>337</v>
      </c>
      <c r="S14" s="355">
        <v>351</v>
      </c>
      <c r="T14" s="355">
        <v>365</v>
      </c>
      <c r="U14" s="360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4">
        <v>232</v>
      </c>
      <c r="O15" s="354">
        <v>245</v>
      </c>
      <c r="P15" s="354">
        <v>269</v>
      </c>
      <c r="Q15" s="355">
        <v>336</v>
      </c>
      <c r="R15" s="355">
        <v>350</v>
      </c>
      <c r="S15" s="355">
        <v>365</v>
      </c>
      <c r="T15" s="355">
        <v>379</v>
      </c>
      <c r="U15" s="360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4">
        <v>242</v>
      </c>
      <c r="O16" s="354">
        <v>256</v>
      </c>
      <c r="P16" s="354">
        <v>280</v>
      </c>
      <c r="Q16" s="355">
        <v>348</v>
      </c>
      <c r="R16" s="355">
        <v>363</v>
      </c>
      <c r="S16" s="355">
        <v>378</v>
      </c>
      <c r="T16" s="355">
        <v>393</v>
      </c>
      <c r="U16" s="360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4">
        <v>252</v>
      </c>
      <c r="O17" s="354">
        <v>267</v>
      </c>
      <c r="P17" s="354">
        <v>292</v>
      </c>
      <c r="Q17" s="355">
        <v>360</v>
      </c>
      <c r="R17" s="355">
        <v>376</v>
      </c>
      <c r="S17" s="355">
        <v>392</v>
      </c>
      <c r="T17" s="355">
        <v>407</v>
      </c>
      <c r="U17" s="360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4">
        <v>263</v>
      </c>
      <c r="O18" s="354">
        <v>277</v>
      </c>
      <c r="P18" s="354">
        <v>304</v>
      </c>
      <c r="Q18" s="355">
        <v>372</v>
      </c>
      <c r="R18" s="355">
        <v>389</v>
      </c>
      <c r="S18" s="355">
        <v>405</v>
      </c>
      <c r="T18" s="355">
        <v>422</v>
      </c>
      <c r="U18" s="360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4">
        <v>273</v>
      </c>
      <c r="O19" s="354">
        <v>288</v>
      </c>
      <c r="P19" s="354">
        <v>315</v>
      </c>
      <c r="Q19" s="355">
        <v>384</v>
      </c>
      <c r="R19" s="355">
        <v>401</v>
      </c>
      <c r="S19" s="355">
        <v>419</v>
      </c>
      <c r="T19" s="355">
        <v>436</v>
      </c>
      <c r="U19" s="360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4">
        <v>283</v>
      </c>
      <c r="O20" s="354">
        <v>299</v>
      </c>
      <c r="P20" s="354">
        <v>327</v>
      </c>
      <c r="Q20" s="355">
        <v>397</v>
      </c>
      <c r="R20" s="355">
        <v>414</v>
      </c>
      <c r="S20" s="355">
        <v>432</v>
      </c>
      <c r="T20" s="355">
        <v>450</v>
      </c>
      <c r="U20" s="360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4">
        <v>293</v>
      </c>
      <c r="O21" s="354">
        <v>310</v>
      </c>
      <c r="P21" s="354">
        <v>338</v>
      </c>
      <c r="Q21" s="355">
        <v>409</v>
      </c>
      <c r="R21" s="355">
        <v>427</v>
      </c>
      <c r="S21" s="355">
        <v>446</v>
      </c>
      <c r="T21" s="355">
        <v>464</v>
      </c>
      <c r="U21" s="360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4">
        <v>303</v>
      </c>
      <c r="O22" s="354">
        <v>321</v>
      </c>
      <c r="P22" s="354">
        <v>350</v>
      </c>
      <c r="Q22" s="355">
        <v>421</v>
      </c>
      <c r="R22" s="355">
        <v>440</v>
      </c>
      <c r="S22" s="355">
        <v>459</v>
      </c>
      <c r="T22" s="355">
        <v>478</v>
      </c>
      <c r="U22" s="360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4">
        <v>313</v>
      </c>
      <c r="O23" s="354">
        <v>332</v>
      </c>
      <c r="P23" s="354">
        <v>361</v>
      </c>
      <c r="Q23" s="355">
        <v>433</v>
      </c>
      <c r="R23" s="355">
        <v>453</v>
      </c>
      <c r="S23" s="355">
        <v>473</v>
      </c>
      <c r="T23" s="355">
        <v>492</v>
      </c>
      <c r="U23" s="360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4">
        <v>324</v>
      </c>
      <c r="O24" s="354">
        <v>342</v>
      </c>
      <c r="P24" s="354">
        <v>373</v>
      </c>
      <c r="Q24" s="355">
        <v>445</v>
      </c>
      <c r="R24" s="355">
        <v>466</v>
      </c>
      <c r="S24" s="355">
        <v>486</v>
      </c>
      <c r="T24" s="355">
        <v>507</v>
      </c>
      <c r="U24" s="360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5">
        <v>394</v>
      </c>
      <c r="O25" s="355">
        <v>415</v>
      </c>
      <c r="P25" s="355">
        <v>436</v>
      </c>
      <c r="Q25" s="355">
        <v>457</v>
      </c>
      <c r="R25" s="355">
        <v>478</v>
      </c>
      <c r="S25" s="355">
        <v>500</v>
      </c>
      <c r="T25" s="355">
        <v>521</v>
      </c>
      <c r="U25" s="360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5">
        <v>404</v>
      </c>
      <c r="O26" s="355">
        <v>426</v>
      </c>
      <c r="P26" s="355">
        <v>448</v>
      </c>
      <c r="Q26" s="355">
        <v>470</v>
      </c>
      <c r="R26" s="355">
        <v>491</v>
      </c>
      <c r="S26" s="355">
        <v>513</v>
      </c>
      <c r="T26" s="355">
        <v>535</v>
      </c>
      <c r="U26" s="360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0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L2" s="92" t="s">
        <v>429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</row>
    <row r="3" spans="1:40" s="1" customFormat="1" ht="18" customHeight="1" thickBot="1">
      <c r="E3" s="15"/>
      <c r="M3" s="93"/>
      <c r="N3" s="93"/>
      <c r="O3" s="315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1" t="s">
        <v>6</v>
      </c>
      <c r="W7" s="321" t="s">
        <v>6</v>
      </c>
      <c r="X7" s="321" t="s">
        <v>6</v>
      </c>
      <c r="Y7" s="321" t="s">
        <v>6</v>
      </c>
      <c r="Z7" s="32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72</v>
      </c>
      <c r="AK7" s="53">
        <f>'CALCULATOR SHEET'!J13</f>
        <v>53</v>
      </c>
      <c r="AL7" s="53">
        <f t="shared" ref="AL7:AL70" si="0">IF(AJ7=0,"",MATCH(CEILING(AJ7,6),$D$4:$Z$4,0))</f>
        <v>9</v>
      </c>
      <c r="AM7" s="53">
        <f>IF(AK7=0,"",MATCH(CEILING(AK7,6),$C$7:$C$28,0))</f>
        <v>6</v>
      </c>
      <c r="AN7" s="54">
        <f t="shared" ref="AN7:AN70" si="1">IF(AL7="","",INDEX($D$7:$Z$28,AM7,AL7))</f>
        <v>194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1" t="s">
        <v>6</v>
      </c>
      <c r="W8" s="321" t="s">
        <v>6</v>
      </c>
      <c r="X8" s="321" t="s">
        <v>6</v>
      </c>
      <c r="Y8" s="321" t="s">
        <v>6</v>
      </c>
      <c r="Z8" s="32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1" t="s">
        <v>6</v>
      </c>
      <c r="W9" s="321" t="s">
        <v>6</v>
      </c>
      <c r="X9" s="321" t="s">
        <v>6</v>
      </c>
      <c r="Y9" s="321" t="s">
        <v>6</v>
      </c>
      <c r="Z9" s="32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1" t="s">
        <v>6</v>
      </c>
      <c r="W10" s="321" t="s">
        <v>6</v>
      </c>
      <c r="X10" s="321" t="s">
        <v>6</v>
      </c>
      <c r="Y10" s="321" t="s">
        <v>6</v>
      </c>
      <c r="Z10" s="32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1" t="s">
        <v>6</v>
      </c>
      <c r="W11" s="321" t="s">
        <v>6</v>
      </c>
      <c r="X11" s="321" t="s">
        <v>6</v>
      </c>
      <c r="Y11" s="321" t="s">
        <v>6</v>
      </c>
      <c r="Z11" s="32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1" t="s">
        <v>6</v>
      </c>
      <c r="W12" s="321" t="s">
        <v>6</v>
      </c>
      <c r="X12" s="321" t="s">
        <v>6</v>
      </c>
      <c r="Y12" s="321" t="s">
        <v>6</v>
      </c>
      <c r="Z12" s="32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1" t="s">
        <v>6</v>
      </c>
      <c r="W13" s="321" t="s">
        <v>6</v>
      </c>
      <c r="X13" s="321" t="s">
        <v>6</v>
      </c>
      <c r="Y13" s="321" t="s">
        <v>6</v>
      </c>
      <c r="Z13" s="32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1" t="s">
        <v>6</v>
      </c>
      <c r="W14" s="321" t="s">
        <v>6</v>
      </c>
      <c r="X14" s="321" t="s">
        <v>6</v>
      </c>
      <c r="Y14" s="321" t="s">
        <v>6</v>
      </c>
      <c r="Z14" s="32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1" t="s">
        <v>6</v>
      </c>
      <c r="W15" s="321" t="s">
        <v>6</v>
      </c>
      <c r="X15" s="321" t="s">
        <v>6</v>
      </c>
      <c r="Y15" s="321" t="s">
        <v>6</v>
      </c>
      <c r="Z15" s="32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1" t="s">
        <v>6</v>
      </c>
      <c r="W16" s="321" t="s">
        <v>6</v>
      </c>
      <c r="X16" s="321" t="s">
        <v>6</v>
      </c>
      <c r="Y16" s="321" t="s">
        <v>6</v>
      </c>
      <c r="Z16" s="32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1" t="s">
        <v>6</v>
      </c>
      <c r="W17" s="321" t="s">
        <v>6</v>
      </c>
      <c r="X17" s="321" t="s">
        <v>6</v>
      </c>
      <c r="Y17" s="321" t="s">
        <v>6</v>
      </c>
      <c r="Z17" s="32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1" t="s">
        <v>6</v>
      </c>
      <c r="W18" s="321" t="s">
        <v>6</v>
      </c>
      <c r="X18" s="321" t="s">
        <v>6</v>
      </c>
      <c r="Y18" s="321" t="s">
        <v>6</v>
      </c>
      <c r="Z18" s="32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1" t="s">
        <v>6</v>
      </c>
      <c r="W19" s="321" t="s">
        <v>6</v>
      </c>
      <c r="X19" s="321" t="s">
        <v>6</v>
      </c>
      <c r="Y19" s="321" t="s">
        <v>6</v>
      </c>
      <c r="Z19" s="32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1" t="s">
        <v>6</v>
      </c>
      <c r="W20" s="321" t="s">
        <v>6</v>
      </c>
      <c r="X20" s="321" t="s">
        <v>6</v>
      </c>
      <c r="Y20" s="321" t="s">
        <v>6</v>
      </c>
      <c r="Z20" s="32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1" t="s">
        <v>6</v>
      </c>
      <c r="W21" s="321" t="s">
        <v>6</v>
      </c>
      <c r="X21" s="321" t="s">
        <v>6</v>
      </c>
      <c r="Y21" s="321" t="s">
        <v>6</v>
      </c>
      <c r="Z21" s="32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1" t="s">
        <v>6</v>
      </c>
      <c r="W22" s="321" t="s">
        <v>6</v>
      </c>
      <c r="X22" s="321" t="s">
        <v>6</v>
      </c>
      <c r="Y22" s="321" t="s">
        <v>6</v>
      </c>
      <c r="Z22" s="32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1" t="s">
        <v>6</v>
      </c>
      <c r="W23" s="321" t="s">
        <v>6</v>
      </c>
      <c r="X23" s="321" t="s">
        <v>6</v>
      </c>
      <c r="Y23" s="321" t="s">
        <v>6</v>
      </c>
      <c r="Z23" s="32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1" t="s">
        <v>6</v>
      </c>
      <c r="W24" s="321" t="s">
        <v>6</v>
      </c>
      <c r="X24" s="321" t="s">
        <v>6</v>
      </c>
      <c r="Y24" s="321" t="s">
        <v>6</v>
      </c>
      <c r="Z24" s="32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1" t="s">
        <v>6</v>
      </c>
      <c r="W25" s="321" t="s">
        <v>6</v>
      </c>
      <c r="X25" s="321" t="s">
        <v>6</v>
      </c>
      <c r="Y25" s="321" t="s">
        <v>6</v>
      </c>
      <c r="Z25" s="32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1" t="s">
        <v>6</v>
      </c>
      <c r="W26" s="321" t="s">
        <v>6</v>
      </c>
      <c r="X26" s="321" t="s">
        <v>6</v>
      </c>
      <c r="Y26" s="321" t="s">
        <v>6</v>
      </c>
      <c r="Z26" s="32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321" t="s">
        <v>6</v>
      </c>
      <c r="U27" s="321" t="s">
        <v>6</v>
      </c>
      <c r="V27" s="321" t="s">
        <v>6</v>
      </c>
      <c r="W27" s="321" t="s">
        <v>6</v>
      </c>
      <c r="X27" s="321" t="s">
        <v>6</v>
      </c>
      <c r="Y27" s="321" t="s">
        <v>6</v>
      </c>
      <c r="Z27" s="32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321" t="s">
        <v>6</v>
      </c>
      <c r="U28" s="321" t="s">
        <v>6</v>
      </c>
      <c r="V28" s="321" t="s">
        <v>6</v>
      </c>
      <c r="W28" s="321" t="s">
        <v>6</v>
      </c>
      <c r="X28" s="321" t="s">
        <v>6</v>
      </c>
      <c r="Y28" s="321" t="s">
        <v>6</v>
      </c>
      <c r="Z28" s="32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402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K2" s="92"/>
      <c r="M2" s="316" t="s">
        <v>382</v>
      </c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1" t="s">
        <v>346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339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199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0" s="1" customFormat="1" ht="18" customHeight="1">
      <c r="E2" s="20"/>
      <c r="J2" s="92" t="s">
        <v>430</v>
      </c>
      <c r="K2" s="92"/>
      <c r="L2" s="92"/>
      <c r="M2" s="316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5">
        <v>331</v>
      </c>
      <c r="U7" s="360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235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5">
        <v>356</v>
      </c>
      <c r="U8" s="360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5">
        <v>380</v>
      </c>
      <c r="U9" s="360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5">
        <v>404</v>
      </c>
      <c r="U10" s="360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5">
        <v>429</v>
      </c>
      <c r="U11" s="360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5">
        <v>453</v>
      </c>
      <c r="U12" s="360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5">
        <v>478</v>
      </c>
      <c r="U13" s="360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5">
        <v>502</v>
      </c>
      <c r="U14" s="360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5">
        <v>526</v>
      </c>
      <c r="U15" s="360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5">
        <v>550</v>
      </c>
      <c r="U16" s="360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5">
        <v>575</v>
      </c>
      <c r="U17" s="360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5">
        <v>599</v>
      </c>
      <c r="U18" s="360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5">
        <v>623</v>
      </c>
      <c r="U19" s="360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5">
        <v>648</v>
      </c>
      <c r="U20" s="360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5">
        <v>672</v>
      </c>
      <c r="U21" s="360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5">
        <v>696</v>
      </c>
      <c r="U22" s="360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5">
        <v>720</v>
      </c>
      <c r="U23" s="360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5">
        <v>745</v>
      </c>
      <c r="U24" s="360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5">
        <v>769</v>
      </c>
      <c r="U25" s="360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5">
        <v>793</v>
      </c>
      <c r="U26" s="360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1" t="s">
        <v>6</v>
      </c>
      <c r="R27" s="321" t="s">
        <v>6</v>
      </c>
      <c r="S27" s="32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1" t="s">
        <v>6</v>
      </c>
      <c r="R28" s="321" t="s">
        <v>6</v>
      </c>
      <c r="S28" s="32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</row>
    <row r="2" spans="1:42" s="1" customFormat="1" ht="18" customHeight="1">
      <c r="E2" s="20"/>
      <c r="L2" s="92" t="s">
        <v>383</v>
      </c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344</v>
      </c>
    </row>
    <row r="4" spans="1:42" ht="24.95" customHeight="1" thickBot="1">
      <c r="C4" s="6" t="s">
        <v>400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400</v>
      </c>
      <c r="AC4" s="3"/>
      <c r="AE4" s="3"/>
      <c r="AH4" t="s">
        <v>337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128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5">
        <v>362</v>
      </c>
      <c r="U7" s="360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267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5">
        <v>391</v>
      </c>
      <c r="U8" s="360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5">
        <v>420</v>
      </c>
      <c r="U9" s="360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5">
        <v>448</v>
      </c>
      <c r="U10" s="360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5">
        <v>478</v>
      </c>
      <c r="U11" s="360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5">
        <v>506</v>
      </c>
      <c r="U12" s="360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5">
        <v>536</v>
      </c>
      <c r="U13" s="360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5">
        <v>564</v>
      </c>
      <c r="U14" s="360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5">
        <v>593</v>
      </c>
      <c r="U15" s="360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5">
        <v>622</v>
      </c>
      <c r="U16" s="360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5">
        <v>651</v>
      </c>
      <c r="U17" s="360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5">
        <v>680</v>
      </c>
      <c r="U18" s="360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5">
        <v>709</v>
      </c>
      <c r="U19" s="360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5">
        <v>738</v>
      </c>
      <c r="U20" s="360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5">
        <v>767</v>
      </c>
      <c r="U21" s="360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5">
        <v>796</v>
      </c>
      <c r="U22" s="360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5">
        <v>825</v>
      </c>
      <c r="U23" s="360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5">
        <v>854</v>
      </c>
      <c r="U24" s="360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5">
        <v>883</v>
      </c>
      <c r="U25" s="360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5">
        <v>912</v>
      </c>
      <c r="U26" s="360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4" t="s">
        <v>297</v>
      </c>
      <c r="N1" s="384"/>
      <c r="O1" s="384"/>
      <c r="P1" s="384"/>
      <c r="Q1" s="384"/>
      <c r="R1" s="384"/>
      <c r="S1" s="384"/>
      <c r="T1" s="384"/>
      <c r="W1" s="24" t="s">
        <v>4</v>
      </c>
      <c r="X1" s="382">
        <v>44656</v>
      </c>
      <c r="Y1" s="382"/>
      <c r="AF1" s="8"/>
      <c r="AG1" s="8"/>
    </row>
    <row r="2" spans="1:93" s="1" customFormat="1" ht="18" customHeight="1">
      <c r="E2" s="20"/>
      <c r="M2" s="384"/>
      <c r="N2" s="384"/>
      <c r="O2" s="384"/>
      <c r="P2" s="384"/>
      <c r="Q2" s="384"/>
      <c r="R2" s="384"/>
      <c r="S2" s="384"/>
      <c r="T2" s="384"/>
      <c r="W2" s="25"/>
      <c r="AF2" s="8"/>
      <c r="AG2" s="8"/>
    </row>
    <row r="3" spans="1:93" s="1" customFormat="1" ht="18" customHeight="1" thickBot="1">
      <c r="E3" s="15"/>
      <c r="M3" s="385"/>
      <c r="N3" s="385"/>
      <c r="O3" s="385"/>
      <c r="P3" s="385"/>
      <c r="Q3" s="385"/>
      <c r="R3" s="385"/>
      <c r="S3" s="385"/>
      <c r="T3" s="385"/>
      <c r="AF3" s="8"/>
      <c r="AG3" s="8"/>
    </row>
    <row r="4" spans="1:9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4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332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0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223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377</v>
      </c>
      <c r="W6" s="34" t="s">
        <v>375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215</v>
      </c>
      <c r="AF6" s="34" t="s">
        <v>281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6" t="s">
        <v>215</v>
      </c>
      <c r="V7" s="147"/>
      <c r="W7" s="147" t="str">
        <f>'CALCULATOR SHEET'!E13</f>
        <v>GROUP 4</v>
      </c>
      <c r="X7" s="1">
        <v>1</v>
      </c>
      <c r="Y7" s="7">
        <f>'CALCULATOR SHEET'!I13</f>
        <v>72</v>
      </c>
      <c r="Z7" s="7">
        <f>'CALCULATOR SHEET'!J13</f>
        <v>53</v>
      </c>
      <c r="AA7" s="7">
        <f>IF(Y7=0,"",MATCH(CEILING(Y7,6),$C$7:$R$7,0))</f>
        <v>8</v>
      </c>
      <c r="AB7" s="7">
        <f>IF(Z7=0,"",MATCH(CEILING(Z7,6),$B$10:$B$26,0))</f>
        <v>4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204</v>
      </c>
      <c r="AF7" s="13">
        <f>IF(Y7&gt;0,HLOOKUP(AA7,$C$29:$R$30,2,FALSE),"")</f>
        <v>0</v>
      </c>
    </row>
    <row r="8" spans="2:32" ht="15.75">
      <c r="U8" s="386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1">
        <v>677</v>
      </c>
      <c r="D10" s="361">
        <v>692</v>
      </c>
      <c r="E10" s="361">
        <v>709</v>
      </c>
      <c r="F10" s="361">
        <v>724</v>
      </c>
      <c r="G10" s="361">
        <v>740</v>
      </c>
      <c r="H10" s="361">
        <v>755</v>
      </c>
      <c r="I10" s="361">
        <v>772</v>
      </c>
      <c r="J10" s="361">
        <v>786</v>
      </c>
      <c r="K10" s="361">
        <v>803</v>
      </c>
      <c r="L10" s="361">
        <v>818</v>
      </c>
      <c r="M10" s="361">
        <v>835</v>
      </c>
      <c r="N10" s="361">
        <v>849</v>
      </c>
      <c r="O10" s="361">
        <v>866</v>
      </c>
      <c r="P10" s="361">
        <v>881</v>
      </c>
      <c r="Q10" s="361">
        <v>897</v>
      </c>
      <c r="R10" s="361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1">
        <v>680</v>
      </c>
      <c r="D11" s="361">
        <v>695</v>
      </c>
      <c r="E11" s="361">
        <v>712</v>
      </c>
      <c r="F11" s="361">
        <v>728</v>
      </c>
      <c r="G11" s="361">
        <v>745</v>
      </c>
      <c r="H11" s="361">
        <v>760</v>
      </c>
      <c r="I11" s="361">
        <v>777</v>
      </c>
      <c r="J11" s="361">
        <v>792</v>
      </c>
      <c r="K11" s="361">
        <v>809</v>
      </c>
      <c r="L11" s="361">
        <v>825</v>
      </c>
      <c r="M11" s="361">
        <v>842</v>
      </c>
      <c r="N11" s="361">
        <v>857</v>
      </c>
      <c r="O11" s="361">
        <v>874</v>
      </c>
      <c r="P11" s="361">
        <v>889</v>
      </c>
      <c r="Q11" s="361">
        <v>907</v>
      </c>
      <c r="R11" s="361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1">
        <v>682</v>
      </c>
      <c r="D12" s="361">
        <v>698</v>
      </c>
      <c r="E12" s="361">
        <v>716</v>
      </c>
      <c r="F12" s="361">
        <v>731</v>
      </c>
      <c r="G12" s="361">
        <v>749</v>
      </c>
      <c r="H12" s="361">
        <v>765</v>
      </c>
      <c r="I12" s="361">
        <v>782</v>
      </c>
      <c r="J12" s="361">
        <v>798</v>
      </c>
      <c r="K12" s="361">
        <v>816</v>
      </c>
      <c r="L12" s="361">
        <v>831</v>
      </c>
      <c r="M12" s="361">
        <v>849</v>
      </c>
      <c r="N12" s="361">
        <v>865</v>
      </c>
      <c r="O12" s="361">
        <v>882</v>
      </c>
      <c r="P12" s="361">
        <v>898</v>
      </c>
      <c r="Q12" s="361">
        <v>916</v>
      </c>
      <c r="R12" s="361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1">
        <v>685</v>
      </c>
      <c r="D13" s="361">
        <v>701</v>
      </c>
      <c r="E13" s="361">
        <v>719</v>
      </c>
      <c r="F13" s="361">
        <v>735</v>
      </c>
      <c r="G13" s="361">
        <v>753</v>
      </c>
      <c r="H13" s="361">
        <v>770</v>
      </c>
      <c r="I13" s="361">
        <v>788</v>
      </c>
      <c r="J13" s="361">
        <v>804</v>
      </c>
      <c r="K13" s="361">
        <v>822</v>
      </c>
      <c r="L13" s="361">
        <v>838</v>
      </c>
      <c r="M13" s="361">
        <v>856</v>
      </c>
      <c r="N13" s="361">
        <v>873</v>
      </c>
      <c r="O13" s="361">
        <v>891</v>
      </c>
      <c r="P13" s="361">
        <v>907</v>
      </c>
      <c r="Q13" s="361">
        <v>925</v>
      </c>
      <c r="R13" s="361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1">
        <v>687</v>
      </c>
      <c r="D14" s="361">
        <v>704</v>
      </c>
      <c r="E14" s="361">
        <v>722</v>
      </c>
      <c r="F14" s="361">
        <v>739</v>
      </c>
      <c r="G14" s="361">
        <v>758</v>
      </c>
      <c r="H14" s="361">
        <v>774</v>
      </c>
      <c r="I14" s="361">
        <v>793</v>
      </c>
      <c r="J14" s="361">
        <v>810</v>
      </c>
      <c r="K14" s="361">
        <v>828</v>
      </c>
      <c r="L14" s="361">
        <v>845</v>
      </c>
      <c r="M14" s="361">
        <v>864</v>
      </c>
      <c r="N14" s="361">
        <v>880</v>
      </c>
      <c r="O14" s="361">
        <v>899</v>
      </c>
      <c r="P14" s="361">
        <v>916</v>
      </c>
      <c r="Q14" s="361">
        <v>934</v>
      </c>
      <c r="R14" s="361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1">
        <v>690</v>
      </c>
      <c r="D15" s="361">
        <v>707</v>
      </c>
      <c r="E15" s="361">
        <v>726</v>
      </c>
      <c r="F15" s="361">
        <v>743</v>
      </c>
      <c r="G15" s="361">
        <v>762</v>
      </c>
      <c r="H15" s="361">
        <v>779</v>
      </c>
      <c r="I15" s="361">
        <v>798</v>
      </c>
      <c r="J15" s="361">
        <v>816</v>
      </c>
      <c r="K15" s="361">
        <v>835</v>
      </c>
      <c r="L15" s="361">
        <v>852</v>
      </c>
      <c r="M15" s="361">
        <v>871</v>
      </c>
      <c r="N15" s="361">
        <v>888</v>
      </c>
      <c r="O15" s="361">
        <v>907</v>
      </c>
      <c r="P15" s="361">
        <v>924</v>
      </c>
      <c r="Q15" s="361">
        <v>943</v>
      </c>
      <c r="R15" s="361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1">
        <v>692</v>
      </c>
      <c r="D16" s="361">
        <v>710</v>
      </c>
      <c r="E16" s="361">
        <v>729</v>
      </c>
      <c r="F16" s="361">
        <v>747</v>
      </c>
      <c r="G16" s="361">
        <v>766</v>
      </c>
      <c r="H16" s="361">
        <v>784</v>
      </c>
      <c r="I16" s="361">
        <v>804</v>
      </c>
      <c r="J16" s="361">
        <v>821</v>
      </c>
      <c r="K16" s="361">
        <v>841</v>
      </c>
      <c r="L16" s="361">
        <v>858</v>
      </c>
      <c r="M16" s="361">
        <v>878</v>
      </c>
      <c r="N16" s="361">
        <v>896</v>
      </c>
      <c r="O16" s="361">
        <v>915</v>
      </c>
      <c r="P16" s="361">
        <v>933</v>
      </c>
      <c r="Q16" s="361">
        <v>953</v>
      </c>
      <c r="R16" s="361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1">
        <v>694</v>
      </c>
      <c r="D17" s="361">
        <v>712</v>
      </c>
      <c r="E17" s="361">
        <v>733</v>
      </c>
      <c r="F17" s="361">
        <v>751</v>
      </c>
      <c r="G17" s="361">
        <v>771</v>
      </c>
      <c r="H17" s="361">
        <v>789</v>
      </c>
      <c r="I17" s="361">
        <v>809</v>
      </c>
      <c r="J17" s="361">
        <v>827</v>
      </c>
      <c r="K17" s="361">
        <v>847</v>
      </c>
      <c r="L17" s="361">
        <v>865</v>
      </c>
      <c r="M17" s="361">
        <v>885</v>
      </c>
      <c r="N17" s="361">
        <v>904</v>
      </c>
      <c r="O17" s="361">
        <v>924</v>
      </c>
      <c r="P17" s="361">
        <v>942</v>
      </c>
      <c r="Q17" s="361">
        <v>962</v>
      </c>
      <c r="R17" s="361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1">
        <v>697</v>
      </c>
      <c r="D18" s="361">
        <v>715</v>
      </c>
      <c r="E18" s="361">
        <v>736</v>
      </c>
      <c r="F18" s="361">
        <v>755</v>
      </c>
      <c r="G18" s="361">
        <v>775</v>
      </c>
      <c r="H18" s="361">
        <v>794</v>
      </c>
      <c r="I18" s="361">
        <v>814</v>
      </c>
      <c r="J18" s="361">
        <v>833</v>
      </c>
      <c r="K18" s="361">
        <v>854</v>
      </c>
      <c r="L18" s="361">
        <v>872</v>
      </c>
      <c r="M18" s="361">
        <v>893</v>
      </c>
      <c r="N18" s="361">
        <v>911</v>
      </c>
      <c r="O18" s="361">
        <v>932</v>
      </c>
      <c r="P18" s="361">
        <v>950</v>
      </c>
      <c r="Q18" s="361">
        <v>971</v>
      </c>
      <c r="R18" s="361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1">
        <v>699</v>
      </c>
      <c r="D19" s="361">
        <v>718</v>
      </c>
      <c r="E19" s="361">
        <v>739</v>
      </c>
      <c r="F19" s="361">
        <v>759</v>
      </c>
      <c r="G19" s="361">
        <v>780</v>
      </c>
      <c r="H19" s="361">
        <v>799</v>
      </c>
      <c r="I19" s="361">
        <v>820</v>
      </c>
      <c r="J19" s="361">
        <v>839</v>
      </c>
      <c r="K19" s="361">
        <v>860</v>
      </c>
      <c r="L19" s="361">
        <v>879</v>
      </c>
      <c r="M19" s="361">
        <v>900</v>
      </c>
      <c r="N19" s="361">
        <v>919</v>
      </c>
      <c r="O19" s="361">
        <v>940</v>
      </c>
      <c r="P19" s="361">
        <v>959</v>
      </c>
      <c r="Q19" s="361">
        <v>980</v>
      </c>
      <c r="R19" s="361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1">
        <v>702</v>
      </c>
      <c r="D20" s="361">
        <v>721</v>
      </c>
      <c r="E20" s="361">
        <v>743</v>
      </c>
      <c r="F20" s="361">
        <v>762</v>
      </c>
      <c r="G20" s="361">
        <v>784</v>
      </c>
      <c r="H20" s="361">
        <v>803</v>
      </c>
      <c r="I20" s="361">
        <v>825</v>
      </c>
      <c r="J20" s="361">
        <v>845</v>
      </c>
      <c r="K20" s="361">
        <v>866</v>
      </c>
      <c r="L20" s="361">
        <v>886</v>
      </c>
      <c r="M20" s="361">
        <v>907</v>
      </c>
      <c r="N20" s="361">
        <v>927</v>
      </c>
      <c r="O20" s="361">
        <v>948</v>
      </c>
      <c r="P20" s="361">
        <v>968</v>
      </c>
      <c r="Q20" s="361">
        <v>989</v>
      </c>
      <c r="R20" s="361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1">
        <v>704</v>
      </c>
      <c r="D21" s="361">
        <v>724</v>
      </c>
      <c r="E21" s="361">
        <v>746</v>
      </c>
      <c r="F21" s="361">
        <v>766</v>
      </c>
      <c r="G21" s="361">
        <v>788</v>
      </c>
      <c r="H21" s="361">
        <v>808</v>
      </c>
      <c r="I21" s="361">
        <v>830</v>
      </c>
      <c r="J21" s="361">
        <v>850</v>
      </c>
      <c r="K21" s="361">
        <v>872</v>
      </c>
      <c r="L21" s="361">
        <v>892</v>
      </c>
      <c r="M21" s="361">
        <v>914</v>
      </c>
      <c r="N21" s="361">
        <v>935</v>
      </c>
      <c r="O21" s="361">
        <v>957</v>
      </c>
      <c r="P21" s="361">
        <v>977</v>
      </c>
      <c r="Q21" s="361">
        <v>999</v>
      </c>
      <c r="R21" s="361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1">
        <v>707</v>
      </c>
      <c r="D22" s="361">
        <v>727</v>
      </c>
      <c r="E22" s="361">
        <v>750</v>
      </c>
      <c r="F22" s="361">
        <v>770</v>
      </c>
      <c r="G22" s="361">
        <v>793</v>
      </c>
      <c r="H22" s="361">
        <v>813</v>
      </c>
      <c r="I22" s="361">
        <v>836</v>
      </c>
      <c r="J22" s="361">
        <v>856</v>
      </c>
      <c r="K22" s="361">
        <v>879</v>
      </c>
      <c r="L22" s="361">
        <v>899</v>
      </c>
      <c r="M22" s="361">
        <v>922</v>
      </c>
      <c r="N22" s="361">
        <v>942</v>
      </c>
      <c r="O22" s="361">
        <v>965</v>
      </c>
      <c r="P22" s="361">
        <v>985</v>
      </c>
      <c r="Q22" s="361">
        <v>1008</v>
      </c>
      <c r="R22" s="361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1">
        <v>709</v>
      </c>
      <c r="D23" s="361">
        <v>730</v>
      </c>
      <c r="E23" s="361">
        <v>753</v>
      </c>
      <c r="F23" s="361">
        <v>774</v>
      </c>
      <c r="G23" s="361">
        <v>797</v>
      </c>
      <c r="H23" s="361">
        <v>818</v>
      </c>
      <c r="I23" s="361">
        <v>841</v>
      </c>
      <c r="J23" s="361">
        <v>862</v>
      </c>
      <c r="K23" s="361">
        <v>885</v>
      </c>
      <c r="L23" s="361">
        <v>906</v>
      </c>
      <c r="M23" s="361">
        <v>929</v>
      </c>
      <c r="N23" s="361">
        <v>950</v>
      </c>
      <c r="O23" s="361">
        <v>973</v>
      </c>
      <c r="P23" s="361">
        <v>994</v>
      </c>
      <c r="Q23" s="361">
        <v>1017</v>
      </c>
      <c r="R23" s="361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1">
        <v>711</v>
      </c>
      <c r="D24" s="361">
        <v>733</v>
      </c>
      <c r="E24" s="361">
        <v>756</v>
      </c>
      <c r="F24" s="361">
        <v>778</v>
      </c>
      <c r="G24" s="361">
        <v>801</v>
      </c>
      <c r="H24" s="361">
        <v>823</v>
      </c>
      <c r="I24" s="361">
        <v>846</v>
      </c>
      <c r="J24" s="361">
        <v>868</v>
      </c>
      <c r="K24" s="361">
        <v>891</v>
      </c>
      <c r="L24" s="361">
        <v>913</v>
      </c>
      <c r="M24" s="361">
        <v>936</v>
      </c>
      <c r="N24" s="361">
        <v>958</v>
      </c>
      <c r="O24" s="361">
        <v>981</v>
      </c>
      <c r="P24" s="361">
        <v>1003</v>
      </c>
      <c r="Q24" s="361">
        <v>1026</v>
      </c>
      <c r="R24" s="361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1">
        <v>714</v>
      </c>
      <c r="D25" s="361">
        <v>736</v>
      </c>
      <c r="E25" s="361">
        <v>760</v>
      </c>
      <c r="F25" s="361">
        <v>782</v>
      </c>
      <c r="G25" s="361">
        <v>806</v>
      </c>
      <c r="H25" s="361">
        <v>828</v>
      </c>
      <c r="I25" s="361">
        <v>852</v>
      </c>
      <c r="J25" s="361">
        <v>874</v>
      </c>
      <c r="K25" s="361">
        <v>898</v>
      </c>
      <c r="L25" s="361">
        <v>920</v>
      </c>
      <c r="M25" s="361">
        <v>944</v>
      </c>
      <c r="N25" s="361">
        <v>966</v>
      </c>
      <c r="O25" s="361">
        <v>989</v>
      </c>
      <c r="P25" s="361">
        <v>1011</v>
      </c>
      <c r="Q25" s="361">
        <v>1035</v>
      </c>
      <c r="R25" s="361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1">
        <v>716</v>
      </c>
      <c r="D26" s="361">
        <v>739</v>
      </c>
      <c r="E26" s="361">
        <v>763</v>
      </c>
      <c r="F26" s="361">
        <v>786</v>
      </c>
      <c r="G26" s="361">
        <v>810</v>
      </c>
      <c r="H26" s="361">
        <v>832</v>
      </c>
      <c r="I26" s="361">
        <v>857</v>
      </c>
      <c r="J26" s="361">
        <v>879</v>
      </c>
      <c r="K26" s="361">
        <v>904</v>
      </c>
      <c r="L26" s="361">
        <v>926</v>
      </c>
      <c r="M26" s="361">
        <v>951</v>
      </c>
      <c r="N26" s="361">
        <v>973</v>
      </c>
      <c r="O26" s="361">
        <v>998</v>
      </c>
      <c r="P26" s="361">
        <v>1020</v>
      </c>
      <c r="Q26" s="361">
        <v>1045</v>
      </c>
      <c r="R26" s="361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4">
        <v>1</v>
      </c>
      <c r="D29" s="294">
        <f>+C29+1</f>
        <v>2</v>
      </c>
      <c r="E29" s="294">
        <f t="shared" ref="E29:R29" si="11">+D29+1</f>
        <v>3</v>
      </c>
      <c r="F29" s="294">
        <f t="shared" si="11"/>
        <v>4</v>
      </c>
      <c r="G29" s="294">
        <f t="shared" si="11"/>
        <v>5</v>
      </c>
      <c r="H29" s="294">
        <f t="shared" si="11"/>
        <v>6</v>
      </c>
      <c r="I29" s="294">
        <f t="shared" si="11"/>
        <v>7</v>
      </c>
      <c r="J29" s="294">
        <f t="shared" si="11"/>
        <v>8</v>
      </c>
      <c r="K29" s="294">
        <f t="shared" si="11"/>
        <v>9</v>
      </c>
      <c r="L29" s="294">
        <f t="shared" si="11"/>
        <v>10</v>
      </c>
      <c r="M29" s="294">
        <f t="shared" si="11"/>
        <v>11</v>
      </c>
      <c r="N29" s="294">
        <f t="shared" si="11"/>
        <v>12</v>
      </c>
      <c r="O29" s="294">
        <f t="shared" si="11"/>
        <v>13</v>
      </c>
      <c r="P29" s="294">
        <f t="shared" si="11"/>
        <v>14</v>
      </c>
      <c r="Q29" s="294">
        <f t="shared" si="11"/>
        <v>15</v>
      </c>
      <c r="R29" s="294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279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376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1">
        <v>712</v>
      </c>
      <c r="D39" s="361">
        <v>734</v>
      </c>
      <c r="E39" s="361">
        <v>758</v>
      </c>
      <c r="F39" s="361">
        <v>779</v>
      </c>
      <c r="G39" s="361">
        <v>803</v>
      </c>
      <c r="H39" s="361">
        <v>825</v>
      </c>
      <c r="I39" s="361">
        <v>848</v>
      </c>
      <c r="J39" s="361">
        <v>870</v>
      </c>
      <c r="K39" s="361">
        <v>893</v>
      </c>
      <c r="L39" s="361">
        <v>915</v>
      </c>
      <c r="M39" s="361">
        <v>939</v>
      </c>
      <c r="N39" s="361">
        <v>960</v>
      </c>
      <c r="O39" s="361">
        <v>984</v>
      </c>
      <c r="P39" s="361">
        <v>1006</v>
      </c>
      <c r="Q39" s="361">
        <v>1029</v>
      </c>
      <c r="R39" s="361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1">
        <v>718</v>
      </c>
      <c r="D40" s="361">
        <v>741</v>
      </c>
      <c r="E40" s="361">
        <v>766</v>
      </c>
      <c r="F40" s="361">
        <v>789</v>
      </c>
      <c r="G40" s="361">
        <v>813</v>
      </c>
      <c r="H40" s="361">
        <v>836</v>
      </c>
      <c r="I40" s="361">
        <v>861</v>
      </c>
      <c r="J40" s="361">
        <v>884</v>
      </c>
      <c r="K40" s="361">
        <v>909</v>
      </c>
      <c r="L40" s="361">
        <v>932</v>
      </c>
      <c r="M40" s="361">
        <v>956</v>
      </c>
      <c r="N40" s="361">
        <v>979</v>
      </c>
      <c r="O40" s="361">
        <v>1004</v>
      </c>
      <c r="P40" s="361">
        <v>1027</v>
      </c>
      <c r="Q40" s="361">
        <v>1052</v>
      </c>
      <c r="R40" s="361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1">
        <v>724</v>
      </c>
      <c r="D41" s="361">
        <v>748</v>
      </c>
      <c r="E41" s="361">
        <v>774</v>
      </c>
      <c r="F41" s="361">
        <v>798</v>
      </c>
      <c r="G41" s="361">
        <v>824</v>
      </c>
      <c r="H41" s="361">
        <v>848</v>
      </c>
      <c r="I41" s="361">
        <v>874</v>
      </c>
      <c r="J41" s="361">
        <v>898</v>
      </c>
      <c r="K41" s="361">
        <v>924</v>
      </c>
      <c r="L41" s="361">
        <v>948</v>
      </c>
      <c r="M41" s="361">
        <v>974</v>
      </c>
      <c r="N41" s="361">
        <v>998</v>
      </c>
      <c r="O41" s="361">
        <v>1024</v>
      </c>
      <c r="P41" s="361">
        <v>1048</v>
      </c>
      <c r="Q41" s="361">
        <v>1074</v>
      </c>
      <c r="R41" s="361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1">
        <v>730</v>
      </c>
      <c r="D42" s="361">
        <v>755</v>
      </c>
      <c r="E42" s="361">
        <v>783</v>
      </c>
      <c r="F42" s="361">
        <v>808</v>
      </c>
      <c r="G42" s="361">
        <v>835</v>
      </c>
      <c r="H42" s="361">
        <v>860</v>
      </c>
      <c r="I42" s="361">
        <v>887</v>
      </c>
      <c r="J42" s="361">
        <v>913</v>
      </c>
      <c r="K42" s="361">
        <v>940</v>
      </c>
      <c r="L42" s="361">
        <v>965</v>
      </c>
      <c r="M42" s="361">
        <v>992</v>
      </c>
      <c r="N42" s="361">
        <v>1017</v>
      </c>
      <c r="O42" s="361">
        <v>1044</v>
      </c>
      <c r="P42" s="361">
        <v>1070</v>
      </c>
      <c r="Q42" s="361">
        <v>1097</v>
      </c>
      <c r="R42" s="361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1">
        <v>736</v>
      </c>
      <c r="D43" s="361">
        <v>762</v>
      </c>
      <c r="E43" s="361">
        <v>791</v>
      </c>
      <c r="F43" s="361">
        <v>817</v>
      </c>
      <c r="G43" s="361">
        <v>845</v>
      </c>
      <c r="H43" s="361">
        <v>872</v>
      </c>
      <c r="I43" s="361">
        <v>900</v>
      </c>
      <c r="J43" s="361">
        <v>926</v>
      </c>
      <c r="K43" s="361">
        <v>955</v>
      </c>
      <c r="L43" s="361">
        <v>981</v>
      </c>
      <c r="M43" s="361">
        <v>1010</v>
      </c>
      <c r="N43" s="361">
        <v>1036</v>
      </c>
      <c r="O43" s="361">
        <v>1064</v>
      </c>
      <c r="P43" s="361">
        <v>1091</v>
      </c>
      <c r="Q43" s="361">
        <v>1119</v>
      </c>
      <c r="R43" s="361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1">
        <v>742</v>
      </c>
      <c r="D44" s="361">
        <v>769</v>
      </c>
      <c r="E44" s="361">
        <v>799</v>
      </c>
      <c r="F44" s="361">
        <v>827</v>
      </c>
      <c r="G44" s="361">
        <v>856</v>
      </c>
      <c r="H44" s="361">
        <v>884</v>
      </c>
      <c r="I44" s="361">
        <v>913</v>
      </c>
      <c r="J44" s="361">
        <v>941</v>
      </c>
      <c r="K44" s="361">
        <v>970</v>
      </c>
      <c r="L44" s="361">
        <v>998</v>
      </c>
      <c r="M44" s="361">
        <v>1027</v>
      </c>
      <c r="N44" s="361">
        <v>1055</v>
      </c>
      <c r="O44" s="361">
        <v>1084</v>
      </c>
      <c r="P44" s="361">
        <v>1112</v>
      </c>
      <c r="Q44" s="361">
        <v>1141</v>
      </c>
      <c r="R44" s="361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1">
        <v>748</v>
      </c>
      <c r="D45" s="361">
        <v>776</v>
      </c>
      <c r="E45" s="361">
        <v>807</v>
      </c>
      <c r="F45" s="361">
        <v>836</v>
      </c>
      <c r="G45" s="361">
        <v>867</v>
      </c>
      <c r="H45" s="361">
        <v>895</v>
      </c>
      <c r="I45" s="361">
        <v>926</v>
      </c>
      <c r="J45" s="361">
        <v>955</v>
      </c>
      <c r="K45" s="361">
        <v>986</v>
      </c>
      <c r="L45" s="361">
        <v>1014</v>
      </c>
      <c r="M45" s="361">
        <v>1045</v>
      </c>
      <c r="N45" s="361">
        <v>1074</v>
      </c>
      <c r="O45" s="361">
        <v>1105</v>
      </c>
      <c r="P45" s="361">
        <v>1133</v>
      </c>
      <c r="Q45" s="361">
        <v>1164</v>
      </c>
      <c r="R45" s="361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1">
        <v>754</v>
      </c>
      <c r="D46" s="361">
        <v>783</v>
      </c>
      <c r="E46" s="361">
        <v>815</v>
      </c>
      <c r="F46" s="361">
        <v>845</v>
      </c>
      <c r="G46" s="361">
        <v>877</v>
      </c>
      <c r="H46" s="361">
        <v>907</v>
      </c>
      <c r="I46" s="361">
        <v>939</v>
      </c>
      <c r="J46" s="361">
        <v>969</v>
      </c>
      <c r="K46" s="361">
        <v>1001</v>
      </c>
      <c r="L46" s="361">
        <v>1031</v>
      </c>
      <c r="M46" s="361">
        <v>1063</v>
      </c>
      <c r="N46" s="361">
        <v>1093</v>
      </c>
      <c r="O46" s="361">
        <v>1124</v>
      </c>
      <c r="P46" s="361">
        <v>1154</v>
      </c>
      <c r="Q46" s="361">
        <v>1186</v>
      </c>
      <c r="R46" s="361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1">
        <v>760</v>
      </c>
      <c r="D47" s="361">
        <v>791</v>
      </c>
      <c r="E47" s="361">
        <v>824</v>
      </c>
      <c r="F47" s="361">
        <v>855</v>
      </c>
      <c r="G47" s="361">
        <v>888</v>
      </c>
      <c r="H47" s="361">
        <v>919</v>
      </c>
      <c r="I47" s="361">
        <v>952</v>
      </c>
      <c r="J47" s="361">
        <v>983</v>
      </c>
      <c r="K47" s="361">
        <v>1016</v>
      </c>
      <c r="L47" s="361">
        <v>1047</v>
      </c>
      <c r="M47" s="361">
        <v>1080</v>
      </c>
      <c r="N47" s="361">
        <v>1111</v>
      </c>
      <c r="O47" s="361">
        <v>1145</v>
      </c>
      <c r="P47" s="361">
        <v>1176</v>
      </c>
      <c r="Q47" s="361">
        <v>1209</v>
      </c>
      <c r="R47" s="361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1">
        <v>765</v>
      </c>
      <c r="D48" s="361">
        <v>798</v>
      </c>
      <c r="E48" s="361">
        <v>832</v>
      </c>
      <c r="F48" s="361">
        <v>864</v>
      </c>
      <c r="G48" s="361">
        <v>898</v>
      </c>
      <c r="H48" s="361">
        <v>931</v>
      </c>
      <c r="I48" s="361">
        <v>965</v>
      </c>
      <c r="J48" s="361">
        <v>997</v>
      </c>
      <c r="K48" s="361">
        <v>1032</v>
      </c>
      <c r="L48" s="361">
        <v>1064</v>
      </c>
      <c r="M48" s="361">
        <v>1098</v>
      </c>
      <c r="N48" s="361">
        <v>1130</v>
      </c>
      <c r="O48" s="361">
        <v>1165</v>
      </c>
      <c r="P48" s="361">
        <v>1197</v>
      </c>
      <c r="Q48" s="361">
        <v>1231</v>
      </c>
      <c r="R48" s="361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1">
        <v>771</v>
      </c>
      <c r="D49" s="361">
        <v>805</v>
      </c>
      <c r="E49" s="361">
        <v>840</v>
      </c>
      <c r="F49" s="361">
        <v>873</v>
      </c>
      <c r="G49" s="361">
        <v>909</v>
      </c>
      <c r="H49" s="361">
        <v>942</v>
      </c>
      <c r="I49" s="361">
        <v>978</v>
      </c>
      <c r="J49" s="361">
        <v>1011</v>
      </c>
      <c r="K49" s="361">
        <v>1047</v>
      </c>
      <c r="L49" s="361">
        <v>1080</v>
      </c>
      <c r="M49" s="361">
        <v>1116</v>
      </c>
      <c r="N49" s="361">
        <v>1149</v>
      </c>
      <c r="O49" s="361">
        <v>1185</v>
      </c>
      <c r="P49" s="361">
        <v>1218</v>
      </c>
      <c r="Q49" s="361">
        <v>1253</v>
      </c>
      <c r="R49" s="361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1">
        <v>777</v>
      </c>
      <c r="D50" s="361">
        <v>812</v>
      </c>
      <c r="E50" s="361">
        <v>848</v>
      </c>
      <c r="F50" s="361">
        <v>883</v>
      </c>
      <c r="G50" s="361">
        <v>920</v>
      </c>
      <c r="H50" s="361">
        <v>954</v>
      </c>
      <c r="I50" s="361">
        <v>991</v>
      </c>
      <c r="J50" s="361">
        <v>1025</v>
      </c>
      <c r="K50" s="361">
        <v>1062</v>
      </c>
      <c r="L50" s="361">
        <v>1097</v>
      </c>
      <c r="M50" s="361">
        <v>1133</v>
      </c>
      <c r="N50" s="361">
        <v>1168</v>
      </c>
      <c r="O50" s="361">
        <v>1205</v>
      </c>
      <c r="P50" s="361">
        <v>1239</v>
      </c>
      <c r="Q50" s="361">
        <v>1276</v>
      </c>
      <c r="R50" s="361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1">
        <v>783</v>
      </c>
      <c r="D51" s="361">
        <v>819</v>
      </c>
      <c r="E51" s="361">
        <v>857</v>
      </c>
      <c r="F51" s="361">
        <v>893</v>
      </c>
      <c r="G51" s="361">
        <v>930</v>
      </c>
      <c r="H51" s="361">
        <v>966</v>
      </c>
      <c r="I51" s="361">
        <v>1004</v>
      </c>
      <c r="J51" s="361">
        <v>1040</v>
      </c>
      <c r="K51" s="361">
        <v>1077</v>
      </c>
      <c r="L51" s="361">
        <v>1113</v>
      </c>
      <c r="M51" s="361">
        <v>1151</v>
      </c>
      <c r="N51" s="361">
        <v>1187</v>
      </c>
      <c r="O51" s="361">
        <v>1225</v>
      </c>
      <c r="P51" s="361">
        <v>1261</v>
      </c>
      <c r="Q51" s="361">
        <v>1298</v>
      </c>
      <c r="R51" s="361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1">
        <v>789</v>
      </c>
      <c r="D52" s="361">
        <v>826</v>
      </c>
      <c r="E52" s="361">
        <v>865</v>
      </c>
      <c r="F52" s="361">
        <v>902</v>
      </c>
      <c r="G52" s="361">
        <v>941</v>
      </c>
      <c r="H52" s="361">
        <v>978</v>
      </c>
      <c r="I52" s="361">
        <v>1017</v>
      </c>
      <c r="J52" s="361">
        <v>1054</v>
      </c>
      <c r="K52" s="361">
        <v>1093</v>
      </c>
      <c r="L52" s="361">
        <v>1130</v>
      </c>
      <c r="M52" s="361">
        <v>1169</v>
      </c>
      <c r="N52" s="361">
        <v>1206</v>
      </c>
      <c r="O52" s="361">
        <v>1245</v>
      </c>
      <c r="P52" s="361">
        <v>1282</v>
      </c>
      <c r="Q52" s="361">
        <v>1321</v>
      </c>
      <c r="R52" s="361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1">
        <v>795</v>
      </c>
      <c r="D53" s="361">
        <v>833</v>
      </c>
      <c r="E53" s="361">
        <v>873</v>
      </c>
      <c r="F53" s="361">
        <v>911</v>
      </c>
      <c r="G53" s="361">
        <v>952</v>
      </c>
      <c r="H53" s="361">
        <v>990</v>
      </c>
      <c r="I53" s="361">
        <v>1030</v>
      </c>
      <c r="J53" s="361">
        <v>1068</v>
      </c>
      <c r="K53" s="361">
        <v>1108</v>
      </c>
      <c r="L53" s="361">
        <v>1146</v>
      </c>
      <c r="M53" s="361">
        <v>1186</v>
      </c>
      <c r="N53" s="361">
        <v>1225</v>
      </c>
      <c r="O53" s="361">
        <v>1265</v>
      </c>
      <c r="P53" s="361">
        <v>1303</v>
      </c>
      <c r="Q53" s="361">
        <v>1343</v>
      </c>
      <c r="R53" s="361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1">
        <v>801</v>
      </c>
      <c r="D54" s="361">
        <v>840</v>
      </c>
      <c r="E54" s="361">
        <v>881</v>
      </c>
      <c r="F54" s="361">
        <v>921</v>
      </c>
      <c r="G54" s="361">
        <v>962</v>
      </c>
      <c r="H54" s="361">
        <v>1002</v>
      </c>
      <c r="I54" s="361">
        <v>1043</v>
      </c>
      <c r="J54" s="361">
        <v>1082</v>
      </c>
      <c r="K54" s="361">
        <v>1123</v>
      </c>
      <c r="L54" s="361">
        <v>1163</v>
      </c>
      <c r="M54" s="361">
        <v>1204</v>
      </c>
      <c r="N54" s="361">
        <v>1244</v>
      </c>
      <c r="O54" s="361">
        <v>1285</v>
      </c>
      <c r="P54" s="361">
        <v>1324</v>
      </c>
      <c r="Q54" s="361">
        <v>1365</v>
      </c>
      <c r="R54" s="361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1">
        <v>807</v>
      </c>
      <c r="D55" s="361">
        <v>847</v>
      </c>
      <c r="E55" s="361">
        <v>890</v>
      </c>
      <c r="F55" s="361">
        <v>930</v>
      </c>
      <c r="G55" s="361">
        <v>973</v>
      </c>
      <c r="H55" s="361">
        <v>1013</v>
      </c>
      <c r="I55" s="361">
        <v>1056</v>
      </c>
      <c r="J55" s="361">
        <v>1096</v>
      </c>
      <c r="K55" s="361">
        <v>1139</v>
      </c>
      <c r="L55" s="361">
        <v>1179</v>
      </c>
      <c r="M55" s="361">
        <v>1222</v>
      </c>
      <c r="N55" s="361">
        <v>1262</v>
      </c>
      <c r="O55" s="361">
        <v>1305</v>
      </c>
      <c r="P55" s="361">
        <v>1346</v>
      </c>
      <c r="Q55" s="361">
        <v>1388</v>
      </c>
      <c r="R55" s="361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398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0">
        <v>679</v>
      </c>
      <c r="D64" s="320">
        <v>696</v>
      </c>
      <c r="E64" s="320">
        <v>715</v>
      </c>
      <c r="F64" s="320">
        <v>732</v>
      </c>
      <c r="G64" s="320">
        <v>752</v>
      </c>
      <c r="H64" s="320">
        <v>769</v>
      </c>
      <c r="I64" s="320">
        <v>788</v>
      </c>
      <c r="J64" s="320">
        <v>805</v>
      </c>
      <c r="K64" s="320">
        <v>824</v>
      </c>
      <c r="L64" s="320">
        <v>841</v>
      </c>
      <c r="M64" s="320">
        <v>860</v>
      </c>
      <c r="N64" s="320">
        <v>877</v>
      </c>
      <c r="O64" s="320">
        <v>896</v>
      </c>
      <c r="P64" s="320">
        <v>914</v>
      </c>
      <c r="Q64" s="320">
        <v>933</v>
      </c>
      <c r="R64" s="320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0">
        <v>683</v>
      </c>
      <c r="D65" s="320">
        <v>700</v>
      </c>
      <c r="E65" s="320">
        <v>720</v>
      </c>
      <c r="F65" s="320">
        <v>738</v>
      </c>
      <c r="G65" s="320">
        <v>758</v>
      </c>
      <c r="H65" s="320">
        <v>776</v>
      </c>
      <c r="I65" s="320">
        <v>796</v>
      </c>
      <c r="J65" s="320">
        <v>814</v>
      </c>
      <c r="K65" s="320">
        <v>833</v>
      </c>
      <c r="L65" s="320">
        <v>851</v>
      </c>
      <c r="M65" s="320">
        <v>871</v>
      </c>
      <c r="N65" s="320">
        <v>889</v>
      </c>
      <c r="O65" s="320">
        <v>909</v>
      </c>
      <c r="P65" s="320">
        <v>927</v>
      </c>
      <c r="Q65" s="320">
        <v>947</v>
      </c>
      <c r="R65" s="320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0">
        <v>686</v>
      </c>
      <c r="D66" s="320">
        <v>705</v>
      </c>
      <c r="E66" s="320">
        <v>725</v>
      </c>
      <c r="F66" s="320">
        <v>744</v>
      </c>
      <c r="G66" s="320">
        <v>765</v>
      </c>
      <c r="H66" s="320">
        <v>783</v>
      </c>
      <c r="I66" s="320">
        <v>804</v>
      </c>
      <c r="J66" s="320">
        <v>822</v>
      </c>
      <c r="K66" s="320">
        <v>843</v>
      </c>
      <c r="L66" s="320">
        <v>861</v>
      </c>
      <c r="M66" s="320">
        <v>882</v>
      </c>
      <c r="N66" s="320">
        <v>901</v>
      </c>
      <c r="O66" s="320">
        <v>921</v>
      </c>
      <c r="P66" s="320">
        <v>940</v>
      </c>
      <c r="Q66" s="320">
        <v>960</v>
      </c>
      <c r="R66" s="320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0">
        <v>690</v>
      </c>
      <c r="D67" s="320">
        <v>709</v>
      </c>
      <c r="E67" s="320">
        <v>731</v>
      </c>
      <c r="F67" s="320">
        <v>750</v>
      </c>
      <c r="G67" s="320">
        <v>771</v>
      </c>
      <c r="H67" s="320">
        <v>790</v>
      </c>
      <c r="I67" s="320">
        <v>812</v>
      </c>
      <c r="J67" s="320">
        <v>831</v>
      </c>
      <c r="K67" s="320">
        <v>852</v>
      </c>
      <c r="L67" s="320">
        <v>872</v>
      </c>
      <c r="M67" s="320">
        <v>893</v>
      </c>
      <c r="N67" s="320">
        <v>912</v>
      </c>
      <c r="O67" s="320">
        <v>933</v>
      </c>
      <c r="P67" s="320">
        <v>953</v>
      </c>
      <c r="Q67" s="320">
        <v>974</v>
      </c>
      <c r="R67" s="320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0">
        <v>693</v>
      </c>
      <c r="D68" s="320">
        <v>714</v>
      </c>
      <c r="E68" s="320">
        <v>736</v>
      </c>
      <c r="F68" s="320">
        <v>756</v>
      </c>
      <c r="G68" s="320">
        <v>778</v>
      </c>
      <c r="H68" s="320">
        <v>798</v>
      </c>
      <c r="I68" s="320">
        <v>820</v>
      </c>
      <c r="J68" s="320">
        <v>840</v>
      </c>
      <c r="K68" s="320">
        <v>862</v>
      </c>
      <c r="L68" s="320">
        <v>882</v>
      </c>
      <c r="M68" s="320">
        <v>904</v>
      </c>
      <c r="N68" s="320">
        <v>924</v>
      </c>
      <c r="O68" s="320">
        <v>946</v>
      </c>
      <c r="P68" s="320">
        <v>966</v>
      </c>
      <c r="Q68" s="320">
        <v>988</v>
      </c>
      <c r="R68" s="320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0">
        <v>697</v>
      </c>
      <c r="D69" s="320">
        <v>718</v>
      </c>
      <c r="E69" s="320">
        <v>741</v>
      </c>
      <c r="F69" s="320">
        <v>761</v>
      </c>
      <c r="G69" s="320">
        <v>784</v>
      </c>
      <c r="H69" s="320">
        <v>805</v>
      </c>
      <c r="I69" s="320">
        <v>828</v>
      </c>
      <c r="J69" s="320">
        <v>848</v>
      </c>
      <c r="K69" s="320">
        <v>871</v>
      </c>
      <c r="L69" s="320">
        <v>892</v>
      </c>
      <c r="M69" s="320">
        <v>915</v>
      </c>
      <c r="N69" s="320">
        <v>935</v>
      </c>
      <c r="O69" s="320">
        <v>958</v>
      </c>
      <c r="P69" s="320">
        <v>979</v>
      </c>
      <c r="Q69" s="320">
        <v>1002</v>
      </c>
      <c r="R69" s="320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0">
        <v>701</v>
      </c>
      <c r="D70" s="320">
        <v>722</v>
      </c>
      <c r="E70" s="320">
        <v>746</v>
      </c>
      <c r="F70" s="320">
        <v>767</v>
      </c>
      <c r="G70" s="320">
        <v>791</v>
      </c>
      <c r="H70" s="320">
        <v>812</v>
      </c>
      <c r="I70" s="320">
        <v>836</v>
      </c>
      <c r="J70" s="320">
        <v>857</v>
      </c>
      <c r="K70" s="320">
        <v>881</v>
      </c>
      <c r="L70" s="320">
        <v>902</v>
      </c>
      <c r="M70" s="320">
        <v>926</v>
      </c>
      <c r="N70" s="320">
        <v>947</v>
      </c>
      <c r="O70" s="320">
        <v>971</v>
      </c>
      <c r="P70" s="320">
        <v>992</v>
      </c>
      <c r="Q70" s="320">
        <v>1015</v>
      </c>
      <c r="R70" s="320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0">
        <v>704</v>
      </c>
      <c r="D71" s="320">
        <v>727</v>
      </c>
      <c r="E71" s="320">
        <v>751</v>
      </c>
      <c r="F71" s="320">
        <v>773</v>
      </c>
      <c r="G71" s="320">
        <v>797</v>
      </c>
      <c r="H71" s="320">
        <v>819</v>
      </c>
      <c r="I71" s="320">
        <v>844</v>
      </c>
      <c r="J71" s="320">
        <v>866</v>
      </c>
      <c r="K71" s="320">
        <v>890</v>
      </c>
      <c r="L71" s="320">
        <v>912</v>
      </c>
      <c r="M71" s="320">
        <v>936</v>
      </c>
      <c r="N71" s="320">
        <v>959</v>
      </c>
      <c r="O71" s="320">
        <v>983</v>
      </c>
      <c r="P71" s="320">
        <v>1005</v>
      </c>
      <c r="Q71" s="320">
        <v>1029</v>
      </c>
      <c r="R71" s="320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0">
        <v>708</v>
      </c>
      <c r="D72" s="320">
        <v>731</v>
      </c>
      <c r="E72" s="320">
        <v>756</v>
      </c>
      <c r="F72" s="320">
        <v>779</v>
      </c>
      <c r="G72" s="320">
        <v>804</v>
      </c>
      <c r="H72" s="320">
        <v>827</v>
      </c>
      <c r="I72" s="320">
        <v>852</v>
      </c>
      <c r="J72" s="320">
        <v>875</v>
      </c>
      <c r="K72" s="320">
        <v>899</v>
      </c>
      <c r="L72" s="320">
        <v>922</v>
      </c>
      <c r="M72" s="320">
        <v>947</v>
      </c>
      <c r="N72" s="320">
        <v>970</v>
      </c>
      <c r="O72" s="320">
        <v>995</v>
      </c>
      <c r="P72" s="320">
        <v>1018</v>
      </c>
      <c r="Q72" s="320">
        <v>1043</v>
      </c>
      <c r="R72" s="320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0">
        <v>712</v>
      </c>
      <c r="D73" s="320">
        <v>735</v>
      </c>
      <c r="E73" s="320">
        <v>761</v>
      </c>
      <c r="F73" s="320">
        <v>785</v>
      </c>
      <c r="G73" s="320">
        <v>810</v>
      </c>
      <c r="H73" s="320">
        <v>834</v>
      </c>
      <c r="I73" s="320">
        <v>860</v>
      </c>
      <c r="J73" s="320">
        <v>883</v>
      </c>
      <c r="K73" s="320">
        <v>909</v>
      </c>
      <c r="L73" s="320">
        <v>933</v>
      </c>
      <c r="M73" s="320">
        <v>958</v>
      </c>
      <c r="N73" s="320">
        <v>982</v>
      </c>
      <c r="O73" s="320">
        <v>1007</v>
      </c>
      <c r="P73" s="320">
        <v>1031</v>
      </c>
      <c r="Q73" s="320">
        <v>1057</v>
      </c>
      <c r="R73" s="320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0">
        <v>715</v>
      </c>
      <c r="D74" s="320">
        <v>740</v>
      </c>
      <c r="E74" s="320">
        <v>766</v>
      </c>
      <c r="F74" s="320">
        <v>790</v>
      </c>
      <c r="G74" s="320">
        <v>817</v>
      </c>
      <c r="H74" s="320">
        <v>841</v>
      </c>
      <c r="I74" s="320">
        <v>868</v>
      </c>
      <c r="J74" s="320">
        <v>892</v>
      </c>
      <c r="K74" s="320">
        <v>918</v>
      </c>
      <c r="L74" s="320">
        <v>943</v>
      </c>
      <c r="M74" s="320">
        <v>969</v>
      </c>
      <c r="N74" s="320">
        <v>993</v>
      </c>
      <c r="O74" s="320">
        <v>1020</v>
      </c>
      <c r="P74" s="320">
        <v>1044</v>
      </c>
      <c r="Q74" s="320">
        <v>1071</v>
      </c>
      <c r="R74" s="320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0">
        <v>719</v>
      </c>
      <c r="D75" s="320">
        <v>744</v>
      </c>
      <c r="E75" s="320">
        <v>771</v>
      </c>
      <c r="F75" s="320">
        <v>796</v>
      </c>
      <c r="G75" s="320">
        <v>823</v>
      </c>
      <c r="H75" s="320">
        <v>848</v>
      </c>
      <c r="I75" s="320">
        <v>876</v>
      </c>
      <c r="J75" s="320">
        <v>901</v>
      </c>
      <c r="K75" s="320">
        <v>928</v>
      </c>
      <c r="L75" s="320">
        <v>953</v>
      </c>
      <c r="M75" s="320">
        <v>980</v>
      </c>
      <c r="N75" s="320">
        <v>1005</v>
      </c>
      <c r="O75" s="320">
        <v>1032</v>
      </c>
      <c r="P75" s="320">
        <v>1057</v>
      </c>
      <c r="Q75" s="320">
        <v>1084</v>
      </c>
      <c r="R75" s="320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0">
        <v>723</v>
      </c>
      <c r="D76" s="320">
        <v>748</v>
      </c>
      <c r="E76" s="320">
        <v>776</v>
      </c>
      <c r="F76" s="320">
        <v>802</v>
      </c>
      <c r="G76" s="320">
        <v>830</v>
      </c>
      <c r="H76" s="320">
        <v>856</v>
      </c>
      <c r="I76" s="320">
        <v>884</v>
      </c>
      <c r="J76" s="320">
        <v>909</v>
      </c>
      <c r="K76" s="320">
        <v>937</v>
      </c>
      <c r="L76" s="320">
        <v>963</v>
      </c>
      <c r="M76" s="320">
        <v>991</v>
      </c>
      <c r="N76" s="320">
        <v>1017</v>
      </c>
      <c r="O76" s="320">
        <v>1045</v>
      </c>
      <c r="P76" s="320">
        <v>1070</v>
      </c>
      <c r="Q76" s="320">
        <v>1098</v>
      </c>
      <c r="R76" s="320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0">
        <v>726</v>
      </c>
      <c r="D77" s="320">
        <v>753</v>
      </c>
      <c r="E77" s="320">
        <v>781</v>
      </c>
      <c r="F77" s="320">
        <v>808</v>
      </c>
      <c r="G77" s="320">
        <v>836</v>
      </c>
      <c r="H77" s="320">
        <v>863</v>
      </c>
      <c r="I77" s="320">
        <v>891</v>
      </c>
      <c r="J77" s="320">
        <v>918</v>
      </c>
      <c r="K77" s="320">
        <v>947</v>
      </c>
      <c r="L77" s="320">
        <v>973</v>
      </c>
      <c r="M77" s="320">
        <v>1002</v>
      </c>
      <c r="N77" s="320">
        <v>1028</v>
      </c>
      <c r="O77" s="320">
        <v>1057</v>
      </c>
      <c r="P77" s="320">
        <v>1083</v>
      </c>
      <c r="Q77" s="320">
        <v>1112</v>
      </c>
      <c r="R77" s="320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0">
        <v>730</v>
      </c>
      <c r="D78" s="320">
        <v>757</v>
      </c>
      <c r="E78" s="320">
        <v>786</v>
      </c>
      <c r="F78" s="320">
        <v>814</v>
      </c>
      <c r="G78" s="320">
        <v>843</v>
      </c>
      <c r="H78" s="320">
        <v>870</v>
      </c>
      <c r="I78" s="320">
        <v>899</v>
      </c>
      <c r="J78" s="320">
        <v>927</v>
      </c>
      <c r="K78" s="320">
        <v>956</v>
      </c>
      <c r="L78" s="320">
        <v>983</v>
      </c>
      <c r="M78" s="320">
        <v>1013</v>
      </c>
      <c r="N78" s="320">
        <v>1040</v>
      </c>
      <c r="O78" s="320">
        <v>1069</v>
      </c>
      <c r="P78" s="320">
        <v>1097</v>
      </c>
      <c r="Q78" s="320">
        <v>1126</v>
      </c>
      <c r="R78" s="320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0">
        <v>734</v>
      </c>
      <c r="D79" s="320">
        <v>761</v>
      </c>
      <c r="E79" s="320">
        <v>791</v>
      </c>
      <c r="F79" s="320">
        <v>819</v>
      </c>
      <c r="G79" s="320">
        <v>849</v>
      </c>
      <c r="H79" s="320">
        <v>878</v>
      </c>
      <c r="I79" s="320">
        <v>908</v>
      </c>
      <c r="J79" s="320">
        <v>935</v>
      </c>
      <c r="K79" s="320">
        <v>965</v>
      </c>
      <c r="L79" s="320">
        <v>993</v>
      </c>
      <c r="M79" s="320">
        <v>1024</v>
      </c>
      <c r="N79" s="320">
        <v>1052</v>
      </c>
      <c r="O79" s="320">
        <v>1082</v>
      </c>
      <c r="P79" s="320">
        <v>1109</v>
      </c>
      <c r="Q79" s="320">
        <v>1139</v>
      </c>
      <c r="R79" s="320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0">
        <v>737</v>
      </c>
      <c r="D80" s="320">
        <v>766</v>
      </c>
      <c r="E80" s="320">
        <v>797</v>
      </c>
      <c r="F80" s="320">
        <v>825</v>
      </c>
      <c r="G80" s="320">
        <v>856</v>
      </c>
      <c r="H80" s="320">
        <v>885</v>
      </c>
      <c r="I80" s="320">
        <v>915</v>
      </c>
      <c r="J80" s="320">
        <v>944</v>
      </c>
      <c r="K80" s="320">
        <v>975</v>
      </c>
      <c r="L80" s="320">
        <v>1004</v>
      </c>
      <c r="M80" s="320">
        <v>1034</v>
      </c>
      <c r="N80" s="320">
        <v>1063</v>
      </c>
      <c r="O80" s="320">
        <v>1094</v>
      </c>
      <c r="P80" s="320">
        <v>1123</v>
      </c>
      <c r="Q80" s="320">
        <v>1153</v>
      </c>
      <c r="R80" s="320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72</v>
      </c>
      <c r="W7" s="7">
        <f>'CALCULATOR SHEET'!J13</f>
        <v>53</v>
      </c>
      <c r="X7" s="7">
        <f>IF(V7=0,"",MATCH(CEILING(V7,6),$C$8:$Q$8,0))</f>
        <v>9</v>
      </c>
      <c r="Y7" s="7">
        <f>IF(W7=0,"",MATCH(CEILING(W7,6),$B$10:$B$26,0))</f>
        <v>6</v>
      </c>
      <c r="Z7" s="146">
        <f>IF(X7="","",INDEX($C$12:$Q$26,Y7,X7))</f>
        <v>302</v>
      </c>
      <c r="AA7" s="13" t="str">
        <f>IF(AND('CALCULATOR SHEET'!P13="YES",'CALCULATOR SHEET'!Q13="YES"),HLOOKUP(CEILING(V7,6),$C$30:$Q$32,3,FALSE),"")</f>
        <v/>
      </c>
      <c r="AB7" s="13">
        <f>IF(AND('CALCULATOR SHEET'!P13="YES",'CALCULATOR SHEET'!Q13="NO"),HLOOKUP(CEILING(V7,6),$C$30:$Q$35,6,FALSE),"")</f>
        <v>74</v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7">
        <v>44624</v>
      </c>
    </row>
    <row r="3" spans="2:29" ht="17.25">
      <c r="E3" s="129"/>
      <c r="I3" s="387" t="s">
        <v>14</v>
      </c>
      <c r="J3" s="387"/>
      <c r="K3" s="387"/>
      <c r="L3" s="387"/>
      <c r="R3" s="34" t="s">
        <v>435</v>
      </c>
    </row>
    <row r="4" spans="2:29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6" t="s">
        <v>72</v>
      </c>
      <c r="U7" s="147"/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177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6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7" t="s">
        <v>8</v>
      </c>
      <c r="J3" s="387"/>
      <c r="K3" s="387"/>
      <c r="L3" s="387"/>
      <c r="R3" s="34" t="s">
        <v>436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361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256</v>
      </c>
    </row>
    <row r="8" spans="2:27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22" zoomScale="84" zoomScaleNormal="84" workbookViewId="0">
      <selection activeCell="S13" sqref="S13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2" bestFit="1" customWidth="1"/>
    <col min="12" max="12" width="20.7109375" customWidth="1"/>
    <col min="13" max="13" width="10.42578125" style="262" customWidth="1"/>
    <col min="14" max="14" width="13.140625" style="262" customWidth="1"/>
    <col min="15" max="15" width="18.5703125" style="262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6" customWidth="1"/>
    <col min="30" max="36" width="10.7109375" style="1" customWidth="1"/>
    <col min="37" max="37" width="3.7109375" style="266" customWidth="1"/>
    <col min="38" max="40" width="10.7109375" style="1" customWidth="1"/>
    <col min="41" max="41" width="3.7109375" style="266" customWidth="1"/>
    <col min="42" max="44" width="10.7109375" style="1" customWidth="1"/>
    <col min="45" max="45" width="3.7109375" style="266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3"/>
      <c r="L1" s="1"/>
      <c r="M1" s="253"/>
      <c r="N1" s="253"/>
      <c r="O1" s="253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4"/>
      <c r="L2" s="41"/>
      <c r="M2" s="254"/>
      <c r="N2" s="254"/>
      <c r="O2" s="254"/>
      <c r="P2" s="41"/>
      <c r="Q2" s="41"/>
      <c r="R2" s="41"/>
      <c r="S2" s="41"/>
      <c r="T2" s="110" t="s">
        <v>449</v>
      </c>
      <c r="W2" s="279">
        <f>IF(W3="english",1,2)</f>
        <v>2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5"/>
      <c r="L3" s="1"/>
      <c r="M3" s="255"/>
      <c r="N3" s="255"/>
      <c r="O3" s="255"/>
      <c r="P3" s="368"/>
      <c r="Q3" s="368"/>
      <c r="R3" s="1"/>
      <c r="S3" s="1"/>
      <c r="T3" s="44"/>
      <c r="W3" s="274" t="s">
        <v>153</v>
      </c>
      <c r="X3" s="3" t="s">
        <v>225</v>
      </c>
      <c r="AD3" s="14"/>
      <c r="AE3" s="14"/>
      <c r="AF3" s="14"/>
      <c r="AG3" s="14"/>
      <c r="AH3" s="14"/>
      <c r="AI3" s="14"/>
      <c r="AJ3" s="14"/>
      <c r="AK3" s="267"/>
      <c r="AL3" s="14"/>
      <c r="AM3" s="14"/>
      <c r="AN3" s="14"/>
      <c r="AO3" s="267"/>
      <c r="AP3" s="14"/>
      <c r="AQ3" s="14"/>
      <c r="AR3" s="14"/>
      <c r="AS3" s="267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6"/>
      <c r="M4" s="255"/>
      <c r="N4" s="255"/>
      <c r="O4" s="255" t="s">
        <v>64</v>
      </c>
      <c r="P4" s="278"/>
      <c r="Q4" s="283"/>
      <c r="R4" s="34" t="s">
        <v>39</v>
      </c>
      <c r="S4" s="19" t="s">
        <v>41</v>
      </c>
      <c r="T4" s="235" t="s">
        <v>43</v>
      </c>
      <c r="Z4" s="371" t="s">
        <v>308</v>
      </c>
      <c r="AA4" s="370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7"/>
      <c r="AL4" s="14"/>
      <c r="AM4" s="14"/>
      <c r="AN4" s="14"/>
      <c r="AO4" s="267"/>
      <c r="AP4" s="14"/>
      <c r="AQ4" s="14"/>
      <c r="AR4" s="14"/>
      <c r="AS4" s="267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6"/>
      <c r="L5" s="19"/>
      <c r="M5" s="255"/>
      <c r="N5" s="255"/>
      <c r="O5" s="255" t="s">
        <v>66</v>
      </c>
      <c r="P5" s="284"/>
      <c r="Q5" s="283"/>
      <c r="R5" s="19"/>
      <c r="S5" s="19" t="s">
        <v>42</v>
      </c>
      <c r="T5" s="49" t="s">
        <v>470</v>
      </c>
      <c r="W5" s="34" t="s">
        <v>133</v>
      </c>
      <c r="Z5" s="371"/>
      <c r="AA5" s="370"/>
      <c r="AD5" s="14"/>
      <c r="AE5" s="14"/>
      <c r="AF5" s="14"/>
      <c r="AG5" s="14"/>
      <c r="AH5" s="14"/>
      <c r="AI5" s="14"/>
      <c r="AJ5" s="14"/>
      <c r="AK5" s="267"/>
      <c r="AL5" s="14"/>
      <c r="AM5" s="14"/>
      <c r="AN5" s="14"/>
      <c r="AO5" s="267"/>
      <c r="AP5" s="14"/>
      <c r="AQ5" s="14"/>
      <c r="AR5" s="14"/>
      <c r="AS5" s="267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461</v>
      </c>
      <c r="I6" s="19"/>
      <c r="J6" s="19"/>
      <c r="K6" s="256"/>
      <c r="L6" s="19"/>
      <c r="M6" s="256"/>
      <c r="N6" s="256"/>
      <c r="O6" s="256"/>
      <c r="P6" s="80" t="s">
        <v>65</v>
      </c>
      <c r="Q6" s="79"/>
      <c r="R6" s="19"/>
      <c r="S6" s="1"/>
      <c r="T6" s="44"/>
      <c r="W6" s="291">
        <v>20.2</v>
      </c>
      <c r="X6" s="3" t="s">
        <v>132</v>
      </c>
      <c r="Y6"/>
      <c r="Z6" s="371"/>
      <c r="AA6" s="370"/>
      <c r="AD6" s="14"/>
      <c r="AE6" s="14"/>
      <c r="AF6" s="14"/>
      <c r="AG6" s="14"/>
      <c r="AH6" s="14"/>
      <c r="AI6" s="14"/>
      <c r="AJ6" s="14"/>
      <c r="AK6" s="267"/>
      <c r="AL6" s="14"/>
      <c r="AM6" s="14"/>
      <c r="AN6" s="14"/>
      <c r="AO6" s="267"/>
      <c r="AP6" s="14"/>
      <c r="AQ6" s="14"/>
      <c r="AR6" s="14"/>
      <c r="AS6" s="267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7"/>
      <c r="L7" s="46"/>
      <c r="M7" s="257"/>
      <c r="N7" s="257"/>
      <c r="O7" s="257"/>
      <c r="P7" s="46"/>
      <c r="Q7" s="46"/>
      <c r="R7" s="46"/>
      <c r="S7" s="46"/>
      <c r="T7" s="47"/>
      <c r="W7" s="34" t="s">
        <v>69</v>
      </c>
      <c r="X7" s="34"/>
      <c r="Z7"/>
      <c r="AB7" s="271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</row>
    <row r="8" spans="1:73" ht="15.75">
      <c r="B8" s="40"/>
      <c r="C8" s="41"/>
      <c r="D8" s="41"/>
      <c r="E8" s="41"/>
      <c r="F8" s="41"/>
      <c r="G8" s="338" t="s">
        <v>441</v>
      </c>
      <c r="H8" s="341" t="s">
        <v>466</v>
      </c>
      <c r="I8" s="41"/>
      <c r="J8" s="1"/>
      <c r="K8" s="1"/>
      <c r="L8" s="41"/>
      <c r="M8" s="254"/>
      <c r="N8" s="254"/>
      <c r="O8" s="254"/>
      <c r="P8" s="41"/>
      <c r="Q8" s="41"/>
      <c r="R8" s="41"/>
      <c r="S8" s="41"/>
      <c r="T8" s="42"/>
      <c r="Y8" s="369" t="str">
        <f>IF(AA10&gt;(AA9/2),"REVISAR PERSIANAS","")</f>
        <v/>
      </c>
      <c r="Z8" s="369"/>
      <c r="AA8" s="369"/>
      <c r="AD8" s="14"/>
      <c r="AE8" s="14"/>
      <c r="AF8" s="14"/>
      <c r="AG8" s="14"/>
      <c r="AH8" s="14"/>
      <c r="AI8" s="14"/>
      <c r="AJ8" s="14"/>
      <c r="AK8" s="267"/>
      <c r="AL8" s="14"/>
      <c r="AM8" s="14"/>
      <c r="AN8" s="14"/>
      <c r="AO8" s="267"/>
      <c r="AP8" s="14"/>
      <c r="AQ8" s="14"/>
      <c r="AR8" s="14"/>
      <c r="AS8" s="267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465</v>
      </c>
      <c r="E9" s="39"/>
      <c r="F9" s="1"/>
      <c r="G9" s="38" t="s">
        <v>442</v>
      </c>
      <c r="H9" s="341" t="s">
        <v>467</v>
      </c>
      <c r="I9" s="1"/>
      <c r="J9" s="1"/>
      <c r="K9" s="1"/>
      <c r="L9" s="1"/>
      <c r="M9" s="253"/>
      <c r="N9" s="253"/>
      <c r="O9" s="253"/>
      <c r="P9" s="1"/>
      <c r="Q9" s="301" t="s">
        <v>286</v>
      </c>
      <c r="R9" s="300" t="s">
        <v>45</v>
      </c>
      <c r="S9" s="24" t="s">
        <v>40</v>
      </c>
      <c r="T9" s="189">
        <v>46032</v>
      </c>
      <c r="Z9" s="38" t="s">
        <v>303</v>
      </c>
      <c r="AA9" s="34">
        <f>SUMIF(C13:C52,"&gt;0")</f>
        <v>1</v>
      </c>
      <c r="AD9" s="367" t="s">
        <v>91</v>
      </c>
      <c r="AE9" s="367"/>
      <c r="AF9" s="367"/>
      <c r="AG9" s="367"/>
      <c r="AH9" s="367"/>
      <c r="AI9" s="367"/>
      <c r="AJ9" s="367"/>
      <c r="AK9" s="267"/>
      <c r="AL9" s="367" t="s">
        <v>92</v>
      </c>
      <c r="AM9" s="367"/>
      <c r="AN9" s="367"/>
      <c r="AO9" s="267"/>
      <c r="AP9" s="367" t="s">
        <v>93</v>
      </c>
      <c r="AQ9" s="367"/>
      <c r="AR9" s="367"/>
      <c r="AS9" s="267"/>
      <c r="AT9" s="367" t="s">
        <v>216</v>
      </c>
      <c r="AU9" s="367"/>
      <c r="AV9" s="14"/>
      <c r="AW9" s="14"/>
    </row>
    <row r="10" spans="1:73" ht="15.75">
      <c r="B10" s="43"/>
      <c r="C10" s="24" t="s">
        <v>39</v>
      </c>
      <c r="D10" s="190" t="s">
        <v>465</v>
      </c>
      <c r="E10" s="149"/>
      <c r="F10" s="1"/>
      <c r="G10" s="339" t="s">
        <v>443</v>
      </c>
      <c r="H10" s="341" t="s">
        <v>468</v>
      </c>
      <c r="I10" s="1"/>
      <c r="J10" s="3" t="s">
        <v>448</v>
      </c>
      <c r="K10" s="342" t="s">
        <v>469</v>
      </c>
      <c r="L10" s="1"/>
      <c r="M10" s="253"/>
      <c r="N10" s="253"/>
      <c r="O10" s="253"/>
      <c r="P10" s="1"/>
      <c r="Q10" s="1"/>
      <c r="R10" s="1"/>
      <c r="S10" s="1"/>
      <c r="T10" s="44"/>
      <c r="Z10" s="38" t="s">
        <v>302</v>
      </c>
      <c r="AA10" s="34">
        <f>COUNTIF(AA13:AA52,"&gt;0")</f>
        <v>0</v>
      </c>
      <c r="AB10" s="34" t="str">
        <f>IF(AA10=AA4,"MATCH","")</f>
        <v>MATCH</v>
      </c>
      <c r="AD10" s="367"/>
      <c r="AE10" s="367"/>
      <c r="AF10" s="367"/>
      <c r="AG10" s="367"/>
      <c r="AH10" s="367"/>
      <c r="AI10" s="367"/>
      <c r="AJ10" s="367"/>
      <c r="AL10" s="367"/>
      <c r="AM10" s="367"/>
      <c r="AN10" s="367"/>
      <c r="AP10" s="367"/>
      <c r="AQ10" s="367"/>
      <c r="AR10" s="367"/>
      <c r="AT10" s="367"/>
      <c r="AU10" s="367"/>
    </row>
    <row r="11" spans="1:73" ht="15.75" thickBot="1">
      <c r="B11" s="45"/>
      <c r="C11" s="48"/>
      <c r="D11" s="48"/>
      <c r="E11" s="46"/>
      <c r="F11" s="46"/>
      <c r="G11" s="340" t="s">
        <v>444</v>
      </c>
      <c r="H11" s="342">
        <v>3021</v>
      </c>
      <c r="I11" s="46"/>
      <c r="J11" s="38" t="s">
        <v>447</v>
      </c>
      <c r="K11" s="299"/>
      <c r="L11" s="46"/>
      <c r="M11" s="257"/>
      <c r="N11" s="257"/>
      <c r="O11" s="311" t="s">
        <v>323</v>
      </c>
      <c r="P11" s="46"/>
      <c r="Q11" s="46"/>
      <c r="R11" s="46"/>
      <c r="S11" s="46"/>
      <c r="T11" s="47"/>
      <c r="AA11" s="306">
        <f>SUM(AA13:AA52)</f>
        <v>0</v>
      </c>
      <c r="AE11" s="305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287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202</v>
      </c>
      <c r="L12" s="101" t="s">
        <v>205</v>
      </c>
      <c r="M12" s="101" t="s">
        <v>270</v>
      </c>
      <c r="N12" s="100" t="s">
        <v>210</v>
      </c>
      <c r="O12" s="101" t="s">
        <v>322</v>
      </c>
      <c r="P12" s="353" t="s">
        <v>459</v>
      </c>
      <c r="Q12" s="352" t="s">
        <v>119</v>
      </c>
      <c r="R12" s="101" t="s">
        <v>55</v>
      </c>
      <c r="S12" s="100" t="s">
        <v>2</v>
      </c>
      <c r="T12" s="102" t="s">
        <v>18</v>
      </c>
      <c r="W12" s="280" t="s">
        <v>97</v>
      </c>
      <c r="X12" s="281" t="s">
        <v>256</v>
      </c>
      <c r="Z12" s="307" t="s">
        <v>300</v>
      </c>
      <c r="AA12" s="307" t="s">
        <v>301</v>
      </c>
      <c r="AB12" s="16" t="s">
        <v>80</v>
      </c>
      <c r="AD12" s="121" t="s">
        <v>49</v>
      </c>
      <c r="AE12" s="121" t="s">
        <v>287</v>
      </c>
      <c r="AF12" s="121" t="s">
        <v>44</v>
      </c>
      <c r="AG12" s="121" t="s">
        <v>79</v>
      </c>
      <c r="AH12" s="310" t="s">
        <v>47</v>
      </c>
      <c r="AI12" s="121" t="s">
        <v>52</v>
      </c>
      <c r="AJ12" s="121" t="s">
        <v>96</v>
      </c>
      <c r="AK12" s="268"/>
      <c r="AL12" s="121" t="s">
        <v>49</v>
      </c>
      <c r="AM12" s="121" t="s">
        <v>94</v>
      </c>
      <c r="AN12" s="121" t="s">
        <v>95</v>
      </c>
      <c r="AP12" s="121" t="s">
        <v>49</v>
      </c>
      <c r="AQ12" s="310" t="s">
        <v>47</v>
      </c>
      <c r="AR12" s="121" t="s">
        <v>96</v>
      </c>
      <c r="AT12" s="121" t="s">
        <v>49</v>
      </c>
      <c r="AU12" s="310" t="s">
        <v>47</v>
      </c>
      <c r="AV12" s="121" t="s">
        <v>280</v>
      </c>
      <c r="AW12" s="121" t="s">
        <v>215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22</v>
      </c>
      <c r="F13" s="69" t="s">
        <v>45</v>
      </c>
      <c r="G13" s="68" t="s">
        <v>471</v>
      </c>
      <c r="H13" s="68" t="s">
        <v>463</v>
      </c>
      <c r="I13" s="81">
        <v>72</v>
      </c>
      <c r="J13" s="81">
        <v>53</v>
      </c>
      <c r="K13" s="252" t="s">
        <v>96</v>
      </c>
      <c r="L13" s="70" t="s">
        <v>45</v>
      </c>
      <c r="M13" s="282" t="s">
        <v>128</v>
      </c>
      <c r="N13" s="252" t="s">
        <v>212</v>
      </c>
      <c r="O13" s="252" t="s">
        <v>321</v>
      </c>
      <c r="P13" s="70" t="s">
        <v>46</v>
      </c>
      <c r="Q13" s="70" t="s">
        <v>45</v>
      </c>
      <c r="R13" s="70" t="s">
        <v>45</v>
      </c>
      <c r="S13" s="71">
        <f>IF(U13="REVISAR MEDIDA","NO APLICA",W13+X13)</f>
        <v>246</v>
      </c>
      <c r="T13" s="314">
        <f t="shared" ref="T13:T52" si="0">IF(S13="","",S13*C13)</f>
        <v>246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246</v>
      </c>
      <c r="X13" s="288">
        <v>0</v>
      </c>
      <c r="Y13" s="272">
        <f>B13</f>
        <v>1</v>
      </c>
      <c r="Z13" s="128" t="s">
        <v>6</v>
      </c>
      <c r="AA13" s="308">
        <f>IF(Z13&lt;&gt;"N/A",S13,0)</f>
        <v>0</v>
      </c>
      <c r="AB13" s="16" t="str">
        <f>D13</f>
        <v>ROLLER</v>
      </c>
      <c r="AC13" s="269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165</v>
      </c>
      <c r="AE13" s="120" t="str">
        <f>IF(F13="YES",(((I13+4)*(J13+15))/144)*$AE$11,"")</f>
        <v/>
      </c>
      <c r="AF13" s="120">
        <f>IF(P13="YES",'ROLLER G1'!AP7,"")</f>
        <v>74</v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7</v>
      </c>
      <c r="AK13" s="269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9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7</v>
      </c>
      <c r="AS13" s="269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>
        <f>IF(P13="YES",'ROLLER EXT.'!AF7,"")</f>
        <v>0</v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2"/>
      <c r="L14" s="70"/>
      <c r="M14" s="282"/>
      <c r="N14" s="252"/>
      <c r="O14" s="252"/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0</v>
      </c>
      <c r="T14" s="314">
        <f t="shared" si="0"/>
        <v>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8">
        <v>0</v>
      </c>
      <c r="Y14" s="272">
        <f t="shared" ref="Y14:Y52" si="3">B14</f>
        <v>2</v>
      </c>
      <c r="Z14" s="128" t="s">
        <v>6</v>
      </c>
      <c r="AA14" s="308">
        <f t="shared" ref="AA14:AA52" si="4">IF(Z14&lt;&gt;"N/A",S14,0)</f>
        <v>0</v>
      </c>
      <c r="AB14" s="16">
        <f t="shared" ref="AB14:AB52" si="5">D14</f>
        <v>0</v>
      </c>
      <c r="AC14" s="269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69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9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69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2"/>
      <c r="L15" s="70"/>
      <c r="M15" s="282"/>
      <c r="N15" s="252"/>
      <c r="O15" s="252"/>
      <c r="P15" s="70" t="s">
        <v>45</v>
      </c>
      <c r="Q15" s="70" t="s">
        <v>45</v>
      </c>
      <c r="R15" s="70" t="s">
        <v>45</v>
      </c>
      <c r="S15" s="71">
        <f t="shared" si="1"/>
        <v>0</v>
      </c>
      <c r="T15" s="314">
        <f t="shared" si="0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8">
        <v>0</v>
      </c>
      <c r="Y15" s="272">
        <f t="shared" si="3"/>
        <v>3</v>
      </c>
      <c r="Z15" s="128" t="s">
        <v>6</v>
      </c>
      <c r="AA15" s="308">
        <f t="shared" si="4"/>
        <v>0</v>
      </c>
      <c r="AB15" s="16">
        <f t="shared" si="5"/>
        <v>0</v>
      </c>
      <c r="AC15" s="269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69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9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69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2"/>
      <c r="L16" s="70"/>
      <c r="M16" s="282"/>
      <c r="N16" s="252"/>
      <c r="O16" s="252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4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88">
        <v>0</v>
      </c>
      <c r="Y16" s="272">
        <f t="shared" si="3"/>
        <v>4</v>
      </c>
      <c r="Z16" s="128" t="s">
        <v>6</v>
      </c>
      <c r="AA16" s="308">
        <f t="shared" si="4"/>
        <v>0</v>
      </c>
      <c r="AB16" s="16">
        <f t="shared" si="5"/>
        <v>0</v>
      </c>
      <c r="AC16" s="269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69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9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69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2"/>
      <c r="L17" s="70"/>
      <c r="M17" s="282"/>
      <c r="N17" s="252"/>
      <c r="O17" s="252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4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88">
        <v>0</v>
      </c>
      <c r="Y17" s="272">
        <f t="shared" si="3"/>
        <v>5</v>
      </c>
      <c r="Z17" s="128" t="s">
        <v>6</v>
      </c>
      <c r="AA17" s="308">
        <f t="shared" si="4"/>
        <v>0</v>
      </c>
      <c r="AB17" s="16">
        <f t="shared" si="5"/>
        <v>0</v>
      </c>
      <c r="AC17" s="269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69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9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69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2"/>
      <c r="L18" s="70"/>
      <c r="M18" s="282"/>
      <c r="N18" s="252"/>
      <c r="O18" s="252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4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8">
        <v>0</v>
      </c>
      <c r="Y18" s="272">
        <f t="shared" si="3"/>
        <v>6</v>
      </c>
      <c r="Z18" s="128" t="s">
        <v>6</v>
      </c>
      <c r="AA18" s="308">
        <f t="shared" si="4"/>
        <v>0</v>
      </c>
      <c r="AB18" s="16">
        <f t="shared" si="5"/>
        <v>0</v>
      </c>
      <c r="AC18" s="269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69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9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69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2"/>
      <c r="L19" s="70"/>
      <c r="M19" s="282"/>
      <c r="N19" s="252"/>
      <c r="O19" s="252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4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8">
        <v>0</v>
      </c>
      <c r="Y19" s="272">
        <f t="shared" si="3"/>
        <v>7</v>
      </c>
      <c r="Z19" s="128" t="s">
        <v>6</v>
      </c>
      <c r="AA19" s="308">
        <f t="shared" si="4"/>
        <v>0</v>
      </c>
      <c r="AB19" s="16">
        <f t="shared" si="5"/>
        <v>0</v>
      </c>
      <c r="AC19" s="269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69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9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69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2"/>
      <c r="L20" s="70"/>
      <c r="M20" s="282"/>
      <c r="N20" s="252"/>
      <c r="O20" s="252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4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8">
        <v>0</v>
      </c>
      <c r="Y20" s="272">
        <f t="shared" si="3"/>
        <v>8</v>
      </c>
      <c r="Z20" s="128" t="s">
        <v>6</v>
      </c>
      <c r="AA20" s="308">
        <f t="shared" si="4"/>
        <v>0</v>
      </c>
      <c r="AB20" s="16">
        <f t="shared" si="5"/>
        <v>0</v>
      </c>
      <c r="AC20" s="269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69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9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69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2"/>
      <c r="L21" s="70"/>
      <c r="M21" s="282"/>
      <c r="N21" s="252"/>
      <c r="O21" s="252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4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8">
        <v>0</v>
      </c>
      <c r="Y21" s="272">
        <f t="shared" si="3"/>
        <v>9</v>
      </c>
      <c r="Z21" s="128" t="s">
        <v>6</v>
      </c>
      <c r="AA21" s="308">
        <f t="shared" si="4"/>
        <v>0</v>
      </c>
      <c r="AB21" s="16">
        <f t="shared" si="5"/>
        <v>0</v>
      </c>
      <c r="AC21" s="269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69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9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69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2"/>
      <c r="L22" s="70"/>
      <c r="M22" s="282"/>
      <c r="N22" s="252"/>
      <c r="O22" s="252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8">
        <v>0</v>
      </c>
      <c r="Y22" s="272">
        <f t="shared" si="3"/>
        <v>10</v>
      </c>
      <c r="Z22" s="128" t="s">
        <v>6</v>
      </c>
      <c r="AA22" s="308">
        <f t="shared" si="4"/>
        <v>0</v>
      </c>
      <c r="AB22" s="16">
        <f t="shared" si="5"/>
        <v>0</v>
      </c>
      <c r="AC22" s="269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69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9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69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2"/>
      <c r="L23" s="70"/>
      <c r="M23" s="282"/>
      <c r="N23" s="252"/>
      <c r="O23" s="252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8">
        <v>0</v>
      </c>
      <c r="Y23" s="272">
        <f t="shared" si="3"/>
        <v>11</v>
      </c>
      <c r="Z23" s="128" t="s">
        <v>6</v>
      </c>
      <c r="AA23" s="308">
        <f t="shared" si="4"/>
        <v>0</v>
      </c>
      <c r="AB23" s="16">
        <f t="shared" si="5"/>
        <v>0</v>
      </c>
      <c r="AC23" s="269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69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9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69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2"/>
      <c r="L24" s="70"/>
      <c r="M24" s="282"/>
      <c r="N24" s="252"/>
      <c r="O24" s="252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8">
        <v>0</v>
      </c>
      <c r="Y24" s="272">
        <f t="shared" si="3"/>
        <v>12</v>
      </c>
      <c r="Z24" s="128" t="s">
        <v>6</v>
      </c>
      <c r="AA24" s="308">
        <f t="shared" si="4"/>
        <v>0</v>
      </c>
      <c r="AB24" s="16">
        <f t="shared" si="5"/>
        <v>0</v>
      </c>
      <c r="AC24" s="269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69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9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69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2"/>
      <c r="L25" s="70"/>
      <c r="M25" s="282"/>
      <c r="N25" s="252"/>
      <c r="O25" s="252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8">
        <v>0</v>
      </c>
      <c r="Y25" s="272">
        <f t="shared" si="3"/>
        <v>13</v>
      </c>
      <c r="Z25" s="128" t="s">
        <v>6</v>
      </c>
      <c r="AA25" s="308">
        <f t="shared" si="4"/>
        <v>0</v>
      </c>
      <c r="AB25" s="16">
        <f t="shared" si="5"/>
        <v>0</v>
      </c>
      <c r="AC25" s="269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69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9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69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2"/>
      <c r="L26" s="70"/>
      <c r="M26" s="282"/>
      <c r="N26" s="252"/>
      <c r="O26" s="252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8">
        <v>0</v>
      </c>
      <c r="Y26" s="272">
        <f t="shared" si="3"/>
        <v>14</v>
      </c>
      <c r="Z26" s="128" t="s">
        <v>6</v>
      </c>
      <c r="AA26" s="308">
        <f t="shared" si="4"/>
        <v>0</v>
      </c>
      <c r="AB26" s="16">
        <f t="shared" si="5"/>
        <v>0</v>
      </c>
      <c r="AC26" s="269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69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9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69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2"/>
      <c r="L27" s="70"/>
      <c r="M27" s="282"/>
      <c r="N27" s="252"/>
      <c r="O27" s="252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8">
        <v>0</v>
      </c>
      <c r="Y27" s="272">
        <f t="shared" si="3"/>
        <v>15</v>
      </c>
      <c r="Z27" s="128" t="s">
        <v>6</v>
      </c>
      <c r="AA27" s="308">
        <f t="shared" si="4"/>
        <v>0</v>
      </c>
      <c r="AB27" s="16">
        <f t="shared" si="5"/>
        <v>0</v>
      </c>
      <c r="AC27" s="269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69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9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69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2"/>
      <c r="L28" s="70"/>
      <c r="M28" s="282"/>
      <c r="N28" s="252"/>
      <c r="O28" s="252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8">
        <v>0</v>
      </c>
      <c r="Y28" s="272">
        <f t="shared" si="3"/>
        <v>16</v>
      </c>
      <c r="Z28" s="128" t="s">
        <v>6</v>
      </c>
      <c r="AA28" s="308">
        <f t="shared" si="4"/>
        <v>0</v>
      </c>
      <c r="AB28" s="16">
        <f t="shared" si="5"/>
        <v>0</v>
      </c>
      <c r="AC28" s="269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69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9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69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2"/>
      <c r="L29" s="70"/>
      <c r="M29" s="282"/>
      <c r="N29" s="252"/>
      <c r="O29" s="252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8">
        <v>0</v>
      </c>
      <c r="Y29" s="272">
        <f t="shared" si="3"/>
        <v>17</v>
      </c>
      <c r="Z29" s="128" t="s">
        <v>6</v>
      </c>
      <c r="AA29" s="308">
        <f t="shared" si="4"/>
        <v>0</v>
      </c>
      <c r="AB29" s="16">
        <f t="shared" si="5"/>
        <v>0</v>
      </c>
      <c r="AC29" s="269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69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9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69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2"/>
      <c r="L30" s="70"/>
      <c r="M30" s="282"/>
      <c r="N30" s="252"/>
      <c r="O30" s="252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8">
        <v>0</v>
      </c>
      <c r="Y30" s="272">
        <f t="shared" si="3"/>
        <v>18</v>
      </c>
      <c r="Z30" s="128" t="s">
        <v>6</v>
      </c>
      <c r="AA30" s="308">
        <f t="shared" si="4"/>
        <v>0</v>
      </c>
      <c r="AB30" s="16">
        <f t="shared" si="5"/>
        <v>0</v>
      </c>
      <c r="AC30" s="269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9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9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9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2"/>
      <c r="L31" s="70"/>
      <c r="M31" s="282"/>
      <c r="N31" s="252"/>
      <c r="O31" s="252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8">
        <v>0</v>
      </c>
      <c r="Y31" s="272">
        <f t="shared" si="3"/>
        <v>19</v>
      </c>
      <c r="Z31" s="128" t="s">
        <v>6</v>
      </c>
      <c r="AA31" s="308">
        <f t="shared" si="4"/>
        <v>0</v>
      </c>
      <c r="AB31" s="16">
        <f t="shared" si="5"/>
        <v>0</v>
      </c>
      <c r="AC31" s="269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9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9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9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2"/>
      <c r="L32" s="70"/>
      <c r="M32" s="282"/>
      <c r="N32" s="252"/>
      <c r="O32" s="252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8">
        <v>0</v>
      </c>
      <c r="Y32" s="272">
        <f t="shared" si="3"/>
        <v>20</v>
      </c>
      <c r="Z32" s="128" t="s">
        <v>6</v>
      </c>
      <c r="AA32" s="308">
        <f t="shared" si="4"/>
        <v>0</v>
      </c>
      <c r="AB32" s="16">
        <f t="shared" si="5"/>
        <v>0</v>
      </c>
      <c r="AC32" s="269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9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9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9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2"/>
      <c r="L33" s="70"/>
      <c r="M33" s="282"/>
      <c r="N33" s="252"/>
      <c r="O33" s="252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8">
        <v>0</v>
      </c>
      <c r="Y33" s="272">
        <f t="shared" si="3"/>
        <v>21</v>
      </c>
      <c r="Z33" s="128" t="s">
        <v>6</v>
      </c>
      <c r="AA33" s="308">
        <f t="shared" si="4"/>
        <v>0</v>
      </c>
      <c r="AB33" s="16">
        <f t="shared" si="5"/>
        <v>0</v>
      </c>
      <c r="AC33" s="269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9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9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9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2"/>
      <c r="L34" s="70"/>
      <c r="M34" s="282"/>
      <c r="N34" s="252"/>
      <c r="O34" s="252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8">
        <v>0</v>
      </c>
      <c r="Y34" s="272">
        <f t="shared" si="3"/>
        <v>22</v>
      </c>
      <c r="Z34" s="128" t="s">
        <v>6</v>
      </c>
      <c r="AA34" s="308">
        <f t="shared" si="4"/>
        <v>0</v>
      </c>
      <c r="AB34" s="16">
        <f t="shared" si="5"/>
        <v>0</v>
      </c>
      <c r="AC34" s="269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9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9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9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2"/>
      <c r="L35" s="70"/>
      <c r="M35" s="282"/>
      <c r="N35" s="252"/>
      <c r="O35" s="252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8">
        <v>0</v>
      </c>
      <c r="Y35" s="272">
        <f t="shared" si="3"/>
        <v>23</v>
      </c>
      <c r="Z35" s="128" t="s">
        <v>6</v>
      </c>
      <c r="AA35" s="308">
        <f t="shared" si="4"/>
        <v>0</v>
      </c>
      <c r="AB35" s="16">
        <f t="shared" si="5"/>
        <v>0</v>
      </c>
      <c r="AC35" s="269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9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9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9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2"/>
      <c r="L36" s="70"/>
      <c r="M36" s="282"/>
      <c r="N36" s="252"/>
      <c r="O36" s="252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8">
        <v>0</v>
      </c>
      <c r="Y36" s="272">
        <f t="shared" si="3"/>
        <v>24</v>
      </c>
      <c r="Z36" s="128" t="s">
        <v>6</v>
      </c>
      <c r="AA36" s="308">
        <f t="shared" si="4"/>
        <v>0</v>
      </c>
      <c r="AB36" s="16">
        <f t="shared" si="5"/>
        <v>0</v>
      </c>
      <c r="AC36" s="269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9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9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9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2"/>
      <c r="L37" s="70"/>
      <c r="M37" s="282"/>
      <c r="N37" s="252"/>
      <c r="O37" s="252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8">
        <v>0</v>
      </c>
      <c r="Y37" s="272">
        <f t="shared" si="3"/>
        <v>25</v>
      </c>
      <c r="Z37" s="128" t="s">
        <v>6</v>
      </c>
      <c r="AA37" s="308">
        <f t="shared" si="4"/>
        <v>0</v>
      </c>
      <c r="AB37" s="16">
        <f t="shared" si="5"/>
        <v>0</v>
      </c>
      <c r="AC37" s="269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9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9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9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2"/>
      <c r="L38" s="70"/>
      <c r="M38" s="282"/>
      <c r="N38" s="252"/>
      <c r="O38" s="252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8">
        <v>0</v>
      </c>
      <c r="Y38" s="272">
        <f t="shared" si="3"/>
        <v>26</v>
      </c>
      <c r="Z38" s="128" t="s">
        <v>6</v>
      </c>
      <c r="AA38" s="308">
        <f t="shared" si="4"/>
        <v>0</v>
      </c>
      <c r="AB38" s="16">
        <f t="shared" si="5"/>
        <v>0</v>
      </c>
      <c r="AC38" s="269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9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9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9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2"/>
      <c r="L39" s="70"/>
      <c r="M39" s="282"/>
      <c r="N39" s="252"/>
      <c r="O39" s="252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8">
        <v>0</v>
      </c>
      <c r="Y39" s="272">
        <f t="shared" si="3"/>
        <v>27</v>
      </c>
      <c r="Z39" s="128" t="s">
        <v>6</v>
      </c>
      <c r="AA39" s="308">
        <f t="shared" si="4"/>
        <v>0</v>
      </c>
      <c r="AB39" s="16">
        <f t="shared" si="5"/>
        <v>0</v>
      </c>
      <c r="AC39" s="269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9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9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9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2"/>
      <c r="L40" s="70"/>
      <c r="M40" s="252"/>
      <c r="N40" s="252"/>
      <c r="O40" s="252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8">
        <v>0</v>
      </c>
      <c r="Y40" s="272">
        <f t="shared" si="3"/>
        <v>28</v>
      </c>
      <c r="Z40" s="128" t="s">
        <v>6</v>
      </c>
      <c r="AA40" s="308">
        <f t="shared" si="4"/>
        <v>0</v>
      </c>
      <c r="AB40" s="16">
        <f t="shared" si="5"/>
        <v>0</v>
      </c>
      <c r="AC40" s="269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9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9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9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2"/>
      <c r="L41" s="70"/>
      <c r="M41" s="252"/>
      <c r="N41" s="252"/>
      <c r="O41" s="252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8">
        <v>0</v>
      </c>
      <c r="Y41" s="272">
        <f t="shared" si="3"/>
        <v>29</v>
      </c>
      <c r="Z41" s="128" t="s">
        <v>6</v>
      </c>
      <c r="AA41" s="308">
        <f t="shared" si="4"/>
        <v>0</v>
      </c>
      <c r="AB41" s="16">
        <f t="shared" si="5"/>
        <v>0</v>
      </c>
      <c r="AC41" s="269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9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9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9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2"/>
      <c r="L42" s="70"/>
      <c r="M42" s="252"/>
      <c r="N42" s="252"/>
      <c r="O42" s="252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8">
        <v>0</v>
      </c>
      <c r="Y42" s="272">
        <f t="shared" si="3"/>
        <v>30</v>
      </c>
      <c r="Z42" s="128" t="s">
        <v>6</v>
      </c>
      <c r="AA42" s="308">
        <f t="shared" si="4"/>
        <v>0</v>
      </c>
      <c r="AB42" s="16">
        <f t="shared" si="5"/>
        <v>0</v>
      </c>
      <c r="AC42" s="269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9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9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9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2"/>
      <c r="L43" s="70"/>
      <c r="M43" s="252"/>
      <c r="N43" s="252"/>
      <c r="O43" s="252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8">
        <v>0</v>
      </c>
      <c r="Y43" s="272">
        <f t="shared" si="3"/>
        <v>31</v>
      </c>
      <c r="Z43" s="128" t="s">
        <v>6</v>
      </c>
      <c r="AA43" s="308">
        <f t="shared" si="4"/>
        <v>0</v>
      </c>
      <c r="AB43" s="16">
        <f t="shared" si="5"/>
        <v>0</v>
      </c>
      <c r="AC43" s="269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9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9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9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2"/>
      <c r="L44" s="70"/>
      <c r="M44" s="252"/>
      <c r="N44" s="252"/>
      <c r="O44" s="252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8">
        <v>0</v>
      </c>
      <c r="Y44" s="272">
        <f t="shared" si="3"/>
        <v>32</v>
      </c>
      <c r="Z44" s="128" t="s">
        <v>6</v>
      </c>
      <c r="AA44" s="308">
        <f t="shared" si="4"/>
        <v>0</v>
      </c>
      <c r="AB44" s="16">
        <f t="shared" si="5"/>
        <v>0</v>
      </c>
      <c r="AC44" s="269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9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9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9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2"/>
      <c r="L45" s="70"/>
      <c r="M45" s="252"/>
      <c r="N45" s="252"/>
      <c r="O45" s="252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8">
        <v>0</v>
      </c>
      <c r="Y45" s="272">
        <f t="shared" si="3"/>
        <v>33</v>
      </c>
      <c r="Z45" s="128" t="s">
        <v>6</v>
      </c>
      <c r="AA45" s="308">
        <f t="shared" si="4"/>
        <v>0</v>
      </c>
      <c r="AB45" s="16">
        <f t="shared" si="5"/>
        <v>0</v>
      </c>
      <c r="AC45" s="269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9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9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9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2"/>
      <c r="L46" s="70"/>
      <c r="M46" s="252"/>
      <c r="N46" s="252"/>
      <c r="O46" s="252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8">
        <v>0</v>
      </c>
      <c r="Y46" s="272">
        <f t="shared" si="3"/>
        <v>34</v>
      </c>
      <c r="Z46" s="128" t="s">
        <v>6</v>
      </c>
      <c r="AA46" s="308">
        <f t="shared" si="4"/>
        <v>0</v>
      </c>
      <c r="AB46" s="16">
        <f t="shared" si="5"/>
        <v>0</v>
      </c>
      <c r="AC46" s="269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9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9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9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2"/>
      <c r="L47" s="70"/>
      <c r="M47" s="252"/>
      <c r="N47" s="252"/>
      <c r="O47" s="252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8">
        <v>0</v>
      </c>
      <c r="Y47" s="272">
        <f t="shared" si="3"/>
        <v>35</v>
      </c>
      <c r="Z47" s="128" t="s">
        <v>6</v>
      </c>
      <c r="AA47" s="308">
        <f t="shared" si="4"/>
        <v>0</v>
      </c>
      <c r="AB47" s="16">
        <f t="shared" si="5"/>
        <v>0</v>
      </c>
      <c r="AC47" s="269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9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9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9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2"/>
      <c r="L48" s="70"/>
      <c r="M48" s="252"/>
      <c r="N48" s="252"/>
      <c r="O48" s="252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8">
        <v>0</v>
      </c>
      <c r="Y48" s="272">
        <f t="shared" si="3"/>
        <v>36</v>
      </c>
      <c r="Z48" s="128" t="s">
        <v>6</v>
      </c>
      <c r="AA48" s="308">
        <f t="shared" si="4"/>
        <v>0</v>
      </c>
      <c r="AB48" s="16">
        <f t="shared" si="5"/>
        <v>0</v>
      </c>
      <c r="AC48" s="269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9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9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9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2"/>
      <c r="L49" s="70"/>
      <c r="M49" s="252"/>
      <c r="N49" s="252"/>
      <c r="O49" s="252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8">
        <v>0</v>
      </c>
      <c r="Y49" s="272">
        <f t="shared" si="3"/>
        <v>37</v>
      </c>
      <c r="Z49" s="128" t="s">
        <v>6</v>
      </c>
      <c r="AA49" s="308">
        <f t="shared" si="4"/>
        <v>0</v>
      </c>
      <c r="AB49" s="16">
        <f t="shared" si="5"/>
        <v>0</v>
      </c>
      <c r="AC49" s="269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9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9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9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2"/>
      <c r="L50" s="70"/>
      <c r="M50" s="252"/>
      <c r="N50" s="252"/>
      <c r="O50" s="252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8">
        <v>0</v>
      </c>
      <c r="Y50" s="272">
        <f t="shared" si="3"/>
        <v>38</v>
      </c>
      <c r="Z50" s="128" t="s">
        <v>6</v>
      </c>
      <c r="AA50" s="308">
        <f t="shared" si="4"/>
        <v>0</v>
      </c>
      <c r="AB50" s="16">
        <f t="shared" si="5"/>
        <v>0</v>
      </c>
      <c r="AC50" s="269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9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9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9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2"/>
      <c r="L51" s="70"/>
      <c r="M51" s="252"/>
      <c r="N51" s="252"/>
      <c r="O51" s="252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8">
        <v>0</v>
      </c>
      <c r="Y51" s="272">
        <f t="shared" si="3"/>
        <v>39</v>
      </c>
      <c r="Z51" s="128" t="s">
        <v>6</v>
      </c>
      <c r="AA51" s="308">
        <f t="shared" si="4"/>
        <v>0</v>
      </c>
      <c r="AB51" s="16">
        <f t="shared" si="5"/>
        <v>0</v>
      </c>
      <c r="AC51" s="269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9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9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9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2"/>
      <c r="L52" s="70"/>
      <c r="M52" s="252"/>
      <c r="N52" s="252"/>
      <c r="O52" s="252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8">
        <v>0</v>
      </c>
      <c r="Y52" s="272">
        <f t="shared" si="3"/>
        <v>40</v>
      </c>
      <c r="Z52" s="128" t="s">
        <v>6</v>
      </c>
      <c r="AA52" s="308">
        <f t="shared" si="4"/>
        <v>0</v>
      </c>
      <c r="AB52" s="16">
        <f t="shared" si="5"/>
        <v>0</v>
      </c>
      <c r="AC52" s="269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9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9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9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359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2"/>
      <c r="AC53" s="269"/>
      <c r="AD53" s="120"/>
      <c r="AE53" s="120"/>
      <c r="AF53" s="67"/>
      <c r="AG53" s="67"/>
      <c r="AH53" s="67"/>
      <c r="AI53" s="67"/>
      <c r="AJ53" s="67"/>
      <c r="AK53" s="269"/>
      <c r="AL53" s="67"/>
      <c r="AM53" s="67"/>
      <c r="AN53" s="67"/>
      <c r="AO53" s="269"/>
      <c r="AP53" s="67"/>
      <c r="AQ53" s="67"/>
      <c r="AR53" s="67"/>
      <c r="AS53" s="269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2"/>
      <c r="G54" s="258"/>
      <c r="H54" s="309" t="str">
        <f>IF(AA10&gt;0,"PERSIANAS APLICABLES EN PROMOCION "&amp;AA10,"")</f>
        <v/>
      </c>
      <c r="I54" s="112"/>
      <c r="J54" s="112"/>
      <c r="K54" s="258"/>
      <c r="L54" s="112"/>
      <c r="M54" s="258"/>
      <c r="N54" s="258"/>
      <c r="O54" s="258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2"/>
      <c r="AC54" s="269"/>
      <c r="AD54" s="120"/>
      <c r="AE54" s="120"/>
      <c r="AF54" s="67"/>
      <c r="AG54" s="67"/>
      <c r="AH54" s="67"/>
      <c r="AI54" s="67"/>
      <c r="AJ54" s="67"/>
      <c r="AK54" s="269"/>
      <c r="AL54" s="67"/>
      <c r="AM54" s="67"/>
      <c r="AN54" s="67"/>
      <c r="AO54" s="269"/>
      <c r="AP54" s="67"/>
      <c r="AQ54" s="67"/>
      <c r="AR54" s="67"/>
      <c r="AS54" s="269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2"/>
      <c r="G55" s="113"/>
      <c r="H55" s="113"/>
      <c r="I55" s="113"/>
      <c r="J55" s="113"/>
      <c r="K55" s="259"/>
      <c r="L55" s="113"/>
      <c r="M55" s="259"/>
      <c r="N55" s="259"/>
      <c r="O55" s="259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2"/>
      <c r="AC55" s="269"/>
      <c r="AD55" s="120"/>
      <c r="AE55" s="120"/>
      <c r="AF55" s="67"/>
      <c r="AG55" s="67"/>
      <c r="AH55" s="67"/>
      <c r="AI55" s="67"/>
      <c r="AJ55" s="67"/>
      <c r="AK55" s="269"/>
      <c r="AL55" s="67"/>
      <c r="AM55" s="67"/>
      <c r="AN55" s="67"/>
      <c r="AO55" s="269"/>
      <c r="AP55" s="67"/>
      <c r="AQ55" s="67"/>
      <c r="AR55" s="67"/>
      <c r="AS55" s="269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2"/>
      <c r="G56" s="113"/>
      <c r="H56" s="113"/>
      <c r="I56" s="113"/>
      <c r="J56" s="113"/>
      <c r="K56" s="259"/>
      <c r="L56" s="113"/>
      <c r="M56" s="259"/>
      <c r="N56" s="259"/>
      <c r="O56" s="259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2"/>
      <c r="AC56" s="269"/>
      <c r="AD56" s="120"/>
      <c r="AE56" s="120"/>
      <c r="AF56" s="67"/>
      <c r="AG56" s="67"/>
      <c r="AH56" s="67"/>
      <c r="AI56" s="67"/>
      <c r="AJ56" s="67"/>
      <c r="AK56" s="269"/>
      <c r="AL56" s="67"/>
      <c r="AM56" s="67"/>
      <c r="AN56" s="67"/>
      <c r="AO56" s="269"/>
      <c r="AP56" s="67"/>
      <c r="AQ56" s="67"/>
      <c r="AR56" s="67"/>
      <c r="AS56" s="269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3"/>
      <c r="G57" s="115"/>
      <c r="H57" s="115"/>
      <c r="I57" s="115"/>
      <c r="J57" s="115"/>
      <c r="K57" s="260"/>
      <c r="L57" s="115"/>
      <c r="M57" s="260"/>
      <c r="N57" s="260"/>
      <c r="O57" s="260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2"/>
      <c r="AC57" s="269"/>
      <c r="AD57" s="120"/>
      <c r="AE57" s="120"/>
      <c r="AF57" s="67"/>
      <c r="AG57" s="67"/>
      <c r="AH57" s="67"/>
      <c r="AI57" s="67"/>
      <c r="AJ57" s="67"/>
      <c r="AK57" s="269"/>
      <c r="AL57" s="67"/>
      <c r="AM57" s="67"/>
      <c r="AN57" s="67"/>
      <c r="AO57" s="269"/>
      <c r="AP57" s="67"/>
      <c r="AQ57" s="67"/>
      <c r="AR57" s="67"/>
      <c r="AS57" s="269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1"/>
      <c r="L58" s="118"/>
      <c r="M58" s="261"/>
      <c r="N58" s="261"/>
      <c r="O58" s="261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2"/>
      <c r="AC58" s="269"/>
      <c r="AD58" s="120"/>
      <c r="AE58" s="120"/>
      <c r="AF58" s="67"/>
      <c r="AG58" s="67"/>
      <c r="AH58" s="67"/>
      <c r="AI58" s="67"/>
      <c r="AJ58" s="67"/>
      <c r="AK58" s="269"/>
      <c r="AL58" s="67"/>
      <c r="AM58" s="67"/>
      <c r="AN58" s="67"/>
      <c r="AO58" s="269"/>
      <c r="AP58" s="67"/>
      <c r="AQ58" s="67"/>
      <c r="AR58" s="67"/>
      <c r="AS58" s="269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3"/>
      <c r="L59" s="1"/>
      <c r="M59" s="253"/>
      <c r="N59" s="253"/>
      <c r="O59" s="253"/>
      <c r="P59" s="1"/>
      <c r="Q59" s="1"/>
      <c r="R59" s="77"/>
      <c r="S59" s="277" t="s">
        <v>62</v>
      </c>
      <c r="T59" s="74">
        <f>IF(T58="DOLLARS",SUM(T13:T52),SUM(T13:T52)*W6)</f>
        <v>246</v>
      </c>
      <c r="U59" s="4"/>
      <c r="V59" s="4"/>
      <c r="W59" s="4"/>
      <c r="X59" s="4"/>
      <c r="Y59" s="4"/>
      <c r="Z59" s="4"/>
      <c r="AA59" s="4"/>
      <c r="AB59" s="273"/>
      <c r="AC59" s="270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3"/>
      <c r="L60" s="1"/>
      <c r="M60" s="253"/>
      <c r="N60" s="253"/>
      <c r="O60" s="253"/>
      <c r="P60" s="1"/>
      <c r="Q60" s="151"/>
      <c r="R60" s="78"/>
      <c r="S60" s="276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3"/>
      <c r="AC60" s="270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3"/>
      <c r="L61" s="4"/>
      <c r="M61" s="347"/>
      <c r="N61" s="344"/>
      <c r="O61" s="253"/>
      <c r="P61" s="1"/>
      <c r="Q61" s="1"/>
      <c r="R61" s="78"/>
      <c r="S61" s="276" t="s">
        <v>37</v>
      </c>
      <c r="T61" s="75">
        <f>IF(T58="DOLLARS",(T59*T60),(T59*T60))</f>
        <v>98.4</v>
      </c>
      <c r="U61" s="150"/>
      <c r="V61" s="4"/>
      <c r="W61" s="4"/>
      <c r="X61" s="4"/>
      <c r="Y61" s="4"/>
      <c r="Z61" s="4"/>
      <c r="AA61" s="4"/>
      <c r="AB61" s="273"/>
      <c r="AC61" s="270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5"/>
      <c r="L62" s="4"/>
      <c r="M62" s="347"/>
      <c r="N62" s="344"/>
      <c r="O62" s="253"/>
      <c r="P62" s="1"/>
      <c r="Q62" s="1"/>
      <c r="R62" s="78"/>
      <c r="S62" s="276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3"/>
      <c r="AC62" s="270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5"/>
      <c r="L63" s="122"/>
      <c r="M63" s="347"/>
      <c r="N63" s="343"/>
      <c r="O63" s="253"/>
      <c r="P63" s="1"/>
      <c r="Q63" s="1"/>
      <c r="R63" s="78"/>
      <c r="S63" s="276" t="s">
        <v>450</v>
      </c>
      <c r="T63" s="76">
        <f>(T59-T61)+T62</f>
        <v>147.6</v>
      </c>
      <c r="U63" s="4"/>
      <c r="V63" s="4"/>
      <c r="W63" s="4"/>
      <c r="X63" s="4"/>
      <c r="Y63" s="4"/>
      <c r="Z63" s="4"/>
      <c r="AA63" s="4"/>
      <c r="AB63" s="273"/>
      <c r="AC63" s="270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5"/>
      <c r="L64" s="1"/>
      <c r="M64" s="347"/>
      <c r="N64" s="253"/>
      <c r="O64" s="253"/>
      <c r="P64" s="1"/>
      <c r="Q64" s="1"/>
      <c r="R64" s="346" t="s">
        <v>46</v>
      </c>
      <c r="S64" s="276" t="s">
        <v>460</v>
      </c>
      <c r="T64" s="76">
        <f>IF(R64="NO",0,(T63*1.08)-T63)</f>
        <v>11.808000000000021</v>
      </c>
      <c r="U64" s="4"/>
      <c r="V64" s="4"/>
      <c r="W64" s="4"/>
      <c r="X64" s="4"/>
      <c r="Y64" s="4"/>
      <c r="Z64" s="4"/>
      <c r="AA64" s="4"/>
      <c r="AB64" s="273"/>
      <c r="AC64" s="270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5"/>
      <c r="L65" s="1"/>
      <c r="M65" s="347"/>
      <c r="N65" s="345"/>
      <c r="O65" s="253"/>
      <c r="P65" s="1"/>
      <c r="Q65" s="1"/>
      <c r="R65" s="78"/>
      <c r="S65" s="276" t="s">
        <v>278</v>
      </c>
      <c r="T65" s="293">
        <v>0</v>
      </c>
      <c r="U65" s="4"/>
      <c r="V65" s="4"/>
      <c r="W65" s="4"/>
      <c r="X65" s="4"/>
      <c r="Y65" s="4"/>
      <c r="Z65" s="4"/>
      <c r="AA65" s="4"/>
      <c r="AB65" s="273"/>
      <c r="AC65" s="270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5"/>
      <c r="L66" s="1"/>
      <c r="M66" s="347"/>
      <c r="N66" s="345"/>
      <c r="O66" s="253"/>
      <c r="P66" s="1"/>
      <c r="Q66" s="1"/>
      <c r="R66" s="45"/>
      <c r="S66" s="275" t="s">
        <v>154</v>
      </c>
      <c r="T66" s="107">
        <f>(T63+T64)-T65</f>
        <v>159.40800000000002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3"/>
      <c r="L67" s="1"/>
      <c r="M67" s="347"/>
      <c r="N67" s="253"/>
      <c r="O67" s="253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3"/>
      <c r="L68" s="1"/>
      <c r="M68" s="347"/>
      <c r="N68" s="253"/>
      <c r="O68" s="253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3"/>
      <c r="L69" s="1"/>
      <c r="M69" s="253"/>
      <c r="N69" s="253"/>
      <c r="O69" s="253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3"/>
      <c r="M70" s="253"/>
      <c r="N70" s="253"/>
      <c r="O70" s="253"/>
      <c r="P70" s="1"/>
      <c r="Q70" s="1"/>
      <c r="R70" s="73" t="s">
        <v>36</v>
      </c>
      <c r="S70" s="191" t="s">
        <v>464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3"/>
      <c r="L71" s="1"/>
      <c r="M71" s="253"/>
      <c r="N71" s="253"/>
      <c r="O71" s="253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3"/>
      <c r="L72" s="1"/>
      <c r="M72" s="253"/>
      <c r="N72" s="253"/>
      <c r="O72" s="253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3"/>
      <c r="L73" s="1"/>
      <c r="M73" s="253"/>
      <c r="N73" s="253"/>
      <c r="O73" s="253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3"/>
      <c r="L74" s="1"/>
      <c r="M74" s="253"/>
      <c r="N74" s="253"/>
      <c r="O74" s="253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3"/>
      <c r="L75" s="1"/>
      <c r="M75" s="253"/>
      <c r="N75" s="253"/>
      <c r="O75" s="253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3"/>
      <c r="L76" s="1"/>
      <c r="M76" s="253"/>
      <c r="N76" s="253"/>
      <c r="O76" s="253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3"/>
      <c r="L77" s="1"/>
      <c r="M77" s="253"/>
      <c r="N77" s="253"/>
      <c r="O77" s="253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3"/>
      <c r="L78" s="1"/>
      <c r="M78" s="253"/>
      <c r="N78" s="253"/>
      <c r="O78" s="253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3"/>
      <c r="L79" s="1"/>
      <c r="M79" s="253"/>
      <c r="N79" s="253"/>
      <c r="O79" s="253"/>
      <c r="P79" s="1"/>
      <c r="Q79" s="1"/>
      <c r="R79" s="1"/>
      <c r="S79" s="1"/>
      <c r="T79" s="122"/>
    </row>
    <row r="80" spans="2:29">
      <c r="B80" s="1" t="s">
        <v>146</v>
      </c>
      <c r="C80" s="1"/>
      <c r="D80" s="1"/>
      <c r="E80" s="1"/>
      <c r="F80" s="1"/>
      <c r="G80" s="1"/>
      <c r="H80" s="1"/>
      <c r="I80" s="1"/>
      <c r="J80" s="1"/>
      <c r="K80" s="253"/>
      <c r="L80" s="1"/>
      <c r="M80" s="253"/>
      <c r="N80" s="253"/>
      <c r="O80" s="253"/>
      <c r="P80" s="1"/>
      <c r="Q80" s="1"/>
      <c r="R80" s="1"/>
      <c r="S80" s="1"/>
      <c r="T80" s="1"/>
    </row>
    <row r="81" spans="2:20">
      <c r="B81" s="1" t="s">
        <v>155</v>
      </c>
      <c r="C81" s="1"/>
      <c r="D81" s="1"/>
      <c r="E81" s="1"/>
      <c r="F81" s="1"/>
      <c r="G81" s="1"/>
      <c r="H81" s="1"/>
      <c r="I81" s="1"/>
      <c r="J81" s="1"/>
      <c r="K81" s="253"/>
      <c r="L81" s="1"/>
      <c r="M81" s="253"/>
      <c r="N81" s="253"/>
      <c r="O81" s="253"/>
      <c r="P81" s="1"/>
      <c r="Q81" s="1"/>
      <c r="R81" s="1"/>
      <c r="S81" s="1"/>
      <c r="T81" s="1"/>
    </row>
    <row r="82" spans="2:20">
      <c r="B82" s="1" t="s">
        <v>145</v>
      </c>
      <c r="C82" s="1"/>
      <c r="D82" s="1"/>
      <c r="E82" s="1"/>
      <c r="F82" s="1"/>
      <c r="G82" s="1"/>
      <c r="H82" s="1"/>
      <c r="I82" s="1"/>
      <c r="J82" s="1"/>
      <c r="K82" s="253"/>
      <c r="L82" s="1"/>
      <c r="M82" s="253"/>
      <c r="N82" s="253"/>
      <c r="O82" s="253"/>
      <c r="P82" s="1"/>
      <c r="Q82" s="1"/>
      <c r="R82" s="1"/>
      <c r="S82" s="1"/>
      <c r="T82" s="1"/>
    </row>
    <row r="83" spans="2:20">
      <c r="B83" s="1" t="s">
        <v>195</v>
      </c>
      <c r="C83" s="1"/>
      <c r="D83" s="1"/>
      <c r="E83" s="1"/>
      <c r="F83" s="1"/>
      <c r="G83" s="1"/>
      <c r="H83" s="1"/>
      <c r="I83" s="1"/>
      <c r="J83" s="1"/>
      <c r="K83" s="253"/>
      <c r="L83" s="1"/>
      <c r="M83" s="253"/>
      <c r="N83" s="253"/>
      <c r="O83" s="253"/>
      <c r="P83" s="1"/>
      <c r="Q83" s="1"/>
      <c r="R83" s="1"/>
      <c r="S83" s="1"/>
      <c r="T83" s="1"/>
    </row>
    <row r="84" spans="2:20">
      <c r="B84" s="1" t="s">
        <v>197</v>
      </c>
      <c r="C84" s="1"/>
      <c r="D84" s="1"/>
      <c r="E84" s="1"/>
      <c r="F84" s="1"/>
      <c r="G84" s="1"/>
      <c r="H84" s="1"/>
      <c r="I84" s="1"/>
      <c r="J84" s="1"/>
      <c r="K84" s="253"/>
      <c r="L84" s="1"/>
      <c r="M84" s="253"/>
      <c r="N84" s="253"/>
      <c r="O84" s="253"/>
      <c r="P84" s="1"/>
      <c r="Q84" s="1"/>
      <c r="R84" s="1"/>
      <c r="S84" s="1"/>
      <c r="T84" s="1"/>
    </row>
    <row r="85" spans="2:20">
      <c r="B85" s="1" t="s">
        <v>196</v>
      </c>
      <c r="C85" s="1"/>
      <c r="D85" s="1"/>
      <c r="E85" s="1"/>
      <c r="F85" s="1"/>
      <c r="G85" s="1"/>
      <c r="H85" s="1"/>
      <c r="I85" s="1"/>
      <c r="J85" s="1"/>
      <c r="K85" s="253"/>
      <c r="L85" s="1"/>
      <c r="M85" s="253"/>
      <c r="N85" s="253"/>
      <c r="O85" s="253"/>
      <c r="P85" s="1"/>
      <c r="Q85" s="1"/>
      <c r="R85" s="1"/>
      <c r="S85" s="1"/>
      <c r="T85" s="1"/>
    </row>
    <row r="86" spans="2:20">
      <c r="B86" s="1" t="s">
        <v>198</v>
      </c>
      <c r="C86" s="1"/>
      <c r="D86" s="1"/>
      <c r="E86" s="1"/>
      <c r="F86" s="1"/>
      <c r="G86" s="1"/>
      <c r="H86" s="1"/>
      <c r="I86" s="1"/>
      <c r="J86" s="1"/>
      <c r="K86" s="253"/>
      <c r="L86" s="1"/>
      <c r="M86" s="253"/>
      <c r="N86" s="253"/>
      <c r="O86" s="253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3"/>
      <c r="L87" s="1"/>
      <c r="M87" s="253"/>
      <c r="N87" s="253"/>
      <c r="O87" s="253"/>
      <c r="P87" s="1"/>
      <c r="Q87" s="1"/>
      <c r="R87" s="1"/>
      <c r="S87" s="1"/>
      <c r="T87" s="1"/>
    </row>
    <row r="88" spans="2:20">
      <c r="B88" s="1" t="s">
        <v>153</v>
      </c>
      <c r="C88" s="1"/>
      <c r="D88" s="1"/>
      <c r="E88" s="1"/>
      <c r="F88" s="1"/>
      <c r="G88" s="1"/>
      <c r="H88" s="1"/>
      <c r="I88" s="1"/>
      <c r="J88" s="1"/>
      <c r="K88" s="253"/>
      <c r="L88" s="1"/>
      <c r="M88" s="253"/>
      <c r="N88" s="253"/>
      <c r="O88" s="253"/>
      <c r="P88" s="1"/>
      <c r="Q88" s="1"/>
      <c r="R88" s="1"/>
      <c r="S88" s="1"/>
      <c r="T88" s="1"/>
    </row>
    <row r="89" spans="2:20">
      <c r="B89" s="1" t="s">
        <v>147</v>
      </c>
      <c r="C89" s="1"/>
      <c r="D89" s="1"/>
      <c r="E89" s="1"/>
      <c r="F89" s="1"/>
      <c r="G89" s="1"/>
      <c r="H89" s="1"/>
      <c r="I89" s="1"/>
      <c r="J89" s="1"/>
      <c r="K89" s="253"/>
      <c r="L89" s="1"/>
      <c r="M89" s="253"/>
      <c r="N89" s="253"/>
      <c r="O89" s="253"/>
      <c r="P89" s="1"/>
      <c r="Q89" s="1"/>
      <c r="R89" s="1"/>
      <c r="S89" s="1"/>
      <c r="T89" s="1"/>
    </row>
    <row r="90" spans="2:20">
      <c r="B90" s="1" t="s">
        <v>148</v>
      </c>
      <c r="C90" s="1"/>
      <c r="D90" s="1"/>
      <c r="E90" s="1"/>
      <c r="F90" s="1"/>
      <c r="G90" s="1"/>
      <c r="H90" s="1"/>
      <c r="I90" s="1"/>
      <c r="J90" s="1"/>
      <c r="K90" s="253"/>
      <c r="L90" s="1"/>
      <c r="M90" s="253"/>
      <c r="N90" s="253"/>
      <c r="O90" s="253"/>
      <c r="P90" s="1"/>
      <c r="Q90" s="1"/>
      <c r="R90" s="1"/>
      <c r="S90" s="1"/>
      <c r="T90" s="1"/>
    </row>
    <row r="91" spans="2:20">
      <c r="B91" s="1" t="s">
        <v>149</v>
      </c>
      <c r="C91" s="1"/>
      <c r="D91" s="1"/>
      <c r="E91" s="1"/>
      <c r="F91" s="1"/>
      <c r="G91" s="1"/>
      <c r="H91" s="1"/>
      <c r="I91" s="1"/>
      <c r="J91" s="1"/>
      <c r="K91" s="253"/>
      <c r="L91" s="1"/>
      <c r="M91" s="253"/>
      <c r="N91" s="253"/>
      <c r="O91" s="253"/>
      <c r="P91" s="1"/>
      <c r="Q91" s="1"/>
      <c r="R91" s="1"/>
      <c r="S91" s="1"/>
      <c r="T91" s="1"/>
    </row>
    <row r="92" spans="2:20">
      <c r="B92" s="1" t="s">
        <v>150</v>
      </c>
      <c r="C92" s="1"/>
      <c r="D92" s="1"/>
      <c r="E92" s="1"/>
      <c r="F92" s="1"/>
      <c r="G92" s="1"/>
      <c r="H92" s="1"/>
      <c r="I92" s="1"/>
      <c r="J92" s="1"/>
      <c r="K92" s="253"/>
      <c r="L92" s="1"/>
      <c r="M92" s="253"/>
      <c r="N92" s="253"/>
      <c r="O92" s="253"/>
      <c r="P92" s="1"/>
      <c r="Q92" s="1"/>
      <c r="R92" s="1"/>
      <c r="S92" s="1"/>
      <c r="T92" s="1"/>
    </row>
    <row r="93" spans="2:20">
      <c r="B93" s="1" t="s">
        <v>151</v>
      </c>
      <c r="C93" s="1"/>
      <c r="D93" s="1"/>
      <c r="E93" s="1"/>
      <c r="F93" s="1"/>
      <c r="G93" s="1"/>
      <c r="H93" s="1"/>
      <c r="I93" s="1"/>
      <c r="J93" s="1"/>
      <c r="K93" s="253"/>
      <c r="L93" s="1"/>
      <c r="M93" s="253"/>
      <c r="N93" s="253"/>
      <c r="O93" s="253"/>
      <c r="P93" s="1"/>
      <c r="Q93" s="1"/>
      <c r="R93" s="1"/>
      <c r="S93" s="1"/>
      <c r="T93" s="1"/>
    </row>
    <row r="94" spans="2:20">
      <c r="B94" s="1" t="s">
        <v>152</v>
      </c>
      <c r="C94" s="1"/>
      <c r="D94" s="1"/>
      <c r="E94" s="1"/>
      <c r="F94" s="1"/>
      <c r="G94" s="1"/>
      <c r="H94" s="1"/>
      <c r="I94" s="1"/>
      <c r="J94" s="1"/>
      <c r="K94" s="253"/>
      <c r="L94" s="1"/>
      <c r="M94" s="253"/>
      <c r="N94" s="253"/>
      <c r="O94" s="253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3"/>
      <c r="L95" s="1"/>
      <c r="M95" s="253"/>
      <c r="N95" s="253"/>
      <c r="O95" s="253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3"/>
      <c r="L96" s="1"/>
      <c r="M96" s="253"/>
      <c r="N96" s="253"/>
      <c r="O96" s="253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3"/>
      <c r="L97" s="1"/>
      <c r="M97" s="253"/>
      <c r="N97" s="253"/>
      <c r="O97" s="253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3"/>
      <c r="L98" s="1"/>
      <c r="M98" s="253"/>
      <c r="N98" s="253"/>
      <c r="O98" s="253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3"/>
      <c r="L99" s="1"/>
      <c r="M99" s="253"/>
      <c r="N99" s="253"/>
      <c r="O99" s="253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3"/>
      <c r="L100" s="1"/>
      <c r="M100" s="253"/>
      <c r="N100" s="253"/>
      <c r="O100" s="253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3"/>
      <c r="L101" s="1"/>
      <c r="M101" s="253"/>
      <c r="N101" s="253"/>
      <c r="O101" s="253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3"/>
      <c r="L102" s="1"/>
      <c r="M102" s="253"/>
      <c r="N102" s="253"/>
      <c r="O102" s="253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3"/>
      <c r="L103" s="1"/>
      <c r="M103" s="253"/>
      <c r="N103" s="253"/>
      <c r="O103" s="253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3"/>
      <c r="L104" s="1"/>
      <c r="M104" s="253"/>
      <c r="N104" s="253"/>
      <c r="O104" s="253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437</v>
      </c>
      <c r="G105" s="1"/>
      <c r="H105" s="1"/>
      <c r="I105" s="1"/>
      <c r="J105" s="1"/>
      <c r="K105" s="253"/>
      <c r="L105" s="1"/>
      <c r="M105" s="253"/>
      <c r="N105" s="253"/>
      <c r="O105" s="253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3"/>
      <c r="L106" s="1"/>
      <c r="M106" s="253"/>
      <c r="N106" s="253"/>
      <c r="O106" s="253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3"/>
      <c r="L107" s="1"/>
      <c r="M107" s="253"/>
      <c r="N107" s="253"/>
      <c r="O107" s="253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438</v>
      </c>
      <c r="G108" s="1"/>
      <c r="H108" s="1"/>
      <c r="I108" s="1"/>
      <c r="J108" s="1"/>
      <c r="K108" s="253"/>
      <c r="L108" s="1"/>
      <c r="M108" s="253"/>
      <c r="N108" s="253"/>
      <c r="O108" s="253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3"/>
      <c r="L109" s="1"/>
      <c r="M109" s="253"/>
      <c r="N109" s="253"/>
      <c r="O109" s="253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3"/>
      <c r="L110" s="1"/>
      <c r="M110" s="253"/>
      <c r="N110" s="253"/>
      <c r="O110" s="253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3"/>
      <c r="L111" s="1"/>
      <c r="M111" s="253"/>
      <c r="N111" s="253"/>
      <c r="O111" s="253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3"/>
      <c r="L112" s="1"/>
      <c r="M112" s="253"/>
      <c r="N112" s="253"/>
      <c r="O112" s="253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3"/>
      <c r="L113" s="1"/>
      <c r="M113" s="253"/>
      <c r="N113" s="253"/>
      <c r="O113" s="253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3"/>
      <c r="L114" s="1"/>
      <c r="M114" s="253"/>
      <c r="N114" s="253"/>
      <c r="O114" s="253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3"/>
      <c r="L115" s="1"/>
      <c r="M115" s="253"/>
      <c r="N115" s="253"/>
      <c r="O115" s="253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3"/>
      <c r="L116" s="1"/>
      <c r="M116" s="253"/>
      <c r="N116" s="253"/>
      <c r="O116" s="253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3"/>
      <c r="L117" s="1"/>
      <c r="M117" s="253"/>
      <c r="N117" s="253"/>
      <c r="O117" s="253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3"/>
      <c r="L118" s="1"/>
      <c r="M118" s="253"/>
      <c r="N118" s="253"/>
      <c r="O118" s="253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3"/>
      <c r="L119" s="1"/>
      <c r="M119" s="253"/>
      <c r="N119" s="253"/>
      <c r="O119" s="253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3"/>
      <c r="L120" s="1"/>
      <c r="M120" s="253"/>
      <c r="N120" s="253"/>
      <c r="O120" s="253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3"/>
      <c r="L121" s="1"/>
      <c r="M121" s="253"/>
      <c r="N121" s="253"/>
      <c r="O121" s="253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3"/>
      <c r="L122" s="1"/>
      <c r="M122" s="253"/>
      <c r="N122" s="253"/>
      <c r="O122" s="253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3"/>
      <c r="L123" s="1"/>
      <c r="M123" s="253"/>
      <c r="N123" s="253"/>
      <c r="O123" s="253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3"/>
      <c r="L124" s="1"/>
      <c r="M124" s="253"/>
      <c r="N124" s="253"/>
      <c r="O124" s="253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3"/>
      <c r="L125" s="1"/>
      <c r="M125" s="253"/>
      <c r="N125" s="253"/>
      <c r="O125" s="253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3"/>
      <c r="L126" s="1"/>
      <c r="M126" s="253"/>
      <c r="N126" s="253"/>
      <c r="O126" s="253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3"/>
      <c r="L127" s="1"/>
      <c r="M127" s="253"/>
      <c r="N127" s="253"/>
      <c r="O127" s="253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3"/>
      <c r="L128" s="1"/>
      <c r="M128" s="253"/>
      <c r="N128" s="253"/>
      <c r="O128" s="253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3"/>
      <c r="L129" s="1"/>
      <c r="M129" s="253"/>
      <c r="N129" s="253"/>
      <c r="O129" s="253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3"/>
      <c r="L130" s="1"/>
      <c r="M130" s="253"/>
      <c r="N130" s="253"/>
      <c r="O130" s="253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3"/>
      <c r="L131" s="1"/>
      <c r="M131" s="253"/>
      <c r="N131" s="253"/>
      <c r="O131" s="253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3"/>
      <c r="L132" s="1"/>
      <c r="M132" s="253"/>
      <c r="N132" s="253"/>
      <c r="O132" s="253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3"/>
      <c r="L133" s="1"/>
      <c r="M133" s="253"/>
      <c r="N133" s="253"/>
      <c r="O133" s="253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3"/>
      <c r="L134" s="1"/>
      <c r="M134" s="253"/>
      <c r="N134" s="253"/>
      <c r="O134" s="253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3"/>
      <c r="L135" s="1"/>
      <c r="M135" s="253"/>
      <c r="N135" s="253"/>
      <c r="O135" s="253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3"/>
      <c r="L136" s="1"/>
      <c r="M136" s="253"/>
      <c r="N136" s="253"/>
      <c r="O136" s="253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3"/>
      <c r="L137" s="1"/>
      <c r="M137" s="253"/>
      <c r="N137" s="253"/>
      <c r="O137" s="253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3"/>
      <c r="L138" s="1"/>
      <c r="M138" s="253"/>
      <c r="N138" s="253"/>
      <c r="O138" s="253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3"/>
      <c r="L139" s="1"/>
      <c r="M139" s="253"/>
      <c r="N139" s="253"/>
      <c r="O139" s="253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3"/>
      <c r="L140" s="1"/>
      <c r="M140" s="253"/>
      <c r="N140" s="253"/>
      <c r="O140" s="253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3"/>
      <c r="L141" s="1"/>
      <c r="M141" s="253"/>
      <c r="N141" s="253"/>
      <c r="O141" s="253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3"/>
      <c r="L142" s="1"/>
      <c r="M142" s="253"/>
      <c r="N142" s="253"/>
      <c r="O142" s="253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3"/>
      <c r="L143" s="1"/>
      <c r="M143" s="253"/>
      <c r="N143" s="253"/>
      <c r="O143" s="253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3"/>
      <c r="L144" s="1"/>
      <c r="M144" s="253"/>
      <c r="N144" s="253"/>
      <c r="O144" s="253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3"/>
      <c r="L145" s="1"/>
      <c r="M145" s="253"/>
      <c r="N145" s="253"/>
      <c r="O145" s="253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3"/>
      <c r="L146" s="1"/>
      <c r="M146" s="253"/>
      <c r="N146" s="253"/>
      <c r="O146" s="253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3"/>
      <c r="L147" s="1"/>
      <c r="M147" s="253"/>
      <c r="N147" s="253"/>
      <c r="O147" s="253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3"/>
      <c r="L148" s="1"/>
      <c r="M148" s="253"/>
      <c r="N148" s="253"/>
      <c r="O148" s="253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3"/>
      <c r="L149" s="1"/>
      <c r="M149" s="253"/>
      <c r="N149" s="253"/>
      <c r="O149" s="253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3"/>
      <c r="L150" s="1"/>
      <c r="M150" s="253"/>
      <c r="N150" s="253"/>
      <c r="O150" s="253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3"/>
      <c r="L151" s="1"/>
      <c r="M151" s="253"/>
      <c r="N151" s="253"/>
      <c r="O151" s="253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3"/>
      <c r="L152" s="1"/>
      <c r="M152" s="253"/>
      <c r="N152" s="253"/>
      <c r="O152" s="253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3"/>
      <c r="L153" s="1"/>
      <c r="M153" s="253"/>
      <c r="N153" s="253"/>
      <c r="O153" s="253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3"/>
      <c r="L154" s="1"/>
      <c r="M154" s="253"/>
      <c r="N154" s="253"/>
      <c r="O154" s="253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3"/>
      <c r="L155" s="1"/>
      <c r="M155" s="253"/>
      <c r="N155" s="253"/>
      <c r="O155" s="253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3"/>
      <c r="L156" s="1"/>
      <c r="M156" s="253"/>
      <c r="N156" s="253"/>
      <c r="O156" s="253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3"/>
      <c r="L157" s="1"/>
      <c r="M157" s="253"/>
      <c r="N157" s="253"/>
      <c r="O157" s="253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3"/>
      <c r="L158" s="1"/>
      <c r="M158" s="253"/>
      <c r="N158" s="253"/>
      <c r="O158" s="253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3"/>
      <c r="L159" s="1"/>
      <c r="M159" s="253"/>
      <c r="N159" s="253"/>
      <c r="O159" s="253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3"/>
      <c r="L160" s="1"/>
      <c r="M160" s="253"/>
      <c r="N160" s="253"/>
      <c r="O160" s="253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3"/>
      <c r="L161" s="1"/>
      <c r="M161" s="253"/>
      <c r="N161" s="253"/>
      <c r="O161" s="253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3"/>
      <c r="L162" s="1"/>
      <c r="M162" s="253"/>
      <c r="N162" s="253"/>
      <c r="O162" s="253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3"/>
      <c r="L163" s="1"/>
      <c r="M163" s="253"/>
      <c r="N163" s="253"/>
      <c r="O163" s="253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3"/>
      <c r="L164" s="1"/>
      <c r="M164" s="253"/>
      <c r="N164" s="253"/>
      <c r="O164" s="253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3"/>
      <c r="L165" s="1"/>
      <c r="M165" s="253"/>
      <c r="N165" s="253"/>
      <c r="O165" s="253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3"/>
      <c r="L166" s="1"/>
      <c r="M166" s="253"/>
      <c r="N166" s="253"/>
      <c r="O166" s="253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3"/>
      <c r="L167" s="1"/>
      <c r="M167" s="253"/>
      <c r="N167" s="253"/>
      <c r="O167" s="253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3"/>
      <c r="L168" s="1"/>
      <c r="M168" s="253"/>
      <c r="N168" s="253"/>
      <c r="O168" s="253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3"/>
      <c r="L169" s="1"/>
      <c r="M169" s="253"/>
      <c r="N169" s="253"/>
      <c r="O169" s="253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3"/>
      <c r="L170" s="1"/>
      <c r="M170" s="253"/>
      <c r="N170" s="253"/>
      <c r="O170" s="253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3"/>
      <c r="L171" s="1"/>
      <c r="M171" s="253"/>
      <c r="N171" s="253"/>
      <c r="O171" s="253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3"/>
      <c r="L172" s="1"/>
      <c r="M172" s="253"/>
      <c r="N172" s="253"/>
      <c r="O172" s="253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3"/>
      <c r="L173" s="1"/>
      <c r="M173" s="253"/>
      <c r="N173" s="253"/>
      <c r="O173" s="253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3"/>
      <c r="L174" s="1"/>
      <c r="M174" s="253"/>
      <c r="N174" s="253"/>
      <c r="O174" s="253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3"/>
      <c r="L175" s="1"/>
      <c r="M175" s="253"/>
      <c r="N175" s="253"/>
      <c r="O175" s="253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3"/>
      <c r="L176" s="1"/>
      <c r="M176" s="253"/>
      <c r="N176" s="253"/>
      <c r="O176" s="253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3"/>
      <c r="L177" s="1"/>
      <c r="M177" s="253"/>
      <c r="N177" s="253"/>
      <c r="O177" s="253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3"/>
      <c r="L178" s="1"/>
      <c r="M178" s="253"/>
      <c r="N178" s="253"/>
      <c r="O178" s="253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3"/>
      <c r="L179" s="1"/>
      <c r="M179" s="253"/>
      <c r="N179" s="253"/>
      <c r="O179" s="253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3"/>
      <c r="L180" s="1"/>
      <c r="M180" s="253"/>
      <c r="N180" s="253"/>
      <c r="O180" s="253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3"/>
      <c r="L181" s="1"/>
      <c r="M181" s="253"/>
      <c r="N181" s="253"/>
      <c r="O181" s="253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3"/>
      <c r="L182" s="1"/>
      <c r="M182" s="253"/>
      <c r="N182" s="253"/>
      <c r="O182" s="253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3"/>
      <c r="L183" s="1"/>
      <c r="M183" s="253"/>
      <c r="N183" s="253"/>
      <c r="O183" s="253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3"/>
      <c r="L184" s="1"/>
      <c r="M184" s="253"/>
      <c r="N184" s="253"/>
      <c r="O184" s="253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3"/>
      <c r="L185" s="1"/>
      <c r="M185" s="253"/>
      <c r="N185" s="253"/>
      <c r="O185" s="253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3"/>
      <c r="L186" s="1"/>
      <c r="M186" s="253"/>
      <c r="N186" s="253"/>
      <c r="O186" s="253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3"/>
      <c r="L187" s="1"/>
      <c r="M187" s="253"/>
      <c r="N187" s="253"/>
      <c r="O187" s="253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3"/>
      <c r="L188" s="1"/>
      <c r="M188" s="253"/>
      <c r="N188" s="253"/>
      <c r="O188" s="253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3"/>
      <c r="L189" s="1"/>
      <c r="M189" s="253"/>
      <c r="N189" s="253"/>
      <c r="O189" s="253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3"/>
      <c r="L190" s="1"/>
      <c r="M190" s="253"/>
      <c r="N190" s="253"/>
      <c r="O190" s="253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3"/>
      <c r="L191" s="1"/>
      <c r="M191" s="253"/>
      <c r="N191" s="253"/>
      <c r="O191" s="253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3"/>
      <c r="L192" s="1"/>
      <c r="M192" s="253"/>
      <c r="N192" s="253"/>
      <c r="O192" s="253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3"/>
      <c r="L193" s="1"/>
      <c r="M193" s="253"/>
      <c r="N193" s="253"/>
      <c r="O193" s="253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3"/>
      <c r="L194" s="1"/>
      <c r="M194" s="253"/>
      <c r="N194" s="253"/>
      <c r="O194" s="253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3"/>
      <c r="L195" s="1"/>
      <c r="M195" s="253"/>
      <c r="N195" s="253"/>
      <c r="O195" s="253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phoneticPr fontId="64" type="noConversion"/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7">
        <v>44624</v>
      </c>
    </row>
    <row r="3" spans="2:28" ht="17.25">
      <c r="E3" s="129"/>
      <c r="I3" s="387" t="s">
        <v>9</v>
      </c>
      <c r="J3" s="387"/>
      <c r="K3" s="387"/>
      <c r="L3" s="387"/>
      <c r="S3" s="34" t="s">
        <v>436</v>
      </c>
    </row>
    <row r="4" spans="2:28" ht="25.5">
      <c r="D4" s="130"/>
      <c r="E4" s="131"/>
      <c r="I4" s="387"/>
      <c r="J4" s="387"/>
      <c r="K4" s="387"/>
      <c r="L4" s="387"/>
      <c r="N4" s="130"/>
      <c r="S4" s="132" t="s">
        <v>113</v>
      </c>
    </row>
    <row r="5" spans="2:28">
      <c r="P5" s="38"/>
      <c r="Q5" s="38"/>
      <c r="R5" s="38"/>
      <c r="S5" s="38" t="s">
        <v>360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6" t="s">
        <v>72</v>
      </c>
      <c r="V7" s="147"/>
      <c r="W7" s="1">
        <v>1</v>
      </c>
      <c r="X7" s="7">
        <f>'CALCULATOR SHEET'!I13</f>
        <v>72</v>
      </c>
      <c r="Y7" s="7">
        <f>'CALCULATOR SHEET'!J13</f>
        <v>53</v>
      </c>
      <c r="Z7" s="7">
        <f>IF(X7=0,"",MATCH(CEILING(X7,6),$C$7:$R$7,0))</f>
        <v>9</v>
      </c>
      <c r="AA7" s="7">
        <f>IF(Y7=0,"",MATCH(CEILING(Y7,6),$B$10:$B$26,0))</f>
        <v>6</v>
      </c>
      <c r="AB7" s="146">
        <f>IF(Z7="","",INDEX($C$10:$R$26,AA7,Z7))</f>
        <v>288</v>
      </c>
    </row>
    <row r="8" spans="2:28" ht="15.75">
      <c r="U8" s="386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7" t="s">
        <v>10</v>
      </c>
      <c r="J3" s="387"/>
      <c r="K3" s="387"/>
      <c r="L3" s="387"/>
      <c r="R3" s="34" t="s">
        <v>436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330</v>
      </c>
    </row>
    <row r="8" spans="2:27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7" t="s">
        <v>11</v>
      </c>
      <c r="J3" s="387"/>
      <c r="K3" s="387"/>
      <c r="L3" s="387"/>
      <c r="R3" s="34" t="s">
        <v>384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318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7" t="s">
        <v>12</v>
      </c>
      <c r="J3" s="387"/>
      <c r="K3" s="387"/>
      <c r="L3" s="387"/>
      <c r="R3" s="34" t="s">
        <v>436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404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419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44624</v>
      </c>
    </row>
    <row r="3" spans="2:27" ht="17.25">
      <c r="E3" s="129"/>
      <c r="I3" s="387" t="s">
        <v>13</v>
      </c>
      <c r="J3" s="387"/>
      <c r="K3" s="387"/>
      <c r="L3" s="387"/>
      <c r="R3" s="34" t="s">
        <v>436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440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7">
        <v>44656</v>
      </c>
    </row>
    <row r="3" spans="2:27" ht="17.25">
      <c r="E3" s="129"/>
      <c r="I3" s="387" t="s">
        <v>294</v>
      </c>
      <c r="J3" s="387"/>
      <c r="K3" s="387"/>
      <c r="L3" s="387"/>
      <c r="R3" s="34" t="s">
        <v>436</v>
      </c>
    </row>
    <row r="4" spans="2:27" ht="25.5">
      <c r="D4" s="130"/>
      <c r="E4" s="131"/>
      <c r="I4" s="387"/>
      <c r="J4" s="387"/>
      <c r="K4" s="387"/>
      <c r="L4" s="387"/>
      <c r="M4" s="130"/>
      <c r="N4" s="130"/>
      <c r="R4" s="132" t="s">
        <v>113</v>
      </c>
    </row>
    <row r="5" spans="2:27">
      <c r="Q5" s="38"/>
      <c r="R5" s="38" t="s">
        <v>427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6" t="s">
        <v>72</v>
      </c>
      <c r="V7" s="1">
        <v>1</v>
      </c>
      <c r="W7" s="7">
        <f>'CALCULATOR SHEET'!I13</f>
        <v>72</v>
      </c>
      <c r="X7" s="7">
        <f>'CALCULATOR SHEET'!J13</f>
        <v>53</v>
      </c>
      <c r="Y7" s="7">
        <f>IF(W7=0,"",MATCH(CEILING(W7,6),$C$7:$Q$7,0))</f>
        <v>9</v>
      </c>
      <c r="Z7" s="7">
        <f>IF(X7=0,"",MATCH(CEILING(X7,6),$B$10:$B$26,0))</f>
        <v>6</v>
      </c>
      <c r="AA7" s="146">
        <f>IF(Y7="","",INDEX($C$10:$Q$26,Z7,Y7))</f>
        <v>432</v>
      </c>
    </row>
    <row r="8" spans="2:27" ht="15" customHeight="1">
      <c r="T8" s="386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3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8" t="s">
        <v>104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33"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33" ht="15.75" thickBot="1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</row>
    <row r="4" spans="1:33" ht="21" customHeight="1" thickBot="1">
      <c r="B4" s="6" t="s">
        <v>246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252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255</v>
      </c>
      <c r="AE4" s="34"/>
      <c r="AF4" s="34" t="s">
        <v>253</v>
      </c>
      <c r="AG4" s="34" t="s">
        <v>254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72</v>
      </c>
      <c r="Y5" s="7">
        <f>'PM-ORDER'!P5</f>
        <v>53</v>
      </c>
      <c r="Z5" s="7">
        <f>IF(X5&lt;&gt;"",MATCH(CEILING(X5,6),$C$4:$S$4,0),"")</f>
        <v>9</v>
      </c>
      <c r="AA5" s="7">
        <f>IF(X5&lt;&gt;"",MATCH(CEILING(Y5,6),$B$7:$B$26,0),"")</f>
        <v>6</v>
      </c>
      <c r="AB5" s="7"/>
      <c r="AC5" s="7" t="str">
        <f>IF('PM-ORDER'!G5="ROLLER",INDEX($C$7:$S$26,AA5,Z5),"")</f>
        <v>RL-MAN -BSCH</v>
      </c>
      <c r="AF5" s="7" t="str">
        <f>IF('PM-ORDER'!G5="ZEBRA",INDEX($C$35:$S$54,AA5,Z5),"")</f>
        <v/>
      </c>
      <c r="AG5" s="1" t="str">
        <f>CONCATENATE(AC5,AF5)</f>
        <v>RL-MAN -BSCH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248</v>
      </c>
      <c r="D7" s="87" t="s">
        <v>248</v>
      </c>
      <c r="E7" s="87" t="s">
        <v>248</v>
      </c>
      <c r="F7" s="87" t="s">
        <v>248</v>
      </c>
      <c r="G7" s="87" t="s">
        <v>248</v>
      </c>
      <c r="H7" s="87" t="s">
        <v>248</v>
      </c>
      <c r="I7" s="87" t="s">
        <v>248</v>
      </c>
      <c r="J7" s="87" t="s">
        <v>248</v>
      </c>
      <c r="K7" s="87" t="s">
        <v>248</v>
      </c>
      <c r="L7" s="88" t="s">
        <v>249</v>
      </c>
      <c r="M7" s="88" t="s">
        <v>249</v>
      </c>
      <c r="N7" s="88" t="s">
        <v>249</v>
      </c>
      <c r="O7" s="88" t="s">
        <v>249</v>
      </c>
      <c r="P7" s="89" t="s">
        <v>250</v>
      </c>
      <c r="Q7" s="89" t="s">
        <v>250</v>
      </c>
      <c r="R7" s="89" t="s">
        <v>250</v>
      </c>
      <c r="S7" s="89" t="s">
        <v>250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248</v>
      </c>
      <c r="D8" s="87" t="s">
        <v>248</v>
      </c>
      <c r="E8" s="87" t="s">
        <v>248</v>
      </c>
      <c r="F8" s="87" t="s">
        <v>248</v>
      </c>
      <c r="G8" s="87" t="s">
        <v>248</v>
      </c>
      <c r="H8" s="87" t="s">
        <v>248</v>
      </c>
      <c r="I8" s="87" t="s">
        <v>248</v>
      </c>
      <c r="J8" s="87" t="s">
        <v>248</v>
      </c>
      <c r="K8" s="87" t="s">
        <v>248</v>
      </c>
      <c r="L8" s="88" t="s">
        <v>249</v>
      </c>
      <c r="M8" s="88" t="s">
        <v>249</v>
      </c>
      <c r="N8" s="88" t="s">
        <v>249</v>
      </c>
      <c r="O8" s="88" t="s">
        <v>249</v>
      </c>
      <c r="P8" s="89" t="s">
        <v>250</v>
      </c>
      <c r="Q8" s="89" t="s">
        <v>250</v>
      </c>
      <c r="R8" s="89" t="s">
        <v>250</v>
      </c>
      <c r="S8" s="89" t="s">
        <v>250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248</v>
      </c>
      <c r="D9" s="87" t="s">
        <v>248</v>
      </c>
      <c r="E9" s="87" t="s">
        <v>248</v>
      </c>
      <c r="F9" s="87" t="s">
        <v>248</v>
      </c>
      <c r="G9" s="87" t="s">
        <v>248</v>
      </c>
      <c r="H9" s="87" t="s">
        <v>248</v>
      </c>
      <c r="I9" s="87" t="s">
        <v>248</v>
      </c>
      <c r="J9" s="87" t="s">
        <v>248</v>
      </c>
      <c r="K9" s="87" t="s">
        <v>248</v>
      </c>
      <c r="L9" s="88" t="s">
        <v>249</v>
      </c>
      <c r="M9" s="88" t="s">
        <v>249</v>
      </c>
      <c r="N9" s="88" t="s">
        <v>249</v>
      </c>
      <c r="O9" s="88" t="s">
        <v>249</v>
      </c>
      <c r="P9" s="89" t="s">
        <v>250</v>
      </c>
      <c r="Q9" s="89" t="s">
        <v>250</v>
      </c>
      <c r="R9" s="89" t="s">
        <v>250</v>
      </c>
      <c r="S9" s="89" t="s">
        <v>250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248</v>
      </c>
      <c r="D10" s="87" t="s">
        <v>248</v>
      </c>
      <c r="E10" s="87" t="s">
        <v>248</v>
      </c>
      <c r="F10" s="87" t="s">
        <v>248</v>
      </c>
      <c r="G10" s="87" t="s">
        <v>248</v>
      </c>
      <c r="H10" s="87" t="s">
        <v>248</v>
      </c>
      <c r="I10" s="87" t="s">
        <v>248</v>
      </c>
      <c r="J10" s="87" t="s">
        <v>248</v>
      </c>
      <c r="K10" s="87" t="s">
        <v>248</v>
      </c>
      <c r="L10" s="88" t="s">
        <v>249</v>
      </c>
      <c r="M10" s="88" t="s">
        <v>249</v>
      </c>
      <c r="N10" s="88" t="s">
        <v>249</v>
      </c>
      <c r="O10" s="88" t="s">
        <v>249</v>
      </c>
      <c r="P10" s="89" t="s">
        <v>250</v>
      </c>
      <c r="Q10" s="89" t="s">
        <v>250</v>
      </c>
      <c r="R10" s="89" t="s">
        <v>250</v>
      </c>
      <c r="S10" s="89" t="s">
        <v>250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248</v>
      </c>
      <c r="D11" s="87" t="s">
        <v>248</v>
      </c>
      <c r="E11" s="87" t="s">
        <v>248</v>
      </c>
      <c r="F11" s="87" t="s">
        <v>248</v>
      </c>
      <c r="G11" s="87" t="s">
        <v>248</v>
      </c>
      <c r="H11" s="87" t="s">
        <v>248</v>
      </c>
      <c r="I11" s="87" t="s">
        <v>248</v>
      </c>
      <c r="J11" s="87" t="s">
        <v>248</v>
      </c>
      <c r="K11" s="87" t="s">
        <v>248</v>
      </c>
      <c r="L11" s="88" t="s">
        <v>249</v>
      </c>
      <c r="M11" s="88" t="s">
        <v>249</v>
      </c>
      <c r="N11" s="88" t="s">
        <v>249</v>
      </c>
      <c r="O11" s="88" t="s">
        <v>249</v>
      </c>
      <c r="P11" s="89" t="s">
        <v>250</v>
      </c>
      <c r="Q11" s="89" t="s">
        <v>250</v>
      </c>
      <c r="R11" s="89" t="s">
        <v>250</v>
      </c>
      <c r="S11" s="89" t="s">
        <v>250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248</v>
      </c>
      <c r="D12" s="87" t="s">
        <v>248</v>
      </c>
      <c r="E12" s="87" t="s">
        <v>248</v>
      </c>
      <c r="F12" s="87" t="s">
        <v>248</v>
      </c>
      <c r="G12" s="87" t="s">
        <v>248</v>
      </c>
      <c r="H12" s="87" t="s">
        <v>248</v>
      </c>
      <c r="I12" s="87" t="s">
        <v>248</v>
      </c>
      <c r="J12" s="87" t="s">
        <v>248</v>
      </c>
      <c r="K12" s="87" t="s">
        <v>248</v>
      </c>
      <c r="L12" s="88" t="s">
        <v>249</v>
      </c>
      <c r="M12" s="88" t="s">
        <v>249</v>
      </c>
      <c r="N12" s="88" t="s">
        <v>249</v>
      </c>
      <c r="O12" s="88" t="s">
        <v>249</v>
      </c>
      <c r="P12" s="89" t="s">
        <v>250</v>
      </c>
      <c r="Q12" s="89" t="s">
        <v>250</v>
      </c>
      <c r="R12" s="89" t="s">
        <v>250</v>
      </c>
      <c r="S12" s="89" t="s">
        <v>250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248</v>
      </c>
      <c r="D13" s="87" t="s">
        <v>248</v>
      </c>
      <c r="E13" s="87" t="s">
        <v>248</v>
      </c>
      <c r="F13" s="87" t="s">
        <v>248</v>
      </c>
      <c r="G13" s="87" t="s">
        <v>248</v>
      </c>
      <c r="H13" s="87" t="s">
        <v>248</v>
      </c>
      <c r="I13" s="87" t="s">
        <v>248</v>
      </c>
      <c r="J13" s="87" t="s">
        <v>248</v>
      </c>
      <c r="K13" s="87" t="s">
        <v>248</v>
      </c>
      <c r="L13" s="88" t="s">
        <v>249</v>
      </c>
      <c r="M13" s="88" t="s">
        <v>249</v>
      </c>
      <c r="N13" s="88" t="s">
        <v>249</v>
      </c>
      <c r="O13" s="88" t="s">
        <v>249</v>
      </c>
      <c r="P13" s="89" t="s">
        <v>250</v>
      </c>
      <c r="Q13" s="89" t="s">
        <v>250</v>
      </c>
      <c r="R13" s="89" t="s">
        <v>250</v>
      </c>
      <c r="S13" s="89" t="s">
        <v>250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248</v>
      </c>
      <c r="D14" s="87" t="s">
        <v>248</v>
      </c>
      <c r="E14" s="87" t="s">
        <v>248</v>
      </c>
      <c r="F14" s="87" t="s">
        <v>248</v>
      </c>
      <c r="G14" s="87" t="s">
        <v>248</v>
      </c>
      <c r="H14" s="87" t="s">
        <v>248</v>
      </c>
      <c r="I14" s="87" t="s">
        <v>248</v>
      </c>
      <c r="J14" s="87" t="s">
        <v>248</v>
      </c>
      <c r="K14" s="87" t="s">
        <v>248</v>
      </c>
      <c r="L14" s="88" t="s">
        <v>249</v>
      </c>
      <c r="M14" s="88" t="s">
        <v>249</v>
      </c>
      <c r="N14" s="88" t="s">
        <v>249</v>
      </c>
      <c r="O14" s="88" t="s">
        <v>249</v>
      </c>
      <c r="P14" s="89" t="s">
        <v>250</v>
      </c>
      <c r="Q14" s="89" t="s">
        <v>250</v>
      </c>
      <c r="R14" s="89" t="s">
        <v>250</v>
      </c>
      <c r="S14" s="89" t="s">
        <v>250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248</v>
      </c>
      <c r="D15" s="87" t="s">
        <v>248</v>
      </c>
      <c r="E15" s="87" t="s">
        <v>248</v>
      </c>
      <c r="F15" s="87" t="s">
        <v>248</v>
      </c>
      <c r="G15" s="87" t="s">
        <v>248</v>
      </c>
      <c r="H15" s="87" t="s">
        <v>248</v>
      </c>
      <c r="I15" s="87" t="s">
        <v>248</v>
      </c>
      <c r="J15" s="87" t="s">
        <v>248</v>
      </c>
      <c r="K15" s="87" t="s">
        <v>248</v>
      </c>
      <c r="L15" s="88" t="s">
        <v>249</v>
      </c>
      <c r="M15" s="88" t="s">
        <v>249</v>
      </c>
      <c r="N15" s="88" t="s">
        <v>249</v>
      </c>
      <c r="O15" s="88" t="s">
        <v>249</v>
      </c>
      <c r="P15" s="89" t="s">
        <v>250</v>
      </c>
      <c r="Q15" s="89" t="s">
        <v>250</v>
      </c>
      <c r="R15" s="89" t="s">
        <v>250</v>
      </c>
      <c r="S15" s="89" t="s">
        <v>250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248</v>
      </c>
      <c r="D16" s="87" t="s">
        <v>248</v>
      </c>
      <c r="E16" s="87" t="s">
        <v>248</v>
      </c>
      <c r="F16" s="87" t="s">
        <v>248</v>
      </c>
      <c r="G16" s="87" t="s">
        <v>248</v>
      </c>
      <c r="H16" s="87" t="s">
        <v>248</v>
      </c>
      <c r="I16" s="87" t="s">
        <v>248</v>
      </c>
      <c r="J16" s="87" t="s">
        <v>248</v>
      </c>
      <c r="K16" s="87" t="s">
        <v>248</v>
      </c>
      <c r="L16" s="88" t="s">
        <v>249</v>
      </c>
      <c r="M16" s="88" t="s">
        <v>249</v>
      </c>
      <c r="N16" s="88" t="s">
        <v>249</v>
      </c>
      <c r="O16" s="88" t="s">
        <v>249</v>
      </c>
      <c r="P16" s="89" t="s">
        <v>250</v>
      </c>
      <c r="Q16" s="89" t="s">
        <v>250</v>
      </c>
      <c r="R16" s="89" t="s">
        <v>250</v>
      </c>
      <c r="S16" s="89" t="s">
        <v>250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248</v>
      </c>
      <c r="D17" s="87" t="s">
        <v>248</v>
      </c>
      <c r="E17" s="87" t="s">
        <v>248</v>
      </c>
      <c r="F17" s="87" t="s">
        <v>248</v>
      </c>
      <c r="G17" s="87" t="s">
        <v>248</v>
      </c>
      <c r="H17" s="87" t="s">
        <v>248</v>
      </c>
      <c r="I17" s="87" t="s">
        <v>248</v>
      </c>
      <c r="J17" s="87" t="s">
        <v>248</v>
      </c>
      <c r="K17" s="87" t="s">
        <v>248</v>
      </c>
      <c r="L17" s="88" t="s">
        <v>249</v>
      </c>
      <c r="M17" s="88" t="s">
        <v>249</v>
      </c>
      <c r="N17" s="88" t="s">
        <v>249</v>
      </c>
      <c r="O17" s="88" t="s">
        <v>249</v>
      </c>
      <c r="P17" s="89" t="s">
        <v>250</v>
      </c>
      <c r="Q17" s="89" t="s">
        <v>250</v>
      </c>
      <c r="R17" s="89" t="s">
        <v>250</v>
      </c>
      <c r="S17" s="89" t="s">
        <v>250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248</v>
      </c>
      <c r="D18" s="87" t="s">
        <v>248</v>
      </c>
      <c r="E18" s="87" t="s">
        <v>248</v>
      </c>
      <c r="F18" s="87" t="s">
        <v>248</v>
      </c>
      <c r="G18" s="87" t="s">
        <v>248</v>
      </c>
      <c r="H18" s="87" t="s">
        <v>248</v>
      </c>
      <c r="I18" s="87" t="s">
        <v>248</v>
      </c>
      <c r="J18" s="87" t="s">
        <v>248</v>
      </c>
      <c r="K18" s="87" t="s">
        <v>248</v>
      </c>
      <c r="L18" s="88" t="s">
        <v>249</v>
      </c>
      <c r="M18" s="88" t="s">
        <v>249</v>
      </c>
      <c r="N18" s="88" t="s">
        <v>249</v>
      </c>
      <c r="O18" s="88" t="s">
        <v>249</v>
      </c>
      <c r="P18" s="89" t="s">
        <v>250</v>
      </c>
      <c r="Q18" s="89" t="s">
        <v>250</v>
      </c>
      <c r="R18" s="89" t="s">
        <v>250</v>
      </c>
      <c r="S18" s="89" t="s">
        <v>250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249</v>
      </c>
      <c r="D19" s="88" t="s">
        <v>249</v>
      </c>
      <c r="E19" s="88" t="s">
        <v>249</v>
      </c>
      <c r="F19" s="88" t="s">
        <v>249</v>
      </c>
      <c r="G19" s="88" t="s">
        <v>249</v>
      </c>
      <c r="H19" s="88" t="s">
        <v>249</v>
      </c>
      <c r="I19" s="88" t="s">
        <v>249</v>
      </c>
      <c r="J19" s="88" t="s">
        <v>249</v>
      </c>
      <c r="K19" s="88" t="s">
        <v>249</v>
      </c>
      <c r="L19" s="88" t="s">
        <v>249</v>
      </c>
      <c r="M19" s="88" t="s">
        <v>249</v>
      </c>
      <c r="N19" s="88" t="s">
        <v>249</v>
      </c>
      <c r="O19" s="88" t="s">
        <v>249</v>
      </c>
      <c r="P19" s="89" t="s">
        <v>250</v>
      </c>
      <c r="Q19" s="89" t="s">
        <v>250</v>
      </c>
      <c r="R19" s="89" t="s">
        <v>250</v>
      </c>
      <c r="S19" s="89" t="s">
        <v>250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249</v>
      </c>
      <c r="D20" s="88" t="s">
        <v>249</v>
      </c>
      <c r="E20" s="88" t="s">
        <v>249</v>
      </c>
      <c r="F20" s="88" t="s">
        <v>249</v>
      </c>
      <c r="G20" s="88" t="s">
        <v>249</v>
      </c>
      <c r="H20" s="88" t="s">
        <v>249</v>
      </c>
      <c r="I20" s="88" t="s">
        <v>249</v>
      </c>
      <c r="J20" s="88" t="s">
        <v>249</v>
      </c>
      <c r="K20" s="88" t="s">
        <v>249</v>
      </c>
      <c r="L20" s="88" t="s">
        <v>249</v>
      </c>
      <c r="M20" s="88" t="s">
        <v>249</v>
      </c>
      <c r="N20" s="88" t="s">
        <v>249</v>
      </c>
      <c r="O20" s="88" t="s">
        <v>249</v>
      </c>
      <c r="P20" s="89" t="s">
        <v>250</v>
      </c>
      <c r="Q20" s="89" t="s">
        <v>250</v>
      </c>
      <c r="R20" s="89" t="s">
        <v>250</v>
      </c>
      <c r="S20" s="89" t="s">
        <v>250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249</v>
      </c>
      <c r="D21" s="88" t="s">
        <v>249</v>
      </c>
      <c r="E21" s="88" t="s">
        <v>249</v>
      </c>
      <c r="F21" s="88" t="s">
        <v>249</v>
      </c>
      <c r="G21" s="88" t="s">
        <v>249</v>
      </c>
      <c r="H21" s="88" t="s">
        <v>249</v>
      </c>
      <c r="I21" s="88" t="s">
        <v>249</v>
      </c>
      <c r="J21" s="88" t="s">
        <v>249</v>
      </c>
      <c r="K21" s="88" t="s">
        <v>249</v>
      </c>
      <c r="L21" s="88" t="s">
        <v>249</v>
      </c>
      <c r="M21" s="88" t="s">
        <v>249</v>
      </c>
      <c r="N21" s="88" t="s">
        <v>249</v>
      </c>
      <c r="O21" s="88" t="s">
        <v>249</v>
      </c>
      <c r="P21" s="89" t="s">
        <v>250</v>
      </c>
      <c r="Q21" s="89" t="s">
        <v>250</v>
      </c>
      <c r="R21" s="89" t="s">
        <v>250</v>
      </c>
      <c r="S21" s="89" t="s">
        <v>250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249</v>
      </c>
      <c r="D22" s="88" t="s">
        <v>249</v>
      </c>
      <c r="E22" s="88" t="s">
        <v>249</v>
      </c>
      <c r="F22" s="88" t="s">
        <v>249</v>
      </c>
      <c r="G22" s="88" t="s">
        <v>249</v>
      </c>
      <c r="H22" s="88" t="s">
        <v>249</v>
      </c>
      <c r="I22" s="88" t="s">
        <v>249</v>
      </c>
      <c r="J22" s="88" t="s">
        <v>249</v>
      </c>
      <c r="K22" s="88" t="s">
        <v>249</v>
      </c>
      <c r="L22" s="88" t="s">
        <v>249</v>
      </c>
      <c r="M22" s="88" t="s">
        <v>249</v>
      </c>
      <c r="N22" s="88" t="s">
        <v>249</v>
      </c>
      <c r="O22" s="88" t="s">
        <v>249</v>
      </c>
      <c r="P22" s="89" t="s">
        <v>250</v>
      </c>
      <c r="Q22" s="89" t="s">
        <v>250</v>
      </c>
      <c r="R22" s="89" t="s">
        <v>250</v>
      </c>
      <c r="S22" s="89" t="s">
        <v>250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249</v>
      </c>
      <c r="D23" s="88" t="s">
        <v>249</v>
      </c>
      <c r="E23" s="88" t="s">
        <v>249</v>
      </c>
      <c r="F23" s="88" t="s">
        <v>249</v>
      </c>
      <c r="G23" s="88" t="s">
        <v>249</v>
      </c>
      <c r="H23" s="88" t="s">
        <v>249</v>
      </c>
      <c r="I23" s="88" t="s">
        <v>249</v>
      </c>
      <c r="J23" s="88" t="s">
        <v>249</v>
      </c>
      <c r="K23" s="88" t="s">
        <v>249</v>
      </c>
      <c r="L23" s="88" t="s">
        <v>249</v>
      </c>
      <c r="M23" s="88" t="s">
        <v>249</v>
      </c>
      <c r="N23" s="88" t="s">
        <v>249</v>
      </c>
      <c r="O23" s="88" t="s">
        <v>249</v>
      </c>
      <c r="P23" s="89" t="s">
        <v>250</v>
      </c>
      <c r="Q23" s="89" t="s">
        <v>250</v>
      </c>
      <c r="R23" s="89" t="s">
        <v>250</v>
      </c>
      <c r="S23" s="89" t="s">
        <v>250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249</v>
      </c>
      <c r="D24" s="88" t="s">
        <v>249</v>
      </c>
      <c r="E24" s="88" t="s">
        <v>249</v>
      </c>
      <c r="F24" s="88" t="s">
        <v>249</v>
      </c>
      <c r="G24" s="88" t="s">
        <v>249</v>
      </c>
      <c r="H24" s="88" t="s">
        <v>249</v>
      </c>
      <c r="I24" s="88" t="s">
        <v>249</v>
      </c>
      <c r="J24" s="88" t="s">
        <v>249</v>
      </c>
      <c r="K24" s="88" t="s">
        <v>249</v>
      </c>
      <c r="L24" s="88" t="s">
        <v>249</v>
      </c>
      <c r="M24" s="88" t="s">
        <v>249</v>
      </c>
      <c r="N24" s="88" t="s">
        <v>249</v>
      </c>
      <c r="O24" s="88" t="s">
        <v>249</v>
      </c>
      <c r="P24" s="89" t="s">
        <v>250</v>
      </c>
      <c r="Q24" s="89" t="s">
        <v>250</v>
      </c>
      <c r="R24" s="89" t="s">
        <v>250</v>
      </c>
      <c r="S24" s="89" t="s">
        <v>250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250</v>
      </c>
      <c r="D25" s="89" t="s">
        <v>250</v>
      </c>
      <c r="E25" s="89" t="s">
        <v>250</v>
      </c>
      <c r="F25" s="89" t="s">
        <v>250</v>
      </c>
      <c r="G25" s="89" t="s">
        <v>250</v>
      </c>
      <c r="H25" s="89" t="s">
        <v>250</v>
      </c>
      <c r="I25" s="89" t="s">
        <v>250</v>
      </c>
      <c r="J25" s="89" t="s">
        <v>250</v>
      </c>
      <c r="K25" s="89" t="s">
        <v>250</v>
      </c>
      <c r="L25" s="89" t="s">
        <v>250</v>
      </c>
      <c r="M25" s="89" t="s">
        <v>250</v>
      </c>
      <c r="N25" s="89" t="s">
        <v>250</v>
      </c>
      <c r="O25" s="89" t="s">
        <v>250</v>
      </c>
      <c r="P25" s="89" t="s">
        <v>250</v>
      </c>
      <c r="Q25" s="89" t="s">
        <v>250</v>
      </c>
      <c r="R25" s="89" t="s">
        <v>250</v>
      </c>
      <c r="S25" s="89" t="s">
        <v>250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250</v>
      </c>
      <c r="D26" s="89" t="s">
        <v>250</v>
      </c>
      <c r="E26" s="89" t="s">
        <v>250</v>
      </c>
      <c r="F26" s="89" t="s">
        <v>250</v>
      </c>
      <c r="G26" s="89" t="s">
        <v>250</v>
      </c>
      <c r="H26" s="89" t="s">
        <v>250</v>
      </c>
      <c r="I26" s="89" t="s">
        <v>250</v>
      </c>
      <c r="J26" s="89" t="s">
        <v>250</v>
      </c>
      <c r="K26" s="89" t="s">
        <v>250</v>
      </c>
      <c r="L26" s="89" t="s">
        <v>250</v>
      </c>
      <c r="M26" s="89" t="s">
        <v>250</v>
      </c>
      <c r="N26" s="89" t="s">
        <v>250</v>
      </c>
      <c r="O26" s="89" t="s">
        <v>250</v>
      </c>
      <c r="P26" s="89" t="s">
        <v>250</v>
      </c>
      <c r="Q26" s="89" t="s">
        <v>250</v>
      </c>
      <c r="R26" s="89" t="s">
        <v>250</v>
      </c>
      <c r="S26" s="89" t="s">
        <v>250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8" t="s">
        <v>93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246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4" t="s">
        <v>251</v>
      </c>
      <c r="D35" s="264" t="s">
        <v>251</v>
      </c>
      <c r="E35" s="264" t="s">
        <v>251</v>
      </c>
      <c r="F35" s="264" t="s">
        <v>251</v>
      </c>
      <c r="G35" s="264" t="s">
        <v>251</v>
      </c>
      <c r="H35" s="264" t="s">
        <v>251</v>
      </c>
      <c r="I35" s="264" t="s">
        <v>251</v>
      </c>
      <c r="J35" s="264" t="s">
        <v>251</v>
      </c>
      <c r="K35" s="264" t="s">
        <v>251</v>
      </c>
      <c r="L35" s="264" t="s">
        <v>251</v>
      </c>
      <c r="M35" s="264" t="s">
        <v>251</v>
      </c>
      <c r="N35" s="264" t="s">
        <v>251</v>
      </c>
      <c r="O35" s="264" t="s">
        <v>251</v>
      </c>
      <c r="P35" s="264" t="s">
        <v>251</v>
      </c>
      <c r="Q35" s="264" t="s">
        <v>251</v>
      </c>
      <c r="R35" s="264" t="s">
        <v>251</v>
      </c>
      <c r="S35" s="263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4" t="s">
        <v>251</v>
      </c>
      <c r="D36" s="264" t="s">
        <v>251</v>
      </c>
      <c r="E36" s="264" t="s">
        <v>251</v>
      </c>
      <c r="F36" s="264" t="s">
        <v>251</v>
      </c>
      <c r="G36" s="264" t="s">
        <v>251</v>
      </c>
      <c r="H36" s="264" t="s">
        <v>251</v>
      </c>
      <c r="I36" s="264" t="s">
        <v>251</v>
      </c>
      <c r="J36" s="264" t="s">
        <v>251</v>
      </c>
      <c r="K36" s="264" t="s">
        <v>251</v>
      </c>
      <c r="L36" s="264" t="s">
        <v>251</v>
      </c>
      <c r="M36" s="264" t="s">
        <v>251</v>
      </c>
      <c r="N36" s="264" t="s">
        <v>251</v>
      </c>
      <c r="O36" s="264" t="s">
        <v>251</v>
      </c>
      <c r="P36" s="264" t="s">
        <v>251</v>
      </c>
      <c r="Q36" s="264" t="s">
        <v>251</v>
      </c>
      <c r="R36" s="264" t="s">
        <v>251</v>
      </c>
      <c r="S36" s="263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4" t="s">
        <v>251</v>
      </c>
      <c r="D37" s="264" t="s">
        <v>251</v>
      </c>
      <c r="E37" s="264" t="s">
        <v>251</v>
      </c>
      <c r="F37" s="264" t="s">
        <v>251</v>
      </c>
      <c r="G37" s="264" t="s">
        <v>251</v>
      </c>
      <c r="H37" s="264" t="s">
        <v>251</v>
      </c>
      <c r="I37" s="264" t="s">
        <v>251</v>
      </c>
      <c r="J37" s="264" t="s">
        <v>251</v>
      </c>
      <c r="K37" s="264" t="s">
        <v>251</v>
      </c>
      <c r="L37" s="264" t="s">
        <v>251</v>
      </c>
      <c r="M37" s="264" t="s">
        <v>251</v>
      </c>
      <c r="N37" s="264" t="s">
        <v>251</v>
      </c>
      <c r="O37" s="264" t="s">
        <v>251</v>
      </c>
      <c r="P37" s="264" t="s">
        <v>251</v>
      </c>
      <c r="Q37" s="264" t="s">
        <v>251</v>
      </c>
      <c r="R37" s="264" t="s">
        <v>251</v>
      </c>
      <c r="S37" s="263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4" t="s">
        <v>251</v>
      </c>
      <c r="D38" s="264" t="s">
        <v>251</v>
      </c>
      <c r="E38" s="264" t="s">
        <v>251</v>
      </c>
      <c r="F38" s="264" t="s">
        <v>251</v>
      </c>
      <c r="G38" s="264" t="s">
        <v>251</v>
      </c>
      <c r="H38" s="264" t="s">
        <v>251</v>
      </c>
      <c r="I38" s="264" t="s">
        <v>251</v>
      </c>
      <c r="J38" s="264" t="s">
        <v>251</v>
      </c>
      <c r="K38" s="264" t="s">
        <v>251</v>
      </c>
      <c r="L38" s="264" t="s">
        <v>251</v>
      </c>
      <c r="M38" s="264" t="s">
        <v>251</v>
      </c>
      <c r="N38" s="264" t="s">
        <v>251</v>
      </c>
      <c r="O38" s="264" t="s">
        <v>251</v>
      </c>
      <c r="P38" s="264" t="s">
        <v>251</v>
      </c>
      <c r="Q38" s="264" t="s">
        <v>251</v>
      </c>
      <c r="R38" s="264" t="s">
        <v>251</v>
      </c>
      <c r="S38" s="263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4" t="s">
        <v>251</v>
      </c>
      <c r="D39" s="264" t="s">
        <v>251</v>
      </c>
      <c r="E39" s="264" t="s">
        <v>251</v>
      </c>
      <c r="F39" s="264" t="s">
        <v>251</v>
      </c>
      <c r="G39" s="264" t="s">
        <v>251</v>
      </c>
      <c r="H39" s="264" t="s">
        <v>251</v>
      </c>
      <c r="I39" s="264" t="s">
        <v>251</v>
      </c>
      <c r="J39" s="264" t="s">
        <v>251</v>
      </c>
      <c r="K39" s="264" t="s">
        <v>251</v>
      </c>
      <c r="L39" s="264" t="s">
        <v>251</v>
      </c>
      <c r="M39" s="264" t="s">
        <v>251</v>
      </c>
      <c r="N39" s="264" t="s">
        <v>251</v>
      </c>
      <c r="O39" s="264" t="s">
        <v>251</v>
      </c>
      <c r="P39" s="264" t="s">
        <v>251</v>
      </c>
      <c r="Q39" s="264" t="s">
        <v>251</v>
      </c>
      <c r="R39" s="264" t="s">
        <v>251</v>
      </c>
      <c r="S39" s="263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4" t="s">
        <v>251</v>
      </c>
      <c r="D40" s="264" t="s">
        <v>251</v>
      </c>
      <c r="E40" s="264" t="s">
        <v>251</v>
      </c>
      <c r="F40" s="264" t="s">
        <v>251</v>
      </c>
      <c r="G40" s="264" t="s">
        <v>251</v>
      </c>
      <c r="H40" s="264" t="s">
        <v>251</v>
      </c>
      <c r="I40" s="264" t="s">
        <v>251</v>
      </c>
      <c r="J40" s="264" t="s">
        <v>251</v>
      </c>
      <c r="K40" s="264" t="s">
        <v>251</v>
      </c>
      <c r="L40" s="264" t="s">
        <v>251</v>
      </c>
      <c r="M40" s="264" t="s">
        <v>251</v>
      </c>
      <c r="N40" s="264" t="s">
        <v>251</v>
      </c>
      <c r="O40" s="264" t="s">
        <v>251</v>
      </c>
      <c r="P40" s="264" t="s">
        <v>251</v>
      </c>
      <c r="Q40" s="264" t="s">
        <v>251</v>
      </c>
      <c r="R40" s="264" t="s">
        <v>251</v>
      </c>
      <c r="S40" s="263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4" t="s">
        <v>251</v>
      </c>
      <c r="D41" s="264" t="s">
        <v>251</v>
      </c>
      <c r="E41" s="264" t="s">
        <v>251</v>
      </c>
      <c r="F41" s="264" t="s">
        <v>251</v>
      </c>
      <c r="G41" s="264" t="s">
        <v>251</v>
      </c>
      <c r="H41" s="264" t="s">
        <v>251</v>
      </c>
      <c r="I41" s="264" t="s">
        <v>251</v>
      </c>
      <c r="J41" s="264" t="s">
        <v>251</v>
      </c>
      <c r="K41" s="264" t="s">
        <v>251</v>
      </c>
      <c r="L41" s="264" t="s">
        <v>251</v>
      </c>
      <c r="M41" s="264" t="s">
        <v>251</v>
      </c>
      <c r="N41" s="264" t="s">
        <v>251</v>
      </c>
      <c r="O41" s="264" t="s">
        <v>251</v>
      </c>
      <c r="P41" s="264" t="s">
        <v>251</v>
      </c>
      <c r="Q41" s="264" t="s">
        <v>251</v>
      </c>
      <c r="R41" s="264" t="s">
        <v>251</v>
      </c>
      <c r="S41" s="263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4" t="s">
        <v>251</v>
      </c>
      <c r="D42" s="264" t="s">
        <v>251</v>
      </c>
      <c r="E42" s="264" t="s">
        <v>251</v>
      </c>
      <c r="F42" s="264" t="s">
        <v>251</v>
      </c>
      <c r="G42" s="264" t="s">
        <v>251</v>
      </c>
      <c r="H42" s="264" t="s">
        <v>251</v>
      </c>
      <c r="I42" s="264" t="s">
        <v>251</v>
      </c>
      <c r="J42" s="264" t="s">
        <v>251</v>
      </c>
      <c r="K42" s="264" t="s">
        <v>251</v>
      </c>
      <c r="L42" s="264" t="s">
        <v>251</v>
      </c>
      <c r="M42" s="264" t="s">
        <v>251</v>
      </c>
      <c r="N42" s="264" t="s">
        <v>251</v>
      </c>
      <c r="O42" s="264" t="s">
        <v>251</v>
      </c>
      <c r="P42" s="264" t="s">
        <v>251</v>
      </c>
      <c r="Q42" s="264" t="s">
        <v>251</v>
      </c>
      <c r="R42" s="264" t="s">
        <v>251</v>
      </c>
      <c r="S42" s="263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4" t="s">
        <v>251</v>
      </c>
      <c r="D43" s="264" t="s">
        <v>251</v>
      </c>
      <c r="E43" s="264" t="s">
        <v>251</v>
      </c>
      <c r="F43" s="264" t="s">
        <v>251</v>
      </c>
      <c r="G43" s="264" t="s">
        <v>251</v>
      </c>
      <c r="H43" s="264" t="s">
        <v>251</v>
      </c>
      <c r="I43" s="264" t="s">
        <v>251</v>
      </c>
      <c r="J43" s="264" t="s">
        <v>251</v>
      </c>
      <c r="K43" s="264" t="s">
        <v>251</v>
      </c>
      <c r="L43" s="264" t="s">
        <v>251</v>
      </c>
      <c r="M43" s="264" t="s">
        <v>251</v>
      </c>
      <c r="N43" s="264" t="s">
        <v>251</v>
      </c>
      <c r="O43" s="264" t="s">
        <v>251</v>
      </c>
      <c r="P43" s="264" t="s">
        <v>251</v>
      </c>
      <c r="Q43" s="264" t="s">
        <v>251</v>
      </c>
      <c r="R43" s="264" t="s">
        <v>251</v>
      </c>
      <c r="S43" s="263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4" t="s">
        <v>251</v>
      </c>
      <c r="D44" s="264" t="s">
        <v>251</v>
      </c>
      <c r="E44" s="264" t="s">
        <v>251</v>
      </c>
      <c r="F44" s="264" t="s">
        <v>251</v>
      </c>
      <c r="G44" s="264" t="s">
        <v>251</v>
      </c>
      <c r="H44" s="264" t="s">
        <v>251</v>
      </c>
      <c r="I44" s="264" t="s">
        <v>251</v>
      </c>
      <c r="J44" s="264" t="s">
        <v>251</v>
      </c>
      <c r="K44" s="264" t="s">
        <v>251</v>
      </c>
      <c r="L44" s="264" t="s">
        <v>251</v>
      </c>
      <c r="M44" s="264" t="s">
        <v>251</v>
      </c>
      <c r="N44" s="264" t="s">
        <v>251</v>
      </c>
      <c r="O44" s="264" t="s">
        <v>251</v>
      </c>
      <c r="P44" s="264" t="s">
        <v>251</v>
      </c>
      <c r="Q44" s="264" t="s">
        <v>251</v>
      </c>
      <c r="R44" s="264" t="s">
        <v>251</v>
      </c>
      <c r="S44" s="263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4" t="s">
        <v>251</v>
      </c>
      <c r="D45" s="264" t="s">
        <v>251</v>
      </c>
      <c r="E45" s="264" t="s">
        <v>251</v>
      </c>
      <c r="F45" s="264" t="s">
        <v>251</v>
      </c>
      <c r="G45" s="264" t="s">
        <v>251</v>
      </c>
      <c r="H45" s="264" t="s">
        <v>251</v>
      </c>
      <c r="I45" s="264" t="s">
        <v>251</v>
      </c>
      <c r="J45" s="264" t="s">
        <v>251</v>
      </c>
      <c r="K45" s="264" t="s">
        <v>251</v>
      </c>
      <c r="L45" s="264" t="s">
        <v>251</v>
      </c>
      <c r="M45" s="264" t="s">
        <v>251</v>
      </c>
      <c r="N45" s="264" t="s">
        <v>251</v>
      </c>
      <c r="O45" s="264" t="s">
        <v>251</v>
      </c>
      <c r="P45" s="264" t="s">
        <v>251</v>
      </c>
      <c r="Q45" s="264" t="s">
        <v>251</v>
      </c>
      <c r="R45" s="264" t="s">
        <v>251</v>
      </c>
      <c r="S45" s="263" t="s">
        <v>6</v>
      </c>
    </row>
    <row r="46" spans="1:33" ht="21" customHeight="1">
      <c r="A46" s="1">
        <f t="shared" si="5"/>
        <v>12</v>
      </c>
      <c r="B46" s="27">
        <v>90</v>
      </c>
      <c r="C46" s="264" t="s">
        <v>251</v>
      </c>
      <c r="D46" s="264" t="s">
        <v>251</v>
      </c>
      <c r="E46" s="264" t="s">
        <v>251</v>
      </c>
      <c r="F46" s="264" t="s">
        <v>251</v>
      </c>
      <c r="G46" s="264" t="s">
        <v>251</v>
      </c>
      <c r="H46" s="264" t="s">
        <v>251</v>
      </c>
      <c r="I46" s="264" t="s">
        <v>251</v>
      </c>
      <c r="J46" s="264" t="s">
        <v>251</v>
      </c>
      <c r="K46" s="264" t="s">
        <v>251</v>
      </c>
      <c r="L46" s="264" t="s">
        <v>251</v>
      </c>
      <c r="M46" s="264" t="s">
        <v>251</v>
      </c>
      <c r="N46" s="264" t="s">
        <v>251</v>
      </c>
      <c r="O46" s="264" t="s">
        <v>251</v>
      </c>
      <c r="P46" s="264" t="s">
        <v>251</v>
      </c>
      <c r="Q46" s="264" t="s">
        <v>251</v>
      </c>
      <c r="R46" s="264" t="s">
        <v>251</v>
      </c>
      <c r="S46" s="263" t="s">
        <v>6</v>
      </c>
    </row>
    <row r="47" spans="1:33" ht="21" customHeight="1">
      <c r="A47" s="1">
        <f t="shared" si="5"/>
        <v>13</v>
      </c>
      <c r="B47" s="27">
        <v>96</v>
      </c>
      <c r="C47" s="264" t="s">
        <v>251</v>
      </c>
      <c r="D47" s="264" t="s">
        <v>251</v>
      </c>
      <c r="E47" s="264" t="s">
        <v>251</v>
      </c>
      <c r="F47" s="264" t="s">
        <v>251</v>
      </c>
      <c r="G47" s="264" t="s">
        <v>251</v>
      </c>
      <c r="H47" s="264" t="s">
        <v>251</v>
      </c>
      <c r="I47" s="264" t="s">
        <v>251</v>
      </c>
      <c r="J47" s="264" t="s">
        <v>251</v>
      </c>
      <c r="K47" s="264" t="s">
        <v>251</v>
      </c>
      <c r="L47" s="264" t="s">
        <v>251</v>
      </c>
      <c r="M47" s="264" t="s">
        <v>251</v>
      </c>
      <c r="N47" s="264" t="s">
        <v>251</v>
      </c>
      <c r="O47" s="264" t="s">
        <v>251</v>
      </c>
      <c r="P47" s="264" t="s">
        <v>251</v>
      </c>
      <c r="Q47" s="264" t="s">
        <v>251</v>
      </c>
      <c r="R47" s="264" t="s">
        <v>251</v>
      </c>
      <c r="S47" s="263" t="s">
        <v>6</v>
      </c>
    </row>
    <row r="48" spans="1:33" ht="21" customHeight="1">
      <c r="A48" s="1">
        <f t="shared" si="5"/>
        <v>14</v>
      </c>
      <c r="B48" s="27">
        <v>102</v>
      </c>
      <c r="C48" s="264" t="s">
        <v>251</v>
      </c>
      <c r="D48" s="264" t="s">
        <v>251</v>
      </c>
      <c r="E48" s="264" t="s">
        <v>251</v>
      </c>
      <c r="F48" s="264" t="s">
        <v>251</v>
      </c>
      <c r="G48" s="264" t="s">
        <v>251</v>
      </c>
      <c r="H48" s="264" t="s">
        <v>251</v>
      </c>
      <c r="I48" s="264" t="s">
        <v>251</v>
      </c>
      <c r="J48" s="264" t="s">
        <v>251</v>
      </c>
      <c r="K48" s="264" t="s">
        <v>251</v>
      </c>
      <c r="L48" s="264" t="s">
        <v>251</v>
      </c>
      <c r="M48" s="264" t="s">
        <v>251</v>
      </c>
      <c r="N48" s="264" t="s">
        <v>251</v>
      </c>
      <c r="O48" s="264" t="s">
        <v>251</v>
      </c>
      <c r="P48" s="264" t="s">
        <v>251</v>
      </c>
      <c r="Q48" s="264" t="s">
        <v>251</v>
      </c>
      <c r="R48" s="264" t="s">
        <v>251</v>
      </c>
      <c r="S48" s="263" t="s">
        <v>6</v>
      </c>
    </row>
    <row r="49" spans="1:19" ht="21" customHeight="1">
      <c r="A49" s="1">
        <f t="shared" si="5"/>
        <v>15</v>
      </c>
      <c r="B49" s="27">
        <v>108</v>
      </c>
      <c r="C49" s="264" t="s">
        <v>251</v>
      </c>
      <c r="D49" s="264" t="s">
        <v>251</v>
      </c>
      <c r="E49" s="264" t="s">
        <v>251</v>
      </c>
      <c r="F49" s="264" t="s">
        <v>251</v>
      </c>
      <c r="G49" s="264" t="s">
        <v>251</v>
      </c>
      <c r="H49" s="264" t="s">
        <v>251</v>
      </c>
      <c r="I49" s="264" t="s">
        <v>251</v>
      </c>
      <c r="J49" s="264" t="s">
        <v>251</v>
      </c>
      <c r="K49" s="264" t="s">
        <v>251</v>
      </c>
      <c r="L49" s="264" t="s">
        <v>251</v>
      </c>
      <c r="M49" s="264" t="s">
        <v>251</v>
      </c>
      <c r="N49" s="264" t="s">
        <v>251</v>
      </c>
      <c r="O49" s="264" t="s">
        <v>251</v>
      </c>
      <c r="P49" s="264" t="s">
        <v>251</v>
      </c>
      <c r="Q49" s="264" t="s">
        <v>251</v>
      </c>
      <c r="R49" s="264" t="s">
        <v>251</v>
      </c>
      <c r="S49" s="263" t="s">
        <v>6</v>
      </c>
    </row>
    <row r="50" spans="1:19" ht="21" customHeight="1">
      <c r="A50" s="1">
        <f t="shared" si="5"/>
        <v>16</v>
      </c>
      <c r="B50" s="27">
        <v>114</v>
      </c>
      <c r="C50" s="264" t="s">
        <v>251</v>
      </c>
      <c r="D50" s="264" t="s">
        <v>251</v>
      </c>
      <c r="E50" s="264" t="s">
        <v>251</v>
      </c>
      <c r="F50" s="264" t="s">
        <v>251</v>
      </c>
      <c r="G50" s="264" t="s">
        <v>251</v>
      </c>
      <c r="H50" s="264" t="s">
        <v>251</v>
      </c>
      <c r="I50" s="264" t="s">
        <v>251</v>
      </c>
      <c r="J50" s="264" t="s">
        <v>251</v>
      </c>
      <c r="K50" s="264" t="s">
        <v>251</v>
      </c>
      <c r="L50" s="264" t="s">
        <v>251</v>
      </c>
      <c r="M50" s="264" t="s">
        <v>251</v>
      </c>
      <c r="N50" s="264" t="s">
        <v>251</v>
      </c>
      <c r="O50" s="264" t="s">
        <v>251</v>
      </c>
      <c r="P50" s="264" t="s">
        <v>251</v>
      </c>
      <c r="Q50" s="264" t="s">
        <v>251</v>
      </c>
      <c r="R50" s="264" t="s">
        <v>251</v>
      </c>
      <c r="S50" s="263" t="s">
        <v>6</v>
      </c>
    </row>
    <row r="51" spans="1:19" ht="21" customHeight="1">
      <c r="A51" s="1">
        <f t="shared" si="5"/>
        <v>17</v>
      </c>
      <c r="B51" s="27">
        <v>120</v>
      </c>
      <c r="C51" s="264" t="s">
        <v>251</v>
      </c>
      <c r="D51" s="264" t="s">
        <v>251</v>
      </c>
      <c r="E51" s="264" t="s">
        <v>251</v>
      </c>
      <c r="F51" s="264" t="s">
        <v>251</v>
      </c>
      <c r="G51" s="264" t="s">
        <v>251</v>
      </c>
      <c r="H51" s="264" t="s">
        <v>251</v>
      </c>
      <c r="I51" s="264" t="s">
        <v>251</v>
      </c>
      <c r="J51" s="264" t="s">
        <v>251</v>
      </c>
      <c r="K51" s="264" t="s">
        <v>251</v>
      </c>
      <c r="L51" s="264" t="s">
        <v>251</v>
      </c>
      <c r="M51" s="264" t="s">
        <v>251</v>
      </c>
      <c r="N51" s="264" t="s">
        <v>251</v>
      </c>
      <c r="O51" s="264" t="s">
        <v>251</v>
      </c>
      <c r="P51" s="264" t="s">
        <v>251</v>
      </c>
      <c r="Q51" s="264" t="s">
        <v>251</v>
      </c>
      <c r="R51" s="264" t="s">
        <v>251</v>
      </c>
      <c r="S51" s="263" t="s">
        <v>6</v>
      </c>
    </row>
    <row r="52" spans="1:19" ht="21" customHeight="1">
      <c r="A52" s="1">
        <f t="shared" si="5"/>
        <v>18</v>
      </c>
      <c r="B52" s="27">
        <v>126</v>
      </c>
      <c r="C52" s="263" t="s">
        <v>6</v>
      </c>
      <c r="D52" s="263" t="s">
        <v>6</v>
      </c>
      <c r="E52" s="263" t="s">
        <v>6</v>
      </c>
      <c r="F52" s="263" t="s">
        <v>6</v>
      </c>
      <c r="G52" s="263" t="s">
        <v>6</v>
      </c>
      <c r="H52" s="263" t="s">
        <v>6</v>
      </c>
      <c r="I52" s="263" t="s">
        <v>6</v>
      </c>
      <c r="J52" s="263" t="s">
        <v>6</v>
      </c>
      <c r="K52" s="263" t="s">
        <v>6</v>
      </c>
      <c r="L52" s="263" t="s">
        <v>6</v>
      </c>
      <c r="M52" s="263" t="s">
        <v>6</v>
      </c>
      <c r="N52" s="263" t="s">
        <v>6</v>
      </c>
      <c r="O52" s="263" t="s">
        <v>6</v>
      </c>
      <c r="P52" s="263" t="s">
        <v>6</v>
      </c>
      <c r="Q52" s="263" t="s">
        <v>6</v>
      </c>
      <c r="R52" s="263" t="s">
        <v>6</v>
      </c>
      <c r="S52" s="263" t="s">
        <v>6</v>
      </c>
    </row>
    <row r="53" spans="1:19" ht="21" customHeight="1">
      <c r="A53" s="1">
        <f t="shared" si="5"/>
        <v>19</v>
      </c>
      <c r="B53" s="27">
        <v>132</v>
      </c>
      <c r="C53" s="263" t="s">
        <v>6</v>
      </c>
      <c r="D53" s="263" t="s">
        <v>6</v>
      </c>
      <c r="E53" s="263" t="s">
        <v>6</v>
      </c>
      <c r="F53" s="263" t="s">
        <v>6</v>
      </c>
      <c r="G53" s="263" t="s">
        <v>6</v>
      </c>
      <c r="H53" s="263" t="s">
        <v>6</v>
      </c>
      <c r="I53" s="263" t="s">
        <v>6</v>
      </c>
      <c r="J53" s="263" t="s">
        <v>6</v>
      </c>
      <c r="K53" s="263" t="s">
        <v>6</v>
      </c>
      <c r="L53" s="263" t="s">
        <v>6</v>
      </c>
      <c r="M53" s="263" t="s">
        <v>6</v>
      </c>
      <c r="N53" s="263" t="s">
        <v>6</v>
      </c>
      <c r="O53" s="263" t="s">
        <v>6</v>
      </c>
      <c r="P53" s="263" t="s">
        <v>6</v>
      </c>
      <c r="Q53" s="263" t="s">
        <v>6</v>
      </c>
      <c r="R53" s="263" t="s">
        <v>6</v>
      </c>
      <c r="S53" s="263" t="s">
        <v>6</v>
      </c>
    </row>
    <row r="54" spans="1:19" ht="21" customHeight="1">
      <c r="A54" s="1">
        <f t="shared" si="5"/>
        <v>20</v>
      </c>
      <c r="B54" s="27">
        <v>138</v>
      </c>
      <c r="C54" s="263" t="s">
        <v>6</v>
      </c>
      <c r="D54" s="263" t="s">
        <v>6</v>
      </c>
      <c r="E54" s="263" t="s">
        <v>6</v>
      </c>
      <c r="F54" s="263" t="s">
        <v>6</v>
      </c>
      <c r="G54" s="263" t="s">
        <v>6</v>
      </c>
      <c r="H54" s="263" t="s">
        <v>6</v>
      </c>
      <c r="I54" s="263" t="s">
        <v>6</v>
      </c>
      <c r="J54" s="263" t="s">
        <v>6</v>
      </c>
      <c r="K54" s="263" t="s">
        <v>6</v>
      </c>
      <c r="L54" s="263" t="s">
        <v>6</v>
      </c>
      <c r="M54" s="263" t="s">
        <v>6</v>
      </c>
      <c r="N54" s="263" t="s">
        <v>6</v>
      </c>
      <c r="O54" s="263" t="s">
        <v>6</v>
      </c>
      <c r="P54" s="263" t="s">
        <v>6</v>
      </c>
      <c r="Q54" s="263" t="s">
        <v>6</v>
      </c>
      <c r="R54" s="263" t="s">
        <v>6</v>
      </c>
      <c r="S54" s="263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309</v>
      </c>
      <c r="G4" s="3" t="s">
        <v>85</v>
      </c>
      <c r="H4" s="3" t="s">
        <v>86</v>
      </c>
      <c r="I4" s="3" t="s">
        <v>257</v>
      </c>
      <c r="J4" s="3" t="s">
        <v>87</v>
      </c>
      <c r="K4" s="3" t="s">
        <v>269</v>
      </c>
      <c r="L4" s="3" t="s">
        <v>121</v>
      </c>
      <c r="M4" s="3" t="s">
        <v>203</v>
      </c>
      <c r="N4" s="3" t="s">
        <v>210</v>
      </c>
      <c r="O4" s="3" t="s">
        <v>226</v>
      </c>
      <c r="P4" s="3" t="s">
        <v>287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201</v>
      </c>
      <c r="V4" s="159" t="s">
        <v>51</v>
      </c>
      <c r="W4" s="159" t="s">
        <v>53</v>
      </c>
      <c r="X4" s="159" t="s">
        <v>54</v>
      </c>
      <c r="Y4" s="159" t="s">
        <v>202</v>
      </c>
      <c r="Z4" s="159" t="s">
        <v>208</v>
      </c>
      <c r="AA4" s="159" t="s">
        <v>135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310</v>
      </c>
      <c r="F6" s="335">
        <v>320</v>
      </c>
      <c r="G6" s="1" t="s">
        <v>70</v>
      </c>
      <c r="H6" s="1" t="s">
        <v>206</v>
      </c>
      <c r="I6" s="1" t="s">
        <v>275</v>
      </c>
      <c r="J6" s="1" t="s">
        <v>88</v>
      </c>
      <c r="K6" s="1" t="s">
        <v>262</v>
      </c>
      <c r="L6" s="7" t="s">
        <v>128</v>
      </c>
      <c r="M6" s="1" t="s">
        <v>321</v>
      </c>
      <c r="N6" s="1" t="s">
        <v>211</v>
      </c>
      <c r="O6" s="1" t="s">
        <v>153</v>
      </c>
      <c r="P6" s="1" t="s">
        <v>45</v>
      </c>
      <c r="Q6" s="158" t="s">
        <v>31</v>
      </c>
      <c r="R6" s="159" t="s">
        <v>237</v>
      </c>
      <c r="S6" s="159" t="s">
        <v>87</v>
      </c>
      <c r="T6" s="159" t="s">
        <v>228</v>
      </c>
      <c r="U6" s="159" t="s">
        <v>229</v>
      </c>
      <c r="V6" s="159" t="s">
        <v>230</v>
      </c>
      <c r="W6" s="159" t="s">
        <v>231</v>
      </c>
      <c r="X6" s="159" t="s">
        <v>232</v>
      </c>
      <c r="Y6" s="159" t="s">
        <v>233</v>
      </c>
      <c r="Z6" s="159" t="s">
        <v>234</v>
      </c>
      <c r="AA6" s="159" t="s">
        <v>235</v>
      </c>
      <c r="AB6" s="159" t="s">
        <v>236</v>
      </c>
      <c r="AC6" s="159"/>
      <c r="AD6" s="159" t="s">
        <v>134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311</v>
      </c>
      <c r="F7" s="335">
        <v>570</v>
      </c>
      <c r="G7" s="1" t="s">
        <v>69</v>
      </c>
      <c r="H7" s="1" t="s">
        <v>207</v>
      </c>
      <c r="I7" s="1" t="s">
        <v>258</v>
      </c>
      <c r="J7" s="1" t="s">
        <v>89</v>
      </c>
      <c r="K7" s="1" t="s">
        <v>263</v>
      </c>
      <c r="L7" s="7" t="s">
        <v>129</v>
      </c>
      <c r="M7" s="1" t="s">
        <v>204</v>
      </c>
      <c r="N7" s="1" t="s">
        <v>212</v>
      </c>
      <c r="O7" s="1" t="s">
        <v>227</v>
      </c>
      <c r="P7" s="1" t="s">
        <v>46</v>
      </c>
    </row>
    <row r="8" spans="2:30">
      <c r="B8" s="1" t="s">
        <v>21</v>
      </c>
      <c r="C8" s="50">
        <v>0.1</v>
      </c>
      <c r="E8" s="1" t="s">
        <v>312</v>
      </c>
      <c r="F8" s="335">
        <v>380</v>
      </c>
      <c r="H8" s="1" t="s">
        <v>96</v>
      </c>
      <c r="I8" s="1" t="s">
        <v>259</v>
      </c>
      <c r="J8" s="1" t="s">
        <v>90</v>
      </c>
      <c r="K8" s="1" t="s">
        <v>90</v>
      </c>
      <c r="L8" s="7" t="s">
        <v>130</v>
      </c>
      <c r="N8" s="1" t="s">
        <v>284</v>
      </c>
    </row>
    <row r="9" spans="2:30">
      <c r="B9" s="1" t="s">
        <v>22</v>
      </c>
      <c r="C9" s="50">
        <v>0.15</v>
      </c>
      <c r="E9" s="1" t="s">
        <v>313</v>
      </c>
      <c r="F9" s="335">
        <v>320</v>
      </c>
      <c r="H9" s="1" t="s">
        <v>273</v>
      </c>
      <c r="I9" s="1" t="s">
        <v>274</v>
      </c>
      <c r="J9" s="1" t="s">
        <v>209</v>
      </c>
      <c r="K9" s="1" t="s">
        <v>264</v>
      </c>
      <c r="L9" s="7" t="s">
        <v>131</v>
      </c>
      <c r="N9" s="1" t="s">
        <v>285</v>
      </c>
    </row>
    <row r="10" spans="2:30">
      <c r="B10" s="1" t="s">
        <v>23</v>
      </c>
      <c r="C10" s="50">
        <v>0.2</v>
      </c>
      <c r="E10" s="1" t="s">
        <v>314</v>
      </c>
      <c r="F10" s="335">
        <v>290</v>
      </c>
      <c r="H10" s="1" t="s">
        <v>245</v>
      </c>
      <c r="I10" s="1" t="s">
        <v>260</v>
      </c>
      <c r="J10" s="1" t="s">
        <v>244</v>
      </c>
      <c r="K10" s="1" t="s">
        <v>265</v>
      </c>
      <c r="L10" s="7" t="s">
        <v>192</v>
      </c>
    </row>
    <row r="11" spans="2:30" ht="15.75" thickBot="1">
      <c r="B11" s="1" t="s">
        <v>24</v>
      </c>
      <c r="C11" s="50">
        <v>0.25</v>
      </c>
      <c r="E11" s="1" t="s">
        <v>315</v>
      </c>
      <c r="F11" s="335">
        <v>720</v>
      </c>
      <c r="H11" s="1" t="s">
        <v>214</v>
      </c>
      <c r="I11" s="1" t="s">
        <v>261</v>
      </c>
      <c r="J11" s="1" t="s">
        <v>156</v>
      </c>
      <c r="K11" s="1" t="s">
        <v>266</v>
      </c>
      <c r="Q11" s="156"/>
      <c r="R11" s="1"/>
      <c r="S11" s="366"/>
      <c r="T11" s="366"/>
      <c r="U11" s="366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316</v>
      </c>
      <c r="F12" s="335">
        <v>880</v>
      </c>
      <c r="J12" s="1" t="s">
        <v>191</v>
      </c>
      <c r="K12" s="1" t="s">
        <v>267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142</v>
      </c>
    </row>
    <row r="13" spans="2:30">
      <c r="B13" s="1" t="s">
        <v>288</v>
      </c>
      <c r="C13" s="50">
        <v>0.35</v>
      </c>
      <c r="J13" s="1" t="s">
        <v>157</v>
      </c>
      <c r="K13" s="1" t="s">
        <v>268</v>
      </c>
      <c r="Q13" s="1"/>
      <c r="R13" s="1"/>
      <c r="S13" s="1"/>
      <c r="W13" s="1"/>
      <c r="X13" s="1"/>
      <c r="Y13" s="1"/>
    </row>
    <row r="14" spans="2:30" ht="15.75" thickBot="1">
      <c r="B14" s="1" t="s">
        <v>289</v>
      </c>
      <c r="C14" s="50">
        <v>0.4</v>
      </c>
      <c r="Q14" s="156"/>
      <c r="R14" s="1"/>
      <c r="S14" s="366"/>
      <c r="T14" s="366"/>
      <c r="U14" s="366"/>
      <c r="W14" s="366"/>
      <c r="X14" s="366"/>
      <c r="Y14" s="366"/>
    </row>
    <row r="15" spans="2:30" ht="15.75" thickTop="1">
      <c r="C15" s="50">
        <v>0.45</v>
      </c>
      <c r="Q15" s="9" t="s">
        <v>125</v>
      </c>
      <c r="R15" s="1"/>
      <c r="S15" s="9" t="s">
        <v>445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240</v>
      </c>
      <c r="R18" s="1"/>
      <c r="S18" s="9" t="s">
        <v>241</v>
      </c>
      <c r="W18" s="3" t="s">
        <v>242</v>
      </c>
      <c r="X18" s="3"/>
      <c r="Y18" s="34" t="s">
        <v>243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298</v>
      </c>
      <c r="E20" s="3" t="s">
        <v>317</v>
      </c>
      <c r="G20" s="3" t="s">
        <v>396</v>
      </c>
      <c r="H20" s="13"/>
      <c r="I20" s="140" t="s">
        <v>397</v>
      </c>
      <c r="Q20" s="156"/>
      <c r="R20" s="1"/>
      <c r="S20" s="366"/>
      <c r="T20" s="366"/>
      <c r="U20" s="366"/>
      <c r="W20" s="366"/>
      <c r="X20" s="366"/>
      <c r="Y20" s="366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239</v>
      </c>
      <c r="R21" s="1"/>
      <c r="S21" s="9" t="s">
        <v>446</v>
      </c>
      <c r="W21" s="9" t="s">
        <v>238</v>
      </c>
      <c r="X21" s="9"/>
      <c r="Y21" s="1"/>
    </row>
    <row r="22" spans="2:25">
      <c r="B22" s="1" t="s">
        <v>6</v>
      </c>
      <c r="E22" s="1" t="s">
        <v>318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299</v>
      </c>
      <c r="E23" s="1" t="s">
        <v>319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320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140</v>
      </c>
      <c r="R26" s="210" t="s">
        <v>141</v>
      </c>
      <c r="S26" s="211"/>
      <c r="T26" s="211"/>
      <c r="U26" s="212" t="s">
        <v>403</v>
      </c>
    </row>
    <row r="28" spans="2:25">
      <c r="G28" s="13">
        <v>19.5</v>
      </c>
      <c r="I28" s="318">
        <v>0.5</v>
      </c>
      <c r="J28" s="318">
        <v>0.5</v>
      </c>
      <c r="K28" s="318">
        <v>0.1</v>
      </c>
    </row>
    <row r="29" spans="2:25" ht="15.75">
      <c r="E29" s="3" t="s">
        <v>385</v>
      </c>
      <c r="F29" s="34" t="s">
        <v>388</v>
      </c>
      <c r="G29" s="3" t="s">
        <v>392</v>
      </c>
      <c r="H29" s="34" t="s">
        <v>395</v>
      </c>
      <c r="Q29" s="209" t="s">
        <v>237</v>
      </c>
      <c r="R29" s="210" t="s">
        <v>271</v>
      </c>
      <c r="S29" s="211"/>
      <c r="T29" s="211"/>
      <c r="U29" s="212" t="s">
        <v>359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386</v>
      </c>
      <c r="F31" s="13">
        <v>70.55</v>
      </c>
      <c r="G31" s="13">
        <f>F31/$G$28</f>
        <v>3.617948717948718</v>
      </c>
    </row>
    <row r="32" spans="2:25">
      <c r="E32" s="8" t="s">
        <v>387</v>
      </c>
      <c r="F32" s="13">
        <v>104.13</v>
      </c>
      <c r="G32" s="13">
        <f>F32/$G$28</f>
        <v>5.34</v>
      </c>
    </row>
    <row r="33" spans="5:19">
      <c r="E33" s="8" t="s">
        <v>389</v>
      </c>
      <c r="F33" s="13">
        <v>282.8</v>
      </c>
      <c r="G33" s="13">
        <f>F33/$G$28</f>
        <v>14.502564102564103</v>
      </c>
      <c r="H33" s="306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9">
        <f>J33/(1-$K$28)</f>
        <v>317.18974358974367</v>
      </c>
      <c r="L33" s="13"/>
    </row>
    <row r="34" spans="5:19">
      <c r="L34" s="13"/>
    </row>
    <row r="35" spans="5:19" ht="15.75">
      <c r="E35" s="3" t="s">
        <v>390</v>
      </c>
      <c r="F35" s="34" t="s">
        <v>388</v>
      </c>
      <c r="G35" s="3" t="s">
        <v>392</v>
      </c>
      <c r="L35" s="13"/>
      <c r="Q35" s="163" t="s">
        <v>134</v>
      </c>
      <c r="S35" s="163" t="s">
        <v>134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138</v>
      </c>
      <c r="S36" s="163" t="s">
        <v>276</v>
      </c>
    </row>
    <row r="37" spans="5:19" ht="15.75">
      <c r="E37" s="8" t="s">
        <v>386</v>
      </c>
      <c r="F37" s="13">
        <v>191.25</v>
      </c>
      <c r="G37" s="13">
        <f t="shared" si="0"/>
        <v>9.8076923076923084</v>
      </c>
      <c r="L37" s="13"/>
      <c r="Q37" s="163" t="s">
        <v>453</v>
      </c>
      <c r="S37" s="163" t="s">
        <v>454</v>
      </c>
    </row>
    <row r="38" spans="5:19" ht="15.75">
      <c r="E38" s="8" t="s">
        <v>387</v>
      </c>
      <c r="F38" s="13">
        <v>104.13</v>
      </c>
      <c r="G38" s="13">
        <f t="shared" si="0"/>
        <v>5.34</v>
      </c>
      <c r="L38" s="13"/>
      <c r="Q38" s="163" t="s">
        <v>451</v>
      </c>
      <c r="S38" s="163" t="s">
        <v>452</v>
      </c>
    </row>
    <row r="39" spans="5:19" ht="15.75">
      <c r="E39" s="8" t="s">
        <v>389</v>
      </c>
      <c r="F39" s="13">
        <v>282.8</v>
      </c>
      <c r="G39" s="13">
        <f t="shared" si="0"/>
        <v>14.502564102564103</v>
      </c>
      <c r="H39" s="306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9">
        <f>J39/(1-$K$28)</f>
        <v>571.43247863247871</v>
      </c>
      <c r="L39" s="13"/>
      <c r="Q39" s="163" t="s">
        <v>403</v>
      </c>
      <c r="S39" s="163" t="s">
        <v>359</v>
      </c>
    </row>
    <row r="40" spans="5:19" ht="15.75">
      <c r="G40" s="13"/>
      <c r="L40" s="13"/>
      <c r="Q40" s="163" t="s">
        <v>455</v>
      </c>
      <c r="S40" s="163" t="s">
        <v>458</v>
      </c>
    </row>
    <row r="41" spans="5:19" ht="15.75">
      <c r="E41" s="3" t="s">
        <v>391</v>
      </c>
      <c r="F41" s="34" t="s">
        <v>388</v>
      </c>
      <c r="G41" s="3" t="s">
        <v>392</v>
      </c>
      <c r="L41" s="13"/>
      <c r="Q41" s="163" t="s">
        <v>456</v>
      </c>
      <c r="S41" s="163" t="s">
        <v>457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154</v>
      </c>
      <c r="S42" s="163" t="s">
        <v>277</v>
      </c>
    </row>
    <row r="43" spans="5:19">
      <c r="E43" s="8" t="s">
        <v>387</v>
      </c>
      <c r="F43" s="13">
        <v>104.13</v>
      </c>
      <c r="G43" s="13">
        <f t="shared" si="0"/>
        <v>5.34</v>
      </c>
      <c r="L43" s="13"/>
    </row>
    <row r="44" spans="5:19">
      <c r="E44" s="8" t="s">
        <v>389</v>
      </c>
      <c r="F44" s="13">
        <v>282.8</v>
      </c>
      <c r="G44" s="13">
        <f t="shared" si="0"/>
        <v>14.502564102564103</v>
      </c>
      <c r="H44" s="306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9">
        <f>J44/(1-$K$28)</f>
        <v>380.83418803418806</v>
      </c>
      <c r="L44" s="13"/>
    </row>
    <row r="45" spans="5:19">
      <c r="E45" s="8"/>
      <c r="L45" s="13"/>
    </row>
    <row r="46" spans="5:19">
      <c r="E46" s="3" t="s">
        <v>393</v>
      </c>
      <c r="F46" s="34" t="s">
        <v>388</v>
      </c>
      <c r="G46" s="3" t="s">
        <v>392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387</v>
      </c>
      <c r="F48" s="13">
        <v>104.13</v>
      </c>
      <c r="G48" s="13">
        <f t="shared" si="1"/>
        <v>5.34</v>
      </c>
      <c r="L48" s="13"/>
    </row>
    <row r="49" spans="5:12">
      <c r="E49" s="8" t="s">
        <v>389</v>
      </c>
      <c r="F49" s="13">
        <v>282.8</v>
      </c>
      <c r="G49" s="13">
        <f t="shared" si="1"/>
        <v>14.502564102564103</v>
      </c>
      <c r="H49" s="306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9">
        <f>J49/(1-$K$28)</f>
        <v>320.31908831908834</v>
      </c>
      <c r="L49" s="13"/>
    </row>
    <row r="50" spans="5:12">
      <c r="L50" s="13"/>
    </row>
    <row r="51" spans="5:12">
      <c r="E51" s="3" t="s">
        <v>394</v>
      </c>
      <c r="F51" s="34" t="s">
        <v>388</v>
      </c>
      <c r="G51" s="3" t="s">
        <v>392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387</v>
      </c>
      <c r="F53" s="13">
        <v>104.13</v>
      </c>
      <c r="G53" s="13">
        <f t="shared" si="2"/>
        <v>5.34</v>
      </c>
      <c r="L53" s="13"/>
    </row>
    <row r="54" spans="5:12">
      <c r="E54" s="8" t="s">
        <v>389</v>
      </c>
      <c r="F54" s="13">
        <v>282.8</v>
      </c>
      <c r="G54" s="13">
        <f t="shared" si="2"/>
        <v>14.502564102564103</v>
      </c>
      <c r="H54" s="306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9">
        <f>J54/(1-$K$28)</f>
        <v>287.14985754985759</v>
      </c>
      <c r="L54" s="13"/>
    </row>
    <row r="62" spans="5:12" ht="15.75">
      <c r="E62" s="333" t="s">
        <v>407</v>
      </c>
    </row>
    <row r="63" spans="5:12" ht="21">
      <c r="E63" s="21"/>
      <c r="F63" s="326"/>
      <c r="G63" s="326"/>
      <c r="H63" s="326"/>
      <c r="I63" s="327">
        <v>19</v>
      </c>
      <c r="J63" s="21"/>
    </row>
    <row r="64" spans="5:12" ht="15.75">
      <c r="E64" s="328" t="s">
        <v>408</v>
      </c>
      <c r="F64" s="329" t="s">
        <v>409</v>
      </c>
      <c r="G64" s="329" t="s">
        <v>419</v>
      </c>
      <c r="H64" s="329" t="s">
        <v>410</v>
      </c>
      <c r="I64" s="329" t="s">
        <v>411</v>
      </c>
      <c r="J64" s="329" t="s">
        <v>412</v>
      </c>
    </row>
    <row r="65" spans="5:10" ht="15.75">
      <c r="E65" s="328" t="s">
        <v>413</v>
      </c>
      <c r="F65" s="329">
        <v>2.8</v>
      </c>
      <c r="G65" s="329">
        <v>87.45</v>
      </c>
      <c r="H65" s="330">
        <f t="shared" ref="H65:H70" si="3">F65*G65</f>
        <v>244.85999999999999</v>
      </c>
      <c r="I65" s="331">
        <f>H65/$I$63</f>
        <v>12.887368421052631</v>
      </c>
      <c r="J65" s="332">
        <f t="shared" ref="J65:J70" si="4">I65/1.09</f>
        <v>11.82327378078223</v>
      </c>
    </row>
    <row r="66" spans="5:10" ht="15.75">
      <c r="E66" s="328" t="s">
        <v>414</v>
      </c>
      <c r="F66" s="329">
        <v>2.8</v>
      </c>
      <c r="G66" s="329">
        <v>154.5</v>
      </c>
      <c r="H66" s="330">
        <f t="shared" si="3"/>
        <v>432.59999999999997</v>
      </c>
      <c r="I66" s="331">
        <f t="shared" ref="I66:I70" si="5">H66/$I$63</f>
        <v>22.768421052631577</v>
      </c>
      <c r="J66" s="332">
        <f t="shared" si="4"/>
        <v>20.888459681313371</v>
      </c>
    </row>
    <row r="67" spans="5:10" ht="15.75">
      <c r="E67" s="328" t="s">
        <v>415</v>
      </c>
      <c r="F67" s="329">
        <v>2.8</v>
      </c>
      <c r="G67" s="329">
        <v>103.28</v>
      </c>
      <c r="H67" s="330">
        <f t="shared" si="3"/>
        <v>289.18399999999997</v>
      </c>
      <c r="I67" s="331">
        <f t="shared" si="5"/>
        <v>15.220210526315787</v>
      </c>
      <c r="J67" s="332">
        <f t="shared" si="4"/>
        <v>13.963495895702556</v>
      </c>
    </row>
    <row r="68" spans="5:10" ht="15.75">
      <c r="E68" s="328" t="s">
        <v>416</v>
      </c>
      <c r="F68" s="329">
        <v>2.8</v>
      </c>
      <c r="G68" s="329">
        <v>73.459999999999994</v>
      </c>
      <c r="H68" s="330">
        <f t="shared" si="3"/>
        <v>205.68799999999996</v>
      </c>
      <c r="I68" s="331">
        <f t="shared" si="5"/>
        <v>10.825684210526314</v>
      </c>
      <c r="J68" s="332">
        <f t="shared" si="4"/>
        <v>9.9318203766296449</v>
      </c>
    </row>
    <row r="69" spans="5:10" ht="15.75">
      <c r="E69" s="328" t="s">
        <v>417</v>
      </c>
      <c r="F69" s="329">
        <v>3</v>
      </c>
      <c r="G69" s="329">
        <v>91.39</v>
      </c>
      <c r="H69" s="330">
        <f t="shared" si="3"/>
        <v>274.17</v>
      </c>
      <c r="I69" s="331">
        <f t="shared" si="5"/>
        <v>14.430000000000001</v>
      </c>
      <c r="J69" s="332">
        <f t="shared" si="4"/>
        <v>13.238532110091743</v>
      </c>
    </row>
    <row r="70" spans="5:10" ht="15.75">
      <c r="E70" s="328" t="s">
        <v>418</v>
      </c>
      <c r="F70" s="329">
        <v>3</v>
      </c>
      <c r="G70" s="329">
        <v>30.61</v>
      </c>
      <c r="H70" s="330">
        <f t="shared" si="3"/>
        <v>91.83</v>
      </c>
      <c r="I70" s="331">
        <f t="shared" si="5"/>
        <v>4.8331578947368419</v>
      </c>
      <c r="J70" s="332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2" t="s">
        <v>90</v>
      </c>
      <c r="I82" s="372"/>
      <c r="J82" s="372" t="s">
        <v>439</v>
      </c>
      <c r="K82" s="372"/>
    </row>
    <row r="83" spans="5:12">
      <c r="H83" s="3" t="s">
        <v>47</v>
      </c>
      <c r="I83" s="34" t="s">
        <v>309</v>
      </c>
      <c r="K83" s="3" t="s">
        <v>47</v>
      </c>
      <c r="L83" s="34" t="s">
        <v>309</v>
      </c>
    </row>
    <row r="84" spans="5:12">
      <c r="E84" s="372" t="s">
        <v>88</v>
      </c>
      <c r="F84" s="372"/>
    </row>
    <row r="85" spans="5:12">
      <c r="E85" s="3" t="s">
        <v>47</v>
      </c>
      <c r="F85" s="34" t="s">
        <v>309</v>
      </c>
      <c r="H85" s="1" t="s">
        <v>45</v>
      </c>
      <c r="K85" s="1" t="s">
        <v>45</v>
      </c>
    </row>
    <row r="86" spans="5:12">
      <c r="E86" s="1" t="s">
        <v>45</v>
      </c>
      <c r="H86" s="1" t="s">
        <v>310</v>
      </c>
      <c r="I86" s="335">
        <v>320</v>
      </c>
      <c r="K86" s="1" t="s">
        <v>312</v>
      </c>
      <c r="L86" s="335">
        <v>380</v>
      </c>
    </row>
    <row r="87" spans="5:12">
      <c r="E87" s="1" t="s">
        <v>310</v>
      </c>
      <c r="F87" s="335">
        <v>320</v>
      </c>
      <c r="H87" s="1" t="s">
        <v>312</v>
      </c>
      <c r="I87" s="335">
        <v>380</v>
      </c>
      <c r="K87" s="1" t="s">
        <v>313</v>
      </c>
      <c r="L87" s="335">
        <v>320</v>
      </c>
    </row>
    <row r="88" spans="5:12">
      <c r="E88" s="1" t="s">
        <v>311</v>
      </c>
      <c r="F88" s="335">
        <v>570</v>
      </c>
      <c r="H88" s="1" t="s">
        <v>313</v>
      </c>
      <c r="I88" s="335">
        <v>320</v>
      </c>
      <c r="K88" s="1" t="s">
        <v>314</v>
      </c>
      <c r="L88" s="335">
        <v>290</v>
      </c>
    </row>
    <row r="89" spans="5:12">
      <c r="E89" s="1" t="s">
        <v>312</v>
      </c>
      <c r="F89" s="335">
        <v>380</v>
      </c>
    </row>
    <row r="90" spans="5:12">
      <c r="E90" s="1" t="s">
        <v>313</v>
      </c>
      <c r="F90" s="335">
        <v>320</v>
      </c>
    </row>
    <row r="91" spans="5:12">
      <c r="E91" s="1" t="s">
        <v>314</v>
      </c>
      <c r="F91" s="335">
        <v>290</v>
      </c>
    </row>
    <row r="92" spans="5:12">
      <c r="E92" s="1" t="s">
        <v>315</v>
      </c>
      <c r="F92" s="335">
        <v>720</v>
      </c>
    </row>
    <row r="93" spans="5:12">
      <c r="E93" s="1" t="s">
        <v>316</v>
      </c>
      <c r="F93" s="335">
        <v>880</v>
      </c>
    </row>
    <row r="101" spans="7:7">
      <c r="G101" s="3" t="s">
        <v>440</v>
      </c>
    </row>
    <row r="102" spans="7:7">
      <c r="G102" s="337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abSelected="1" topLeftCell="O1" zoomScale="85" zoomScaleNormal="85" workbookViewId="0">
      <selection activeCell="AM5" sqref="AM5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3" t="s">
        <v>213</v>
      </c>
      <c r="V1" s="373"/>
      <c r="AG1" s="375" t="s">
        <v>217</v>
      </c>
      <c r="AH1" s="376"/>
      <c r="AI1" s="376"/>
      <c r="AJ1" s="376"/>
      <c r="AK1" s="376"/>
      <c r="AL1" s="376"/>
      <c r="AM1" s="376"/>
      <c r="AN1" s="376"/>
      <c r="AO1" s="292"/>
    </row>
    <row r="2" spans="2:41" ht="15" customHeight="1">
      <c r="C2" s="222" t="str">
        <f>'CALCULATOR SHEET'!T2</f>
        <v>REV.4.13 MAY1722</v>
      </c>
      <c r="D2" s="125" t="s">
        <v>190</v>
      </c>
      <c r="F2" s="38" t="s">
        <v>158</v>
      </c>
      <c r="G2" s="223">
        <f ca="1">TODAY()</f>
        <v>46037</v>
      </c>
      <c r="H2" s="222"/>
      <c r="U2" s="373"/>
      <c r="V2" s="373"/>
      <c r="AG2" s="377"/>
      <c r="AH2" s="378"/>
      <c r="AI2" s="378"/>
      <c r="AJ2" s="378"/>
      <c r="AK2" s="378"/>
      <c r="AL2" s="378"/>
      <c r="AM2" s="378"/>
      <c r="AN2" s="378"/>
      <c r="AO2" s="292"/>
    </row>
    <row r="3" spans="2:41" ht="15" customHeight="1">
      <c r="C3" s="222" t="s">
        <v>159</v>
      </c>
      <c r="G3" s="225"/>
      <c r="I3" s="34">
        <v>0</v>
      </c>
      <c r="U3" s="374"/>
      <c r="V3" s="374"/>
      <c r="AG3" s="379"/>
      <c r="AH3" s="380"/>
      <c r="AI3" s="380"/>
      <c r="AJ3" s="380"/>
      <c r="AK3" s="380"/>
      <c r="AL3" s="380"/>
      <c r="AM3" s="380"/>
      <c r="AN3" s="380"/>
      <c r="AO3" s="292"/>
    </row>
    <row r="4" spans="2:41" s="245" customFormat="1" ht="50.1" customHeight="1">
      <c r="B4" s="246" t="s">
        <v>160</v>
      </c>
      <c r="C4" s="246" t="s">
        <v>161</v>
      </c>
      <c r="D4" s="247" t="s">
        <v>162</v>
      </c>
      <c r="E4" s="247" t="s">
        <v>163</v>
      </c>
      <c r="F4" s="246" t="s">
        <v>164</v>
      </c>
      <c r="G4" s="246" t="s">
        <v>165</v>
      </c>
      <c r="H4" s="248" t="s">
        <v>247</v>
      </c>
      <c r="I4" s="246" t="s">
        <v>166</v>
      </c>
      <c r="J4" s="265" t="s">
        <v>167</v>
      </c>
      <c r="K4" s="246" t="s">
        <v>168</v>
      </c>
      <c r="L4" s="246" t="s">
        <v>169</v>
      </c>
      <c r="M4" s="265" t="s">
        <v>170</v>
      </c>
      <c r="N4" s="246" t="s">
        <v>179</v>
      </c>
      <c r="O4" s="246" t="s">
        <v>171</v>
      </c>
      <c r="P4" s="246" t="s">
        <v>172</v>
      </c>
      <c r="Q4" s="246" t="s">
        <v>173</v>
      </c>
      <c r="R4" s="246" t="s">
        <v>174</v>
      </c>
      <c r="S4" s="246" t="s">
        <v>175</v>
      </c>
      <c r="T4" s="246" t="s">
        <v>176</v>
      </c>
      <c r="U4" s="246" t="s">
        <v>177</v>
      </c>
      <c r="V4" s="246" t="s">
        <v>178</v>
      </c>
      <c r="W4" s="246" t="s">
        <v>180</v>
      </c>
      <c r="X4" s="246" t="s">
        <v>181</v>
      </c>
      <c r="Y4" s="246" t="s">
        <v>182</v>
      </c>
      <c r="Z4" s="246" t="s">
        <v>183</v>
      </c>
      <c r="AA4" s="246" t="s">
        <v>184</v>
      </c>
      <c r="AB4" s="246" t="s">
        <v>185</v>
      </c>
      <c r="AC4" s="246" t="s">
        <v>186</v>
      </c>
      <c r="AD4" s="246" t="s">
        <v>187</v>
      </c>
      <c r="AE4" s="246" t="s">
        <v>188</v>
      </c>
      <c r="AG4" s="249" t="s">
        <v>51</v>
      </c>
      <c r="AH4" s="249" t="s">
        <v>282</v>
      </c>
      <c r="AI4" s="249" t="s">
        <v>218</v>
      </c>
      <c r="AJ4" s="249" t="s">
        <v>219</v>
      </c>
      <c r="AK4" s="249" t="s">
        <v>220</v>
      </c>
      <c r="AL4" s="249" t="s">
        <v>221</v>
      </c>
      <c r="AM4" s="246" t="s">
        <v>222</v>
      </c>
      <c r="AN4" s="249" t="s">
        <v>189</v>
      </c>
      <c r="AO4" s="297" t="s">
        <v>283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11026EG-1</v>
      </c>
      <c r="D5" s="228">
        <f>IF('CALCULATOR SHEET'!D13&lt;&gt;"",'CALCULATOR SHEET'!$T$9,"")</f>
        <v>46032</v>
      </c>
      <c r="E5" s="229" t="str">
        <f>IF(D5&lt;&gt;"","BAJA SHADES","")</f>
        <v>BAJA SHADES</v>
      </c>
      <c r="F5" s="230" t="str">
        <f>IF(C5&lt;&gt;"",'CALCULATOR SHEET'!$D$9,"")</f>
        <v>LILIAN MORENO</v>
      </c>
      <c r="G5" s="230" t="str">
        <f>IF('CALCULATOR SHEET'!D13&lt;&gt;"",'CALCULATOR SHEET'!D13,"")</f>
        <v>ROLLER</v>
      </c>
      <c r="H5" s="230" t="str">
        <f>IF(Q5="CCL",BOMS!AG5,"")</f>
        <v>RL-MAN -BSCH</v>
      </c>
      <c r="I5" s="229">
        <v>1</v>
      </c>
      <c r="J5" s="230" t="str">
        <f>IF(C5&lt;&gt;"",'CALCULATOR SHEET'!K13,"")</f>
        <v>METAL CHAIN</v>
      </c>
      <c r="K5" s="230" t="str">
        <f>IF(J5=GENERAL!$H$6,GENERAL!$H$6,IF(J5=GENERAL!$H$7,GENERAL!$H$7,IF('PM-ORDER'!J5=GENERAL!$H$8,GENERAL!$H$8,"")))</f>
        <v>METAL CHAIN</v>
      </c>
      <c r="L5" s="230" t="str">
        <f>IF(C5&lt;&gt;"",'CALCULATOR SHEET'!G13,"")</f>
        <v>BO TEXTURE GREY</v>
      </c>
      <c r="M5" s="230" t="str">
        <f>IF(C5&lt;&gt;"",'CALCULATOR SHEET'!O13,"")</f>
        <v>STANDARD ROLL</v>
      </c>
      <c r="N5" s="230" t="str">
        <f>IF(C5&lt;&gt;"",'CALCULATOR SHEET'!H13,"")</f>
        <v>VENTANA</v>
      </c>
      <c r="O5" s="232">
        <f>IF(D5&lt;&gt;"",'CALCULATOR SHEET'!I13,"")</f>
        <v>72</v>
      </c>
      <c r="P5" s="232">
        <f>IF(E5&lt;&gt;"",'CALCULATOR SHEET'!J13,"")</f>
        <v>53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OUTSIDE</v>
      </c>
      <c r="T5" s="231"/>
      <c r="U5" s="244"/>
      <c r="V5" s="244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EL MIRADOR</v>
      </c>
      <c r="AB5" s="231"/>
      <c r="AC5" s="231"/>
      <c r="AD5" s="233"/>
      <c r="AE5" s="234"/>
      <c r="AF5" s="162"/>
      <c r="AG5" s="251"/>
      <c r="AH5" s="251"/>
      <c r="AI5" s="250"/>
      <c r="AJ5" s="250"/>
      <c r="AK5" s="250"/>
      <c r="AL5" s="250"/>
      <c r="AM5" s="250"/>
      <c r="AN5" s="251"/>
      <c r="AO5" s="251" t="s">
        <v>472</v>
      </c>
    </row>
    <row r="6" spans="2:41" s="64" customFormat="1" ht="30" customHeight="1">
      <c r="B6" s="226">
        <v>2</v>
      </c>
      <c r="C6" s="227" t="str">
        <f>IF('CALCULATOR SHEET'!D14&lt;&gt;"",'CALCULATOR SHEET'!$T$5,"")</f>
        <v/>
      </c>
      <c r="D6" s="228" t="str">
        <f>IF('CALCULATOR SHEET'!D14&lt;&gt;"",'CALCULATOR SHEET'!$T$9,"")</f>
        <v/>
      </c>
      <c r="E6" s="229" t="str">
        <f t="shared" ref="E6:E69" si="0">IF(D6&lt;&gt;"","BAJA SHADES","")</f>
        <v/>
      </c>
      <c r="F6" s="230" t="str">
        <f>IF(C6&lt;&gt;"",'CALCULATOR SHEET'!$D$9,"")</f>
        <v/>
      </c>
      <c r="G6" s="230" t="str">
        <f>IF('CALCULATOR SHEET'!D14&lt;&gt;"",'CALCULATOR SHEET'!D14,"")</f>
        <v/>
      </c>
      <c r="H6" s="230" t="str">
        <f>IF(Q6="CCL",BOMS!AG6,"")</f>
        <v/>
      </c>
      <c r="I6" s="229">
        <v>1</v>
      </c>
      <c r="J6" s="230" t="str">
        <f>IF(C6&lt;&gt;"",'CALCULATOR SHEET'!K14,"")</f>
        <v/>
      </c>
      <c r="K6" s="230" t="str">
        <f>IF(J6=GENERAL!$H$6,GENERAL!$H$6,IF(J6=GENERAL!$H$7,GENERAL!$H$7,IF('PM-ORDER'!J6=GENERAL!$H$8,GENERAL!$H$8,"")))</f>
        <v/>
      </c>
      <c r="L6" s="230" t="str">
        <f>IF(C6&lt;&gt;"",'CALCULATOR SHEET'!G14,"")</f>
        <v/>
      </c>
      <c r="M6" s="230" t="str">
        <f>IF(C6&lt;&gt;"",'CALCULATOR SHEET'!O14,"")</f>
        <v/>
      </c>
      <c r="N6" s="230" t="str">
        <f>IF(C6&lt;&gt;"",'CALCULATOR SHEET'!H14,"")</f>
        <v/>
      </c>
      <c r="O6" s="232" t="str">
        <f>IF(D6&lt;&gt;"",'CALCULATOR SHEET'!I14,"")</f>
        <v/>
      </c>
      <c r="P6" s="232" t="str">
        <f>IF(E6&lt;&gt;"",'CALCULATOR SHEET'!J14,"")</f>
        <v/>
      </c>
      <c r="Q6" s="229" t="str">
        <f>IF('CALCULATOR SHEET'!K14=GENERAL!$H$9,GENERAL!$H$9,IF(OR('CALCULATOR SHEET'!K14=GENERAL!$H$6,'CALCULATOR SHEET'!K14=GENERAL!$H$7,'CALCULATOR SHEET'!K14=GENERAL!$H$8),"CCL",""))</f>
        <v/>
      </c>
      <c r="R6" s="229" t="str">
        <f>IF(C6&lt;&gt;"",'CALCULATOR SHEET'!M14,"")</f>
        <v/>
      </c>
      <c r="S6" s="229" t="str">
        <f>IF(D6&lt;&gt;"",'CALCULATOR SHEET'!N14,"")</f>
        <v/>
      </c>
      <c r="T6" s="231"/>
      <c r="U6" s="244"/>
      <c r="V6" s="244"/>
      <c r="W6" s="229" t="str">
        <f>IF(C6&lt;&gt;"",'CALCULATOR SHEET'!R14,"")</f>
        <v/>
      </c>
      <c r="X6" s="229"/>
      <c r="Y6" s="229">
        <v>1</v>
      </c>
      <c r="Z6" s="231"/>
      <c r="AA6" s="231" t="str">
        <f>IF(C6&lt;&gt;"",'CALCULATOR SHEET'!$H$9,"")</f>
        <v/>
      </c>
      <c r="AB6" s="231"/>
      <c r="AC6" s="231"/>
      <c r="AD6" s="233"/>
      <c r="AE6" s="234"/>
      <c r="AF6" s="162"/>
      <c r="AG6" s="251"/>
      <c r="AH6" s="251"/>
      <c r="AI6" s="250"/>
      <c r="AJ6" s="250"/>
      <c r="AK6" s="250"/>
      <c r="AL6" s="250"/>
      <c r="AM6" s="250"/>
      <c r="AN6" s="251"/>
      <c r="AO6" s="251"/>
    </row>
    <row r="7" spans="2:41" s="64" customFormat="1" ht="30" customHeight="1">
      <c r="B7" s="226">
        <v>3</v>
      </c>
      <c r="C7" s="227" t="str">
        <f>IF('CALCULATOR SHEET'!D15&lt;&gt;"",'CALCULATOR SHEET'!$T$5,"")</f>
        <v/>
      </c>
      <c r="D7" s="228" t="str">
        <f>IF('CALCULATOR SHEET'!D15&lt;&gt;"",'CALCULATOR SHEET'!$T$9,"")</f>
        <v/>
      </c>
      <c r="E7" s="229" t="str">
        <f t="shared" si="0"/>
        <v/>
      </c>
      <c r="F7" s="230" t="str">
        <f>IF(C7&lt;&gt;"",'CALCULATOR SHEET'!$D$9,"")</f>
        <v/>
      </c>
      <c r="G7" s="230" t="str">
        <f>IF('CALCULATOR SHEET'!D15&lt;&gt;"",'CALCULATOR SHEET'!D15,"")</f>
        <v/>
      </c>
      <c r="H7" s="230" t="str">
        <f>IF(Q7="CCL",BOMS!AG7,"")</f>
        <v/>
      </c>
      <c r="I7" s="229">
        <v>1</v>
      </c>
      <c r="J7" s="230" t="str">
        <f>IF(C7&lt;&gt;"",'CALCULATOR SHEET'!K15,"")</f>
        <v/>
      </c>
      <c r="K7" s="230" t="str">
        <f>IF(J7=GENERAL!$H$6,GENERAL!$H$6,IF(J7=GENERAL!$H$7,GENERAL!$H$7,IF('PM-ORDER'!J7=GENERAL!$H$8,GENERAL!$H$8,"")))</f>
        <v/>
      </c>
      <c r="L7" s="230" t="str">
        <f>IF(C7&lt;&gt;"",'CALCULATOR SHEET'!G15,"")</f>
        <v/>
      </c>
      <c r="M7" s="230" t="str">
        <f>IF(C7&lt;&gt;"",'CALCULATOR SHEET'!O15,"")</f>
        <v/>
      </c>
      <c r="N7" s="230" t="str">
        <f>IF(C7&lt;&gt;"",'CALCULATOR SHEET'!H15,"")</f>
        <v/>
      </c>
      <c r="O7" s="232" t="str">
        <f>IF(D7&lt;&gt;"",'CALCULATOR SHEET'!I15,"")</f>
        <v/>
      </c>
      <c r="P7" s="232" t="str">
        <f>IF(E7&lt;&gt;"",'CALCULATOR SHEET'!J15,"")</f>
        <v/>
      </c>
      <c r="Q7" s="229" t="str">
        <f>IF('CALCULATOR SHEET'!K15=GENERAL!$H$9,GENERAL!$H$9,IF(OR('CALCULATOR SHEET'!K15=GENERAL!$H$6,'CALCULATOR SHEET'!K15=GENERAL!$H$7,'CALCULATOR SHEET'!K15=GENERAL!$H$8),"CCL",""))</f>
        <v/>
      </c>
      <c r="R7" s="229" t="str">
        <f>IF(C7&lt;&gt;"",'CALCULATOR SHEET'!M15,"")</f>
        <v/>
      </c>
      <c r="S7" s="229" t="str">
        <f>IF(D7&lt;&gt;"",'CALCULATOR SHEET'!N15,"")</f>
        <v/>
      </c>
      <c r="T7" s="231"/>
      <c r="U7" s="244"/>
      <c r="V7" s="244"/>
      <c r="W7" s="229" t="str">
        <f>IF(C7&lt;&gt;"",'CALCULATOR SHEET'!R15,"")</f>
        <v/>
      </c>
      <c r="X7" s="229"/>
      <c r="Y7" s="229">
        <v>1</v>
      </c>
      <c r="Z7" s="231"/>
      <c r="AA7" s="231" t="str">
        <f>IF(C7&lt;&gt;"",'CALCULATOR SHEET'!$H$9,"")</f>
        <v/>
      </c>
      <c r="AB7" s="231"/>
      <c r="AC7" s="231"/>
      <c r="AD7" s="233"/>
      <c r="AE7" s="234"/>
      <c r="AF7" s="162"/>
      <c r="AG7" s="251"/>
      <c r="AH7" s="251"/>
      <c r="AI7" s="250"/>
      <c r="AJ7" s="250"/>
      <c r="AK7" s="250"/>
      <c r="AL7" s="250"/>
      <c r="AM7" s="250"/>
      <c r="AN7" s="251"/>
      <c r="AO7" s="251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4"/>
      <c r="V8" s="244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1"/>
      <c r="AH8" s="251"/>
      <c r="AI8" s="250"/>
      <c r="AJ8" s="250"/>
      <c r="AK8" s="250"/>
      <c r="AL8" s="250"/>
      <c r="AM8" s="250"/>
      <c r="AN8" s="251"/>
      <c r="AO8" s="251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4"/>
      <c r="V9" s="244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1"/>
      <c r="AH9" s="251"/>
      <c r="AI9" s="250"/>
      <c r="AJ9" s="250"/>
      <c r="AK9" s="250"/>
      <c r="AL9" s="250"/>
      <c r="AM9" s="250"/>
      <c r="AN9" s="251"/>
      <c r="AO9" s="251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4"/>
      <c r="V10" s="244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1"/>
      <c r="AH10" s="251"/>
      <c r="AI10" s="250"/>
      <c r="AJ10" s="250"/>
      <c r="AK10" s="250"/>
      <c r="AL10" s="250"/>
      <c r="AM10" s="250"/>
      <c r="AN10" s="251"/>
      <c r="AO10" s="251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4"/>
      <c r="V11" s="244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1"/>
      <c r="AH11" s="251"/>
      <c r="AI11" s="250"/>
      <c r="AJ11" s="250"/>
      <c r="AK11" s="250"/>
      <c r="AL11" s="250"/>
      <c r="AM11" s="250"/>
      <c r="AN11" s="251"/>
      <c r="AO11" s="251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4"/>
      <c r="V12" s="244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1"/>
      <c r="AH12" s="251"/>
      <c r="AI12" s="250"/>
      <c r="AJ12" s="250"/>
      <c r="AK12" s="250"/>
      <c r="AL12" s="250"/>
      <c r="AM12" s="250"/>
      <c r="AN12" s="251"/>
      <c r="AO12" s="251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4"/>
      <c r="V13" s="244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1"/>
      <c r="AH13" s="251"/>
      <c r="AI13" s="250"/>
      <c r="AJ13" s="250"/>
      <c r="AK13" s="250"/>
      <c r="AL13" s="250"/>
      <c r="AM13" s="250"/>
      <c r="AN13" s="251"/>
      <c r="AO13" s="251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4"/>
      <c r="V14" s="244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1"/>
      <c r="AH14" s="251"/>
      <c r="AI14" s="250"/>
      <c r="AJ14" s="250"/>
      <c r="AK14" s="250"/>
      <c r="AL14" s="250"/>
      <c r="AM14" s="250"/>
      <c r="AN14" s="251"/>
      <c r="AO14" s="251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4"/>
      <c r="V15" s="244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1"/>
      <c r="AH15" s="251"/>
      <c r="AI15" s="250"/>
      <c r="AJ15" s="250"/>
      <c r="AK15" s="250"/>
      <c r="AL15" s="250"/>
      <c r="AM15" s="250"/>
      <c r="AN15" s="251"/>
      <c r="AO15" s="251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4"/>
      <c r="V16" s="244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1"/>
      <c r="AH16" s="251"/>
      <c r="AI16" s="250"/>
      <c r="AJ16" s="250"/>
      <c r="AK16" s="250"/>
      <c r="AL16" s="250"/>
      <c r="AM16" s="250"/>
      <c r="AN16" s="251"/>
      <c r="AO16" s="251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4"/>
      <c r="V17" s="244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1"/>
      <c r="AH17" s="251"/>
      <c r="AI17" s="250"/>
      <c r="AJ17" s="250"/>
      <c r="AK17" s="250"/>
      <c r="AL17" s="250"/>
      <c r="AM17" s="250"/>
      <c r="AN17" s="251"/>
      <c r="AO17" s="251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4"/>
      <c r="V18" s="244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1"/>
      <c r="AH18" s="251"/>
      <c r="AI18" s="250"/>
      <c r="AJ18" s="250"/>
      <c r="AK18" s="250"/>
      <c r="AL18" s="250"/>
      <c r="AM18" s="250"/>
      <c r="AN18" s="251"/>
      <c r="AO18" s="251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4"/>
      <c r="V19" s="244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1"/>
      <c r="AH19" s="251"/>
      <c r="AI19" s="250"/>
      <c r="AJ19" s="250"/>
      <c r="AK19" s="250"/>
      <c r="AL19" s="250"/>
      <c r="AM19" s="250"/>
      <c r="AN19" s="251"/>
      <c r="AO19" s="251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4"/>
      <c r="V20" s="244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1"/>
      <c r="AH20" s="251"/>
      <c r="AI20" s="250"/>
      <c r="AJ20" s="250"/>
      <c r="AK20" s="250"/>
      <c r="AL20" s="250"/>
      <c r="AM20" s="250"/>
      <c r="AN20" s="251"/>
      <c r="AO20" s="251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4"/>
      <c r="V21" s="244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1"/>
      <c r="AH21" s="251"/>
      <c r="AI21" s="250"/>
      <c r="AJ21" s="250"/>
      <c r="AK21" s="250"/>
      <c r="AL21" s="250"/>
      <c r="AM21" s="250"/>
      <c r="AN21" s="251"/>
      <c r="AO21" s="251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4"/>
      <c r="V22" s="244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1"/>
      <c r="AH22" s="251"/>
      <c r="AI22" s="250"/>
      <c r="AJ22" s="250"/>
      <c r="AK22" s="250"/>
      <c r="AL22" s="250"/>
      <c r="AM22" s="250"/>
      <c r="AN22" s="251"/>
      <c r="AO22" s="251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4"/>
      <c r="V23" s="244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1"/>
      <c r="AH23" s="251"/>
      <c r="AI23" s="250"/>
      <c r="AJ23" s="250"/>
      <c r="AK23" s="250"/>
      <c r="AL23" s="250"/>
      <c r="AM23" s="250"/>
      <c r="AN23" s="251"/>
      <c r="AO23" s="251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4"/>
      <c r="V24" s="244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1"/>
      <c r="AH24" s="251"/>
      <c r="AI24" s="250"/>
      <c r="AJ24" s="250"/>
      <c r="AK24" s="250"/>
      <c r="AL24" s="250"/>
      <c r="AM24" s="250"/>
      <c r="AN24" s="251"/>
      <c r="AO24" s="251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4"/>
      <c r="V25" s="244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1"/>
      <c r="AH25" s="251"/>
      <c r="AI25" s="250"/>
      <c r="AJ25" s="250"/>
      <c r="AK25" s="250"/>
      <c r="AL25" s="250"/>
      <c r="AM25" s="250"/>
      <c r="AN25" s="251"/>
      <c r="AO25" s="251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4"/>
      <c r="V26" s="244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1"/>
      <c r="AH26" s="251"/>
      <c r="AI26" s="250"/>
      <c r="AJ26" s="250"/>
      <c r="AK26" s="250"/>
      <c r="AL26" s="250"/>
      <c r="AM26" s="250"/>
      <c r="AN26" s="251"/>
      <c r="AO26" s="251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4"/>
      <c r="V27" s="244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1"/>
      <c r="AH27" s="251"/>
      <c r="AI27" s="250"/>
      <c r="AJ27" s="250"/>
      <c r="AK27" s="250"/>
      <c r="AL27" s="250"/>
      <c r="AM27" s="250"/>
      <c r="AN27" s="251"/>
      <c r="AO27" s="251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4"/>
      <c r="V28" s="244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1"/>
      <c r="AH28" s="251"/>
      <c r="AI28" s="250"/>
      <c r="AJ28" s="250"/>
      <c r="AK28" s="250"/>
      <c r="AL28" s="250"/>
      <c r="AM28" s="250"/>
      <c r="AN28" s="251"/>
      <c r="AO28" s="251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4"/>
      <c r="V29" s="244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1"/>
      <c r="AH29" s="251"/>
      <c r="AI29" s="250"/>
      <c r="AJ29" s="250"/>
      <c r="AK29" s="250"/>
      <c r="AL29" s="250"/>
      <c r="AM29" s="250"/>
      <c r="AN29" s="251"/>
      <c r="AO29" s="251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4"/>
      <c r="V30" s="244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1"/>
      <c r="AH30" s="251"/>
      <c r="AI30" s="250"/>
      <c r="AJ30" s="250"/>
      <c r="AK30" s="250"/>
      <c r="AL30" s="250"/>
      <c r="AM30" s="250"/>
      <c r="AN30" s="251"/>
      <c r="AO30" s="251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4"/>
      <c r="V31" s="244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1"/>
      <c r="AH31" s="251"/>
      <c r="AI31" s="250"/>
      <c r="AJ31" s="250"/>
      <c r="AK31" s="250"/>
      <c r="AL31" s="250"/>
      <c r="AM31" s="250"/>
      <c r="AN31" s="251"/>
      <c r="AO31" s="251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4"/>
      <c r="V32" s="244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1"/>
      <c r="AH32" s="251"/>
      <c r="AI32" s="250"/>
      <c r="AJ32" s="250"/>
      <c r="AK32" s="250"/>
      <c r="AL32" s="250"/>
      <c r="AM32" s="250"/>
      <c r="AN32" s="251"/>
      <c r="AO32" s="251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4"/>
      <c r="V33" s="244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1"/>
      <c r="AH33" s="251"/>
      <c r="AI33" s="250"/>
      <c r="AJ33" s="250"/>
      <c r="AK33" s="250"/>
      <c r="AL33" s="250"/>
      <c r="AM33" s="250"/>
      <c r="AN33" s="251"/>
      <c r="AO33" s="251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4"/>
      <c r="V34" s="244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1"/>
      <c r="AH34" s="251"/>
      <c r="AI34" s="250"/>
      <c r="AJ34" s="250"/>
      <c r="AK34" s="250"/>
      <c r="AL34" s="250"/>
      <c r="AM34" s="250"/>
      <c r="AN34" s="251"/>
      <c r="AO34" s="251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4"/>
      <c r="V35" s="244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1"/>
      <c r="AH35" s="251"/>
      <c r="AI35" s="250"/>
      <c r="AJ35" s="250"/>
      <c r="AK35" s="250"/>
      <c r="AL35" s="250"/>
      <c r="AM35" s="250"/>
      <c r="AN35" s="251"/>
      <c r="AO35" s="251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4"/>
      <c r="V36" s="244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1"/>
      <c r="AH36" s="251"/>
      <c r="AI36" s="250"/>
      <c r="AJ36" s="250"/>
      <c r="AK36" s="250"/>
      <c r="AL36" s="250"/>
      <c r="AM36" s="250"/>
      <c r="AN36" s="251"/>
      <c r="AO36" s="251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4"/>
      <c r="V37" s="244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1"/>
      <c r="AH37" s="251"/>
      <c r="AI37" s="250"/>
      <c r="AJ37" s="250"/>
      <c r="AK37" s="250"/>
      <c r="AL37" s="250"/>
      <c r="AM37" s="250"/>
      <c r="AN37" s="251"/>
      <c r="AO37" s="251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4"/>
      <c r="V38" s="244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1"/>
      <c r="AH38" s="251"/>
      <c r="AI38" s="250"/>
      <c r="AJ38" s="250"/>
      <c r="AK38" s="250"/>
      <c r="AL38" s="250"/>
      <c r="AM38" s="250"/>
      <c r="AN38" s="251"/>
      <c r="AO38" s="251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4"/>
      <c r="V39" s="244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1"/>
      <c r="AH39" s="251"/>
      <c r="AI39" s="250"/>
      <c r="AJ39" s="250"/>
      <c r="AK39" s="250"/>
      <c r="AL39" s="250"/>
      <c r="AM39" s="250"/>
      <c r="AN39" s="251"/>
      <c r="AO39" s="251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4"/>
      <c r="V40" s="244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1"/>
      <c r="AH40" s="251"/>
      <c r="AI40" s="250"/>
      <c r="AJ40" s="250"/>
      <c r="AK40" s="250"/>
      <c r="AL40" s="250"/>
      <c r="AM40" s="250"/>
      <c r="AN40" s="251"/>
      <c r="AO40" s="251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4"/>
      <c r="V41" s="244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1"/>
      <c r="AH41" s="251"/>
      <c r="AI41" s="250"/>
      <c r="AJ41" s="250"/>
      <c r="AK41" s="250"/>
      <c r="AL41" s="250"/>
      <c r="AM41" s="250"/>
      <c r="AN41" s="251"/>
      <c r="AO41" s="251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4"/>
      <c r="V42" s="244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1"/>
      <c r="AH42" s="251"/>
      <c r="AI42" s="250"/>
      <c r="AJ42" s="250"/>
      <c r="AK42" s="250"/>
      <c r="AL42" s="250"/>
      <c r="AM42" s="250"/>
      <c r="AN42" s="251"/>
      <c r="AO42" s="251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4"/>
      <c r="V43" s="244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1"/>
      <c r="AH43" s="251"/>
      <c r="AI43" s="250"/>
      <c r="AJ43" s="250"/>
      <c r="AK43" s="250"/>
      <c r="AL43" s="250"/>
      <c r="AM43" s="250"/>
      <c r="AN43" s="251"/>
      <c r="AO43" s="251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4"/>
      <c r="V44" s="244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1"/>
      <c r="AH44" s="251"/>
      <c r="AI44" s="250"/>
      <c r="AJ44" s="250"/>
      <c r="AK44" s="250"/>
      <c r="AL44" s="250"/>
      <c r="AM44" s="250"/>
      <c r="AN44" s="251"/>
      <c r="AO44" s="251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4"/>
      <c r="V45" s="244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1"/>
      <c r="AH45" s="251"/>
      <c r="AI45" s="250"/>
      <c r="AJ45" s="250"/>
      <c r="AK45" s="250"/>
      <c r="AL45" s="250"/>
      <c r="AM45" s="250"/>
      <c r="AN45" s="251"/>
      <c r="AO45" s="251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4"/>
      <c r="V46" s="244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1"/>
      <c r="AH46" s="251"/>
      <c r="AI46" s="250"/>
      <c r="AJ46" s="250"/>
      <c r="AK46" s="250"/>
      <c r="AL46" s="250"/>
      <c r="AM46" s="250"/>
      <c r="AN46" s="251"/>
      <c r="AO46" s="251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4"/>
      <c r="V47" s="244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1"/>
      <c r="AH47" s="251"/>
      <c r="AI47" s="250"/>
      <c r="AJ47" s="250"/>
      <c r="AK47" s="250"/>
      <c r="AL47" s="250"/>
      <c r="AM47" s="250"/>
      <c r="AN47" s="251"/>
      <c r="AO47" s="251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4"/>
      <c r="V48" s="244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1"/>
      <c r="AH48" s="251"/>
      <c r="AI48" s="250"/>
      <c r="AJ48" s="250"/>
      <c r="AK48" s="250"/>
      <c r="AL48" s="250"/>
      <c r="AM48" s="250"/>
      <c r="AN48" s="251"/>
      <c r="AO48" s="251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4"/>
      <c r="V49" s="244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1"/>
      <c r="AH49" s="251"/>
      <c r="AI49" s="250"/>
      <c r="AJ49" s="250"/>
      <c r="AK49" s="250"/>
      <c r="AL49" s="250"/>
      <c r="AM49" s="250"/>
      <c r="AN49" s="251"/>
      <c r="AO49" s="251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4"/>
      <c r="V50" s="244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1"/>
      <c r="AH50" s="251"/>
      <c r="AI50" s="250"/>
      <c r="AJ50" s="250"/>
      <c r="AK50" s="250"/>
      <c r="AL50" s="250"/>
      <c r="AM50" s="250"/>
      <c r="AN50" s="251"/>
      <c r="AO50" s="251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4"/>
      <c r="V51" s="244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1"/>
      <c r="AH51" s="251"/>
      <c r="AI51" s="250"/>
      <c r="AJ51" s="250"/>
      <c r="AK51" s="250"/>
      <c r="AL51" s="250"/>
      <c r="AM51" s="250"/>
      <c r="AN51" s="251"/>
      <c r="AO51" s="251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4"/>
      <c r="V52" s="244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1"/>
      <c r="AH52" s="251"/>
      <c r="AI52" s="250"/>
      <c r="AJ52" s="250"/>
      <c r="AK52" s="250"/>
      <c r="AL52" s="250"/>
      <c r="AM52" s="250"/>
      <c r="AN52" s="251"/>
      <c r="AO52" s="251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4"/>
      <c r="V53" s="244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1"/>
      <c r="AH53" s="251"/>
      <c r="AI53" s="250"/>
      <c r="AJ53" s="250"/>
      <c r="AK53" s="250"/>
      <c r="AL53" s="250"/>
      <c r="AM53" s="250"/>
      <c r="AN53" s="251"/>
      <c r="AO53" s="251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4"/>
      <c r="V54" s="244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1"/>
      <c r="AH54" s="251"/>
      <c r="AI54" s="250"/>
      <c r="AJ54" s="250"/>
      <c r="AK54" s="250"/>
      <c r="AL54" s="250"/>
      <c r="AM54" s="250"/>
      <c r="AN54" s="251"/>
      <c r="AO54" s="251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4"/>
      <c r="V55" s="244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1"/>
      <c r="AH55" s="251"/>
      <c r="AI55" s="250"/>
      <c r="AJ55" s="250"/>
      <c r="AK55" s="250"/>
      <c r="AL55" s="250"/>
      <c r="AM55" s="250"/>
      <c r="AN55" s="251"/>
      <c r="AO55" s="251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4"/>
      <c r="V56" s="244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1"/>
      <c r="AH56" s="251"/>
      <c r="AI56" s="250"/>
      <c r="AJ56" s="250"/>
      <c r="AK56" s="250"/>
      <c r="AL56" s="250"/>
      <c r="AM56" s="250"/>
      <c r="AN56" s="251"/>
      <c r="AO56" s="251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4"/>
      <c r="V57" s="244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1"/>
      <c r="AH57" s="251"/>
      <c r="AI57" s="250"/>
      <c r="AJ57" s="250"/>
      <c r="AK57" s="250"/>
      <c r="AL57" s="250"/>
      <c r="AM57" s="250"/>
      <c r="AN57" s="251"/>
      <c r="AO57" s="251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4"/>
      <c r="V58" s="244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1"/>
      <c r="AH58" s="251"/>
      <c r="AI58" s="250"/>
      <c r="AJ58" s="250"/>
      <c r="AK58" s="250"/>
      <c r="AL58" s="250"/>
      <c r="AM58" s="250"/>
      <c r="AN58" s="251"/>
      <c r="AO58" s="251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4"/>
      <c r="V59" s="244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1"/>
      <c r="AH59" s="251"/>
      <c r="AI59" s="250"/>
      <c r="AJ59" s="250"/>
      <c r="AK59" s="250"/>
      <c r="AL59" s="250"/>
      <c r="AM59" s="250"/>
      <c r="AN59" s="251"/>
      <c r="AO59" s="251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4"/>
      <c r="V60" s="244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1"/>
      <c r="AH60" s="251"/>
      <c r="AI60" s="250"/>
      <c r="AJ60" s="250"/>
      <c r="AK60" s="250"/>
      <c r="AL60" s="250"/>
      <c r="AM60" s="250"/>
      <c r="AN60" s="251"/>
      <c r="AO60" s="251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4"/>
      <c r="V61" s="244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1"/>
      <c r="AH61" s="251"/>
      <c r="AI61" s="250"/>
      <c r="AJ61" s="250"/>
      <c r="AK61" s="250"/>
      <c r="AL61" s="250"/>
      <c r="AM61" s="250"/>
      <c r="AN61" s="251"/>
      <c r="AO61" s="251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4"/>
      <c r="V62" s="244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1"/>
      <c r="AH62" s="251"/>
      <c r="AI62" s="250"/>
      <c r="AJ62" s="250"/>
      <c r="AK62" s="250"/>
      <c r="AL62" s="250"/>
      <c r="AM62" s="250"/>
      <c r="AN62" s="251"/>
      <c r="AO62" s="251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4"/>
      <c r="V63" s="244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1"/>
      <c r="AH63" s="251"/>
      <c r="AI63" s="250"/>
      <c r="AJ63" s="250"/>
      <c r="AK63" s="250"/>
      <c r="AL63" s="250"/>
      <c r="AM63" s="250"/>
      <c r="AN63" s="251"/>
      <c r="AO63" s="251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4"/>
      <c r="V64" s="244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1"/>
      <c r="AH64" s="251"/>
      <c r="AI64" s="250"/>
      <c r="AJ64" s="250"/>
      <c r="AK64" s="250"/>
      <c r="AL64" s="250"/>
      <c r="AM64" s="250"/>
      <c r="AN64" s="251"/>
      <c r="AO64" s="251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4"/>
      <c r="V65" s="244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1"/>
      <c r="AH65" s="251"/>
      <c r="AI65" s="250"/>
      <c r="AJ65" s="250"/>
      <c r="AK65" s="250"/>
      <c r="AL65" s="250"/>
      <c r="AM65" s="250"/>
      <c r="AN65" s="251"/>
      <c r="AO65" s="251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4"/>
      <c r="V66" s="244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1"/>
      <c r="AH66" s="251"/>
      <c r="AI66" s="250"/>
      <c r="AJ66" s="250"/>
      <c r="AK66" s="250"/>
      <c r="AL66" s="250"/>
      <c r="AM66" s="250"/>
      <c r="AN66" s="251"/>
      <c r="AO66" s="251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4"/>
      <c r="V67" s="244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1"/>
      <c r="AH67" s="251"/>
      <c r="AI67" s="250"/>
      <c r="AJ67" s="250"/>
      <c r="AK67" s="250"/>
      <c r="AL67" s="250"/>
      <c r="AM67" s="250"/>
      <c r="AN67" s="251"/>
      <c r="AO67" s="251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4"/>
      <c r="V68" s="244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1"/>
      <c r="AH68" s="251"/>
      <c r="AI68" s="250"/>
      <c r="AJ68" s="250"/>
      <c r="AK68" s="250"/>
      <c r="AL68" s="250"/>
      <c r="AM68" s="250"/>
      <c r="AN68" s="251"/>
      <c r="AO68" s="251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4"/>
      <c r="V69" s="244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1"/>
      <c r="AH69" s="251"/>
      <c r="AI69" s="250"/>
      <c r="AJ69" s="250"/>
      <c r="AK69" s="250"/>
      <c r="AL69" s="250"/>
      <c r="AM69" s="250"/>
      <c r="AN69" s="251"/>
      <c r="AO69" s="251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4"/>
      <c r="V70" s="244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1"/>
      <c r="AH70" s="251"/>
      <c r="AI70" s="250"/>
      <c r="AJ70" s="250"/>
      <c r="AK70" s="250"/>
      <c r="AL70" s="250"/>
      <c r="AM70" s="250"/>
      <c r="AN70" s="251"/>
      <c r="AO70" s="251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4"/>
      <c r="V71" s="244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1"/>
      <c r="AH71" s="251"/>
      <c r="AI71" s="250"/>
      <c r="AJ71" s="250"/>
      <c r="AK71" s="250"/>
      <c r="AL71" s="250"/>
      <c r="AM71" s="250"/>
      <c r="AN71" s="251"/>
      <c r="AO71" s="251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4"/>
      <c r="V72" s="244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1"/>
      <c r="AH72" s="251"/>
      <c r="AI72" s="250"/>
      <c r="AJ72" s="250"/>
      <c r="AK72" s="250"/>
      <c r="AL72" s="250"/>
      <c r="AM72" s="250"/>
      <c r="AN72" s="251"/>
      <c r="AO72" s="251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4"/>
      <c r="V73" s="244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1"/>
      <c r="AH73" s="251"/>
      <c r="AI73" s="250"/>
      <c r="AJ73" s="250"/>
      <c r="AK73" s="250"/>
      <c r="AL73" s="250"/>
      <c r="AM73" s="250"/>
      <c r="AN73" s="251"/>
      <c r="AO73" s="251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4"/>
      <c r="V74" s="244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1"/>
      <c r="AH74" s="251"/>
      <c r="AI74" s="250"/>
      <c r="AJ74" s="250"/>
      <c r="AK74" s="250"/>
      <c r="AL74" s="250"/>
      <c r="AM74" s="250"/>
      <c r="AN74" s="251"/>
      <c r="AO74" s="251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4"/>
      <c r="V75" s="244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1"/>
      <c r="AH75" s="251"/>
      <c r="AI75" s="250"/>
      <c r="AJ75" s="250"/>
      <c r="AK75" s="250"/>
      <c r="AL75" s="250"/>
      <c r="AM75" s="250"/>
      <c r="AN75" s="251"/>
      <c r="AO75" s="251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4"/>
      <c r="V76" s="244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1"/>
      <c r="AH76" s="251"/>
      <c r="AI76" s="250"/>
      <c r="AJ76" s="250"/>
      <c r="AK76" s="250"/>
      <c r="AL76" s="250"/>
      <c r="AM76" s="250"/>
      <c r="AN76" s="251"/>
      <c r="AO76" s="251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4"/>
      <c r="V77" s="244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1"/>
      <c r="AH77" s="251"/>
      <c r="AI77" s="250"/>
      <c r="AJ77" s="250"/>
      <c r="AK77" s="250"/>
      <c r="AL77" s="250"/>
      <c r="AM77" s="250"/>
      <c r="AN77" s="251"/>
      <c r="AO77" s="251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4"/>
      <c r="V78" s="244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1"/>
      <c r="AH78" s="251"/>
      <c r="AI78" s="250"/>
      <c r="AJ78" s="250"/>
      <c r="AK78" s="250"/>
      <c r="AL78" s="250"/>
      <c r="AM78" s="250"/>
      <c r="AN78" s="251"/>
      <c r="AO78" s="251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4"/>
      <c r="V79" s="244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1"/>
      <c r="AH79" s="251"/>
      <c r="AI79" s="250"/>
      <c r="AJ79" s="250"/>
      <c r="AK79" s="250"/>
      <c r="AL79" s="250"/>
      <c r="AM79" s="250"/>
      <c r="AN79" s="251"/>
      <c r="AO79" s="251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4"/>
      <c r="V80" s="244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1"/>
      <c r="AH80" s="251"/>
      <c r="AI80" s="250"/>
      <c r="AJ80" s="250"/>
      <c r="AK80" s="250"/>
      <c r="AL80" s="250"/>
      <c r="AM80" s="250"/>
      <c r="AN80" s="251"/>
      <c r="AO80" s="251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4"/>
      <c r="V81" s="244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1"/>
      <c r="AH81" s="251"/>
      <c r="AI81" s="250"/>
      <c r="AJ81" s="250"/>
      <c r="AK81" s="250"/>
      <c r="AL81" s="250"/>
      <c r="AM81" s="250"/>
      <c r="AN81" s="251"/>
      <c r="AO81" s="251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4"/>
      <c r="V82" s="244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1"/>
      <c r="AH82" s="251"/>
      <c r="AI82" s="250"/>
      <c r="AJ82" s="250"/>
      <c r="AK82" s="250"/>
      <c r="AL82" s="250"/>
      <c r="AM82" s="250"/>
      <c r="AN82" s="251"/>
      <c r="AO82" s="251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4"/>
      <c r="V83" s="244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1"/>
      <c r="AH83" s="251"/>
      <c r="AI83" s="250"/>
      <c r="AJ83" s="250"/>
      <c r="AK83" s="250"/>
      <c r="AL83" s="250"/>
      <c r="AM83" s="250"/>
      <c r="AN83" s="251"/>
      <c r="AO83" s="251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4"/>
      <c r="V84" s="244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1"/>
      <c r="AH84" s="251"/>
      <c r="AI84" s="250"/>
      <c r="AJ84" s="250"/>
      <c r="AK84" s="250"/>
      <c r="AL84" s="250"/>
      <c r="AM84" s="250"/>
      <c r="AN84" s="251"/>
      <c r="AO84" s="251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4"/>
      <c r="V85" s="244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1"/>
      <c r="AH85" s="251"/>
      <c r="AI85" s="250"/>
      <c r="AJ85" s="250"/>
      <c r="AK85" s="250"/>
      <c r="AL85" s="250"/>
      <c r="AM85" s="250"/>
      <c r="AN85" s="251"/>
      <c r="AO85" s="251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4"/>
      <c r="V86" s="244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1"/>
      <c r="AH86" s="251"/>
      <c r="AI86" s="250"/>
      <c r="AJ86" s="250"/>
      <c r="AK86" s="250"/>
      <c r="AL86" s="250"/>
      <c r="AM86" s="250"/>
      <c r="AN86" s="251"/>
      <c r="AO86" s="251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4"/>
      <c r="V87" s="244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1"/>
      <c r="AH87" s="251"/>
      <c r="AI87" s="250"/>
      <c r="AJ87" s="250"/>
      <c r="AK87" s="250"/>
      <c r="AL87" s="250"/>
      <c r="AM87" s="250"/>
      <c r="AN87" s="251"/>
      <c r="AO87" s="251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4"/>
      <c r="V88" s="244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1"/>
      <c r="AH88" s="251"/>
      <c r="AI88" s="250"/>
      <c r="AJ88" s="250"/>
      <c r="AK88" s="250"/>
      <c r="AL88" s="250"/>
      <c r="AM88" s="250"/>
      <c r="AN88" s="251"/>
      <c r="AO88" s="251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4"/>
      <c r="V89" s="244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1"/>
      <c r="AH89" s="251"/>
      <c r="AI89" s="250"/>
      <c r="AJ89" s="250"/>
      <c r="AK89" s="250"/>
      <c r="AL89" s="250"/>
      <c r="AM89" s="250"/>
      <c r="AN89" s="251"/>
      <c r="AO89" s="251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4"/>
      <c r="V90" s="244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1"/>
      <c r="AH90" s="251"/>
      <c r="AI90" s="250"/>
      <c r="AJ90" s="250"/>
      <c r="AK90" s="250"/>
      <c r="AL90" s="250"/>
      <c r="AM90" s="250"/>
      <c r="AN90" s="251"/>
      <c r="AO90" s="251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4"/>
      <c r="V91" s="244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1"/>
      <c r="AH91" s="251"/>
      <c r="AI91" s="250"/>
      <c r="AJ91" s="250"/>
      <c r="AK91" s="250"/>
      <c r="AL91" s="250"/>
      <c r="AM91" s="250"/>
      <c r="AN91" s="251"/>
      <c r="AO91" s="251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4"/>
      <c r="V92" s="244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1"/>
      <c r="AH92" s="251"/>
      <c r="AI92" s="250"/>
      <c r="AJ92" s="250"/>
      <c r="AK92" s="250"/>
      <c r="AL92" s="250"/>
      <c r="AM92" s="250"/>
      <c r="AN92" s="251"/>
      <c r="AO92" s="251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4"/>
      <c r="V93" s="244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1"/>
      <c r="AH93" s="251"/>
      <c r="AI93" s="250"/>
      <c r="AJ93" s="250"/>
      <c r="AK93" s="250"/>
      <c r="AL93" s="250"/>
      <c r="AM93" s="250"/>
      <c r="AN93" s="251"/>
      <c r="AO93" s="251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4"/>
      <c r="V94" s="244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1"/>
      <c r="AH94" s="251"/>
      <c r="AI94" s="250"/>
      <c r="AJ94" s="250"/>
      <c r="AK94" s="250"/>
      <c r="AL94" s="250"/>
      <c r="AM94" s="250"/>
      <c r="AN94" s="251"/>
      <c r="AO94" s="251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4"/>
      <c r="V95" s="244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1"/>
      <c r="AH95" s="251"/>
      <c r="AI95" s="250"/>
      <c r="AJ95" s="250"/>
      <c r="AK95" s="250"/>
      <c r="AL95" s="250"/>
      <c r="AM95" s="250"/>
      <c r="AN95" s="251"/>
      <c r="AO95" s="251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4"/>
      <c r="V96" s="244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1"/>
      <c r="AH96" s="251"/>
      <c r="AI96" s="250"/>
      <c r="AJ96" s="250"/>
      <c r="AK96" s="250"/>
      <c r="AL96" s="250"/>
      <c r="AM96" s="250"/>
      <c r="AN96" s="251"/>
      <c r="AO96" s="251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4"/>
      <c r="V97" s="244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1"/>
      <c r="AH97" s="251"/>
      <c r="AI97" s="250"/>
      <c r="AJ97" s="250"/>
      <c r="AK97" s="250"/>
      <c r="AL97" s="250"/>
      <c r="AM97" s="250"/>
      <c r="AN97" s="251"/>
      <c r="AO97" s="251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4"/>
      <c r="V98" s="244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1"/>
      <c r="AH98" s="251"/>
      <c r="AI98" s="250"/>
      <c r="AJ98" s="250"/>
      <c r="AK98" s="250"/>
      <c r="AL98" s="250"/>
      <c r="AM98" s="250"/>
      <c r="AN98" s="251"/>
      <c r="AO98" s="251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4"/>
      <c r="V99" s="244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1"/>
      <c r="AH99" s="251"/>
      <c r="AI99" s="250"/>
      <c r="AJ99" s="250"/>
      <c r="AK99" s="250"/>
      <c r="AL99" s="250"/>
      <c r="AM99" s="250"/>
      <c r="AN99" s="251"/>
      <c r="AO99" s="251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4"/>
      <c r="V100" s="244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1"/>
      <c r="AH100" s="251"/>
      <c r="AI100" s="250"/>
      <c r="AJ100" s="250"/>
      <c r="AK100" s="250"/>
      <c r="AL100" s="250"/>
      <c r="AM100" s="250"/>
      <c r="AN100" s="251"/>
      <c r="AO100" s="251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4"/>
      <c r="V101" s="244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1"/>
      <c r="AH101" s="251"/>
      <c r="AI101" s="250"/>
      <c r="AJ101" s="250"/>
      <c r="AK101" s="250"/>
      <c r="AL101" s="250"/>
      <c r="AM101" s="250"/>
      <c r="AN101" s="251"/>
      <c r="AO101" s="251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4"/>
      <c r="V102" s="244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1"/>
      <c r="AH102" s="251"/>
      <c r="AI102" s="250"/>
      <c r="AJ102" s="250"/>
      <c r="AK102" s="250"/>
      <c r="AL102" s="250"/>
      <c r="AM102" s="250"/>
      <c r="AN102" s="251"/>
      <c r="AO102" s="251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4"/>
      <c r="V103" s="244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1"/>
      <c r="AH103" s="251"/>
      <c r="AI103" s="250"/>
      <c r="AJ103" s="250"/>
      <c r="AK103" s="250"/>
      <c r="AL103" s="250"/>
      <c r="AM103" s="250"/>
      <c r="AN103" s="251"/>
      <c r="AO103" s="251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4"/>
      <c r="V104" s="244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1"/>
      <c r="AH104" s="251"/>
      <c r="AI104" s="250"/>
      <c r="AJ104" s="250"/>
      <c r="AK104" s="250"/>
      <c r="AL104" s="250"/>
      <c r="AM104" s="250"/>
      <c r="AN104" s="251"/>
      <c r="AO104" s="251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4"/>
      <c r="V105" s="244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1"/>
      <c r="AH105" s="251"/>
      <c r="AI105" s="250"/>
      <c r="AJ105" s="250"/>
      <c r="AK105" s="250"/>
      <c r="AL105" s="250"/>
      <c r="AM105" s="250"/>
      <c r="AN105" s="251"/>
      <c r="AO105" s="251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4"/>
      <c r="V106" s="244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1"/>
      <c r="AH106" s="251"/>
      <c r="AI106" s="250"/>
      <c r="AJ106" s="250"/>
      <c r="AK106" s="250"/>
      <c r="AL106" s="250"/>
      <c r="AM106" s="250"/>
      <c r="AN106" s="251"/>
      <c r="AO106" s="251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4"/>
      <c r="V107" s="244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1"/>
      <c r="AH107" s="251"/>
      <c r="AI107" s="250"/>
      <c r="AJ107" s="250"/>
      <c r="AK107" s="250"/>
      <c r="AL107" s="250"/>
      <c r="AM107" s="250"/>
      <c r="AN107" s="251"/>
      <c r="AO107" s="251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4"/>
      <c r="V108" s="244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1"/>
      <c r="AH108" s="251"/>
      <c r="AI108" s="250"/>
      <c r="AJ108" s="250"/>
      <c r="AK108" s="250"/>
      <c r="AL108" s="250"/>
      <c r="AM108" s="250"/>
      <c r="AN108" s="251"/>
      <c r="AO108" s="251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4"/>
      <c r="V109" s="244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1"/>
      <c r="AH109" s="251"/>
      <c r="AI109" s="250"/>
      <c r="AJ109" s="250"/>
      <c r="AK109" s="250"/>
      <c r="AL109" s="250"/>
      <c r="AM109" s="250"/>
      <c r="AN109" s="251"/>
      <c r="AO109" s="251"/>
    </row>
    <row r="110" spans="1:41">
      <c r="A110" s="1" t="s">
        <v>272</v>
      </c>
      <c r="B110" s="1" t="s">
        <v>272</v>
      </c>
      <c r="C110" s="1" t="s">
        <v>272</v>
      </c>
      <c r="D110" s="1" t="s">
        <v>272</v>
      </c>
      <c r="E110" s="1" t="s">
        <v>272</v>
      </c>
      <c r="F110" s="1" t="s">
        <v>272</v>
      </c>
      <c r="G110" s="1" t="s">
        <v>272</v>
      </c>
      <c r="H110" s="1" t="s">
        <v>272</v>
      </c>
      <c r="I110" s="1" t="s">
        <v>272</v>
      </c>
      <c r="J110" s="1" t="s">
        <v>272</v>
      </c>
      <c r="K110" s="1" t="s">
        <v>272</v>
      </c>
      <c r="L110" s="1" t="s">
        <v>272</v>
      </c>
      <c r="M110" s="1" t="s">
        <v>272</v>
      </c>
      <c r="N110" s="1" t="s">
        <v>272</v>
      </c>
      <c r="O110" s="1" t="s">
        <v>272</v>
      </c>
      <c r="P110" s="1" t="s">
        <v>272</v>
      </c>
      <c r="Q110" s="1" t="s">
        <v>272</v>
      </c>
      <c r="R110" s="1" t="s">
        <v>272</v>
      </c>
      <c r="S110" s="1" t="s">
        <v>272</v>
      </c>
      <c r="T110" s="1" t="s">
        <v>272</v>
      </c>
      <c r="U110" s="1" t="s">
        <v>272</v>
      </c>
      <c r="V110" s="1" t="s">
        <v>272</v>
      </c>
      <c r="W110" s="1" t="s">
        <v>272</v>
      </c>
      <c r="X110" s="1" t="s">
        <v>272</v>
      </c>
      <c r="Y110" s="1" t="s">
        <v>272</v>
      </c>
      <c r="Z110" s="1" t="s">
        <v>272</v>
      </c>
      <c r="AA110" s="1" t="s">
        <v>272</v>
      </c>
      <c r="AB110" s="1" t="s">
        <v>272</v>
      </c>
      <c r="AC110" s="1" t="s">
        <v>272</v>
      </c>
      <c r="AD110" s="1" t="s">
        <v>272</v>
      </c>
      <c r="AE110" s="1" t="s">
        <v>272</v>
      </c>
      <c r="AF110" s="1" t="s">
        <v>272</v>
      </c>
      <c r="AG110" s="1" t="s">
        <v>272</v>
      </c>
      <c r="AH110" s="1"/>
      <c r="AI110" s="1" t="s">
        <v>272</v>
      </c>
      <c r="AJ110" s="1" t="s">
        <v>272</v>
      </c>
      <c r="AK110" s="1" t="s">
        <v>272</v>
      </c>
      <c r="AL110" s="1" t="s">
        <v>272</v>
      </c>
      <c r="AM110" s="1" t="s">
        <v>272</v>
      </c>
      <c r="AN110" s="1" t="s">
        <v>272</v>
      </c>
      <c r="AO110" s="1" t="s">
        <v>272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1" t="s">
        <v>104</v>
      </c>
      <c r="D2" s="381"/>
      <c r="F2" s="381" t="s">
        <v>89</v>
      </c>
      <c r="G2" s="381"/>
      <c r="I2" s="381" t="s">
        <v>93</v>
      </c>
      <c r="J2" s="381"/>
    </row>
    <row r="3" spans="3:10">
      <c r="C3" s="381"/>
      <c r="D3" s="381"/>
      <c r="F3" s="381"/>
      <c r="G3" s="381"/>
      <c r="I3" s="381"/>
      <c r="J3" s="381"/>
    </row>
    <row r="4" spans="3:10">
      <c r="C4" s="381"/>
      <c r="D4" s="381"/>
      <c r="F4" s="381"/>
      <c r="G4" s="381"/>
      <c r="I4" s="381"/>
      <c r="J4" s="381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290</v>
      </c>
    </row>
    <row r="21" spans="3:4">
      <c r="C21" s="111" t="s">
        <v>11</v>
      </c>
      <c r="D21" s="39"/>
    </row>
    <row r="22" spans="3:4">
      <c r="D22" s="14" t="s">
        <v>291</v>
      </c>
    </row>
    <row r="24" spans="3:4">
      <c r="C24" s="111" t="s">
        <v>12</v>
      </c>
      <c r="D24" s="39"/>
    </row>
    <row r="25" spans="3:4">
      <c r="D25" s="14" t="s">
        <v>292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293</v>
      </c>
    </row>
    <row r="31" spans="3:4">
      <c r="C31" s="111" t="s">
        <v>294</v>
      </c>
      <c r="D31" s="39"/>
    </row>
    <row r="32" spans="3:4">
      <c r="D32" s="14" t="s">
        <v>296</v>
      </c>
    </row>
    <row r="34" spans="3:4">
      <c r="C34" s="111" t="s">
        <v>295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434</v>
      </c>
      <c r="H2" s="7">
        <v>118</v>
      </c>
    </row>
    <row r="3" spans="1:17">
      <c r="B3" s="325">
        <v>7</v>
      </c>
      <c r="C3" s="325">
        <v>7.96</v>
      </c>
      <c r="D3" s="325">
        <v>9.42</v>
      </c>
      <c r="E3" s="325">
        <v>8.91</v>
      </c>
      <c r="F3" s="325">
        <v>12.82</v>
      </c>
      <c r="G3" s="325">
        <v>14</v>
      </c>
      <c r="H3" s="325">
        <v>19</v>
      </c>
      <c r="I3" s="325">
        <v>31.5</v>
      </c>
      <c r="J3" s="325">
        <v>35</v>
      </c>
    </row>
    <row r="4" spans="1:17" s="312" customFormat="1" ht="39.950000000000003" customHeight="1">
      <c r="A4" s="313" t="s">
        <v>370</v>
      </c>
      <c r="B4" s="313" t="s">
        <v>14</v>
      </c>
      <c r="C4" s="313" t="s">
        <v>8</v>
      </c>
      <c r="D4" s="313" t="s">
        <v>9</v>
      </c>
      <c r="E4" s="313" t="s">
        <v>10</v>
      </c>
      <c r="F4" s="313" t="s">
        <v>11</v>
      </c>
      <c r="G4" s="313" t="s">
        <v>12</v>
      </c>
      <c r="H4" s="313" t="s">
        <v>13</v>
      </c>
      <c r="I4" s="313" t="s">
        <v>294</v>
      </c>
      <c r="J4" s="313" t="s">
        <v>295</v>
      </c>
      <c r="M4" s="1"/>
      <c r="N4" s="1"/>
      <c r="O4" s="1"/>
      <c r="P4" s="1"/>
      <c r="Q4" s="1"/>
    </row>
    <row r="5" spans="1:17">
      <c r="B5" s="7" t="s">
        <v>349</v>
      </c>
      <c r="C5" s="7" t="s">
        <v>346</v>
      </c>
      <c r="D5" s="7" t="s">
        <v>351</v>
      </c>
      <c r="E5" s="7" t="s">
        <v>347</v>
      </c>
      <c r="F5" s="7" t="s">
        <v>350</v>
      </c>
      <c r="G5" s="7" t="s">
        <v>345</v>
      </c>
      <c r="H5" s="7" t="s">
        <v>348</v>
      </c>
      <c r="I5" s="7" t="s">
        <v>344</v>
      </c>
    </row>
    <row r="6" spans="1:17">
      <c r="B6" s="7" t="s">
        <v>341</v>
      </c>
      <c r="C6" s="7" t="s">
        <v>339</v>
      </c>
      <c r="D6" s="7" t="s">
        <v>343</v>
      </c>
      <c r="F6" s="7" t="s">
        <v>342</v>
      </c>
      <c r="G6" s="7" t="s">
        <v>338</v>
      </c>
      <c r="H6" s="7" t="s">
        <v>340</v>
      </c>
      <c r="I6" s="7" t="s">
        <v>337</v>
      </c>
    </row>
    <row r="7" spans="1:17">
      <c r="B7" s="7" t="s">
        <v>334</v>
      </c>
      <c r="D7" s="7" t="s">
        <v>336</v>
      </c>
      <c r="F7" s="7" t="s">
        <v>335</v>
      </c>
      <c r="G7" s="7" t="s">
        <v>332</v>
      </c>
      <c r="H7" s="7" t="s">
        <v>333</v>
      </c>
    </row>
    <row r="8" spans="1:17">
      <c r="B8" s="7" t="s">
        <v>330</v>
      </c>
      <c r="D8" s="7" t="s">
        <v>331</v>
      </c>
      <c r="F8" s="7" t="s">
        <v>329</v>
      </c>
      <c r="G8" s="7" t="s">
        <v>328</v>
      </c>
      <c r="H8" s="7" t="s">
        <v>327</v>
      </c>
    </row>
    <row r="9" spans="1:17">
      <c r="B9" s="7" t="s">
        <v>369</v>
      </c>
      <c r="D9" s="7" t="s">
        <v>374</v>
      </c>
      <c r="G9" s="7" t="s">
        <v>326</v>
      </c>
      <c r="H9" s="7" t="s">
        <v>325</v>
      </c>
    </row>
    <row r="10" spans="1:17">
      <c r="G10" s="7" t="s">
        <v>352</v>
      </c>
      <c r="H10" s="7" t="s">
        <v>324</v>
      </c>
    </row>
    <row r="14" spans="1:17">
      <c r="I14" s="225" t="s">
        <v>426</v>
      </c>
    </row>
    <row r="15" spans="1:17">
      <c r="B15" s="325">
        <v>3</v>
      </c>
      <c r="C15" s="325">
        <v>6.33</v>
      </c>
      <c r="D15" s="325">
        <v>8.18</v>
      </c>
      <c r="E15" s="325">
        <v>10.57</v>
      </c>
      <c r="F15" s="325">
        <v>11.01</v>
      </c>
      <c r="G15" s="325">
        <v>15.72</v>
      </c>
      <c r="H15" s="325">
        <v>16.940000000000001</v>
      </c>
      <c r="I15" s="334">
        <v>20.89</v>
      </c>
    </row>
    <row r="16" spans="1:17" ht="39.950000000000003" customHeight="1">
      <c r="A16" s="313" t="s">
        <v>371</v>
      </c>
      <c r="B16" s="313" t="s">
        <v>14</v>
      </c>
      <c r="C16" s="313" t="s">
        <v>8</v>
      </c>
      <c r="D16" s="313" t="s">
        <v>9</v>
      </c>
      <c r="E16" s="313" t="s">
        <v>10</v>
      </c>
      <c r="F16" s="313" t="s">
        <v>11</v>
      </c>
      <c r="G16" s="313" t="s">
        <v>12</v>
      </c>
      <c r="H16" s="313" t="s">
        <v>13</v>
      </c>
      <c r="I16" s="313" t="s">
        <v>294</v>
      </c>
      <c r="J16" s="313"/>
      <c r="P16" s="351"/>
    </row>
    <row r="17" spans="1:16">
      <c r="B17" s="7" t="s">
        <v>105</v>
      </c>
      <c r="C17" s="7" t="s">
        <v>353</v>
      </c>
      <c r="D17" s="7" t="s">
        <v>354</v>
      </c>
      <c r="E17" s="7" t="s">
        <v>356</v>
      </c>
      <c r="F17" s="7" t="s">
        <v>112</v>
      </c>
      <c r="G17" s="7" t="s">
        <v>358</v>
      </c>
      <c r="H17" s="7" t="s">
        <v>366</v>
      </c>
      <c r="I17" s="7" t="s">
        <v>425</v>
      </c>
      <c r="P17" s="12"/>
    </row>
    <row r="18" spans="1:16">
      <c r="C18" s="7" t="s">
        <v>373</v>
      </c>
      <c r="D18" s="7" t="s">
        <v>355</v>
      </c>
      <c r="E18" s="7" t="s">
        <v>357</v>
      </c>
      <c r="F18" s="7" t="s">
        <v>424</v>
      </c>
      <c r="G18" s="7" t="s">
        <v>362</v>
      </c>
      <c r="H18" s="7" t="s">
        <v>363</v>
      </c>
      <c r="P18" s="12"/>
    </row>
    <row r="19" spans="1:16">
      <c r="C19" s="7" t="s">
        <v>420</v>
      </c>
      <c r="E19" s="7" t="s">
        <v>367</v>
      </c>
      <c r="G19" s="7" t="s">
        <v>364</v>
      </c>
      <c r="H19" s="7" t="s">
        <v>365</v>
      </c>
      <c r="P19" s="12"/>
    </row>
    <row r="20" spans="1:16">
      <c r="E20" s="7" t="s">
        <v>421</v>
      </c>
      <c r="G20" s="7" t="s">
        <v>368</v>
      </c>
      <c r="P20" s="12"/>
    </row>
    <row r="21" spans="1:16">
      <c r="G21" s="7" t="s">
        <v>372</v>
      </c>
      <c r="P21" s="12"/>
    </row>
    <row r="22" spans="1:16">
      <c r="G22" s="7" t="s">
        <v>422</v>
      </c>
      <c r="P22" s="12"/>
    </row>
    <row r="23" spans="1:16">
      <c r="G23" s="7" t="s">
        <v>423</v>
      </c>
      <c r="P23" s="12"/>
    </row>
    <row r="24" spans="1:16">
      <c r="P24" s="12"/>
    </row>
    <row r="25" spans="1:16">
      <c r="P25" s="12"/>
    </row>
    <row r="28" spans="1:16">
      <c r="D28" s="325"/>
    </row>
    <row r="29" spans="1:16">
      <c r="B29" s="325">
        <v>12.5</v>
      </c>
      <c r="C29" s="325">
        <v>14</v>
      </c>
      <c r="D29" s="325">
        <v>26</v>
      </c>
    </row>
    <row r="30" spans="1:16" ht="39.950000000000003" customHeight="1">
      <c r="A30" s="313" t="s">
        <v>378</v>
      </c>
      <c r="B30" s="313" t="s">
        <v>14</v>
      </c>
      <c r="C30" s="313" t="s">
        <v>8</v>
      </c>
      <c r="D30" s="313" t="s">
        <v>9</v>
      </c>
      <c r="E30" s="313"/>
      <c r="F30" s="313"/>
      <c r="G30" s="313"/>
      <c r="H30" s="313"/>
      <c r="I30" s="313"/>
      <c r="J30" s="313"/>
    </row>
    <row r="31" spans="1:16">
      <c r="B31" s="7" t="s">
        <v>377</v>
      </c>
      <c r="C31" s="7" t="s">
        <v>379</v>
      </c>
      <c r="D31" s="7" t="s">
        <v>224</v>
      </c>
    </row>
    <row r="38" spans="2:2">
      <c r="B38" s="7" t="s">
        <v>433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73" s="1" customFormat="1" ht="18" customHeight="1">
      <c r="E2" s="20"/>
      <c r="L2" s="92" t="s">
        <v>399</v>
      </c>
      <c r="M2" s="94"/>
      <c r="N2" s="94"/>
      <c r="O2" s="94"/>
      <c r="P2" s="94"/>
      <c r="Q2" s="92"/>
      <c r="R2" s="92"/>
      <c r="S2" s="92"/>
      <c r="T2" s="92"/>
      <c r="W2" s="25" t="s">
        <v>381</v>
      </c>
      <c r="AF2" s="8"/>
      <c r="AG2" s="8"/>
    </row>
    <row r="3" spans="1:73" s="1" customFormat="1" ht="18" customHeight="1" thickBot="1">
      <c r="E3" s="15"/>
      <c r="L3" s="3"/>
      <c r="M3" s="96"/>
      <c r="N3" s="315" t="s">
        <v>380</v>
      </c>
      <c r="O3" s="96"/>
      <c r="P3" s="96"/>
      <c r="Q3" s="315" t="s">
        <v>369</v>
      </c>
      <c r="R3" s="93"/>
      <c r="S3" s="93"/>
      <c r="T3" s="93"/>
      <c r="AF3" s="8"/>
      <c r="AG3" s="8"/>
    </row>
    <row r="4" spans="1:73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/>
      <c r="AE4" s="3"/>
      <c r="AW4" s="1"/>
      <c r="AX4" s="1"/>
      <c r="AY4" s="1"/>
      <c r="AZ4" s="1"/>
      <c r="BA4" s="1"/>
      <c r="BB4" s="383" t="s">
        <v>60</v>
      </c>
      <c r="BC4" s="383"/>
      <c r="BD4" s="383"/>
      <c r="BE4" s="383"/>
      <c r="BF4" s="383"/>
      <c r="BG4" s="383"/>
      <c r="BH4" s="383"/>
      <c r="BI4" s="383"/>
      <c r="BJ4" s="383"/>
      <c r="BK4" s="383"/>
      <c r="BL4" s="383"/>
      <c r="BM4" s="383"/>
      <c r="BN4" s="383"/>
      <c r="BO4" s="383"/>
      <c r="BP4" s="383"/>
      <c r="BQ4" s="383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401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7">
        <v>209</v>
      </c>
      <c r="R7" s="357">
        <v>216</v>
      </c>
      <c r="S7" s="357">
        <v>224</v>
      </c>
      <c r="T7" s="357">
        <v>231</v>
      </c>
      <c r="U7" s="358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6"/>
      <c r="AI7" s="36">
        <v>1</v>
      </c>
      <c r="AJ7" s="36">
        <f>'CALCULATOR SHEET'!I13</f>
        <v>72</v>
      </c>
      <c r="AK7" s="36">
        <f>'CALCULATOR SHEET'!J13</f>
        <v>53</v>
      </c>
      <c r="AL7" s="36">
        <f>IF(AJ7=0,"",MATCH(CEILING(AJ7,6),$D$4:$Z$4,0))</f>
        <v>9</v>
      </c>
      <c r="AM7" s="36">
        <f>IF(AK7=0,"",MATCH(CEILING(AK7,6),$C$7:$C$28,0))</f>
        <v>6</v>
      </c>
      <c r="AN7" s="57">
        <f>IF(AL7="","",INDEX($D$7:$Z$28,AM7,AL7))</f>
        <v>128</v>
      </c>
      <c r="AO7" s="58"/>
      <c r="AP7" s="57">
        <f>IF(AJ7&gt;0,HLOOKUP(CEILING(AJ7,6),$D$30:$Z$31,2,0),"")</f>
        <v>74</v>
      </c>
      <c r="AQ7" s="57">
        <f>IF(AJ7&gt;0,HLOOKUP(CEILING(AJ7,6),$D$33:$Z$34,2,0),"")</f>
        <v>81</v>
      </c>
      <c r="AR7" s="59">
        <f>IF(AJ7&gt;0,HLOOKUP(CEILING(AJ7,6),$D$36:$Z$37,2,0))</f>
        <v>44</v>
      </c>
      <c r="AS7" s="57">
        <f>IF(AL7="","",INDEX($AX$6:$BT$27,AM7,AL7))</f>
        <v>471</v>
      </c>
      <c r="AT7" s="37">
        <f>IF(AK7&gt;0,VLOOKUP(CEILING(AK7,6),$AA$7:$AB$28,2,0),"")</f>
        <v>45</v>
      </c>
      <c r="AU7" s="109">
        <f>IF(AK7&gt;0,VLOOKUP(CEILING(AK7,6),$AA$7:$AC$28,3,0),"")</f>
        <v>7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7">
        <v>216</v>
      </c>
      <c r="R8" s="357">
        <v>224</v>
      </c>
      <c r="S8" s="357">
        <v>232</v>
      </c>
      <c r="T8" s="357">
        <v>240</v>
      </c>
      <c r="U8" s="358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7">
        <v>224</v>
      </c>
      <c r="R9" s="357">
        <v>232</v>
      </c>
      <c r="S9" s="357">
        <v>240</v>
      </c>
      <c r="T9" s="357">
        <v>249</v>
      </c>
      <c r="U9" s="358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7">
        <v>232</v>
      </c>
      <c r="R10" s="357">
        <v>240</v>
      </c>
      <c r="S10" s="357">
        <v>249</v>
      </c>
      <c r="T10" s="357">
        <v>257</v>
      </c>
      <c r="U10" s="358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7">
        <v>239</v>
      </c>
      <c r="R11" s="357">
        <v>248</v>
      </c>
      <c r="S11" s="357">
        <v>257</v>
      </c>
      <c r="T11" s="357">
        <v>266</v>
      </c>
      <c r="U11" s="358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7">
        <v>247</v>
      </c>
      <c r="R12" s="357">
        <v>256</v>
      </c>
      <c r="S12" s="357">
        <v>266</v>
      </c>
      <c r="T12" s="357">
        <v>275</v>
      </c>
      <c r="U12" s="358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7">
        <v>255</v>
      </c>
      <c r="R13" s="357">
        <v>264</v>
      </c>
      <c r="S13" s="357">
        <v>274</v>
      </c>
      <c r="T13" s="357">
        <v>284</v>
      </c>
      <c r="U13" s="358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7">
        <v>262</v>
      </c>
      <c r="R14" s="357">
        <v>273</v>
      </c>
      <c r="S14" s="357">
        <v>283</v>
      </c>
      <c r="T14" s="357">
        <v>293</v>
      </c>
      <c r="U14" s="358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7">
        <v>270</v>
      </c>
      <c r="R15" s="357">
        <v>281</v>
      </c>
      <c r="S15" s="357">
        <v>291</v>
      </c>
      <c r="T15" s="357">
        <v>302</v>
      </c>
      <c r="U15" s="358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7">
        <v>278</v>
      </c>
      <c r="R16" s="357">
        <v>289</v>
      </c>
      <c r="S16" s="357">
        <v>300</v>
      </c>
      <c r="T16" s="357">
        <v>311</v>
      </c>
      <c r="U16" s="358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7">
        <v>285</v>
      </c>
      <c r="R17" s="357">
        <v>297</v>
      </c>
      <c r="S17" s="357">
        <v>308</v>
      </c>
      <c r="T17" s="357">
        <v>319</v>
      </c>
      <c r="U17" s="358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7">
        <v>293</v>
      </c>
      <c r="R18" s="357">
        <v>305</v>
      </c>
      <c r="S18" s="357">
        <v>317</v>
      </c>
      <c r="T18" s="357">
        <v>328</v>
      </c>
      <c r="U18" s="358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7">
        <v>301</v>
      </c>
      <c r="R19" s="357">
        <v>313</v>
      </c>
      <c r="S19" s="357">
        <v>325</v>
      </c>
      <c r="T19" s="357">
        <v>337</v>
      </c>
      <c r="U19" s="358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7">
        <v>308</v>
      </c>
      <c r="R20" s="357">
        <v>321</v>
      </c>
      <c r="S20" s="357">
        <v>333</v>
      </c>
      <c r="T20" s="357">
        <v>346</v>
      </c>
      <c r="U20" s="358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7">
        <v>316</v>
      </c>
      <c r="R21" s="357">
        <v>329</v>
      </c>
      <c r="S21" s="357">
        <v>342</v>
      </c>
      <c r="T21" s="357">
        <v>355</v>
      </c>
      <c r="U21" s="358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7">
        <v>323</v>
      </c>
      <c r="R22" s="357">
        <v>337</v>
      </c>
      <c r="S22" s="357">
        <v>350</v>
      </c>
      <c r="T22" s="357">
        <v>364</v>
      </c>
      <c r="U22" s="358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7">
        <v>331</v>
      </c>
      <c r="R23" s="357">
        <v>345</v>
      </c>
      <c r="S23" s="357">
        <v>359</v>
      </c>
      <c r="T23" s="357">
        <v>373</v>
      </c>
      <c r="U23" s="358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7">
        <v>339</v>
      </c>
      <c r="R24" s="357">
        <v>353</v>
      </c>
      <c r="S24" s="357">
        <v>367</v>
      </c>
      <c r="T24" s="357">
        <v>381</v>
      </c>
      <c r="U24" s="358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7">
        <v>346</v>
      </c>
      <c r="R25" s="357">
        <v>361</v>
      </c>
      <c r="S25" s="357">
        <v>376</v>
      </c>
      <c r="T25" s="357">
        <v>390</v>
      </c>
      <c r="U25" s="358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7">
        <v>354</v>
      </c>
      <c r="R26" s="357">
        <v>369</v>
      </c>
      <c r="S26" s="357">
        <v>384</v>
      </c>
      <c r="T26" s="357">
        <v>399</v>
      </c>
      <c r="U26" s="358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M2" s="92" t="s">
        <v>428</v>
      </c>
      <c r="W2" s="25" t="s">
        <v>381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128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6">
        <v>216</v>
      </c>
      <c r="R7" s="356">
        <v>224</v>
      </c>
      <c r="S7" s="356">
        <v>231</v>
      </c>
      <c r="T7" s="356">
        <v>239</v>
      </c>
      <c r="U7" s="359">
        <v>350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72</v>
      </c>
      <c r="AK7" s="53">
        <f>'CALCULATOR SHEET'!J13</f>
        <v>53</v>
      </c>
      <c r="AL7" s="53">
        <f>IF(AJ7=0,"",MATCH(CEILING(AJ7,6),$D$4:$Z$4,0))</f>
        <v>9</v>
      </c>
      <c r="AM7" s="53">
        <f>IF(AK7=0,"",MATCH(CEILING(AK7,6),$C$7:$C$28,0))</f>
        <v>6</v>
      </c>
      <c r="AN7" s="54">
        <f>IF(AL7="","",INDEX($D$7:$Z$28,AM7,AL7))</f>
        <v>137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6">
        <v>224</v>
      </c>
      <c r="R8" s="356">
        <v>233</v>
      </c>
      <c r="S8" s="356">
        <v>241</v>
      </c>
      <c r="T8" s="356">
        <v>249</v>
      </c>
      <c r="U8" s="359">
        <v>360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6">
        <v>233</v>
      </c>
      <c r="R9" s="356">
        <v>242</v>
      </c>
      <c r="S9" s="356">
        <v>251</v>
      </c>
      <c r="T9" s="356">
        <v>259</v>
      </c>
      <c r="U9" s="359">
        <v>371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6">
        <v>242</v>
      </c>
      <c r="R10" s="356">
        <v>251</v>
      </c>
      <c r="S10" s="356">
        <v>260</v>
      </c>
      <c r="T10" s="356">
        <v>269</v>
      </c>
      <c r="U10" s="359">
        <v>381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6">
        <v>251</v>
      </c>
      <c r="R11" s="356">
        <v>260</v>
      </c>
      <c r="S11" s="356">
        <v>270</v>
      </c>
      <c r="T11" s="356">
        <v>280</v>
      </c>
      <c r="U11" s="359">
        <v>392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6">
        <v>259</v>
      </c>
      <c r="R12" s="356">
        <v>269</v>
      </c>
      <c r="S12" s="356">
        <v>280</v>
      </c>
      <c r="T12" s="356">
        <v>290</v>
      </c>
      <c r="U12" s="359">
        <v>402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6">
        <v>268</v>
      </c>
      <c r="R13" s="356">
        <v>278</v>
      </c>
      <c r="S13" s="356">
        <v>289</v>
      </c>
      <c r="T13" s="356">
        <v>300</v>
      </c>
      <c r="U13" s="359">
        <v>413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6">
        <v>277</v>
      </c>
      <c r="R14" s="356">
        <v>288</v>
      </c>
      <c r="S14" s="356">
        <v>299</v>
      </c>
      <c r="T14" s="356">
        <v>310</v>
      </c>
      <c r="U14" s="359">
        <v>424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6">
        <v>285</v>
      </c>
      <c r="R15" s="356">
        <v>297</v>
      </c>
      <c r="S15" s="356">
        <v>308</v>
      </c>
      <c r="T15" s="356">
        <v>320</v>
      </c>
      <c r="U15" s="359">
        <v>434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6">
        <v>294</v>
      </c>
      <c r="R16" s="356">
        <v>306</v>
      </c>
      <c r="S16" s="356">
        <v>318</v>
      </c>
      <c r="T16" s="356">
        <v>330</v>
      </c>
      <c r="U16" s="359">
        <v>445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6">
        <v>303</v>
      </c>
      <c r="R17" s="356">
        <v>315</v>
      </c>
      <c r="S17" s="356">
        <v>328</v>
      </c>
      <c r="T17" s="356">
        <v>340</v>
      </c>
      <c r="U17" s="359">
        <v>455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6">
        <v>311</v>
      </c>
      <c r="R18" s="356">
        <v>324</v>
      </c>
      <c r="S18" s="356">
        <v>337</v>
      </c>
      <c r="T18" s="356">
        <v>350</v>
      </c>
      <c r="U18" s="359">
        <v>466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6">
        <v>320</v>
      </c>
      <c r="R19" s="356">
        <v>334</v>
      </c>
      <c r="S19" s="356">
        <v>347</v>
      </c>
      <c r="T19" s="356">
        <v>360</v>
      </c>
      <c r="U19" s="359">
        <v>476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6">
        <v>329</v>
      </c>
      <c r="R20" s="356">
        <v>343</v>
      </c>
      <c r="S20" s="356">
        <v>357</v>
      </c>
      <c r="T20" s="356">
        <v>370</v>
      </c>
      <c r="U20" s="359">
        <v>487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6">
        <v>338</v>
      </c>
      <c r="R21" s="356">
        <v>352</v>
      </c>
      <c r="S21" s="356">
        <v>366</v>
      </c>
      <c r="T21" s="356">
        <v>380</v>
      </c>
      <c r="U21" s="359">
        <v>498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6">
        <v>346</v>
      </c>
      <c r="R22" s="356">
        <v>361</v>
      </c>
      <c r="S22" s="356">
        <v>376</v>
      </c>
      <c r="T22" s="356">
        <v>391</v>
      </c>
      <c r="U22" s="359">
        <v>508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6">
        <v>355</v>
      </c>
      <c r="R23" s="356">
        <v>370</v>
      </c>
      <c r="S23" s="356">
        <v>385</v>
      </c>
      <c r="T23" s="356">
        <v>401</v>
      </c>
      <c r="U23" s="359">
        <v>519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6">
        <v>364</v>
      </c>
      <c r="R24" s="356">
        <v>379</v>
      </c>
      <c r="S24" s="356">
        <v>395</v>
      </c>
      <c r="T24" s="356">
        <v>411</v>
      </c>
      <c r="U24" s="359">
        <v>529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6">
        <v>372</v>
      </c>
      <c r="R25" s="356">
        <v>388</v>
      </c>
      <c r="S25" s="356">
        <v>405</v>
      </c>
      <c r="T25" s="356">
        <v>421</v>
      </c>
      <c r="U25" s="359">
        <v>540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6">
        <v>381</v>
      </c>
      <c r="R26" s="356">
        <v>398</v>
      </c>
      <c r="S26" s="356">
        <v>414</v>
      </c>
      <c r="T26" s="356">
        <v>431</v>
      </c>
      <c r="U26" s="359">
        <v>550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2" t="s">
        <v>6</v>
      </c>
      <c r="R28" s="322" t="s">
        <v>6</v>
      </c>
      <c r="S28" s="322" t="s">
        <v>6</v>
      </c>
      <c r="T28" s="322">
        <v>0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2">
        <v>44656</v>
      </c>
      <c r="Y1" s="382"/>
      <c r="AF1" s="8"/>
      <c r="AG1" s="8"/>
    </row>
    <row r="2" spans="1:40" s="1" customFormat="1" ht="18" customHeight="1">
      <c r="E2" s="20"/>
      <c r="J2" s="92" t="s">
        <v>431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381</v>
      </c>
      <c r="AF2" s="8"/>
      <c r="AG2" s="8"/>
      <c r="AH2" s="1" t="s">
        <v>348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340</v>
      </c>
    </row>
    <row r="4" spans="1:40" ht="24.95" customHeight="1" thickBot="1">
      <c r="C4" s="6" t="s">
        <v>400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400</v>
      </c>
      <c r="AC4" s="3"/>
      <c r="AE4" s="3"/>
      <c r="AH4" t="s">
        <v>333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329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327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72</v>
      </c>
      <c r="AK7" s="53">
        <f>'CALCULATOR SHEET'!J13</f>
        <v>53</v>
      </c>
      <c r="AL7" s="53">
        <f t="shared" ref="AL7:AL70" si="0">IF(AJ7=0,"",MATCH(CEILING(AJ7,6),$D$4:$Z$4,0))</f>
        <v>9</v>
      </c>
      <c r="AM7" s="53">
        <f>IF(AK7=0,"",MATCH(CEILING(AK7,6),$C$7:$C$28,0))</f>
        <v>6</v>
      </c>
      <c r="AN7" s="54">
        <f t="shared" ref="AN7:AN70" si="1">IF(AL7="","",INDEX($D$7:$Z$28,AM7,AL7))</f>
        <v>156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400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400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400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400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2024-12-28T19:04:15Z</cp:lastPrinted>
  <dcterms:created xsi:type="dcterms:W3CDTF">2016-09-27T19:33:28Z</dcterms:created>
  <dcterms:modified xsi:type="dcterms:W3CDTF">2026-01-15T19:55:06Z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